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ables/table9.xml" ContentType="application/vnd.openxmlformats-officedocument.spreadsheetml.table+xml"/>
  <Override PartName="/xl/queryTables/queryTable9.xml" ContentType="application/vnd.openxmlformats-officedocument.spreadsheetml.queryTable+xml"/>
  <Override PartName="/xl/pivotTables/pivotTable5.xml" ContentType="application/vnd.openxmlformats-officedocument.spreadsheetml.pivot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Danny\OneDrive\Desktop\Alcy\Alcohol Diversity Study-20260521T125409Z-3-001\0525\"/>
    </mc:Choice>
  </mc:AlternateContent>
  <xr:revisionPtr revIDLastSave="0" documentId="13_ncr:1_{AB2ADDC5-0136-4656-8340-A4494831C9EE}" xr6:coauthVersionLast="47" xr6:coauthVersionMax="47" xr10:uidLastSave="{00000000-0000-0000-0000-000000000000}"/>
  <bookViews>
    <workbookView xWindow="2010" yWindow="1485" windowWidth="22253" windowHeight="14497" tabRatio="720" firstSheet="4" activeTab="4" xr2:uid="{84D390A1-24EC-4391-9684-A5CB243488DD}"/>
  </bookViews>
  <sheets>
    <sheet name="ChartsDataSheet" sheetId="30" state="hidden" r:id="rId1"/>
    <sheet name="For SanKey Base" sheetId="22" r:id="rId2"/>
    <sheet name="Wmoen Creatives" sheetId="21" r:id="rId3"/>
    <sheet name="RevWomCreat" sheetId="25" r:id="rId4"/>
    <sheet name="New Sankey Pivots" sheetId="23" r:id="rId5"/>
    <sheet name="Sheet11" sheetId="38" r:id="rId6"/>
    <sheet name="Sheet12" sheetId="39" r:id="rId7"/>
    <sheet name="Sheet13" sheetId="40" r:id="rId8"/>
    <sheet name="Sheet8" sheetId="34" r:id="rId9"/>
    <sheet name="MVW By Agency" sheetId="27" r:id="rId10"/>
    <sheet name="MenVWomen All" sheetId="24" r:id="rId11"/>
    <sheet name="SanKeyChartByGender" sheetId="29" r:id="rId12"/>
    <sheet name="SanKeyChartByAgency" sheetId="31" r:id="rId13"/>
    <sheet name="RevWomCreat (2)" sheetId="26" r:id="rId14"/>
    <sheet name="BeverageData" sheetId="2" r:id="rId15"/>
    <sheet name="AvgBidPrice LUT" sheetId="7" r:id="rId16"/>
    <sheet name="Phase per Agency (2)" sheetId="6" r:id="rId17"/>
    <sheet name="Sheet1" sheetId="1" r:id="rId18"/>
    <sheet name="Sheet3" sheetId="15" r:id="rId19"/>
    <sheet name="Sheet4" sheetId="16" r:id="rId20"/>
    <sheet name="Sheet5" sheetId="17" r:id="rId21"/>
    <sheet name="Sheet6" sheetId="19" r:id="rId22"/>
    <sheet name="Take Me" sheetId="20" r:id="rId23"/>
    <sheet name="Sheet2" sheetId="18" r:id="rId24"/>
    <sheet name="For Agency Breakdown" sheetId="36" r:id="rId25"/>
    <sheet name="NewSanKey" sheetId="35" r:id="rId26"/>
    <sheet name="PostCats" sheetId="41" r:id="rId27"/>
    <sheet name="PostCats (3)" sheetId="44" r:id="rId28"/>
    <sheet name="PostCats (2)" sheetId="43" r:id="rId29"/>
    <sheet name="Sheet10" sheetId="37" r:id="rId30"/>
    <sheet name="Sheet14" sheetId="42" r:id="rId31"/>
  </sheets>
  <definedNames>
    <definedName name="_xlnm._FilterDatabase" localSheetId="4" hidden="1">'New Sankey Pivots'!$K$1:$M$8</definedName>
    <definedName name="_xleta.N" hidden="1" xlm="1">#NAME?</definedName>
    <definedName name="_xleta.T" hidden="1" xlm="1">#NAME?</definedName>
    <definedName name="_xleta.VALUE" hidden="1" xlm="1">#NAME?</definedName>
    <definedName name="Agency_MvW">'New Sankey Pivots'!$O$1</definedName>
    <definedName name="Customer_ID">#REF!</definedName>
    <definedName name="EV__LASTREFTIME__" hidden="1">42241.5638078704</definedName>
    <definedName name="ExternalData_1" localSheetId="14" hidden="1">BeverageData!$A$1:$BX$519</definedName>
    <definedName name="ExternalData_1" localSheetId="24" hidden="1">'For Agency Breakdown'!$A$1:$X$519</definedName>
    <definedName name="ExternalData_1" localSheetId="26" hidden="1">PostCats!$A$1:$AX$514</definedName>
    <definedName name="ExternalData_1" localSheetId="28" hidden="1">'PostCats (2)'!$A$1:$AX$514</definedName>
    <definedName name="ExternalData_1" localSheetId="3" hidden="1">'RevWomCreat'!$A$1:$AI$514</definedName>
    <definedName name="ExternalData_1" localSheetId="13" hidden="1">'RevWomCreat (2)'!$A$1:$AI$514</definedName>
    <definedName name="ExternalData_1" localSheetId="18" hidden="1">Sheet3!$A$1:$U$519</definedName>
    <definedName name="ExternalData_2" localSheetId="27" hidden="1">'PostCats (3)'!$A$1:$AX$514</definedName>
    <definedName name="ExternalData_2" localSheetId="2" hidden="1">'Wmoen Creatives'!$A$1:$D$124</definedName>
    <definedName name="ExternalData_3" localSheetId="1" hidden="1">'For SanKey Base'!$A$1:$W$519</definedName>
    <definedName name="ExternalData_3" localSheetId="16" hidden="1">'Phase per Agency (2)'!$A$1:$AW$519</definedName>
    <definedName name="ExternalData_4" localSheetId="15" hidden="1">'AvgBidPrice LUT'!$A$1:$D$173</definedName>
    <definedName name="Month">#REF!</definedName>
    <definedName name="raphic5">#REF!</definedName>
    <definedName name="Slicer_AGENCY">#N/A</definedName>
    <definedName name="Slicer_PROJECT_NAME">#N/A</definedName>
  </definedNames>
  <calcPr calcId="191029"/>
  <pivotCaches>
    <pivotCache cacheId="0" r:id="rId32"/>
    <pivotCache cacheId="1" r:id="rId33"/>
    <pivotCache cacheId="2" r:id="rId34"/>
    <pivotCache cacheId="3" r:id="rId35"/>
    <pivotCache cacheId="4" r:id="rId36"/>
  </pivotCaches>
  <extLst>
    <ext xmlns:x14="http://schemas.microsoft.com/office/spreadsheetml/2009/9/main" uri="{BBE1A952-AA13-448e-AADC-164F8A28A991}">
      <x14:slicerCaches>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O26" i="23" l="1" a="1"/>
  <c r="O24" i="23" a="1"/>
  <c r="I9" i="37"/>
  <c r="I10" i="37"/>
  <c r="I11" i="37"/>
  <c r="I12" i="37"/>
  <c r="I8" i="37"/>
  <c r="O3" i="35"/>
  <c r="O4" i="35"/>
  <c r="O5" i="35"/>
  <c r="O6" i="35"/>
  <c r="O7" i="35"/>
  <c r="O8" i="35"/>
  <c r="O9" i="35"/>
  <c r="O10" i="35"/>
  <c r="O11" i="35"/>
  <c r="O2" i="35"/>
  <c r="CNQ24" i="30"/>
  <c r="CNO23" i="30"/>
  <c r="CNO22" i="30"/>
  <c r="CNO21" i="30"/>
  <c r="CNO20" i="30"/>
  <c r="CNM24" i="30"/>
  <c r="CNK24" i="30"/>
  <c r="CNM23" i="30"/>
  <c r="CNK23" i="30"/>
  <c r="CNM22" i="30"/>
  <c r="CNK22" i="30"/>
  <c r="CNM21" i="30"/>
  <c r="CNK21" i="30"/>
  <c r="CNM20" i="30"/>
  <c r="CNK20" i="30"/>
  <c r="CNV21" i="30"/>
  <c r="CNQ21" i="30"/>
  <c r="CNV22" i="30" s="1"/>
  <c r="CNV20" i="30"/>
  <c r="CNQ20" i="30"/>
  <c r="CNM19" i="30"/>
  <c r="CNK19" i="30"/>
  <c r="R26" i="23"/>
  <c r="R24" i="23"/>
  <c r="CNO17" i="30"/>
  <c r="CNO16" i="30"/>
  <c r="CNO15" i="30"/>
  <c r="CNO14" i="30"/>
  <c r="CNM18" i="30"/>
  <c r="CNK18" i="30"/>
  <c r="CNM17" i="30"/>
  <c r="CNK17" i="30"/>
  <c r="CNM16" i="30"/>
  <c r="CNK16" i="30"/>
  <c r="CNM15" i="30"/>
  <c r="CNK15" i="30"/>
  <c r="CNM14" i="30"/>
  <c r="CNK14" i="30"/>
  <c r="CNV14" i="30"/>
  <c r="CNQ14" i="30"/>
  <c r="CNV15" i="30" s="1"/>
  <c r="CNM13" i="30"/>
  <c r="CNK13" i="30"/>
  <c r="CNO11" i="30"/>
  <c r="CNO10" i="30"/>
  <c r="CNO9" i="30"/>
  <c r="CNO8" i="30"/>
  <c r="CNM12" i="30"/>
  <c r="CNK12" i="30"/>
  <c r="CNM11" i="30"/>
  <c r="CNK11" i="30"/>
  <c r="CNM10" i="30"/>
  <c r="CNK10" i="30"/>
  <c r="CNM9" i="30"/>
  <c r="CNK9" i="30"/>
  <c r="CNM8" i="30"/>
  <c r="CNK8" i="30"/>
  <c r="CNV8" i="30"/>
  <c r="CNQ8" i="30"/>
  <c r="CNQ9" i="30" s="1"/>
  <c r="CNV10" i="30" s="1"/>
  <c r="CNM7" i="30"/>
  <c r="CNK7" i="30"/>
  <c r="P15" i="23"/>
  <c r="J8" i="37"/>
  <c r="K11" i="37"/>
  <c r="J10" i="37"/>
  <c r="K9" i="37"/>
  <c r="K12" i="37"/>
  <c r="K8" i="37"/>
  <c r="K10" i="37"/>
  <c r="L10" i="37"/>
  <c r="L11" i="37"/>
  <c r="L12" i="37"/>
  <c r="J12" i="37"/>
  <c r="J9" i="37"/>
  <c r="J11" i="37"/>
  <c r="L8" i="37"/>
  <c r="L9" i="37"/>
  <c r="CNJ24" i="30"/>
  <c r="CNJ10" i="30"/>
  <c r="CNJ16" i="30"/>
  <c r="CNJ12" i="30"/>
  <c r="CNJ22" i="30"/>
  <c r="CNJ15" i="30"/>
  <c r="CNJ11" i="30"/>
  <c r="CNJ21" i="30"/>
  <c r="CNJ14" i="30"/>
  <c r="CNJ7" i="30"/>
  <c r="CNJ8" i="30"/>
  <c r="CNJ18" i="30"/>
  <c r="CNJ20" i="30"/>
  <c r="CNJ17" i="30"/>
  <c r="CNJ13" i="30"/>
  <c r="CNJ19" i="30"/>
  <c r="CNJ9" i="30"/>
  <c r="CNJ23" i="30"/>
  <c r="O26" i="23" l="1"/>
  <c r="O24" i="23"/>
  <c r="CNP21" i="30"/>
  <c r="CNQ15" i="30"/>
  <c r="CNV16" i="30" s="1"/>
  <c r="CNQ22" i="30"/>
  <c r="CNV9" i="30"/>
  <c r="CNQ10" i="30"/>
  <c r="CNP23" i="30" l="1"/>
  <c r="CNS21" i="30"/>
  <c r="CNR21" i="30"/>
  <c r="CNQ16" i="30"/>
  <c r="CNV23" i="30"/>
  <c r="CNQ23" i="30"/>
  <c r="CNS23" i="30"/>
  <c r="CNR24" i="30" s="1"/>
  <c r="CNV17" i="30"/>
  <c r="CNQ17" i="30"/>
  <c r="CNQ18" i="30" s="1"/>
  <c r="CNQ11" i="30"/>
  <c r="CNQ12" i="30" s="1"/>
  <c r="CNV11" i="30"/>
  <c r="CNR23" i="30" l="1"/>
  <c r="J22" i="23"/>
  <c r="O19" i="23"/>
  <c r="O23" i="23"/>
  <c r="O25" i="23"/>
  <c r="O20" i="23"/>
  <c r="L27" i="23" a="1"/>
  <c r="CNP20" i="30" l="1"/>
  <c r="CNP22" i="30"/>
  <c r="CNP14" i="30"/>
  <c r="CNP8" i="30"/>
  <c r="CNP16" i="30"/>
  <c r="CNP10" i="30"/>
  <c r="P25" i="23"/>
  <c r="CNP17" i="30"/>
  <c r="CNP15" i="30"/>
  <c r="L27" i="23"/>
  <c r="U18" i="23"/>
  <c r="U17" i="23"/>
  <c r="O18" i="23"/>
  <c r="S20" i="23"/>
  <c r="CNS22" i="30" l="1"/>
  <c r="CNR22" i="30"/>
  <c r="CNR20" i="30"/>
  <c r="CNS20" i="30"/>
  <c r="CNS19" i="30"/>
  <c r="CNS7" i="30"/>
  <c r="CNR8" i="30"/>
  <c r="CNS8" i="30"/>
  <c r="CNS14" i="30"/>
  <c r="CNR14" i="30"/>
  <c r="CNS13" i="30"/>
  <c r="CNS15" i="30"/>
  <c r="CNR15" i="30"/>
  <c r="P26" i="23"/>
  <c r="CNP11" i="30"/>
  <c r="P24" i="23"/>
  <c r="CNP9" i="30"/>
  <c r="CNO5" i="30"/>
  <c r="CNO4" i="30"/>
  <c r="CNO3" i="30"/>
  <c r="CNM6" i="30"/>
  <c r="CNK6" i="30"/>
  <c r="CNM5" i="30"/>
  <c r="CNK5" i="30"/>
  <c r="CNM4" i="30"/>
  <c r="CNK4" i="30"/>
  <c r="CNM3" i="30"/>
  <c r="CNK3" i="30"/>
  <c r="CNV3" i="30"/>
  <c r="CNQ3" i="30"/>
  <c r="CNV4" i="30" s="1"/>
  <c r="CNM2" i="30"/>
  <c r="CNK2" i="30"/>
  <c r="R18" i="23"/>
  <c r="CNJ5" i="30"/>
  <c r="CNJ2" i="30"/>
  <c r="CNJ3" i="30"/>
  <c r="CNJ6" i="30"/>
  <c r="CNJ4" i="30"/>
  <c r="CNS24" i="30" l="1"/>
  <c r="CNU19" i="30"/>
  <c r="CNT22" i="30"/>
  <c r="CNU20" i="30"/>
  <c r="CNU22" i="30"/>
  <c r="CNY21" i="30"/>
  <c r="CNU21" i="30"/>
  <c r="CNT21" i="30"/>
  <c r="CNY23" i="30"/>
  <c r="CNU23" i="30"/>
  <c r="CNT23" i="30"/>
  <c r="CNT20" i="30"/>
  <c r="CNY20" i="30"/>
  <c r="CNY22" i="30"/>
  <c r="CNY8" i="30"/>
  <c r="CNS18" i="30"/>
  <c r="CNT14" i="30"/>
  <c r="CNU13" i="30"/>
  <c r="CNU14" i="30"/>
  <c r="CNY14" i="30"/>
  <c r="CNS12" i="30"/>
  <c r="CNU7" i="30"/>
  <c r="CNT8" i="30"/>
  <c r="CNU8" i="30"/>
  <c r="CNY15" i="30"/>
  <c r="CNU15" i="30"/>
  <c r="CNT15" i="30"/>
  <c r="CNS16" i="30"/>
  <c r="CNR16" i="30"/>
  <c r="CNS9" i="30"/>
  <c r="CNR9" i="30"/>
  <c r="CNP4" i="30"/>
  <c r="CNS4" i="30" s="1"/>
  <c r="CNQ4" i="30"/>
  <c r="CNV5" i="30" s="1"/>
  <c r="CNP5" i="30"/>
  <c r="CNS5" i="30" s="1"/>
  <c r="CNR6" i="30" s="1"/>
  <c r="CNP3" i="30"/>
  <c r="CNS3" i="30" s="1"/>
  <c r="CVE3" i="30"/>
  <c r="CVE4" i="30"/>
  <c r="CVE5" i="30"/>
  <c r="CVE6" i="30"/>
  <c r="CVE7" i="30"/>
  <c r="CVF6" i="30"/>
  <c r="CVF7" i="30" s="1"/>
  <c r="CVE2" i="30"/>
  <c r="CVC2" i="30"/>
  <c r="CKB2" i="30"/>
  <c r="CJX2" i="30"/>
  <c r="CJT2" i="30"/>
  <c r="CJQ2" i="30"/>
  <c r="CJO2" i="30"/>
  <c r="B6" i="27"/>
  <c r="B7" i="27"/>
  <c r="B8" i="27"/>
  <c r="B4" i="27"/>
  <c r="B5" i="27"/>
  <c r="B3" i="27"/>
  <c r="V14" i="29"/>
  <c r="CVB4" i="30"/>
  <c r="CVB3" i="30"/>
  <c r="CNX19" i="30" l="1"/>
  <c r="CNX20" i="30" s="1"/>
  <c r="CNX21" i="30" s="1"/>
  <c r="CNX22" i="30" s="1"/>
  <c r="CNX23" i="30" s="1"/>
  <c r="CNW19" i="30"/>
  <c r="CNW20" i="30" s="1"/>
  <c r="CNW21" i="30" s="1"/>
  <c r="CNW22" i="30" s="1"/>
  <c r="CNW23" i="30" s="1"/>
  <c r="CNW13" i="30"/>
  <c r="CNW14" i="30" s="1"/>
  <c r="CNW15" i="30" s="1"/>
  <c r="CNW16" i="30" s="1"/>
  <c r="CNW17" i="30" s="1"/>
  <c r="CNX13" i="30"/>
  <c r="CNX14" i="30" s="1"/>
  <c r="CNX15" i="30" s="1"/>
  <c r="CNX16" i="30" s="1"/>
  <c r="CNX17" i="30" s="1"/>
  <c r="CNX7" i="30"/>
  <c r="CNX8" i="30" s="1"/>
  <c r="CNX9" i="30" s="1"/>
  <c r="CNX10" i="30" s="1"/>
  <c r="CNX11" i="30" s="1"/>
  <c r="CNW7" i="30"/>
  <c r="CNW8" i="30" s="1"/>
  <c r="CNW9" i="30" s="1"/>
  <c r="CNW10" i="30" s="1"/>
  <c r="CNW11" i="30" s="1"/>
  <c r="CNS17" i="30"/>
  <c r="CNR18" i="30" s="1"/>
  <c r="CNR17" i="30"/>
  <c r="CNY16" i="30"/>
  <c r="CNT16" i="30"/>
  <c r="CNU16" i="30"/>
  <c r="CNY9" i="30"/>
  <c r="CNU9" i="30"/>
  <c r="CNT9" i="30"/>
  <c r="CNS10" i="30"/>
  <c r="CNR10" i="30"/>
  <c r="CNR4" i="30"/>
  <c r="CNQ5" i="30"/>
  <c r="CNQ6" i="30" s="1"/>
  <c r="CNR5" i="30"/>
  <c r="CNS2" i="30"/>
  <c r="CNY5" i="30" s="1"/>
  <c r="CNR3" i="30"/>
  <c r="P18" i="23"/>
  <c r="Q18" i="23"/>
  <c r="CJS2" i="30"/>
  <c r="CJR2" i="30"/>
  <c r="CVF3" i="30"/>
  <c r="CVF4" i="30" s="1"/>
  <c r="CVF5" i="30" s="1"/>
  <c r="CJW2" i="30"/>
  <c r="CKA2" i="30"/>
  <c r="C14" i="27"/>
  <c r="C8" i="27"/>
  <c r="C5" i="27"/>
  <c r="C15" i="27"/>
  <c r="C6" i="27"/>
  <c r="C16" i="27"/>
  <c r="C3" i="27"/>
  <c r="C9" i="27"/>
  <c r="C20" i="27"/>
  <c r="C10" i="27"/>
  <c r="C18" i="27"/>
  <c r="C13" i="27"/>
  <c r="C7" i="27"/>
  <c r="C11" i="27"/>
  <c r="C19" i="27"/>
  <c r="C12" i="27"/>
  <c r="C17" i="27"/>
  <c r="C4" i="27"/>
  <c r="CJN2" i="30"/>
  <c r="CVB6" i="30"/>
  <c r="CVB7" i="30"/>
  <c r="CVB2" i="30"/>
  <c r="CVB5" i="30"/>
  <c r="CNY17" i="30" l="1"/>
  <c r="CNT17" i="30"/>
  <c r="CNU17" i="30"/>
  <c r="CNS11" i="30"/>
  <c r="CNR12" i="30" s="1"/>
  <c r="CNR11" i="30"/>
  <c r="CNT10" i="30"/>
  <c r="CNU10" i="30"/>
  <c r="CNY10" i="30"/>
  <c r="CNT4" i="30"/>
  <c r="CNS6" i="30"/>
  <c r="CNT5" i="30"/>
  <c r="CNU4" i="30"/>
  <c r="CNT3" i="30"/>
  <c r="CNU2" i="30"/>
  <c r="CNU3" i="30"/>
  <c r="CNU5" i="30"/>
  <c r="CNY4" i="30"/>
  <c r="CNY3" i="30"/>
  <c r="CJY2" i="30"/>
  <c r="CJZ2" i="30" s="1"/>
  <c r="CKC2" i="30"/>
  <c r="CKD2" i="30" s="1"/>
  <c r="CJU2" i="30"/>
  <c r="CJV2" i="30" s="1"/>
  <c r="C16" i="24"/>
  <c r="C46" i="24"/>
  <c r="C32" i="24"/>
  <c r="N28" i="24"/>
  <c r="C12" i="24"/>
  <c r="C3" i="24"/>
  <c r="C22" i="24"/>
  <c r="C45" i="24"/>
  <c r="C6" i="24"/>
  <c r="C43" i="24"/>
  <c r="C26" i="24"/>
  <c r="C21" i="24"/>
  <c r="C7" i="24"/>
  <c r="C36" i="24"/>
  <c r="C48" i="24"/>
  <c r="C14" i="24"/>
  <c r="C34" i="24"/>
  <c r="C33" i="24"/>
  <c r="C42" i="24"/>
  <c r="C25" i="24"/>
  <c r="C2" i="24"/>
  <c r="C20" i="24"/>
  <c r="C31" i="24"/>
  <c r="C29" i="24"/>
  <c r="C37" i="24"/>
  <c r="C38" i="24"/>
  <c r="H3" i="24"/>
  <c r="C4" i="24"/>
  <c r="C23" i="24"/>
  <c r="H2" i="24"/>
  <c r="C19" i="24"/>
  <c r="C9" i="24"/>
  <c r="C5" i="24"/>
  <c r="C10" i="24"/>
  <c r="C17" i="24"/>
  <c r="C28" i="24"/>
  <c r="N29" i="24"/>
  <c r="C15" i="24"/>
  <c r="C30" i="24"/>
  <c r="C40" i="24"/>
  <c r="C8" i="24"/>
  <c r="C41" i="24"/>
  <c r="C49" i="24"/>
  <c r="C50" i="24"/>
  <c r="C39" i="24"/>
  <c r="C27" i="24"/>
  <c r="C13" i="24"/>
  <c r="C35" i="24"/>
  <c r="H11" i="24"/>
  <c r="H10" i="24"/>
  <c r="C18" i="24"/>
  <c r="C47" i="24"/>
  <c r="C11" i="24"/>
  <c r="C24" i="24"/>
  <c r="C44" i="24"/>
  <c r="CNY11" i="30" l="1"/>
  <c r="CNT11" i="30"/>
  <c r="CNU11" i="30"/>
  <c r="CNX2" i="30"/>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16144D64-EC76-4D7B-BBFA-6CD2B092B1E5}" keepAlive="1" name="Query - For Agency Breakdown" description="Connection to the 'For Agency Breakdown' query in the workbook." type="5" refreshedVersion="8" background="1" saveData="1">
    <dbPr connection="Provider=Microsoft.Mashup.OleDb.1;Data Source=$Workbook$;Location=&quot;For Agency Breakdown&quot;;Extended Properties=&quot;&quot;" command="SELECT * FROM [For Agency Breakdown]"/>
  </connection>
  <connection id="9"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10"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1"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2" xr16:uid="{2C82FEAE-E28F-4956-AE4E-97C244B73B15}" keepAlive="1" name="Query - PostCats" description="Connection to the 'PostCats' query in the workbook." type="5" refreshedVersion="8" background="1" saveData="1">
    <dbPr connection="Provider=Microsoft.Mashup.OleDb.1;Data Source=$Workbook$;Location=PostCats;Extended Properties=&quot;&quot;" command="SELECT * FROM [PostCats]"/>
  </connection>
  <connection id="13" xr16:uid="{C73BB467-3226-4BB9-971A-3F4DE3D028CD}" keepAlive="1" name="Query - PostCats (2)"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4" xr16:uid="{6238007F-74D5-41B7-B4C8-2E22133EA121}" keepAlive="1" name="Query - PostCats (2)(1)"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5"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6"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7"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8"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9"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20"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21"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22"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<sst xmlns="http://schemas.openxmlformats.org/spreadsheetml/2006/main" count="73063" uniqueCount="1657">
  <si>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</si>
  <si>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</si>
  <si>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</si>
  <si>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</si>
  <si>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</si>
  <si>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</si>
  <si>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</si>
  <si>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</si>
  <si>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</si>
  <si>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</si>
  <si>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</si>
  <si>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</si>
  <si>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</si>
  <si>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</si>
  <si>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</si>
  <si>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</si>
  <si>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</si>
  <si>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</si>
  <si>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</si>
  <si>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</si>
  <si>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</si>
  <si>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</si>
  <si>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</si>
  <si>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</si>
  <si>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</si>
  <si>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</si>
  <si>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</si>
  <si>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</si>
  <si>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</si>
  <si>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</si>
  <si>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</si>
  <si>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</si>
  <si>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</si>
  <si>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</si>
  <si>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</si>
  <si>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</si>
  <si>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</si>
  <si>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</si>
  <si>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</si>
  <si>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</si>
  <si>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</si>
  <si>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</si>
  <si>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</si>
  <si>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</si>
  <si>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</si>
  <si>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</si>
  <si>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</si>
  <si>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</si>
  <si>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</si>
  <si>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</si>
  <si>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</si>
  <si>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</si>
  <si>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</si>
  <si>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</si>
  <si>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</si>
  <si>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</si>
  <si>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</si>
  <si>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</si>
  <si>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</si>
  <si>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</si>
  <si>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</si>
  <si>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</si>
  <si>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</si>
  <si>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</si>
  <si>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</si>
  <si>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</si>
  <si>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</si>
  <si>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</si>
  <si>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</si>
  <si>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</si>
  <si>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</si>
  <si>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</si>
  <si>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APAC</t>
  </si>
  <si>
    <t>Korea SMB</t>
  </si>
  <si>
    <t>Film &amp; Video Production</t>
  </si>
  <si>
    <t>Original</t>
  </si>
  <si>
    <t>firm-bid</t>
  </si>
  <si>
    <t/>
  </si>
  <si>
    <t>Editorial</t>
  </si>
  <si>
    <t>Audio Post</t>
  </si>
  <si>
    <t>Finishing</t>
  </si>
  <si>
    <t>Sanitary Production Costs</t>
  </si>
  <si>
    <t>Green Production Costs</t>
  </si>
  <si>
    <t>Photo Retouching &amp; Post</t>
  </si>
  <si>
    <t>Still Photography Production</t>
  </si>
  <si>
    <t>Music</t>
  </si>
  <si>
    <t>Last Station Group</t>
  </si>
  <si>
    <t>VFX</t>
  </si>
  <si>
    <t>Top Notch Creative</t>
  </si>
  <si>
    <t>Behind The Scenes (BTS)</t>
  </si>
  <si>
    <t>Aster PPK</t>
  </si>
  <si>
    <t>Cantor Asia Media</t>
  </si>
  <si>
    <t>Geoffrey Monty Allen</t>
  </si>
  <si>
    <t>Row Labels</t>
  </si>
  <si>
    <t>Grand Total</t>
  </si>
  <si>
    <t>Count of PHASE</t>
  </si>
  <si>
    <t>Women Work Pitched</t>
  </si>
  <si>
    <t>Women Work Awarded</t>
  </si>
  <si>
    <t>0</t>
  </si>
  <si>
    <t>10000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</si>
  <si>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</si>
  <si>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</si>
  <si>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</si>
  <si>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</si>
  <si>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</si>
  <si>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</si>
  <si>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</si>
  <si>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</si>
  <si>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</si>
  <si>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</si>
  <si>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</si>
  <si>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</si>
  <si>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</si>
  <si>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</si>
  <si>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</si>
  <si>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</si>
  <si>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</si>
  <si>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</si>
  <si>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</si>
  <si>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</si>
  <si>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</si>
  <si>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</si>
  <si>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</si>
  <si>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</si>
  <si>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</si>
  <si>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</si>
  <si>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</si>
  <si>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</si>
  <si>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</si>
  <si>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</si>
  <si>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</si>
  <si>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</si>
  <si>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</si>
  <si>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</si>
  <si>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</si>
  <si>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</si>
  <si>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</si>
  <si>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</si>
  <si>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</si>
  <si>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</si>
  <si>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</si>
  <si>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</si>
  <si>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</si>
  <si>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</si>
  <si>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</si>
  <si>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</si>
  <si>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</si>
  <si>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</si>
  <si>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</si>
  <si>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</si>
  <si>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</si>
  <si>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</si>
  <si>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</si>
  <si>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</si>
  <si>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</si>
  <si>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</si>
  <si>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</si>
  <si>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</si>
  <si>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</si>
  <si>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</si>
  <si>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</si>
  <si>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</si>
  <si>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</si>
  <si>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</si>
  <si>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</si>
  <si>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</si>
  <si>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</si>
  <si>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</si>
  <si>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</si>
  <si>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</si>
  <si>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</si>
  <si>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</si>
  <si>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</si>
  <si>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</si>
  <si>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</si>
  <si>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</si>
  <si>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</si>
  <si>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</si>
  <si>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</si>
  <si>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</si>
  <si>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</si>
  <si>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</si>
  <si>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</si>
  <si>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</si>
  <si>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</si>
  <si>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</si>
  <si>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</si>
  <si>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</si>
  <si>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</si>
  <si>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</si>
  <si>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</si>
  <si>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</si>
  <si>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</si>
  <si>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</si>
  <si>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</si>
  <si>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</si>
  <si>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</si>
  <si>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</si>
  <si>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</si>
  <si>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</si>
  <si>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</si>
  <si>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</si>
  <si>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</si>
  <si>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</si>
  <si>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</si>
  <si>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</si>
  <si>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</si>
  <si>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</si>
  <si>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</si>
  <si>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</si>
  <si>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</si>
  <si>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</si>
  <si>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</si>
  <si>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</si>
  <si>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</si>
  <si>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</si>
  <si>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</si>
  <si>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</si>
  <si>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</si>
  <si>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</si>
  <si>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</si>
  <si>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</si>
  <si>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</si>
  <si>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</si>
  <si>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</si>
  <si>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</si>
  <si>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</si>
  <si>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</si>
  <si>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</si>
  <si>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</si>
  <si>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</si>
  <si>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</si>
  <si>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</si>
  <si>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</si>
  <si>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</si>
  <si>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</si>
  <si>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</si>
  <si>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</si>
  <si>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</si>
  <si>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</si>
  <si>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</si>
  <si>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</si>
  <si>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</si>
  <si>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</si>
  <si>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</si>
  <si>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</si>
  <si>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</si>
  <si>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</si>
  <si>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</si>
  <si>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</si>
  <si>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</si>
  <si>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</si>
  <si>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</si>
  <si>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</si>
  <si>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</si>
  <si>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</si>
  <si>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</si>
  <si>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</si>
  <si>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</si>
  <si>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</si>
  <si>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</si>
  <si>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</si>
  <si>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</si>
  <si>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</si>
  <si>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</si>
  <si>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</si>
  <si>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</si>
  <si>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</si>
  <si>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</si>
  <si>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</si>
  <si>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</si>
  <si>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</si>
  <si>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</si>
  <si>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</si>
  <si>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</si>
  <si>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</si>
  <si>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</si>
  <si>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</si>
  <si>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</si>
  <si>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</si>
  <si>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</si>
  <si>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</si>
  <si>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</si>
  <si>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</si>
  <si>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</si>
  <si>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</si>
  <si>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</si>
  <si>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</si>
  <si>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</si>
  <si>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</si>
  <si>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</si>
  <si>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</si>
  <si>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</si>
  <si>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</si>
  <si>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</si>
  <si>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</si>
  <si>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</si>
  <si>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</si>
  <si>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</si>
  <si>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</si>
  <si>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</si>
  <si>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</si>
  <si>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</si>
  <si>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</si>
  <si>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</si>
  <si>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</si>
  <si>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</si>
  <si>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</si>
  <si>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</si>
  <si>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</si>
  <si>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</si>
  <si>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</si>
  <si>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</si>
  <si>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</si>
  <si>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</si>
  <si>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</si>
  <si>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</si>
  <si>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</si>
  <si>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</si>
  <si>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</si>
  <si>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</si>
  <si>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</si>
  <si>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</si>
  <si>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</si>
  <si>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</si>
  <si>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</si>
  <si>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</si>
  <si>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</si>
  <si>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</si>
  <si>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</si>
  <si>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</si>
  <si>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</si>
  <si>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</si>
  <si>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</si>
  <si>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</si>
  <si>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</si>
  <si>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</si>
  <si>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</si>
  <si>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</si>
  <si>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</si>
  <si>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</si>
  <si>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</si>
  <si>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</si>
  <si>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</si>
  <si>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</si>
  <si>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</si>
  <si>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</si>
  <si>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</si>
  <si>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</si>
  <si>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</si>
  <si>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</si>
  <si>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</si>
  <si>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</si>
  <si>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</si>
  <si>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</si>
  <si>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</si>
  <si>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</si>
  <si>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</si>
  <si>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</si>
  <si>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</si>
  <si>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</si>
  <si>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</si>
  <si>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</si>
  <si>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</si>
  <si>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</si>
  <si>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</si>
  <si>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</si>
  <si>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</si>
  <si>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</si>
  <si>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</si>
  <si>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</si>
  <si>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</si>
  <si>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</si>
  <si>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</si>
  <si>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</si>
  <si>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</si>
  <si>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</si>
  <si>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</si>
  <si>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</si>
  <si>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</si>
  <si>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</si>
  <si>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</si>
  <si>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</si>
  <si>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</si>
  <si>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</si>
  <si>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</si>
  <si>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</si>
  <si>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</si>
  <si>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</si>
  <si>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</si>
  <si>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</si>
  <si>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</si>
  <si>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</si>
  <si>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</si>
  <si>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</si>
  <si>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</si>
  <si>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</si>
  <si>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</si>
  <si>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</si>
  <si>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</si>
  <si>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</si>
  <si>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</si>
  <si>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</si>
  <si>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</si>
  <si>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</si>
  <si>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</si>
  <si>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</si>
  <si>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</si>
  <si>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</si>
  <si>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</si>
  <si>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</si>
  <si>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</si>
  <si>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</si>
  <si>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</si>
  <si>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</si>
  <si>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</si>
  <si>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</si>
  <si>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</si>
  <si>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</si>
  <si>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</si>
  <si>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</si>
  <si>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</si>
  <si>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</si>
  <si>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</si>
  <si>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</si>
  <si>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</si>
  <si>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</si>
  <si>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</si>
  <si>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</si>
  <si>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</si>
  <si>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</si>
  <si>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</si>
  <si>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</si>
  <si>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</si>
  <si>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</si>
  <si>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</si>
  <si>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</si>
  <si>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</si>
  <si>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</si>
  <si>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</si>
  <si>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</si>
  <si>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</si>
  <si>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</si>
  <si>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</si>
  <si>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</si>
  <si>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</si>
  <si>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</si>
  <si>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</si>
  <si>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</si>
  <si>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</si>
  <si>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SF2_1</t>
  </si>
  <si>
    <t>BUBBLE</t>
  </si>
  <si>
    <t>SF2_2</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</si>
  <si>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</si>
  <si>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</si>
  <si>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</si>
  <si>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</si>
  <si>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</si>
  <si>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</si>
  <si>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</si>
  <si>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</si>
  <si>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</si>
  <si>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</si>
  <si>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</si>
  <si>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</si>
  <si>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</si>
  <si>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</si>
  <si>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Pitched to Women</t>
  </si>
  <si>
    <t>RBC_1</t>
  </si>
  <si>
    <t>WRS_1</t>
  </si>
  <si>
    <t>Percantage of pitched work</t>
  </si>
  <si>
    <t>Percentage of awarded work</t>
  </si>
  <si>
    <t>Tier</t>
  </si>
  <si>
    <t>FFFFE5</t>
  </si>
  <si>
    <t>#635633 @ 56%</t>
  </si>
  <si>
    <t>Card</t>
  </si>
  <si>
    <t>#C49500</t>
  </si>
  <si>
    <t>Dark Color</t>
  </si>
  <si>
    <t>#FFC000</t>
  </si>
  <si>
    <t>Medium Color</t>
  </si>
  <si>
    <t>#FFE07D</t>
  </si>
  <si>
    <t>Light Color</t>
  </si>
  <si>
    <t xml:space="preserve">Card line &amp; font </t>
  </si>
  <si>
    <t>cutout shadow = 100% trans</t>
  </si>
  <si>
    <t>#0D171F</t>
  </si>
  <si>
    <t>Line and font</t>
  </si>
  <si>
    <t>##F1E8F8</t>
  </si>
  <si>
    <t>#203A4E</t>
  </si>
  <si>
    <t>Dark</t>
  </si>
  <si>
    <t>#40749B</t>
  </si>
  <si>
    <t>Medium</t>
  </si>
  <si>
    <t>##9DBED7</t>
  </si>
  <si>
    <t>Light</t>
  </si>
  <si>
    <t>#DBDBDB</t>
  </si>
  <si>
    <t>#7F7F7F</t>
  </si>
  <si>
    <t>card line and font</t>
  </si>
  <si>
    <t>#5A2781</t>
  </si>
  <si>
    <t>#9E5ECE</t>
  </si>
  <si>
    <t>##CAA5E5</t>
  </si>
  <si>
    <t>card</t>
  </si>
  <si>
    <t>line and font</t>
  </si>
  <si>
    <t>#E5F2FB</t>
  </si>
  <si>
    <t>#0C3A59</t>
  </si>
  <si>
    <t>#A25406</t>
  </si>
  <si>
    <t>#E57709</t>
  </si>
  <si>
    <t>Med</t>
  </si>
  <si>
    <t>#FABC7E</t>
  </si>
  <si>
    <t>MinorityCreative Awards</t>
  </si>
  <si>
    <t>Minority Creatives pitched</t>
  </si>
  <si>
    <t>Minority Owned Pitched</t>
  </si>
  <si>
    <t>Women Owned Pitched</t>
  </si>
  <si>
    <t>Sum of MinorityCreative Awards</t>
  </si>
  <si>
    <t>Sum of Minority Creatives pitched</t>
  </si>
  <si>
    <t>Women Owned Award</t>
  </si>
  <si>
    <t>Minority Owned Award</t>
  </si>
  <si>
    <t>Sum of Women Owned Award</t>
  </si>
  <si>
    <t>Sum of Women Owned Pitched</t>
  </si>
  <si>
    <t>Sum of Minority Owned Award</t>
  </si>
  <si>
    <t>Sum of Minority Owned Pitched</t>
  </si>
  <si>
    <t>Pitched to</t>
  </si>
  <si>
    <t>All Pitched</t>
  </si>
  <si>
    <t>Awarded to</t>
  </si>
  <si>
    <t>Women Creatives</t>
  </si>
  <si>
    <t>Minority Creatives</t>
  </si>
  <si>
    <t>Women Owned Companies</t>
  </si>
  <si>
    <t>Minority Owned Co.'s</t>
  </si>
  <si>
    <t>Minority Owned Companies</t>
  </si>
  <si>
    <t>Sum of All Pitches</t>
  </si>
  <si>
    <t>Sum of All Awards</t>
  </si>
  <si>
    <t>Titles</t>
  </si>
  <si>
    <t>Women Owned Co.'s</t>
  </si>
  <si>
    <t>Pitches by</t>
  </si>
  <si>
    <t>Awards to</t>
  </si>
  <si>
    <t>Pitch</t>
  </si>
  <si>
    <t>Awd</t>
  </si>
  <si>
    <t>R</t>
  </si>
  <si>
    <t>S</t>
  </si>
  <si>
    <t>T</t>
  </si>
  <si>
    <t>U</t>
  </si>
  <si>
    <t>Michelob Ultra Seltzer 21SB</t>
  </si>
  <si>
    <t>2020 - 2021 Shoots</t>
  </si>
  <si>
    <t>Primary Project Group</t>
  </si>
  <si>
    <t>n/a</t>
  </si>
  <si>
    <t>Biscuit Filmworks</t>
  </si>
  <si>
    <t>Biscuit Aaron Stoller Michelob v1</t>
  </si>
  <si>
    <t>Biscuit_AS_Michelob Bid</t>
  </si>
  <si>
    <t>cost-plus</t>
  </si>
  <si>
    <t>989837.06</t>
  </si>
  <si>
    <t>New Package</t>
  </si>
  <si>
    <t>PB.MichelobSeltzer.Cal.Bid.v6a</t>
  </si>
  <si>
    <t>Q1078360_MICHELOB_FCB__NY_CLEANUP</t>
  </si>
  <si>
    <t>CRAIG</t>
  </si>
  <si>
    <t>Q1078369_MICHELOB_FCB__NY_ CRAIG</t>
  </si>
  <si>
    <t>STOLLER</t>
  </si>
  <si>
    <t>Q1078020_MICHELOB_FCB__NY_STOLLER</t>
  </si>
  <si>
    <t>CALMATIC</t>
  </si>
  <si>
    <t>Q1078463_MICHELOB_FCB__NY_CALMATIC</t>
  </si>
  <si>
    <t>Ntropic</t>
  </si>
  <si>
    <t>296850</t>
  </si>
  <si>
    <t>Bid_9259_3</t>
  </si>
  <si>
    <t>EXILE Edit + Audio</t>
  </si>
  <si>
    <t>Exile Edit</t>
  </si>
  <si>
    <t>EXILE Michelob Ultra Rev 2 Bid_6290.3</t>
  </si>
  <si>
    <t>118300</t>
  </si>
  <si>
    <t>EXILE Michelob Ultra Seltzer Rev Bid_6290.2</t>
  </si>
  <si>
    <t>Michelob Ultra Base 21SB</t>
  </si>
  <si>
    <t>4-Day</t>
  </si>
  <si>
    <t>Michelob Bid LA+FL+UK v7a - Film, 4-day, Local UK Stills</t>
  </si>
  <si>
    <t>Pony Show Entertainment</t>
  </si>
  <si>
    <t>3-Day</t>
  </si>
  <si>
    <t>Michelob Bid LA+FL+UK v7b - Film, 3-day</t>
  </si>
  <si>
    <t>1138327.61</t>
  </si>
  <si>
    <t>Michelob Ultra Super Bowl 2021</t>
  </si>
  <si>
    <t>AE_Bid_9281_1</t>
  </si>
  <si>
    <t>Michelob Ultra "Our Message To America" RADIO</t>
  </si>
  <si>
    <t>AE_Bid_9281_2</t>
  </si>
  <si>
    <t>Michelob Ultra Teaser Adapts 4 x :15</t>
  </si>
  <si>
    <t>AE_Bid_9281_3</t>
  </si>
  <si>
    <t>Michelob SB 10 Spots</t>
  </si>
  <si>
    <t>Michelob_10Spots</t>
  </si>
  <si>
    <t>Michelob Radio</t>
  </si>
  <si>
    <t>MichelobRadio</t>
  </si>
  <si>
    <t>Michelob Social</t>
  </si>
  <si>
    <t>MichelobSocial</t>
  </si>
  <si>
    <t>Cosmo Street</t>
  </si>
  <si>
    <t>Main Edit Bid</t>
  </si>
  <si>
    <t>Michelob Ultra Main Bid</t>
  </si>
  <si>
    <t>243300</t>
  </si>
  <si>
    <t>Socials</t>
  </si>
  <si>
    <t>Michelob Ultra Socials</t>
  </si>
  <si>
    <t>Radio Spots</t>
  </si>
  <si>
    <t>Michelob Ultra Radio Spots</t>
  </si>
  <si>
    <t>Teaser Adaptations</t>
  </si>
  <si>
    <t>Michelob Ultra Teaser Adaptations</t>
  </si>
  <si>
    <t>The Mill</t>
  </si>
  <si>
    <t>The Mill Michelob "Happy" SB</t>
  </si>
  <si>
    <t>TheMill_Michelob_HappySB_ABID</t>
  </si>
  <si>
    <t>230100</t>
  </si>
  <si>
    <t>Bud Light Seltzer Lemonade 21SB</t>
  </si>
  <si>
    <t>BUD LIGHT_WARZIN_A&amp;S_5 DAY_V4B</t>
  </si>
  <si>
    <t>RESET</t>
  </si>
  <si>
    <t>1338808.588</t>
  </si>
  <si>
    <t>Arcade Edit</t>
  </si>
  <si>
    <t>AE_BudlightSeltzerSB2021_w5x15finish</t>
  </si>
  <si>
    <t>Bid_9350_3</t>
  </si>
  <si>
    <t>226422</t>
  </si>
  <si>
    <t>Bid_9350_4</t>
  </si>
  <si>
    <t>19817</t>
  </si>
  <si>
    <t>Bud Light Lemon Superbowl 2021</t>
  </si>
  <si>
    <t>695380</t>
  </si>
  <si>
    <t>AB Brand 21SB</t>
  </si>
  <si>
    <t>IW AB SW V9</t>
  </si>
  <si>
    <t>AB_SW_V9</t>
  </si>
  <si>
    <t>Bid.Reset.GrabABeer.5Day.LA.v1a</t>
  </si>
  <si>
    <t>Bid.Reset.GrabABeer.6Day.LA.v6c</t>
  </si>
  <si>
    <t>2684511.463</t>
  </si>
  <si>
    <t>AG_ParkPicturesBidV1.12.1</t>
  </si>
  <si>
    <t>AG AB Abid V1 12.1</t>
  </si>
  <si>
    <t>BidPackage_AB_Rubin_v1</t>
  </si>
  <si>
    <t>Bid.AB.HAR.v1</t>
  </si>
  <si>
    <t>EXILE AB Rev 2 Bid</t>
  </si>
  <si>
    <t>EXILE AB Rev 2 Bid_6321.4</t>
  </si>
  <si>
    <t>122400</t>
  </si>
  <si>
    <t>EXILE AB Finishing</t>
  </si>
  <si>
    <t>EXILE AB Finishing Bid_6321.5</t>
  </si>
  <si>
    <t>164843</t>
  </si>
  <si>
    <t>Bud Light T2 Product Shoot</t>
  </si>
  <si>
    <t>ETC. Creative INC.</t>
  </si>
  <si>
    <t>2020</t>
  </si>
  <si>
    <t>285763.75</t>
  </si>
  <si>
    <t>Michelob Ultra NBA Entrances</t>
  </si>
  <si>
    <t>AE_MichUltraNBA_BID_Dec11</t>
  </si>
  <si>
    <t>Bid_9372_3</t>
  </si>
  <si>
    <t>81500.5</t>
  </si>
  <si>
    <t>AE_MichUltra_NBA_round2</t>
  </si>
  <si>
    <t>Bid_9372_5 Editorial</t>
  </si>
  <si>
    <t>Finish</t>
  </si>
  <si>
    <t>Bud Light (Blue) Legends SB21</t>
  </si>
  <si>
    <t>AE_BudlightSB2021_BID</t>
  </si>
  <si>
    <t>Bid_9352_1</t>
  </si>
  <si>
    <t>119534.5</t>
  </si>
  <si>
    <t>abid_1079571_export</t>
  </si>
  <si>
    <t>Stella Hepburn Production</t>
  </si>
  <si>
    <t>EH Stella ATL Bid</t>
  </si>
  <si>
    <t>Yella Inc.</t>
  </si>
  <si>
    <t>396374.16</t>
  </si>
  <si>
    <t>Stella Hepburn Post Bid (14782.3R1)</t>
  </si>
  <si>
    <t>2021 Stella Hepburn Bid 14782.3R1 - with discount under labor</t>
  </si>
  <si>
    <t>89727.5</t>
  </si>
  <si>
    <t>Academy Fight Songs</t>
  </si>
  <si>
    <t>Stella Hepburn - Music Bid - 12/15/20</t>
  </si>
  <si>
    <t>AFS_MusicBid</t>
  </si>
  <si>
    <t>100000</t>
  </si>
  <si>
    <t>Budweiser 21SB</t>
  </si>
  <si>
    <t>1stAveMachine</t>
  </si>
  <si>
    <t>1stAveMachine Production Estimate</t>
  </si>
  <si>
    <t>ABID BUDWEISER SUBMISSION</t>
  </si>
  <si>
    <t>375676</t>
  </si>
  <si>
    <t>Stella Lenny Kravitz - 1Q 2021</t>
  </si>
  <si>
    <t>Stella //Joseph Toman // HOUND</t>
  </si>
  <si>
    <t>Stella AdBid File 1.12.21</t>
  </si>
  <si>
    <t>Hound</t>
  </si>
  <si>
    <t>Stella Revised Bid &amp; Bid Letter // Joey Toman // Hound</t>
  </si>
  <si>
    <t>Stella AdBid File v.2</t>
  </si>
  <si>
    <t>199975</t>
  </si>
  <si>
    <t>StellaLK_DS_Bid Pkg</t>
  </si>
  <si>
    <t>Stella LK_DS_BID_v1_</t>
  </si>
  <si>
    <t>StellaLK_DS_Treatment</t>
  </si>
  <si>
    <t>UNIT9 x Stella Artois Bid Package</t>
  </si>
  <si>
    <t>UNIT9_Stella Artois_LK_Bid v1_1.12.2021</t>
  </si>
  <si>
    <t>Editorial &amp; Finishing Bid</t>
  </si>
  <si>
    <t>Stella Artois_Bid 14960.1R1</t>
  </si>
  <si>
    <t>Barrelhouse</t>
  </si>
  <si>
    <t>BarrelHouse X LennyKravitz Post Production 5831-01</t>
  </si>
  <si>
    <t>BHxStella_EDITORIAL_01.11.21_v2</t>
  </si>
  <si>
    <t>42230</t>
  </si>
  <si>
    <t>BHxStella_FINISHING_01.11.21_v2</t>
  </si>
  <si>
    <t>38000</t>
  </si>
  <si>
    <t>Stella Solstice - 1Q 2020</t>
  </si>
  <si>
    <t>LA 3 Day V1 + COVID Breakout V1 (separate)</t>
  </si>
  <si>
    <t>NM_Biscuit_Stella_LA_3DayBid_V1</t>
  </si>
  <si>
    <t>LA 3 Day V2 + Covid Breakout V2 (Separate)</t>
  </si>
  <si>
    <t>Stella_LA_Bid_V2_ABID</t>
  </si>
  <si>
    <t>LA 3 Day V3 + COVID Breakout V3 (separate)</t>
  </si>
  <si>
    <t>Stella_LA_Bid_V3_ABID</t>
  </si>
  <si>
    <t>STELLA - The Corner Shop</t>
  </si>
  <si>
    <t>BID Stella Solstice Corner Shop LA 2 Day- JMv1</t>
  </si>
  <si>
    <t>Stella Merman Jan 22</t>
  </si>
  <si>
    <t>MERMAN Stella Bid LA ABID</t>
  </si>
  <si>
    <t>MERMAN Stella Bid New Orleans ABID</t>
  </si>
  <si>
    <t>Merman LA, LLC</t>
  </si>
  <si>
    <t>Merman LA Bid v3 Jan 25</t>
  </si>
  <si>
    <t>MERMAN Stella Bid LA v3</t>
  </si>
  <si>
    <t>491576.7546</t>
  </si>
  <si>
    <t>Merman Stella New Orleans v 3 Jan 25</t>
  </si>
  <si>
    <t>MERMAN Stella Bid New Orleans v3</t>
  </si>
  <si>
    <t>Cosmo Street Edit/Audio</t>
  </si>
  <si>
    <t>Bid_15545_19</t>
  </si>
  <si>
    <t>55340</t>
  </si>
  <si>
    <t>RPS STELLA BID REV 2</t>
  </si>
  <si>
    <t>STELLA RPS REV 2</t>
  </si>
  <si>
    <t>Parliament VFX Shadows</t>
  </si>
  <si>
    <t>abid_398_export(1)</t>
  </si>
  <si>
    <t>Updated BID Parliament</t>
  </si>
  <si>
    <t>abid_398_export(2)</t>
  </si>
  <si>
    <t>3 days shoot with :15 lift</t>
  </si>
  <si>
    <t>abid_425_export</t>
  </si>
  <si>
    <t>Nicole Ackermanns Approach - VFX + Finishing.</t>
  </si>
  <si>
    <t>abid_1080698_export</t>
  </si>
  <si>
    <t>Martin Aamund's Approach VFX + Finishing</t>
  </si>
  <si>
    <t>abid_1080818_export</t>
  </si>
  <si>
    <t>119500</t>
  </si>
  <si>
    <t>Quiet City Stella Solstice Bid</t>
  </si>
  <si>
    <t>AICP_ POD_Stella_Bid Form</t>
  </si>
  <si>
    <t>Quiet City Stella Solstice Est2</t>
  </si>
  <si>
    <t>AICP_ POD_Stella EST2_Bid Form</t>
  </si>
  <si>
    <t>Michelob Ultra Seltzer SB Social Shoot - 21SB</t>
  </si>
  <si>
    <t>Independent Media Inc.</t>
  </si>
  <si>
    <t>IM/MU</t>
  </si>
  <si>
    <t>MU REVISED</t>
  </si>
  <si>
    <t>98351.56</t>
  </si>
  <si>
    <t>Bud Light OOH Studio Shoot - 1Q 2020</t>
  </si>
  <si>
    <t>Final Bud Light Summer OOH</t>
  </si>
  <si>
    <t>bud light studio</t>
  </si>
  <si>
    <t>27525</t>
  </si>
  <si>
    <t>YTIR Stella 1Q 2021</t>
  </si>
  <si>
    <t>Furlined</t>
  </si>
  <si>
    <t>Furlined Yael Staav Stella LA Bid Package</t>
  </si>
  <si>
    <t>Furlined Stella LosAngeles Bid Staav ABID v1</t>
  </si>
  <si>
    <t>546874</t>
  </si>
  <si>
    <t>Furlined Yael Staav Stella Atlanta Bid Package</t>
  </si>
  <si>
    <t>Furlined Stella Atlanta Bid Staav ABID v1</t>
  </si>
  <si>
    <t>Furlined Yael Staav Stella Atlanta Bid Package v2</t>
  </si>
  <si>
    <t>Furlined Stella Atlanta Bid Staav ABID v2</t>
  </si>
  <si>
    <t>Furlined Yael Staav Stella LA Bid Package v2</t>
  </si>
  <si>
    <t>Furlined Stella LosAngeles ABID Bid Staav v2</t>
  </si>
  <si>
    <t>Stella Submission_Los Angeles</t>
  </si>
  <si>
    <t>AC.STELLA.ROMANEK.BID.LA_2DY.V4</t>
  </si>
  <si>
    <t>Stella Submission_New Orleans</t>
  </si>
  <si>
    <t>AC.STELLA.ROMANEK.BID.NO_2DY.V4.abid</t>
  </si>
  <si>
    <t>ATLANTA-2x12 Bid Pkg</t>
  </si>
  <si>
    <t>ATLANTA Bid Pkg</t>
  </si>
  <si>
    <t>LOS ANGELES-2x12 Bid Pkg</t>
  </si>
  <si>
    <t>LOS ANGELES Bid Pkg</t>
  </si>
  <si>
    <t>V2-ATLANTA-2x12 Bid Pkg</t>
  </si>
  <si>
    <t>V2 PARK ATLANTA STELLA-9 MARCH</t>
  </si>
  <si>
    <t>Stella_Mar8_Offline_MixOnly</t>
  </si>
  <si>
    <t>Bid_9654_3</t>
  </si>
  <si>
    <t>52262.5</t>
  </si>
  <si>
    <t>3560</t>
  </si>
  <si>
    <t>MU Earth Day</t>
  </si>
  <si>
    <t>Bid Michelob Ultra Atlanta v2.5</t>
  </si>
  <si>
    <t>Bid 2125 Michelob ATL v2.5vc ABID</t>
  </si>
  <si>
    <t>Little Minx</t>
  </si>
  <si>
    <t>Bid Michelob Ultra Colombia v1.4 rev</t>
  </si>
  <si>
    <t>Bid 2125 Michelob v1.4 COLO ABID rev</t>
  </si>
  <si>
    <t>527338.3916</t>
  </si>
  <si>
    <t>Michelob Rev Bid ATL v2.9</t>
  </si>
  <si>
    <t>Bid 2125 Michelob ATL v2.9hh ABID</t>
  </si>
  <si>
    <t>Michelob Rev Bid COLOMBIA v1.5</t>
  </si>
  <si>
    <t>Bid 2125 Michelob v1.5 COLO ABID</t>
  </si>
  <si>
    <t>Michelob Rev Bid COLOMBIA v1.7</t>
  </si>
  <si>
    <t>Bid 2125 Michelob v1.7 COLO ABID</t>
  </si>
  <si>
    <t>Bid Michelob Ultra Miami v3.4</t>
  </si>
  <si>
    <t>Bid 2125 Michelob FL v3.4vc ABID</t>
  </si>
  <si>
    <t>Bid Michelob Ultra Atlanta v2.10</t>
  </si>
  <si>
    <t>Bid 2125 Michelob ATL v2.10vc ABID</t>
  </si>
  <si>
    <t>EarthDay_MusicVideo_editcolormix_NOWKND</t>
  </si>
  <si>
    <t>EarthDay_OfflineColorMix_NOWKND</t>
  </si>
  <si>
    <t>EarthDay_MusicVideo_editcolormix_ACCELERATED</t>
  </si>
  <si>
    <t>EarthDay_OfflineColorMix_ACCELERATED</t>
  </si>
  <si>
    <t>EarthDay_MusicVideoNOSOCIALS_editcolormix_NOWKND</t>
  </si>
  <si>
    <t>MusicVideoNoSocialsNoWKND</t>
  </si>
  <si>
    <t>EarthDay_MusicVideoNOSOCIALS_editcolormix_ACCELERATED</t>
  </si>
  <si>
    <t>MusicVideoNOSocialsWITHWKND</t>
  </si>
  <si>
    <t>EarthDay_MV_NOSOCIALS_REV_Mar18</t>
  </si>
  <si>
    <t>Bid_9629_10</t>
  </si>
  <si>
    <t>138014.5</t>
  </si>
  <si>
    <t>3/12 | Music Video</t>
  </si>
  <si>
    <t>abid_1082867_export</t>
  </si>
  <si>
    <t>168120</t>
  </si>
  <si>
    <t>3/12 | Music Video Accelerated</t>
  </si>
  <si>
    <t>abid_1082871_export</t>
  </si>
  <si>
    <t>Bud Light Coolers</t>
  </si>
  <si>
    <t>AC.BUDLIGHT.REES.PROD BID.NO_4DY.V2</t>
  </si>
  <si>
    <t>AC.BUDLIGHT.REES.BID.NO_4DY.V4.abid</t>
  </si>
  <si>
    <t>Anonymous Content</t>
  </si>
  <si>
    <t>AC.BIDLIGHT.REES.PROD BID.NO_3DY.V1</t>
  </si>
  <si>
    <t>AC.BUDLIGHT.REES.BID.NO_3DY.V2.abid</t>
  </si>
  <si>
    <t>919418.4821</t>
  </si>
  <si>
    <t>AC.BUDLIGHT.REES.BID.NO_3DY.V2</t>
  </si>
  <si>
    <t>AC.BUDLIGHT.REES.BID.NO_3DY.V3.abid</t>
  </si>
  <si>
    <t>Bud Light / Mike Warzin / Arts &amp; Sciences / 4 Days / New Orleans</t>
  </si>
  <si>
    <t>Bud Light_Warzin_A&amp;S_4 Day_New Orleans</t>
  </si>
  <si>
    <t>Bud Light_Warzin_A&amp;S_C+ Covid Costs_4 Day</t>
  </si>
  <si>
    <t>Bud Light / Mike Warzin / Arts &amp; Sciences / 3 Days / New Orleans</t>
  </si>
  <si>
    <t>Bud Light_Warzin_A&amp;S_C+Covid Costs_3 Day</t>
  </si>
  <si>
    <t>Bud Light_Warzin_A&amp;S_3 Day_New Orleans</t>
  </si>
  <si>
    <t>Bud Light / Warzin / Arts &amp; Sciences / Bid Package 3.11.21</t>
  </si>
  <si>
    <t>Bud LIght_Warzin_A&amp;S_3 Day_New Orleans_v2</t>
  </si>
  <si>
    <t>Bud LIght_Warzin_A&amp;S_C+ COVID COSTS 3 DAY_V2</t>
  </si>
  <si>
    <t>Bud Light / Warzin / Arts &amp; Sciences / 3 Day Bid V3</t>
  </si>
  <si>
    <t>Bud Light_Warzin_A&amp;S_3 Day_New Orleans_v3</t>
  </si>
  <si>
    <t>Bud Light / Mike Warzin / Arts &amp; Sciences / 3 Day Bid  V4</t>
  </si>
  <si>
    <t>Bud Light_Warzin_A&amp;S_3 Day_New Orleans_v4</t>
  </si>
  <si>
    <t>Bud Light_Warzin_A&amp;S_C + Covid Costs_3 Day_V3</t>
  </si>
  <si>
    <t>BudlightCooler_OfflineColorVOrec</t>
  </si>
  <si>
    <t>Bid_9625_4</t>
  </si>
  <si>
    <t>134053</t>
  </si>
  <si>
    <t>REV w/Mill discount - 3.11 I x1 :30, 5x :15's + End Card. Boom up x1</t>
  </si>
  <si>
    <t>abid_1082799_export</t>
  </si>
  <si>
    <t>164130</t>
  </si>
  <si>
    <t>Michelob Ultra FCB Shoot</t>
  </si>
  <si>
    <t>Maes Studio, Inc.</t>
  </si>
  <si>
    <t>Maes Approach Michelob Ultra</t>
  </si>
  <si>
    <t>FCB MUL T3 Seltzer and Holiday Shoot</t>
  </si>
  <si>
    <t>69966.25</t>
  </si>
  <si>
    <t>FCB MUL T3 Seltzer and Holiday Shoot v2</t>
  </si>
  <si>
    <t>ESTv3FCB MUL T3 Seltzer and Holiday Shootv3</t>
  </si>
  <si>
    <t>Deepi Ahluwalia // Michelob Ultra</t>
  </si>
  <si>
    <t>Deepi Ahluwalia_FCBChicago_MichelobUltra</t>
  </si>
  <si>
    <t>Budweiser T2 2021 Production</t>
  </si>
  <si>
    <t>41129 BUD T2 RED WHITE &amp; BUD 15184.1_042221</t>
  </si>
  <si>
    <t>147475</t>
  </si>
  <si>
    <t>AB LGAB 2.0 - Launch Manifesto</t>
  </si>
  <si>
    <t>41:546 LGAB, SAFELY FILM</t>
  </si>
  <si>
    <t>Bid_16625_5</t>
  </si>
  <si>
    <t>Bid_16625_8</t>
  </si>
  <si>
    <t>Bud Light Core Blue 'Early Arrival'</t>
  </si>
  <si>
    <t>W+K Legacy Space - DO NOT USE</t>
  </si>
  <si>
    <t>W+K</t>
  </si>
  <si>
    <t>MG Bud Light ABID</t>
  </si>
  <si>
    <t>Equity Campaign</t>
  </si>
  <si>
    <t>NAZ</t>
  </si>
  <si>
    <t>The Martin Agency</t>
  </si>
  <si>
    <t>Riggs / Busch Light 3 Day Vancouver Bid Submission</t>
  </si>
  <si>
    <t>Internal ABID</t>
  </si>
  <si>
    <t>Prettybird Production</t>
  </si>
  <si>
    <t>Pretty Bird Production EXPORT</t>
  </si>
  <si>
    <t>47747</t>
  </si>
  <si>
    <t>Arcade Edit EXPORT</t>
  </si>
  <si>
    <t>The Mill VFX</t>
  </si>
  <si>
    <t>The Mill VFX EXPORT</t>
  </si>
  <si>
    <t>48650</t>
  </si>
  <si>
    <t>Michelob Ultra Superior Hills</t>
  </si>
  <si>
    <t>Iconoclast</t>
  </si>
  <si>
    <t>Iconoclast Production</t>
  </si>
  <si>
    <t>ICONCOLAST BID PACKAGE MICHELOB ULTRA SB CAMPAIGN NOV17rev copy</t>
  </si>
  <si>
    <t>281772</t>
  </si>
  <si>
    <t>Arts Academy</t>
  </si>
  <si>
    <t>Arts Academy Editorial</t>
  </si>
  <si>
    <t>AAE_Michelob SB   Travel &amp; Partnership_Offline Only_Bid_1199.3</t>
  </si>
  <si>
    <t>Wave Studios NY</t>
  </si>
  <si>
    <t>Wave</t>
  </si>
  <si>
    <t>Parliament</t>
  </si>
  <si>
    <t>495540</t>
  </si>
  <si>
    <t>Co3</t>
  </si>
  <si>
    <t>Color Grading</t>
  </si>
  <si>
    <t>Company 3 Grading</t>
  </si>
  <si>
    <t>W+K - Michelob SB-PP - Pre Bill</t>
  </si>
  <si>
    <t>ICONOCLAST.MICHELOB ULTRA MIAMI 6 DAYS nov17COVID</t>
  </si>
  <si>
    <t>Walker</t>
  </si>
  <si>
    <t>WalkerAudio</t>
  </si>
  <si>
    <t>Corona Quarter Sunsets Production</t>
  </si>
  <si>
    <t>GHQ</t>
  </si>
  <si>
    <t>123</t>
  </si>
  <si>
    <t>RSA HARRIS AICP BID UPLOAD</t>
  </si>
  <si>
    <t>RSA COVID CORONA</t>
  </si>
  <si>
    <t>Cutwater Equity Campaign 2023</t>
  </si>
  <si>
    <t>AKQA</t>
  </si>
  <si>
    <t>1stAveMachine Cutwater Bid Package</t>
  </si>
  <si>
    <t>1stAveMachine Cutwater</t>
  </si>
  <si>
    <t>1stAveMachine Production</t>
  </si>
  <si>
    <t>1stAveMachine Production EXPORT</t>
  </si>
  <si>
    <t>90191</t>
  </si>
  <si>
    <t>Studio PPS</t>
  </si>
  <si>
    <t>Studio PPS Finish</t>
  </si>
  <si>
    <t>Studio PPS Finish EXPORT</t>
  </si>
  <si>
    <t>Talent</t>
  </si>
  <si>
    <t>Covid</t>
  </si>
  <si>
    <t>Super Bowl / Equity Campaign</t>
  </si>
  <si>
    <t>Anomaly</t>
  </si>
  <si>
    <t>Bud Light Super Bowl / Equity Production</t>
  </si>
  <si>
    <t>Bud Light / Arts &amp; Sciences / Bid Package - 11.17.22</t>
  </si>
  <si>
    <t>Production Bid</t>
  </si>
  <si>
    <t>Production EXPORT</t>
  </si>
  <si>
    <t>Budlight Offline</t>
  </si>
  <si>
    <t>Bid_11490_3</t>
  </si>
  <si>
    <t>Mackcut/Bud Light SB</t>
  </si>
  <si>
    <t>Bud Light SB BID</t>
  </si>
  <si>
    <t>Editorial EXPORT</t>
  </si>
  <si>
    <t>VFX EXPORT</t>
  </si>
  <si>
    <t>12600</t>
  </si>
  <si>
    <t>897050</t>
  </si>
  <si>
    <t>Budweiser Equity</t>
  </si>
  <si>
    <t>FCB</t>
  </si>
  <si>
    <t>Bid Package v2</t>
  </si>
  <si>
    <t>Budweiser Bid V2</t>
  </si>
  <si>
    <t>Love Song | MF Bid Package V1.2</t>
  </si>
  <si>
    <t>Biscuit Filmworks Production Bid</t>
  </si>
  <si>
    <t>BUDWEISER PRODUCTION AICP EXPORT</t>
  </si>
  <si>
    <t>22600</t>
  </si>
  <si>
    <t>10812</t>
  </si>
  <si>
    <t>Bid_19872_2</t>
  </si>
  <si>
    <t>budweiser revised bid</t>
  </si>
  <si>
    <t>Bid_19872_4</t>
  </si>
  <si>
    <t>Budweiser Offline</t>
  </si>
  <si>
    <t>Budweiser_Bid_11501_1</t>
  </si>
  <si>
    <t>Rock Paper Scissors</t>
  </si>
  <si>
    <t>Rock Paper Scissors Edit</t>
  </si>
  <si>
    <t>BUDWEISER EDIT AICP EXPORT</t>
  </si>
  <si>
    <t>11125</t>
  </si>
  <si>
    <t>TESTING INTERNAL</t>
  </si>
  <si>
    <t>A52 VFX</t>
  </si>
  <si>
    <t>BUDWEISER VFX AICP EXPORT</t>
  </si>
  <si>
    <t>35910</t>
  </si>
  <si>
    <t>67800</t>
  </si>
  <si>
    <t>Bud Light Seltzer Spring 2023 Campaign</t>
  </si>
  <si>
    <t>Spring Equity Production</t>
  </si>
  <si>
    <t>Park Pictures Puebla 1 Day</t>
  </si>
  <si>
    <t>Bid_BudLightSeltzer_Puebla 1Day_Leaf</t>
  </si>
  <si>
    <t>Park Pictures Puebla 2 Day</t>
  </si>
  <si>
    <t>Bid_BudLightSeltzer_Puebla 2Day_Leaf</t>
  </si>
  <si>
    <t>BLS - CDMX - 2x Day - v3</t>
  </si>
  <si>
    <t>Bid.BLSeltzer.AD.2DAY.v3</t>
  </si>
  <si>
    <t>Tomorrow</t>
  </si>
  <si>
    <t>Tomorrow Production</t>
  </si>
  <si>
    <t>Tomorrow Production EXPORT</t>
  </si>
  <si>
    <t>23237</t>
  </si>
  <si>
    <t>Budlight Seltzer "Open to Flavor" Offline Only</t>
  </si>
  <si>
    <t>Bid_11563_3</t>
  </si>
  <si>
    <t>Bid_11692.4_CabinEdit</t>
  </si>
  <si>
    <t>Bid_11692.5_CabinEdit</t>
  </si>
  <si>
    <t>WORK Editorial BLS Spring 2023 Bid</t>
  </si>
  <si>
    <t>BLS_SPRING23_WORK_BID_2</t>
  </si>
  <si>
    <t>WORK Editorial BLS Spring 2023 Bid - 2 DAY SHOOT</t>
  </si>
  <si>
    <t>BLS_SPRING23_WORK_BID_3_AICP</t>
  </si>
  <si>
    <t>WORK Editorial BLS Spring 2023 Bid - 2 DAY SHOOT - CC</t>
  </si>
  <si>
    <t>BLS_SPRING23_WORK_BID_4</t>
  </si>
  <si>
    <t>WORK Editorial BLS Spring 2023 Bid - 2 DAY SHOOT - TRAVEL</t>
  </si>
  <si>
    <t>BLS_SPRING23_WORK_BID_5</t>
  </si>
  <si>
    <t>Final Cut</t>
  </si>
  <si>
    <t>Final Cut Edit</t>
  </si>
  <si>
    <t>Final Cut Edit EXPORT</t>
  </si>
  <si>
    <t>Artjail Bidding Package 01</t>
  </si>
  <si>
    <t>Artjail_5887</t>
  </si>
  <si>
    <t>Bud Light Seltzer Open to Flavor VFX Bid Package RD 1</t>
  </si>
  <si>
    <t>Bud Light Seltzer Open to Flavor VFX Bid Package RD 2</t>
  </si>
  <si>
    <t>Bud-Light-Seltzer-Open-To-Flavor-VFX-2</t>
  </si>
  <si>
    <t>PrePost LLC</t>
  </si>
  <si>
    <t>Prepost VFX</t>
  </si>
  <si>
    <t>Prepost VFX EXPORT</t>
  </si>
  <si>
    <t>1200</t>
  </si>
  <si>
    <t>108000</t>
  </si>
  <si>
    <t>GreenBid.BLSeltzer.AD.2DAY.v3</t>
  </si>
  <si>
    <t>Nütrl Spring Equity Campaign</t>
  </si>
  <si>
    <t>RSA Bid Package for NÜTRL</t>
  </si>
  <si>
    <t>NUTRL - 2 Day ATL BID V2</t>
  </si>
  <si>
    <t>NUTRL - Covid BID V2</t>
  </si>
  <si>
    <t>Pretty Bird Production</t>
  </si>
  <si>
    <t>4500</t>
  </si>
  <si>
    <t>Arcade</t>
  </si>
  <si>
    <t>Book4</t>
  </si>
  <si>
    <t>ArcadeEdit 11614.1</t>
  </si>
  <si>
    <t>Nutrl Color, Conform &amp; Final Deliverables</t>
  </si>
  <si>
    <t>Bid_11614_7</t>
  </si>
  <si>
    <t>Glove - incidental cost (as needed)</t>
  </si>
  <si>
    <t>BID230130_Nutrl_v2_glove</t>
  </si>
  <si>
    <t>Arcade Finish</t>
  </si>
  <si>
    <t>Arcade Finish EXPORT</t>
  </si>
  <si>
    <t>NUTRL - BTS BID V2</t>
  </si>
  <si>
    <t>Stella Artois Global Promo Film Production "Let's Do Dinner Promo"</t>
  </si>
  <si>
    <t>Anomoly Toronto</t>
  </si>
  <si>
    <t>Original Bid</t>
  </si>
  <si>
    <t>BID_Stella _LA _Original Bid</t>
  </si>
  <si>
    <t>V5 Reduced Bid</t>
  </si>
  <si>
    <t>Stella Excel Bid V5</t>
  </si>
  <si>
    <t>Toronto Global Bids V2</t>
  </si>
  <si>
    <t>2. Stella Toronto GLOBAL ONLY Production V2 1.23</t>
  </si>
  <si>
    <t>Toronto Global Bids V3</t>
  </si>
  <si>
    <t>Stella Toronto Production V3 1.23</t>
  </si>
  <si>
    <t>Atlanta Bid</t>
  </si>
  <si>
    <t>Atlanta V2 ABID</t>
  </si>
  <si>
    <t>LA Bid V6</t>
  </si>
  <si>
    <t>Stella Excel Bid V6. ABIDxls</t>
  </si>
  <si>
    <t>Toronto V4  GLOBAL + US BID 1.30</t>
  </si>
  <si>
    <t>2. Stella Toronto Production V3 1.23</t>
  </si>
  <si>
    <t>Toronto V4 GLOBAL ONLY 1.30</t>
  </si>
  <si>
    <t>ANIMALS - TORONTO BTS Costs</t>
  </si>
  <si>
    <t>V1 BTS Bid - Stella Toronto - Levy</t>
  </si>
  <si>
    <t>Atlanta Film &amp; Video Production Costs - Jan 25 Submission</t>
  </si>
  <si>
    <t>ANIMALS - V3 Film and Video Bid - Stella ATL - Levy</t>
  </si>
  <si>
    <t>LA Film &amp; Video Production Costs - Jan 25 Submission</t>
  </si>
  <si>
    <t>ANIMALS - V9 Film and Video Bid - Stella LA - Levy</t>
  </si>
  <si>
    <t>TORONTO Animals Bid Local DP/PD - GLOBAL US</t>
  </si>
  <si>
    <t>NEW BID v5BGM STELLA GLOBAL US HLEVY LOCAL PD DP</t>
  </si>
  <si>
    <t>TORONTO Animals Bid US DP/PD - GLOBAL US</t>
  </si>
  <si>
    <t>NEW BID v4bGM STELLA GLOBAL US HLEVY US PD DP</t>
  </si>
  <si>
    <t>TORONTO Animals Bid US DP/PD - GLOBAL</t>
  </si>
  <si>
    <t>V5 Prod Ballpark Bid - Stella Toronto - Levy - Global US</t>
  </si>
  <si>
    <t>TORONTO Animals Bid LOCAL DP/PD - GLOBAL</t>
  </si>
  <si>
    <t>v3GM Stella Ballpark Bid - HL - 1 day GLOBAL</t>
  </si>
  <si>
    <t>Stella Artois Estimates FRANK + IM</t>
  </si>
  <si>
    <t>SA LA with prelight no glam</t>
  </si>
  <si>
    <t>Berkeley 1</t>
  </si>
  <si>
    <t>BERKELY 4 BLANK ABID TEMPLATE</t>
  </si>
  <si>
    <t>Berkeley Final Bid for Stella Artois</t>
  </si>
  <si>
    <t>BERKELY FINAL ABID SUBMISSION</t>
  </si>
  <si>
    <t>Stella World's greatest Dinner V1 - final</t>
  </si>
  <si>
    <t>ABID FORM GRAYSON_WGD_V1</t>
  </si>
  <si>
    <t>Stella World's greatest Dinner V2 - final</t>
  </si>
  <si>
    <t>ABID FORM GRAYSON_WGD_V2</t>
  </si>
  <si>
    <t>6.  Stella Toronto GLOBAL ONLY Sustainability V2</t>
  </si>
  <si>
    <t>6. Stella Toronto Sustainability V3</t>
  </si>
  <si>
    <t>ANIMALS - TORONTO Green Sustainability Costs</t>
  </si>
  <si>
    <t>V3 Stills GREEN Bid - Stella TO - Levy</t>
  </si>
  <si>
    <t>Atlanta Green Sustainability Costs - Jan 25 Submission</t>
  </si>
  <si>
    <t>ANIMALS - V3 Green Sustainability Bid - Stella ATL - Levy</t>
  </si>
  <si>
    <t>LA Green Sustainability Costs - Jan 25 Submission</t>
  </si>
  <si>
    <t>ANIMALS - V9 Green Sustainability Bid - Stella LA - Levy</t>
  </si>
  <si>
    <t>4. Stella Toronto Travel V3</t>
  </si>
  <si>
    <t>4. Stella Toronto GLOBAL ONLY  Travel V2</t>
  </si>
  <si>
    <t>Atlanta Still Photography Costs - Jan 25 Submission</t>
  </si>
  <si>
    <t>ANIMALS - V3 Stills Bid - Stella ATL - Levy</t>
  </si>
  <si>
    <t>LA Still Photography Costs - Jan 25 Submission</t>
  </si>
  <si>
    <t>ANIMALS - V9 Stills Bid - Stella LA - Levy</t>
  </si>
  <si>
    <t>TORONTO Animals - Stills Bid</t>
  </si>
  <si>
    <t>V3 Stills Photography Bid - Stella TO - Levy</t>
  </si>
  <si>
    <t>Photographer Quote Stella FRANK Jan 18, 2023</t>
  </si>
  <si>
    <t>5.  Stella Toronto GLOBAL ONLY Celeb Costs V2</t>
  </si>
  <si>
    <t>5. Stella Toronto Celeb Costs V3</t>
  </si>
  <si>
    <t>5. Stella Toronto Celeb Costs V3.2</t>
  </si>
  <si>
    <t>5. Stella Toronto GLOBAL ONLY Celeb Costs V2.2</t>
  </si>
  <si>
    <t>Atlanta Celebrity Talent Costs - Jan 25 Submission</t>
  </si>
  <si>
    <t>ANIMALS - V3 Celebrity Bid - Stella ATL - Levy</t>
  </si>
  <si>
    <t>LA Celebrity Talent Costs - Jan 25 Submission</t>
  </si>
  <si>
    <t>ANIMALS - V9 Celebrity Bid - Stella LA - Levy</t>
  </si>
  <si>
    <t>TORONTO Animals Bid US Glam Squad - GLOBAL</t>
  </si>
  <si>
    <t>V3 Celeb Bid GLOBAL - Stella LA GLAM Toronto - Levy copy</t>
  </si>
  <si>
    <t>TORONTO Animals Bid US Glam Squad - GLOBAL US</t>
  </si>
  <si>
    <t>V2 Celeb Bid GLOBAL US (6) - Stella LA GLAM Toronto - Levy</t>
  </si>
  <si>
    <t>TORONTO Animals Bid Local Glam Squad - GLOBAL US</t>
  </si>
  <si>
    <t>V3 Celeb Bid GLOBAL US 6 - Stella LOCAL Toronto - Levy</t>
  </si>
  <si>
    <t>TORONTO Animals Bid Local Glam Squad - GLOBAL</t>
  </si>
  <si>
    <t>V4 Celeb Bid GLOBAL (2)- Stella LOCAL Toronto - Levy</t>
  </si>
  <si>
    <t>SA LA GLAM Jan 18, 2023</t>
  </si>
  <si>
    <t>BID_Stella _LA _Original Covid</t>
  </si>
  <si>
    <t>3. Stella Toronto GLOBAL ONLY COVID V2</t>
  </si>
  <si>
    <t>3. Stella Toronto COVID V3</t>
  </si>
  <si>
    <t>ANIMALS - TORONTO COVID19 (Global US Bid)</t>
  </si>
  <si>
    <t>V2 Bid - Stella Toronto GLOBAL US - HL Day COVID copy</t>
  </si>
  <si>
    <t>ANIMALS - TORONTO COVID19 (Global Bid)</t>
  </si>
  <si>
    <t>V1 Bid - Stella Toronto GLOBAL - HL Day COVID</t>
  </si>
  <si>
    <t>Atlanta COVID19 Sanitary Costs - Jan 25 Submission</t>
  </si>
  <si>
    <t>ANIMALS - V3 COVID Bid - Stella ATL - Levy</t>
  </si>
  <si>
    <t>LA COVID19 Sanitary Costs - Jan 25 Submission</t>
  </si>
  <si>
    <t>ANIMALS - V9 COVID Bid - Stella LA - Levy</t>
  </si>
  <si>
    <t>SA COVID prelight included Jan 18, 2023</t>
  </si>
  <si>
    <t>Bud Global WWC 2023</t>
  </si>
  <si>
    <t>Superprime</t>
  </si>
  <si>
    <t>Superprime Budweiser bid package 4.25</t>
  </si>
  <si>
    <t>10732</t>
  </si>
  <si>
    <t>Budweiser FIFA 2023</t>
  </si>
  <si>
    <t>Bid_11906_3</t>
  </si>
  <si>
    <t>FSQ_BudweiserWWC_VFXv1</t>
  </si>
  <si>
    <t>Bud Light Summer Social Campaign</t>
  </si>
  <si>
    <t>Cosmo Street Bud Light Bid 0605</t>
  </si>
  <si>
    <t>Cosmo-Bid_20044_1</t>
  </si>
  <si>
    <t>Cosmo Street Bud Light Bid 0613</t>
  </si>
  <si>
    <t>Cosmo-Bid_20044_2</t>
  </si>
  <si>
    <t>Budlight Easy Summer</t>
  </si>
  <si>
    <t>Bid_11971_2</t>
  </si>
  <si>
    <t>Budlight Easy Summer Revised bid &amp; schedule</t>
  </si>
  <si>
    <t>Bid_11971_3</t>
  </si>
  <si>
    <t>Cutters_Bid_Bud Light</t>
  </si>
  <si>
    <t>Cutters_BudLight Summer</t>
  </si>
  <si>
    <t>Bud Light / Dugan O'Neal</t>
  </si>
  <si>
    <t>EPOCH FILMS - 1</t>
  </si>
  <si>
    <t>Epoch Production Bid</t>
  </si>
  <si>
    <t>Epoch Production EXPORT</t>
  </si>
  <si>
    <t>Company3</t>
  </si>
  <si>
    <t>Company3 Color</t>
  </si>
  <si>
    <t>Company3 Color EXPORT</t>
  </si>
  <si>
    <t>Bud WC Lil Baby 2022</t>
  </si>
  <si>
    <t>Untold Studios</t>
  </si>
  <si>
    <t>Untold Final</t>
  </si>
  <si>
    <t>UntoldShoot</t>
  </si>
  <si>
    <t>Wave Audio</t>
  </si>
  <si>
    <t>WaveAudio</t>
  </si>
  <si>
    <t>Untold VFX</t>
  </si>
  <si>
    <t>139450</t>
  </si>
  <si>
    <t>Shoot Collective</t>
  </si>
  <si>
    <t>Shoot Collective Stills</t>
  </si>
  <si>
    <t>ShootCo Stills</t>
  </si>
  <si>
    <t>Untold Celeb V2</t>
  </si>
  <si>
    <t>17240.09</t>
  </si>
  <si>
    <t>Bud Light Early Arrival 2022</t>
  </si>
  <si>
    <t>Early Arrival</t>
  </si>
  <si>
    <t>Moxie Pictures</t>
  </si>
  <si>
    <t>Moxie Production</t>
  </si>
  <si>
    <t>Union Editorial</t>
  </si>
  <si>
    <t>Union Edit</t>
  </si>
  <si>
    <t>Mill VFX</t>
  </si>
  <si>
    <t>Mill Finish</t>
  </si>
  <si>
    <t>Walker Music</t>
  </si>
  <si>
    <t>WalkerMusic</t>
  </si>
  <si>
    <t>Budweiser / Folds of Honor / GRADUATES :60, :30, :15, :6</t>
  </si>
  <si>
    <t>GRADUATES</t>
  </si>
  <si>
    <t>Superprime Production</t>
  </si>
  <si>
    <t>Superprime Production EXPORT</t>
  </si>
  <si>
    <t>28900</t>
  </si>
  <si>
    <t>456 Studios</t>
  </si>
  <si>
    <t>456 Studios Edit EXPORT</t>
  </si>
  <si>
    <t>Jamm Visual Inc</t>
  </si>
  <si>
    <t>Jamm VFX</t>
  </si>
  <si>
    <t>Jamm VFX EXPORT</t>
  </si>
  <si>
    <t>Budweiser "Friendship"</t>
  </si>
  <si>
    <t>OPC Production</t>
  </si>
  <si>
    <t>OPC Live CAD</t>
  </si>
  <si>
    <t>Outsider Editorial</t>
  </si>
  <si>
    <t>Outsider Edit</t>
  </si>
  <si>
    <t>Grayson Music v2</t>
  </si>
  <si>
    <t>Grayson music</t>
  </si>
  <si>
    <t>Bud Knight</t>
  </si>
  <si>
    <t>8th Street Productions</t>
  </si>
  <si>
    <t>8th Street Production &amp; Edit</t>
  </si>
  <si>
    <t>8th Street Production EXPORT</t>
  </si>
  <si>
    <t>MICHELOB ULTRA - TOO GOOD TO BE TRUE</t>
  </si>
  <si>
    <t>GUT</t>
  </si>
  <si>
    <t>Option A_ Films &amp; Versions + KV Photos + Liquid Scenes &amp; Pack Shots (worldwide)</t>
  </si>
  <si>
    <t>Option A_ Films &amp; Versions + KV Photos + Liquid Scenes &amp; Pack Shots (can, latam, mex)</t>
  </si>
  <si>
    <t>Option A_ Films &amp; Versions + KV Photos + Liquid Scenes &amp; Pack Shots (Canada + Latam + USA + Mexico)</t>
  </si>
  <si>
    <t>Option B_ Films &amp; Versions + KV Photos (worldwide)</t>
  </si>
  <si>
    <t>Option B_ Films &amp; Versions + KV Photos (Canada + latam + mexico)</t>
  </si>
  <si>
    <t>Option B_ Films &amp; Versions + KV Photos (Canada + Latam + USA + Mexico)</t>
  </si>
  <si>
    <t>Option C_ Liquid Scenes &amp; Pack Shots</t>
  </si>
  <si>
    <t>Update for Option A: Films &amp; Versions + KV Photos + Liquid Scenes &amp; Pack Shots (worldwide)</t>
  </si>
  <si>
    <t>Update for Option A_ Films &amp; Versions + KV Photos + Liquid Scenes &amp; Pack Shots (can, latam, mex)</t>
  </si>
  <si>
    <t>Update for Option B_ Films &amp; Versions + KV Photos (worldwide)</t>
  </si>
  <si>
    <t>Update for Option B_ Films &amp; Versions + KV Photos (Canada + latam + mexico)</t>
  </si>
  <si>
    <t>Update for Option B_ Films &amp; Versions + KV Photos (Canada + latam + USA + mexico)</t>
  </si>
  <si>
    <t>Update for Option C_ Liquid Scenes &amp; Pack Shots</t>
  </si>
  <si>
    <t>Michelob Ultra - TABLE TOP ONLY - DIRECTOR RADAMES - SHOOTING IN BRAZIL OPTION 1 - 3 SHOOTING DAYS - UP TO 21 SHOTS</t>
  </si>
  <si>
    <t>Michelob Ultra - TABLE TOP ONLY - DIRECTOR RADAMES - SHOOTING IN BRAZIL OPTION 2 - 2 SHOOTING DAYS - UP TO 14 SHOTS</t>
  </si>
  <si>
    <t>Michelob Ultra - TABLE TOP ONLY - DIRECTOR RADAMES - SHOOTING IN BRAZIL OPTION 3 - 1 SHOOTING DAY - UP TO 6 SHOTS</t>
  </si>
  <si>
    <t>Michelob Ultra - FULL PACKAGE LIVE ACTION + TABLE TABLE TOP - URUGUAY &amp; BRAZIL OPTION 1: SHOOTING LIVE ACTION 3 DAYS URUGUAY + TABLE TOP 2 DAYS IN BRAZIL</t>
  </si>
  <si>
    <t>Michelob Ultra - FULL PACKAGE = LIVE ACTION + TABLE TABLE TOP - SHOOTING URUGUAY &amp; BRAZIL OPTION 1: SHOOTING LIVE ACTION 3 DAYS IN URUGUAY + TABLE TOP 3 DAYS IN BRAZIL</t>
  </si>
  <si>
    <t>Michelob Ultra - FULL PACKAGE = LIVE ACTION + TABLE TABLE TOP - SHOOTING IN URUGUAY &amp; BRAZIL OPTION: SHOOTING LIVE ACTION 3 DAYS IN URUGUAY + TABLE TOP 1 DAY IN BRAZIL</t>
  </si>
  <si>
    <t>Michelob Ultra - LIVE ACTION ONLY - DIRECTOR FEDERICO MAZZARIZI 3 DAYS IN URUGUAY</t>
  </si>
  <si>
    <t>Production &amp; Usage OP 1 WW</t>
  </si>
  <si>
    <t>Production &amp; Usage OP 2 Canadá + Latam + Mexico</t>
  </si>
  <si>
    <t>Production &amp; Usage OP 3 Canadá + Latam + Mexico + USA</t>
  </si>
  <si>
    <t>TABLE TOP</t>
  </si>
  <si>
    <t>230622_Offer_TheM_v01</t>
  </si>
  <si>
    <t>Bud Light - NFL 2023</t>
  </si>
  <si>
    <t>Bud Light x NFL - D. Mercadante - 062323</t>
  </si>
  <si>
    <t>Bud Light_D Merc_062323</t>
  </si>
  <si>
    <t>Bud Light x NFL - D Mercadante - 062623</t>
  </si>
  <si>
    <t>BudLight_Merc_ABID_V8</t>
  </si>
  <si>
    <t>Bud Light x NFL - D Mercadante - 062623 V2</t>
  </si>
  <si>
    <t>BudLight_DMerc_V9</t>
  </si>
  <si>
    <t>Park Pictures, LLC</t>
  </si>
  <si>
    <t>Bud Light x NFL - D. Mercadante - 062823</t>
  </si>
  <si>
    <t>BudLight_DMerc_V10</t>
  </si>
  <si>
    <t>Cartel Bud Light</t>
  </si>
  <si>
    <t>Cartel - Evyn</t>
  </si>
  <si>
    <t>Cartel Edit</t>
  </si>
  <si>
    <t>Cartel Edit EXPORT</t>
  </si>
  <si>
    <t>Overcoast - Audio Post Proposal 3</t>
  </si>
  <si>
    <t>Sound Lounge audio mix / Bud Light x NFL</t>
  </si>
  <si>
    <t>SL Bud Light NFL 071923 ABID</t>
  </si>
  <si>
    <t>Company 3 Bid Package for Bud Light Color</t>
  </si>
  <si>
    <t>BudLight_MartinAgency_Bid_v2</t>
  </si>
  <si>
    <t>37500</t>
  </si>
  <si>
    <t>4000</t>
  </si>
  <si>
    <t>Natural Light 29 and Counting</t>
  </si>
  <si>
    <t>McKinney</t>
  </si>
  <si>
    <t>ABInBev Accounting</t>
  </si>
  <si>
    <t>RadicalMedia Production</t>
  </si>
  <si>
    <t>RadicalMedia Production EXPORT</t>
  </si>
  <si>
    <t>Mackcut</t>
  </si>
  <si>
    <t>Mackcut Editorial</t>
  </si>
  <si>
    <t>Mackcut Edit EXPORT</t>
  </si>
  <si>
    <t>Bring the Aloha</t>
  </si>
  <si>
    <t>Duncan Channon</t>
  </si>
  <si>
    <t>Biscuit Production</t>
  </si>
  <si>
    <t>Biscuit Production EXPORT</t>
  </si>
  <si>
    <t>129988</t>
  </si>
  <si>
    <t>Cabin Editorial</t>
  </si>
  <si>
    <t>Cabin Edit EXPORT</t>
  </si>
  <si>
    <t>Framestore Pictures</t>
  </si>
  <si>
    <t>Framestore Finishing</t>
  </si>
  <si>
    <t>Framestore Finishing EXPORT</t>
  </si>
  <si>
    <t>Bud Light Summer of Easy</t>
  </si>
  <si>
    <t>Arts and Sciences</t>
  </si>
  <si>
    <t>Arts &amp; Science Production</t>
  </si>
  <si>
    <t>Arts &amp; Science Production EXPORT</t>
  </si>
  <si>
    <t>118450</t>
  </si>
  <si>
    <t>Arcade Editorial</t>
  </si>
  <si>
    <t>5700</t>
  </si>
  <si>
    <t>246600</t>
  </si>
  <si>
    <t>Hanmac_Production Campaign</t>
  </si>
  <si>
    <t>DRAFTLINE</t>
  </si>
  <si>
    <t>Hanmac 2023_Aug TV Commercial Production</t>
  </si>
  <si>
    <t>Brabo Production</t>
  </si>
  <si>
    <t>Brabo</t>
  </si>
  <si>
    <t>Cil</t>
  </si>
  <si>
    <t>Planit</t>
  </si>
  <si>
    <t>Brabo Data</t>
  </si>
  <si>
    <t>Corona Natural 2.0</t>
  </si>
  <si>
    <t>KH Corona Hewitt Bid Package 2023</t>
  </si>
  <si>
    <t>Los York - Corona</t>
  </si>
  <si>
    <t>ABID--202392814950</t>
  </si>
  <si>
    <t>SUBMISSION JOJX CORONA RAFAELA CARVALHO X 3 DAYS BRAZIL V4</t>
  </si>
  <si>
    <t>Corona Nature - Cosmo Offline Bid</t>
  </si>
  <si>
    <t>Corona Naturals</t>
  </si>
  <si>
    <t>NUTRL</t>
  </si>
  <si>
    <t>Nütrl, Director Paul Briganti, Tool</t>
  </si>
  <si>
    <t>WW7 x DS x Nütrl Bid Package</t>
  </si>
  <si>
    <t>World War Seven</t>
  </si>
  <si>
    <t>WW7 x DS x Nütrl Revised Bid Package</t>
  </si>
  <si>
    <t>Nütrl - Mike Diva // Lord Danger</t>
  </si>
  <si>
    <t>Nutrl - Offline &amp; Mix</t>
  </si>
  <si>
    <t>Bid_12283_4</t>
  </si>
  <si>
    <t>Mackcut Edit &amp; Mix Bid</t>
  </si>
  <si>
    <t>Nutrl | The Mill | Bid Submission | 10.12.23</t>
  </si>
  <si>
    <t>abid_1116522_export</t>
  </si>
  <si>
    <t>Nutrl | The Mill | Bid Revision | 10.17.23</t>
  </si>
  <si>
    <t>abid_1116635_export</t>
  </si>
  <si>
    <t>169875</t>
  </si>
  <si>
    <t>Platige Image - Finishing Bid</t>
  </si>
  <si>
    <t>Nutrl bid file - Nutrl bid</t>
  </si>
  <si>
    <t>Trafik Bid</t>
  </si>
  <si>
    <t>Nütrl, Director Paul Briganti, Tool, Talent</t>
  </si>
  <si>
    <t>WW7 x DS x Nütrl Talent Estimate</t>
  </si>
  <si>
    <t>Talent Bid - Lord Danger</t>
  </si>
  <si>
    <t>Easy Receivers</t>
  </si>
  <si>
    <t>RSA Films, Inc.</t>
  </si>
  <si>
    <t>41101</t>
  </si>
  <si>
    <t>Editorial/Finishing Bid</t>
  </si>
  <si>
    <t>Editorial_Finishing EXPORT</t>
  </si>
  <si>
    <t>8650</t>
  </si>
  <si>
    <t>The Last Artois</t>
  </si>
  <si>
    <t>Bid 1 submitted 24 October 2023 - LOS ANGELES</t>
  </si>
  <si>
    <t>Bid 1 submitted 24 October 2023 - BULGARIA</t>
  </si>
  <si>
    <t>Bid 1 Submitted 24 October 2023 - SLOVENIA</t>
  </si>
  <si>
    <t>Bid 1 submitted 24 October 2023 - MEXICO CITY</t>
  </si>
  <si>
    <t>Stella | The Last Artois | Cabin Editing Company</t>
  </si>
  <si>
    <t>Stella The Last Artois Bid#3317.3</t>
  </si>
  <si>
    <t>Stella The Last Artois Bid#3317.4</t>
  </si>
  <si>
    <t>stella mill pckage</t>
  </si>
  <si>
    <t>Stella The Mill - Original Bid</t>
  </si>
  <si>
    <t>Stella mill package 2</t>
  </si>
  <si>
    <t>Stella | The Mill - bid V2</t>
  </si>
  <si>
    <t>Stella Mill package 3</t>
  </si>
  <si>
    <t>Stella | The Mill - bid V3</t>
  </si>
  <si>
    <t>Stella Mill package 4</t>
  </si>
  <si>
    <t>Stella | The Mill - bid 4</t>
  </si>
  <si>
    <t>Budweiser Super Bowl 2024 -- Old School Delivery</t>
  </si>
  <si>
    <t>Serial Picture / John Hillcoat Budweiser Bid Pckg V1</t>
  </si>
  <si>
    <t>JH_Budweiser_Bid_V7</t>
  </si>
  <si>
    <t>Budweiser Bid Package HAR v1</t>
  </si>
  <si>
    <t>SMUGGLER</t>
  </si>
  <si>
    <t>Budweiser Bid Package HAR v2</t>
  </si>
  <si>
    <t>Bid.Budwesier.HAR.v2</t>
  </si>
  <si>
    <t>RSA / Jake Scott - Budweiser Bid Package 11/09/2023</t>
  </si>
  <si>
    <t>RSA_Budweiser BID_11.09.20223</t>
  </si>
  <si>
    <t>Whitehouse Post</t>
  </si>
  <si>
    <t>Editorial - WHP *Revised</t>
  </si>
  <si>
    <t>abid_310114_export_notes</t>
  </si>
  <si>
    <t>Budweiser Old School</t>
  </si>
  <si>
    <t>Cosmo-Edit-BudSB2024-1108</t>
  </si>
  <si>
    <t>Cosmo-Bid_21017_1-BudSB24</t>
  </si>
  <si>
    <t>Cosmo-Edit-BudSB2024-1110-Bid210172</t>
  </si>
  <si>
    <t>Cosmo-Edit-BudSB2024-1110-210712</t>
  </si>
  <si>
    <t>Sonic Union - Audio Post Bid Estimate</t>
  </si>
  <si>
    <t>Sonic Union ABID BidFile Submission</t>
  </si>
  <si>
    <t>Sonic Union ABID Budweiser Submission</t>
  </si>
  <si>
    <t>Sonic Union</t>
  </si>
  <si>
    <t>Sonic Union ABID Submission Revised 11/16/23</t>
  </si>
  <si>
    <t>Sonic Union Budweiser Old School Delivery ABID Submission 111623</t>
  </si>
  <si>
    <t>John Hillcoat Treatment</t>
  </si>
  <si>
    <t>abid_7594_John_Hillocat</t>
  </si>
  <si>
    <t>Henry Alex Rubin Treatment</t>
  </si>
  <si>
    <t>abid_7594_Henry_A_Rubin</t>
  </si>
  <si>
    <t>Jake Scott Treatment</t>
  </si>
  <si>
    <t>abid_7593_Jake_Scott</t>
  </si>
  <si>
    <t>Q1117308_Budweiser_FCB_TheMill</t>
  </si>
  <si>
    <t>abid_1117308_export</t>
  </si>
  <si>
    <t>Q1117396_Budweiser_FCB_TheMill</t>
  </si>
  <si>
    <t>abid_1117396_export</t>
  </si>
  <si>
    <t>Q1117405_Budweiser_FCB_TheMill</t>
  </si>
  <si>
    <t>abid_1117405_export</t>
  </si>
  <si>
    <t>Q1117536_Budweiser_FCB_TheMill</t>
  </si>
  <si>
    <t>abid_1117536_export</t>
  </si>
  <si>
    <t>415195</t>
  </si>
  <si>
    <t>Music Composition Bid</t>
  </si>
  <si>
    <t>BudOSD_BidB_FORABID</t>
  </si>
  <si>
    <t>Barking Owl</t>
  </si>
  <si>
    <t>Revised Music Composition Bid</t>
  </si>
  <si>
    <t>BudOSD_BidD_FORABID</t>
  </si>
  <si>
    <t>Walker x Budweiser Super Bowl 2024 Bid</t>
  </si>
  <si>
    <t>duotone - Music Bid</t>
  </si>
  <si>
    <t>Bud Quality Production</t>
  </si>
  <si>
    <t>Music / Quality</t>
  </si>
  <si>
    <t>Op 01 - Worldwide  (Production cost)</t>
  </si>
  <si>
    <t>Op 01 - Worldwide (Talent cost)</t>
  </si>
  <si>
    <t>Op 02 - WW Without US (Production Cost)</t>
  </si>
  <si>
    <t>Op 02 - WW Without US (Talent Cost)</t>
  </si>
  <si>
    <t>Additional 01 year extension cost (worldwide)</t>
  </si>
  <si>
    <t>Additional 01 year extension cost (WW Without US)</t>
  </si>
  <si>
    <t>Budweiser Quality Rough Crowd Director Elliott Power</t>
  </si>
  <si>
    <t>Budweiser Rough Crowd Elliott Power Prod V6 - more premium</t>
  </si>
  <si>
    <t>Quality Corrected Bid Letter</t>
  </si>
  <si>
    <t>Quality Rough Cut revised Bid Letter</t>
  </si>
  <si>
    <t>Quality version 7_rev1</t>
  </si>
  <si>
    <t>Primo Content</t>
  </si>
  <si>
    <t>231113_AICP_Bud_Crowd_Primo_Dir.NicoAndAlvaro v2</t>
  </si>
  <si>
    <t>Iconoclast | BUD | PRODUCTION</t>
  </si>
  <si>
    <t>Iconoclast | BUD | TALENT WW</t>
  </si>
  <si>
    <t>Iconoclast | BUD | TALENT WW Excluding US</t>
  </si>
  <si>
    <t>Iconoclast | BUD | PRODUCTION | V2</t>
  </si>
  <si>
    <t>Iconoclast | BUD | TALENT WW Excluding US | V2</t>
  </si>
  <si>
    <t>Iconoclast | BUD | TALENT WW | V2</t>
  </si>
  <si>
    <t>Budweiser_Bid_Package_Bacon_v02</t>
  </si>
  <si>
    <t>Budweiser_Startup_Budget_v03</t>
  </si>
  <si>
    <t>Bacon_Budweiser_Budget_v04</t>
  </si>
  <si>
    <t>Bacon Production</t>
  </si>
  <si>
    <t>Bacon_Budweiser Coverletter_v04 &amp; Production Budget_v04</t>
  </si>
  <si>
    <t>BUD_Products_Bacon_overage_V04b</t>
  </si>
  <si>
    <t>Overage</t>
  </si>
  <si>
    <t>Budweiser "Rough Crowd"</t>
  </si>
  <si>
    <t>Bid_12370_2</t>
  </si>
  <si>
    <t>BUDWEISER_EDIT_QUOTE_231117_3913.4</t>
  </si>
  <si>
    <t>BUDWEISER_EDIT_QUOTE_231205_3913.6 - GAIA</t>
  </si>
  <si>
    <t>1207 - JOINT SP Quality ROUGH CROWD Post Produccion_V2</t>
  </si>
  <si>
    <t>aicp letter for rough crown</t>
  </si>
  <si>
    <t>14318.2 | Cabin Edit | Budweiser</t>
  </si>
  <si>
    <t>14318.3 | Cabin Edit | Budweiser</t>
  </si>
  <si>
    <t>14318.4 | Cabin Edit | Budweiser</t>
  </si>
  <si>
    <t>Elliot</t>
  </si>
  <si>
    <t>Martin de Turrah bid</t>
  </si>
  <si>
    <t>Bud Label Replacement</t>
  </si>
  <si>
    <t>Bud 0.0 label replace</t>
  </si>
  <si>
    <t>Post Production of Budweiser Quality + extra logo adaptation on glass of beer + on set VFX Supervision</t>
  </si>
  <si>
    <t>Color &amp; VFX incl. glass design variations - Bid Baconx X</t>
  </si>
  <si>
    <t>abid_2104_export</t>
  </si>
  <si>
    <t>Color Bid from Co3</t>
  </si>
  <si>
    <t>Joint Final Award</t>
  </si>
  <si>
    <t>OP1a) Licensed soundtrack Worldwide</t>
  </si>
  <si>
    <t>Op1b)Licensed Soundtrack - Worldwide excluding US</t>
  </si>
  <si>
    <t>Op2a) Music Arrangement of 1 new version of a licensed soundtrack - Worldwide</t>
  </si>
  <si>
    <t>Op2b) Music Arrangement of 1 new version of a licensed soundtrack - Worldwide excluding US</t>
  </si>
  <si>
    <t>Option A</t>
  </si>
  <si>
    <t>Budweiser_AICPaudioEvilTwin_081123_A</t>
  </si>
  <si>
    <t>Option B</t>
  </si>
  <si>
    <t>Budweiser_AICPaudioEvilTwin_081123_B</t>
  </si>
  <si>
    <t>Mugshot Audio post</t>
  </si>
  <si>
    <t>231206_Budweiser_ballad_quote</t>
  </si>
  <si>
    <t>231208_Budweiser_ballad_quote</t>
  </si>
  <si>
    <t>Mugshot</t>
  </si>
  <si>
    <t>Mugshot Final Award</t>
  </si>
  <si>
    <t>Talent Elliott Power</t>
  </si>
  <si>
    <t>Talent Rough Crowd Elliott Power</t>
  </si>
  <si>
    <t>Talent Budweiser Rough Crowd Elliott Power talent</t>
  </si>
  <si>
    <t>Budweiser_Talent budget incl US usages</t>
  </si>
  <si>
    <t>Budweiser_Talent budget excl US usages</t>
  </si>
  <si>
    <t>Budweiser_talent_budget_incl_US_Bacon_v03</t>
  </si>
  <si>
    <t>Budweiser_talent_budget_excl_US_Bacon_v03</t>
  </si>
  <si>
    <t>Company 3</t>
  </si>
  <si>
    <t>Budweiser - Colour Company 3</t>
  </si>
  <si>
    <t>Invisible Works</t>
  </si>
  <si>
    <t>Invisible Final Award</t>
  </si>
  <si>
    <t>BUD | Quality | FFF</t>
  </si>
  <si>
    <t>FFF produced in conjunction with Quality &amp; Joint</t>
  </si>
  <si>
    <t>Joint Editorial SP</t>
  </si>
  <si>
    <t>Quality FFF Production_Smooth Moves_v4</t>
  </si>
  <si>
    <t>Overages</t>
  </si>
  <si>
    <t>BUDWEIDER_SMOOTH_MOVES_EDIT_QUOTE_3937.2</t>
  </si>
  <si>
    <t>Mugshot Audio Post - Quality FFF</t>
  </si>
  <si>
    <t>Mugshot award</t>
  </si>
  <si>
    <t>Bud_Quality_FFF_Liquid Treatment</t>
  </si>
  <si>
    <t>Quality_FFF_POST PRODUCTION&amp;COLOR GRADING</t>
  </si>
  <si>
    <t>JOINT aicp fff post production</t>
  </si>
  <si>
    <t>Bud FFF OOH FULL DELIVERIES AICP</t>
  </si>
  <si>
    <t>Reconcavo</t>
  </si>
  <si>
    <t>Reconcavo_Alex Takaki | Still Photography Bid 9 images</t>
  </si>
  <si>
    <t>Reconcavo_AlexTakaki_AICPForm_Bid_9images</t>
  </si>
  <si>
    <t>Cutwater Video 2024</t>
  </si>
  <si>
    <t>CutWater_Tsin_Bid_Orlando_Bid Package</t>
  </si>
  <si>
    <t>CutWater_Tsin_Bid_Mallorca_Bid Package</t>
  </si>
  <si>
    <t>CutWater_Tsin_Bid_Colombia_Bid Package</t>
  </si>
  <si>
    <t>CutWater_Tsin_Bid_Atlanta_Bid Package</t>
  </si>
  <si>
    <t>Moirai</t>
  </si>
  <si>
    <t>Revised Package: BROOKS | MOIRAI x CUTWATER BID PACKAGE (ATLANTA, GEORGIA)</t>
  </si>
  <si>
    <t>ATLANTA MOIRAI adjusted Budget - Cutwater:AKQA (Atlanta) US$</t>
  </si>
  <si>
    <t>Overage 1 - CUTWATER 3 day shoot</t>
  </si>
  <si>
    <t>MOIRAI Overage - CutwaterAKQA (Atlanta 3 DAY)</t>
  </si>
  <si>
    <t>Overage Pavers APPROVED by client</t>
  </si>
  <si>
    <t>MOIRAI Overage - CutwaterAKQA (Atlanta PAVERS OVERAGE)</t>
  </si>
  <si>
    <t>AKQA - CUTWATER OVERAGE OT APPROVED BY CLIENT</t>
  </si>
  <si>
    <t>MOIRAI Overage - CutwaterAKQA (Atlanta OT  OVERAGE)</t>
  </si>
  <si>
    <t>Michelob Ultra NBA Superior Access</t>
  </si>
  <si>
    <t>MICHELOB NBA_MW_4d@BA_Producción_v1</t>
  </si>
  <si>
    <t>MICHELOB NBA_MW_4d@BA_Usage_WW_v1</t>
  </si>
  <si>
    <t>MICHELOB NBA_MW_4d@BA_VFX_Op1 with Les Amateurs_v1</t>
  </si>
  <si>
    <t>MICHELOB NBA_MW_4d@BA_VFX_Op2 with Bacon X_v1</t>
  </si>
  <si>
    <t>MICHELOB NBA_MW_4d@BA_VFX_Op3 with ETC_v1</t>
  </si>
  <si>
    <t>op1 MICHELOB NBA_MW_4D@BA_Op1_Les Amateurs_2ENE</t>
  </si>
  <si>
    <t>op 2 MICHELOB NBA_MW_4D@BA_Op2_Bacon X_2ENE</t>
  </si>
  <si>
    <t>op 3 MICHELOB NBA_MW_4D@BA_Op3_ETC_2ENE</t>
  </si>
  <si>
    <t>23173.01 Michellob NBA Bid PRIMO Mx</t>
  </si>
  <si>
    <t>23173.09 Michelob NBA Bid PRIMO _ Uruguay</t>
  </si>
  <si>
    <t>Michelob NBA shooting in Mexico</t>
  </si>
  <si>
    <t>Michelob NBA shooting in Mexico and Usa</t>
  </si>
  <si>
    <t>Michelob NBA shooting in Mexico (final budget)</t>
  </si>
  <si>
    <t>Beckham Equity Campaign</t>
  </si>
  <si>
    <t>Division7</t>
  </si>
  <si>
    <t>Division7 Production</t>
  </si>
  <si>
    <t>MasterBid Div7 v3</t>
  </si>
  <si>
    <t>769778</t>
  </si>
  <si>
    <t>MillVFX</t>
  </si>
  <si>
    <t>198525</t>
  </si>
  <si>
    <t>Cosmo Street Editorial</t>
  </si>
  <si>
    <t>Cosmo</t>
  </si>
  <si>
    <t>BUD | Music | Music System - Key Visuals</t>
  </si>
  <si>
    <t>Design</t>
  </si>
  <si>
    <t>JOINT_KEYVISUAL_Budweiser_Music System_240208</t>
  </si>
  <si>
    <t>Tendril Design + Animation Inc. - Bid Package for Budweiser</t>
  </si>
  <si>
    <t>Tendril Design + Animation Inc. - UPDATED Bid Package for Budweiser</t>
  </si>
  <si>
    <t>Tendril_AICPBid_Budweiser_KV</t>
  </si>
  <si>
    <t>BUD | Music | Music System - Animation</t>
  </si>
  <si>
    <t>Animation</t>
  </si>
  <si>
    <t>JOINT_ANIMATION_Budweiser_Music System_240208.docx.pdf</t>
  </si>
  <si>
    <t>Tendril Design + Animation Inc. Bid for Budweiser Animation - WKSP</t>
  </si>
  <si>
    <t>Tendril_AICPBid_Budweiser_Animation_v01</t>
  </si>
  <si>
    <t>Bud Music System</t>
  </si>
  <si>
    <t>JOINT_FINISHING_Budweiser_Music System_240209</t>
  </si>
  <si>
    <t>ULTRA ’23-’24 Courtside Production</t>
  </si>
  <si>
    <t>Sound design - WAVE</t>
  </si>
  <si>
    <t>Office of Development &amp; Design (O/DD)</t>
  </si>
  <si>
    <t>O/DD Animation and Design</t>
  </si>
  <si>
    <t>ODD</t>
  </si>
  <si>
    <t>Bud Light 2024 Super Bowl</t>
  </si>
  <si>
    <t>MJZ</t>
  </si>
  <si>
    <t>Work Editorial</t>
  </si>
  <si>
    <t>Editorial Bid</t>
  </si>
  <si>
    <t>Finishing Bid</t>
  </si>
  <si>
    <t>Finishing EXPORT</t>
  </si>
  <si>
    <t>403540</t>
  </si>
  <si>
    <t>Bud Light 2024 NFL Production</t>
  </si>
  <si>
    <t>2024 NFL</t>
  </si>
  <si>
    <t>WW7 x David Shafei | Bud Light x NFL Cans 2024</t>
  </si>
  <si>
    <t>Bud Light_output_ABID</t>
  </si>
  <si>
    <t>Budlight Offline &amp; Mix</t>
  </si>
  <si>
    <t>Bid_12720_1</t>
  </si>
  <si>
    <t>WW7 Bud Light NFL Cans 24 PM Rider Estimate</t>
  </si>
  <si>
    <t>Bud Light_output_ABID_PMRiderEstimate</t>
  </si>
  <si>
    <t>Bud Light_output_ABID_brokerage</t>
  </si>
  <si>
    <t>Busch Light Equity 2025</t>
  </si>
  <si>
    <t>AUDIO_BreakGlass_BuschLight_BidFile</t>
  </si>
  <si>
    <t>NÜTRL 2025 Equity</t>
  </si>
  <si>
    <t>BNS NÜTRL Bid Package V1</t>
  </si>
  <si>
    <t>LISBON 3 DAY V3_output_ABID (1)</t>
  </si>
  <si>
    <t>BNS NÜTRL Bid Package V2</t>
  </si>
  <si>
    <t>LISBON 2 DAY V4_output_ABID</t>
  </si>
  <si>
    <t>NUTRL_MvsM_Update_15Aug</t>
  </si>
  <si>
    <t>MvsM_NUTRL_Production</t>
  </si>
  <si>
    <t>Mathematic_NUTRL_Bid_Package_CorrectTotal_v1_20240809</t>
  </si>
  <si>
    <t>Mathematic_NUTRL_Production_Only_Bid_Package_20240814</t>
  </si>
  <si>
    <t>ABID BNS NUTRL Post Bid V2</t>
  </si>
  <si>
    <t>MvsM_NUTRL_Update15aug24</t>
  </si>
  <si>
    <t>Budweiser / Superbowl 2025 - First Delivery :60, :30, :6s + Equity Spots (Grill :15, Tail Gate :15, Fold Of Honor :15)</t>
  </si>
  <si>
    <t>2025 Superbowl and Equity</t>
  </si>
  <si>
    <t>Bid Package Budweiser HAR LA v5</t>
  </si>
  <si>
    <t>Budweiser Lance Acord California Only</t>
  </si>
  <si>
    <t>Budweiser_Lance CA Only V10</t>
  </si>
  <si>
    <t>Budweiser Lance Acord Montana &amp; California</t>
  </si>
  <si>
    <t>Budweiser_Lance MT CA V8</t>
  </si>
  <si>
    <t>Budweiser LA/Southern Cal 5 Day - 9.20.24</t>
  </si>
  <si>
    <t>Cosmo-Paul-BudSB2025-Bid0912</t>
  </si>
  <si>
    <t>Cosmo-BudSB2025-Bid_22773_1</t>
  </si>
  <si>
    <t>Exile Budweiser First Delivery</t>
  </si>
  <si>
    <t>EXILE Budweiser First Delivery Bid_8878_1</t>
  </si>
  <si>
    <t>Exile Budweiser Equity Bid</t>
  </si>
  <si>
    <t>EXILE Budweiser Equity Bid_8878_2</t>
  </si>
  <si>
    <t>Budweiser Superbowl 2025 First Delivery</t>
  </si>
  <si>
    <t>Bid_13299_1_Budweiser_SB_Main</t>
  </si>
  <si>
    <t>Budweiser Equity Assets</t>
  </si>
  <si>
    <t>Bid_13299_2_BudweiserSB_EquityAssets</t>
  </si>
  <si>
    <t>WORK Editorial | Budweiser SB</t>
  </si>
  <si>
    <t>WORK Editorial | Budweiser SB | First Delivery Revision</t>
  </si>
  <si>
    <t>Budweiser Superbowl - The Mill - Main Quote Q1125304 - Foal Head Replacement</t>
  </si>
  <si>
    <t>Budweiser Superbowl - Main Quote - Foal Head Replacement</t>
  </si>
  <si>
    <t>Budweiser Superbowl - The Mill - Main Quote Q1125285 - Full CG Foal</t>
  </si>
  <si>
    <t>Budweiser Superbowl - The Mill - Main Quote Q1225285</t>
  </si>
  <si>
    <t>Budweiser Superbowl - The Mill - Main Quote - Q1125428 - Foal Head Replacement</t>
  </si>
  <si>
    <t>Budweiser Superbowl - The Mill - Main Quote Q1125428 - Foal Head Replacement</t>
  </si>
  <si>
    <t>250009.29</t>
  </si>
  <si>
    <t>268683.29</t>
  </si>
  <si>
    <t>884063.5148</t>
  </si>
  <si>
    <t>955673.5148</t>
  </si>
  <si>
    <t>797390.6932</t>
  </si>
  <si>
    <t>163600</t>
  </si>
  <si>
    <t>539687</t>
  </si>
  <si>
    <t>546087</t>
  </si>
  <si>
    <t>915193.0752</t>
  </si>
  <si>
    <t>799179.5959</t>
  </si>
  <si>
    <t>662391.2019</t>
  </si>
  <si>
    <t>603650.8343</t>
  </si>
  <si>
    <t>704353.6985</t>
  </si>
  <si>
    <t>797556.8459</t>
  </si>
  <si>
    <t>1528347.713</t>
  </si>
  <si>
    <t>1369572.178</t>
  </si>
  <si>
    <t>77523</t>
  </si>
  <si>
    <t>1799363.91</t>
  </si>
  <si>
    <t>1860468.77</t>
  </si>
  <si>
    <t>2088989.94</t>
  </si>
  <si>
    <t>966776.525</t>
  </si>
  <si>
    <t>999838</t>
  </si>
  <si>
    <t>391843</t>
  </si>
  <si>
    <t>556400</t>
  </si>
  <si>
    <t>771360</t>
  </si>
  <si>
    <t>59267</t>
  </si>
  <si>
    <t>66097</t>
  </si>
  <si>
    <t>890399.9163</t>
  </si>
  <si>
    <t>794714.9163</t>
  </si>
  <si>
    <t>556087</t>
  </si>
  <si>
    <t>822069.4163</t>
  </si>
  <si>
    <t>774111.8613</t>
  </si>
  <si>
    <t>562068</t>
  </si>
  <si>
    <t>10020.6</t>
  </si>
  <si>
    <t>811832</t>
  </si>
  <si>
    <t>762655</t>
  </si>
  <si>
    <t>610999.58</t>
  </si>
  <si>
    <t>702750.88</t>
  </si>
  <si>
    <t>694257.81</t>
  </si>
  <si>
    <t>599783.58</t>
  </si>
  <si>
    <t>14272.665</t>
  </si>
  <si>
    <t>8646</t>
  </si>
  <si>
    <t>13490.6</t>
  </si>
  <si>
    <t>15466</t>
  </si>
  <si>
    <t>20801</t>
  </si>
  <si>
    <t>38977</t>
  </si>
  <si>
    <t>36058.9</t>
  </si>
  <si>
    <t>176226.7667</t>
  </si>
  <si>
    <t>112931</t>
  </si>
  <si>
    <t>301607.1183</t>
  </si>
  <si>
    <t>237360.4354</t>
  </si>
  <si>
    <t>323561</t>
  </si>
  <si>
    <t>158541</t>
  </si>
  <si>
    <t>549180</t>
  </si>
  <si>
    <t>357324</t>
  </si>
  <si>
    <t>333049.97</t>
  </si>
  <si>
    <t>589962.94</t>
  </si>
  <si>
    <t>298057.09</t>
  </si>
  <si>
    <t>133723.48</t>
  </si>
  <si>
    <t>59540.965</t>
  </si>
  <si>
    <t>49257</t>
  </si>
  <si>
    <t>61113.69</t>
  </si>
  <si>
    <t>49259</t>
  </si>
  <si>
    <t>10872</t>
  </si>
  <si>
    <t>10806</t>
  </si>
  <si>
    <t>99830</t>
  </si>
  <si>
    <t>99830.7</t>
  </si>
  <si>
    <t>768011.21</t>
  </si>
  <si>
    <t>766251.51</t>
  </si>
  <si>
    <t>574950</t>
  </si>
  <si>
    <t>573190.63</t>
  </si>
  <si>
    <t>193060.88</t>
  </si>
  <si>
    <t>399124</t>
  </si>
  <si>
    <t>1097224</t>
  </si>
  <si>
    <t>729678</t>
  </si>
  <si>
    <t>715153</t>
  </si>
  <si>
    <t>813485</t>
  </si>
  <si>
    <t>29300</t>
  </si>
  <si>
    <t>34700</t>
  </si>
  <si>
    <t>693643.72</t>
  </si>
  <si>
    <t>761179.23</t>
  </si>
  <si>
    <t>689502.57</t>
  </si>
  <si>
    <t>699839.43</t>
  </si>
  <si>
    <t>698239.1932</t>
  </si>
  <si>
    <t>676807.6248</t>
  </si>
  <si>
    <t>1344821.553</t>
  </si>
  <si>
    <t>707268</t>
  </si>
  <si>
    <t>249543</t>
  </si>
  <si>
    <t>40076</t>
  </si>
  <si>
    <t>5659</t>
  </si>
  <si>
    <t>827507</t>
  </si>
  <si>
    <t>J</t>
  </si>
  <si>
    <t>K</t>
  </si>
  <si>
    <t>L</t>
  </si>
  <si>
    <t>M</t>
  </si>
  <si>
    <t>N</t>
  </si>
  <si>
    <t>O</t>
  </si>
  <si>
    <t>P</t>
  </si>
  <si>
    <t>Q</t>
  </si>
  <si>
    <t>SF2_3</t>
  </si>
  <si>
    <t>Diverse Creative Awards</t>
  </si>
  <si>
    <t>Diverse Owner Awards</t>
  </si>
  <si>
    <t>Sum of Diverse Creative Awards</t>
  </si>
  <si>
    <t>Sum of Diverse Owner Awards</t>
  </si>
  <si>
    <t>Unique Diverse Creatives</t>
  </si>
  <si>
    <t>Unique Diverse Ownership</t>
  </si>
  <si>
    <t>Divers Creative Pitched</t>
  </si>
  <si>
    <t>Diverse Owner Pitched</t>
  </si>
  <si>
    <t>Sum of Divers Creative Pitched</t>
  </si>
  <si>
    <t>Sum of Diverse Owner Pitched</t>
  </si>
  <si>
    <t>Unique Diverse Owners</t>
  </si>
  <si>
    <t>SF2_4</t>
  </si>
  <si>
    <t>Total Awards</t>
  </si>
  <si>
    <t>Sum of Total Awards</t>
  </si>
  <si>
    <t>dk</t>
  </si>
  <si>
    <t>5BBF4D</t>
  </si>
  <si>
    <t>meddk</t>
  </si>
  <si>
    <t>medlt</t>
  </si>
  <si>
    <t>94D58B</t>
  </si>
  <si>
    <t>acc4</t>
  </si>
  <si>
    <t>FDF9F1</t>
  </si>
  <si>
    <t>Tier 1 Agency C</t>
  </si>
  <si>
    <t>Tier 1 Agency B</t>
  </si>
  <si>
    <t>Tier 3 Agency A</t>
  </si>
  <si>
    <t>Tier 3 Agency B</t>
  </si>
  <si>
    <t>Tier 3 Agency D</t>
  </si>
  <si>
    <t>Tier 1 Agency A</t>
  </si>
  <si>
    <t>Tier 2 Agency A</t>
  </si>
  <si>
    <t>Tier 2 Agency B</t>
  </si>
  <si>
    <t>Tier 3 Agency C</t>
  </si>
  <si>
    <t>Luxury Brand A</t>
  </si>
  <si>
    <t>Niche Brand A</t>
  </si>
  <si>
    <t>Mainstream Brand A</t>
  </si>
  <si>
    <t>Mainstream Brand B</t>
  </si>
  <si>
    <t>Bargain Brand B</t>
  </si>
  <si>
    <t>Luxury Brand B</t>
  </si>
  <si>
    <t>Bargain Brand A</t>
  </si>
  <si>
    <t>Niche Brand B</t>
  </si>
  <si>
    <t>Non Editorial Pitched</t>
  </si>
  <si>
    <t>Non Editorial Award</t>
  </si>
  <si>
    <t>Editorial Award</t>
  </si>
  <si>
    <t>Editorial Pitched</t>
  </si>
  <si>
    <t>Production Award</t>
  </si>
  <si>
    <t>ComboVFX Pitched</t>
  </si>
  <si>
    <t>ComboVFX Awarded</t>
  </si>
  <si>
    <t>Stills Pitched</t>
  </si>
  <si>
    <t>Stills Awarded</t>
  </si>
  <si>
    <t>AllFinishing Pitched</t>
  </si>
  <si>
    <t>AllFinishing Awarded</t>
  </si>
  <si>
    <t>Audio Pitched</t>
  </si>
  <si>
    <t>Audio Awarded</t>
  </si>
  <si>
    <t>NewPhase</t>
  </si>
  <si>
    <t>PRODUCTION</t>
  </si>
  <si>
    <t>FINISHING</t>
  </si>
  <si>
    <t>AUDIO</t>
  </si>
  <si>
    <t>STILLS</t>
  </si>
  <si>
    <t>EDIT</t>
  </si>
  <si>
    <t>Sum of Production Award</t>
  </si>
  <si>
    <t>Women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</si>
</sst>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_(* #,##0_);_(* \(#,##0\);_(* &quot;-&quot;??_);_(@_)"/>
  </numFmts>
  <fonts count="16"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b/>
      <sz val="11"/>
      <color theme="0"/>
      <name val="Calibri"/>
      <family val="2"/>
      <scheme val="minor"/>
    </font>
    <font>
      <sz val="14"/>
      <color theme="1"/>
      <name val="Calibri"/>
      <family val="2"/>
      <scheme val="minor"/>
    </font>
    <font>
      <sz val="11"/>
      <color rgb="FF3F3F3F"/>
      <name val="Calibri"/>
      <family val="2"/>
      <scheme val="minor"/>
    </font>
    <font>
      <sz val="11"/>
      <color rgb="FF0C3A59"/>
      <name val="Calibri"/>
      <family val="2"/>
      <scheme val="minor"/>
    </font>
    <font>
      <sz val="11"/>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
      <patternFill patternType="solid">
        <fgColor theme="7" tint="-0.499984740745262"/>
        <bgColor indexed="64"/>
      </patternFill>
    </fill>
    <fill>
      <patternFill patternType="solid">
        <fgColor rgb="FFF2F2F2"/>
        <bgColor indexed="64"/>
      </patternFill>
    </fill>
    <fill>
      <patternFill patternType="solid">
        <fgColor theme="2" tint="-0.74999237037263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70">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1" fillId="3"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43" fontId="0" fillId="0" borderId="0" xfId="4" applyFont="1"/>
    <xf numFmtId="2" fontId="0" fillId="7" borderId="0" xfId="0" applyNumberFormat="1" applyFill="1"/>
    <xf numFmtId="44" fontId="0" fillId="7" borderId="0" xfId="3" applyFont="1" applyFill="1"/>
    <xf numFmtId="43" fontId="0" fillId="7" borderId="0" xfId="4" applyFont="1" applyFill="1"/>
    <xf numFmtId="9" fontId="0" fillId="0" borderId="0" xfId="1" applyFont="1" applyFill="1"/>
    <xf numFmtId="43" fontId="0" fillId="0" borderId="0" xfId="4" applyFont="1" applyFill="1"/>
    <xf numFmtId="43" fontId="0" fillId="0" borderId="0" xfId="0" applyNumberFormat="1"/>
    <xf numFmtId="1" fontId="0" fillId="0" borderId="0" xfId="4" applyNumberFormat="1" applyFont="1" applyFill="1"/>
    <xf numFmtId="44" fontId="12" fillId="0" borderId="0" xfId="3" applyFont="1" applyFill="1"/>
    <xf numFmtId="44" fontId="10" fillId="15" borderId="0" xfId="0" applyNumberFormat="1" applyFont="1" applyFill="1" applyAlignment="1">
      <alignment horizontal="center" vertical="center"/>
    </xf>
    <xf numFmtId="43" fontId="0" fillId="7" borderId="0" xfId="4" applyFont="1" applyFill="1" applyBorder="1"/>
    <xf numFmtId="0" fontId="0" fillId="2" borderId="1" xfId="0" applyFill="1" applyBorder="1"/>
    <xf numFmtId="0" fontId="12" fillId="2" borderId="1" xfId="0" applyFont="1" applyFill="1" applyBorder="1"/>
    <xf numFmtId="9" fontId="0" fillId="7" borderId="0" xfId="1" applyFont="1" applyFill="1"/>
    <xf numFmtId="0" fontId="11" fillId="16" borderId="0" xfId="0" applyFont="1" applyFill="1"/>
    <xf numFmtId="43" fontId="13" fillId="17" borderId="0" xfId="0" applyNumberFormat="1" applyFont="1" applyFill="1" applyAlignment="1">
      <alignment horizontal="center" vertical="center"/>
    </xf>
    <xf numFmtId="0" fontId="13" fillId="17" borderId="0" xfId="0" applyFont="1" applyFill="1" applyAlignment="1">
      <alignment horizontal="center" vertical="center"/>
    </xf>
    <xf numFmtId="43" fontId="14" fillId="17" borderId="0" xfId="0" applyNumberFormat="1" applyFont="1" applyFill="1" applyAlignment="1">
      <alignment horizontal="center" vertical="center"/>
    </xf>
    <xf numFmtId="164" fontId="0" fillId="2" borderId="1" xfId="4" applyNumberFormat="1" applyFont="1" applyFill="1" applyBorder="1"/>
    <xf numFmtId="0" fontId="15" fillId="7" borderId="0" xfId="0" applyFont="1" applyFill="1"/>
    <xf numFmtId="0" fontId="14" fillId="17" borderId="0" xfId="0" applyFont="1" applyFill="1" applyAlignment="1">
      <alignment horizontal="center" vertical="center"/>
    </xf>
    <xf numFmtId="0" fontId="0" fillId="18" borderId="0" xfId="0" applyFill="1"/>
    <xf numFmtId="165" fontId="0" fillId="0" borderId="0" xfId="1" applyNumberFormat="1" applyFont="1"/>
    <xf numFmtId="166" fontId="0" fillId="0" borderId="0" xfId="0" applyNumberFormat="1"/>
    <xf numFmtId="4" fontId="0" fillId="0" borderId="0" xfId="3" applyNumberFormat="1" applyFont="1"/>
    <xf numFmtId="0" fontId="4" fillId="2" borderId="0" xfId="2" applyFont="1" applyFill="1" applyAlignment="1">
      <alignment horizontal="center" vertical="center"/>
    </xf>
  </cellXfs>
  <cellStyles count="5">
    <cellStyle name="Comma" xfId="4" builtinId="3"/>
    <cellStyle name="Currency" xfId="3" builtinId="4"/>
    <cellStyle name="Normal" xfId="0" builtinId="0"/>
    <cellStyle name="Normal 6" xfId="2" xr:uid="{6FEF38C5-D275-499A-8F87-0C03E84C10CA}"/>
    <cellStyle name="Percent" xfId="1" builtinId="5"/>
  </cellStyles>
  <dxfs count="163">
    <dxf>
      <numFmt numFmtId="164" formatCode="&quot;$&quot;#,##0.00"/>
    </dxf>
    <dxf>
      <numFmt numFmtId="35" formatCode="_(* #,##0.00_);_(* \(#,##0.00\);_(* &quot;-&quot;??_);_(@_)"/>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_(&quot;$&quot;* \(#,##0.00\);_(&quot;$&quot;* &quot;-&quot;??_);_(@_)"/>
    </dxf>
    <dxf>
      <numFmt numFmtId="34" formatCode="_(&quot;$&quot;* #,##0.00_);_(&quot;$&quot;* \(#,##0.00\);_(&quot;$&quot;* &quot;-&quot;??_);_(@_)"/>
    </dxf>
    <dxf>
      <numFmt numFmtId="35"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rgb="FFC0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EDEEA"/>
      <color rgb="FFF6F0FA"/>
      <color rgb="FFFDF9F1"/>
      <color rgb="FF409335"/>
      <color rgb="FF653403"/>
      <color rgb="FF5BBF4D"/>
      <color rgb="FF94D58B"/>
      <color rgb="FFFFEFFF"/>
      <color rgb="FFC3E8BE"/>
      <color rgb="FF007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7/relationships/slicerCache" Target="slicerCaches/slicerCache1.xml"/><Relationship Id="rId40" Type="http://schemas.openxmlformats.org/officeDocument/2006/relationships/connections" Target="connection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microsoft.com/office/2007/relationships/slicerCache" Target="slicerCaches/slicerCache2.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272819989801126E-2"/>
          <c:y val="0.10728769073357358"/>
          <c:w val="0.8226895324978819"/>
          <c:h val="0.79542768180593404"/>
        </c:manualLayout>
      </c:layout>
      <c:areaChart>
        <c:grouping val="standard"/>
        <c:varyColors val="0"/>
        <c:ser>
          <c:idx val="0"/>
          <c:order val="0"/>
          <c:tx>
            <c:v>Section3</c:v>
          </c:tx>
          <c:spPr>
            <a:solidFill>
              <a:schemeClr val="accent4"/>
            </a:solidFill>
            <a:ln>
              <a:noFill/>
            </a:ln>
            <a:effectLst/>
          </c:spPr>
          <c:val>
            <c:numRef>
              <c:f>ChartsDataSheet!$CNU$2:$CNU$5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5A8-4F65-B467-D79951CE0634}"/>
            </c:ext>
          </c:extLst>
        </c:ser>
        <c:ser>
          <c:idx val="1"/>
          <c:order val="1"/>
          <c:tx>
            <c:v>Section2</c:v>
          </c:tx>
          <c:spPr>
            <a:solidFill>
              <a:schemeClr val="accent3"/>
            </a:solidFill>
            <a:ln w="25400">
              <a:noFill/>
            </a:ln>
          </c:spPr>
          <c:val>
            <c:numRef>
              <c:f>ChartsDataSheet!$CNU$2:$CNU$4</c:f>
              <c:numCache>
                <c:formatCode>General</c:formatCode>
                <c:ptCount val="3"/>
                <c:pt idx="0">
                  <c:v>0</c:v>
                </c:pt>
                <c:pt idx="1">
                  <c:v>0</c:v>
                </c:pt>
                <c:pt idx="2">
                  <c:v>0</c:v>
                </c:pt>
              </c:numCache>
            </c:numRef>
          </c:val>
          <c:extLst>
            <c:ext xmlns:c16="http://schemas.microsoft.com/office/drawing/2014/chart" uri="{C3380CC4-5D6E-409C-BE32-E72D297353CC}">
              <c16:uniqueId val="{00000001-45A8-4F65-B467-D79951CE0634}"/>
            </c:ext>
          </c:extLst>
        </c:ser>
        <c:ser>
          <c:idx val="2"/>
          <c:order val="2"/>
          <c:tx>
            <c:v>Section1</c:v>
          </c:tx>
          <c:spPr>
            <a:solidFill>
              <a:schemeClr val="accent2"/>
            </a:solidFill>
            <a:ln w="25400">
              <a:noFill/>
            </a:ln>
          </c:spPr>
          <c:val>
            <c:numRef>
              <c:f>ChartsDataSheet!$CNU$2:$CNU$3</c:f>
              <c:numCache>
                <c:formatCode>General</c:formatCode>
                <c:ptCount val="2"/>
                <c:pt idx="0">
                  <c:v>0</c:v>
                </c:pt>
                <c:pt idx="1">
                  <c:v>0</c:v>
                </c:pt>
              </c:numCache>
            </c:numRef>
          </c:val>
          <c:extLst>
            <c:ext xmlns:c16="http://schemas.microsoft.com/office/drawing/2014/chart" uri="{C3380CC4-5D6E-409C-BE32-E72D297353CC}">
              <c16:uniqueId val="{00000002-45A8-4F65-B467-D79951CE0634}"/>
            </c:ext>
          </c:extLst>
        </c:ser>
        <c:ser>
          <c:idx val="3"/>
          <c:order val="3"/>
          <c:tx>
            <c:v>Low</c:v>
          </c:tx>
          <c:spPr>
            <a:solidFill>
              <a:schemeClr val="accent1"/>
            </a:solidFill>
            <a:ln w="25400">
              <a:noFill/>
            </a:ln>
            <a:effectLst>
              <a:outerShdw algn="ctr" rotWithShape="0">
                <a:srgbClr val="FFFFE5">
                  <a:alpha val="0"/>
                </a:srgbClr>
              </a:outerShdw>
            </a:effectLst>
          </c:spPr>
          <c:val>
            <c:numRef>
              <c:f>ChartsDataSheet!$CNT$2:$CNT$5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5"/>
          <c:order val="4"/>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5-45A8-4F65-B467-D79951CE0634}"/>
            </c:ext>
          </c:extLst>
        </c:ser>
        <c:ser>
          <c:idx val="6"/>
          <c:order val="5"/>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6-45A8-4F65-B467-D79951CE0634}"/>
            </c:ext>
          </c:extLst>
        </c:ser>
        <c:ser>
          <c:idx val="7"/>
          <c:order val="6"/>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0</c:v>
                </c:pt>
                <c:pt idx="1">
                  <c:v>0</c:v>
                </c:pt>
                <c:pt idx="2">
                  <c:v>0</c:v>
                </c:pt>
              </c:numCache>
            </c:numRef>
          </c:yVal>
          <c:smooth val="0"/>
          <c:extLst>
            <c:ext xmlns:c16="http://schemas.microsoft.com/office/drawing/2014/chart" uri="{C3380CC4-5D6E-409C-BE32-E72D297353CC}">
              <c16:uniqueId val="{00000007-45A8-4F65-B467-D79951CE0634}"/>
            </c:ext>
          </c:extLst>
        </c:ser>
        <c:ser>
          <c:idx val="8"/>
          <c:order val="7"/>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0</c:v>
                </c:pt>
                <c:pt idx="1">
                  <c:v>0</c:v>
                </c:pt>
                <c:pt idx="2">
                  <c:v>0</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9948416401087472E-2"/>
          <c:y val="5.3704631576123825E-2"/>
          <c:w val="0.93269230769230771"/>
          <c:h val="0.88749999999999996"/>
        </c:manualLayout>
      </c:layout>
      <c:areaChart>
        <c:grouping val="standard"/>
        <c:varyColors val="0"/>
        <c:ser>
          <c:idx val="0"/>
          <c:order val="0"/>
          <c:tx>
            <c:v>Section4</c:v>
          </c:tx>
          <c:spPr>
            <a:solidFill>
              <a:schemeClr val="accent4">
                <a:lumMod val="40000"/>
                <a:lumOff val="60000"/>
              </a:schemeClr>
            </a:solidFill>
            <a:ln>
              <a:noFill/>
            </a:ln>
            <a:effectLst/>
            <a:extLst>
              <a:ext uri="{91240B29-F687-4F45-9708-019B960494DF}">
                <a14:hiddenLine xmlns:a14="http://schemas.microsoft.com/office/drawing/2010/main">
                  <a:noFill/>
                </a14:hiddenLine>
              </a:ext>
            </a:extLst>
          </c:spPr>
          <c:val>
            <c:numRef>
              <c:f>ChartsDataSheet!$CNU$7:$CNU$11</c:f>
              <c:numCache>
                <c:formatCode>General</c:formatCode>
                <c:ptCount val="5"/>
                <c:pt idx="0">
                  <c:v>236629019.45423001</c:v>
                </c:pt>
                <c:pt idx="1">
                  <c:v>236629019.45423001</c:v>
                </c:pt>
                <c:pt idx="2">
                  <c:v>147625466.90691501</c:v>
                </c:pt>
                <c:pt idx="3">
                  <c:v>146510009.014815</c:v>
                </c:pt>
                <c:pt idx="4">
                  <c:v>121996546.10761501</c:v>
                </c:pt>
              </c:numCache>
            </c:numRef>
          </c:val>
          <c:extLst>
            <c:ext xmlns:c16="http://schemas.microsoft.com/office/drawing/2014/chart" uri="{C3380CC4-5D6E-409C-BE32-E72D297353CC}">
              <c16:uniqueId val="{00000000-5797-4143-AE0D-6B613BEC99EB}"/>
            </c:ext>
          </c:extLst>
        </c:ser>
        <c:ser>
          <c:idx val="1"/>
          <c:order val="1"/>
          <c:tx>
            <c:v>Section3</c:v>
          </c:tx>
          <c:spPr>
            <a:solidFill>
              <a:schemeClr val="accent4"/>
            </a:solidFill>
            <a:ln w="25400">
              <a:noFill/>
            </a:ln>
          </c:spPr>
          <c:val>
            <c:numRef>
              <c:f>ChartsDataSheet!$CNU$7:$CNU$10</c:f>
              <c:numCache>
                <c:formatCode>General</c:formatCode>
                <c:ptCount val="4"/>
                <c:pt idx="0">
                  <c:v>236629019.45423001</c:v>
                </c:pt>
                <c:pt idx="1">
                  <c:v>236629019.45423001</c:v>
                </c:pt>
                <c:pt idx="2">
                  <c:v>147625466.90691501</c:v>
                </c:pt>
                <c:pt idx="3">
                  <c:v>146510009.014815</c:v>
                </c:pt>
              </c:numCache>
            </c:numRef>
          </c:val>
          <c:extLst>
            <c:ext xmlns:c16="http://schemas.microsoft.com/office/drawing/2014/chart" uri="{C3380CC4-5D6E-409C-BE32-E72D297353CC}">
              <c16:uniqueId val="{00000001-5797-4143-AE0D-6B613BEC99EB}"/>
            </c:ext>
          </c:extLst>
        </c:ser>
        <c:ser>
          <c:idx val="2"/>
          <c:order val="2"/>
          <c:tx>
            <c:v>Section2</c:v>
          </c:tx>
          <c:spPr>
            <a:solidFill>
              <a:schemeClr val="accent3"/>
            </a:solidFill>
            <a:ln w="25400">
              <a:noFill/>
            </a:ln>
          </c:spPr>
          <c:val>
            <c:numRef>
              <c:f>ChartsDataSheet!$CNU$7:$CNU$9</c:f>
              <c:numCache>
                <c:formatCode>General</c:formatCode>
                <c:ptCount val="3"/>
                <c:pt idx="0">
                  <c:v>236629019.45423001</c:v>
                </c:pt>
                <c:pt idx="1">
                  <c:v>236629019.45423001</c:v>
                </c:pt>
                <c:pt idx="2">
                  <c:v>147625466.90691501</c:v>
                </c:pt>
              </c:numCache>
            </c:numRef>
          </c:val>
          <c:extLst>
            <c:ext xmlns:c16="http://schemas.microsoft.com/office/drawing/2014/chart" uri="{C3380CC4-5D6E-409C-BE32-E72D297353CC}">
              <c16:uniqueId val="{00000002-5797-4143-AE0D-6B613BEC99EB}"/>
            </c:ext>
          </c:extLst>
        </c:ser>
        <c:ser>
          <c:idx val="3"/>
          <c:order val="3"/>
          <c:tx>
            <c:v>Section1</c:v>
          </c:tx>
          <c:spPr>
            <a:solidFill>
              <a:schemeClr val="accent2"/>
            </a:solidFill>
            <a:ln w="25400">
              <a:noFill/>
            </a:ln>
          </c:spPr>
          <c:val>
            <c:numRef>
              <c:f>ChartsDataSheet!$CNU$7:$CNU$8</c:f>
              <c:numCache>
                <c:formatCode>General</c:formatCode>
                <c:ptCount val="2"/>
                <c:pt idx="0">
                  <c:v>236629019.45423001</c:v>
                </c:pt>
                <c:pt idx="1">
                  <c:v>236629019.45423001</c:v>
                </c:pt>
              </c:numCache>
            </c:numRef>
          </c:val>
          <c:extLst>
            <c:ext xmlns:c16="http://schemas.microsoft.com/office/drawing/2014/chart" uri="{C3380CC4-5D6E-409C-BE32-E72D297353CC}">
              <c16:uniqueId val="{00000003-5797-4143-AE0D-6B613BEC99EB}"/>
            </c:ext>
          </c:extLst>
        </c:ser>
        <c:ser>
          <c:idx val="4"/>
          <c:order val="4"/>
          <c:tx>
            <c:v>Low</c:v>
          </c:tx>
          <c:spPr>
            <a:solidFill>
              <a:schemeClr val="accent1"/>
            </a:solidFill>
            <a:ln w="25400">
              <a:noFill/>
            </a:ln>
          </c:spPr>
          <c:val>
            <c:numRef>
              <c:f>ChartsDataSheet!$CNT$7:$CNT$11</c:f>
              <c:numCache>
                <c:formatCode>General</c:formatCode>
                <c:ptCount val="5"/>
                <c:pt idx="0">
                  <c:v>0</c:v>
                </c:pt>
                <c:pt idx="1">
                  <c:v>0</c:v>
                </c:pt>
                <c:pt idx="2">
                  <c:v>89003552.547315001</c:v>
                </c:pt>
                <c:pt idx="3">
                  <c:v>90119010.439415008</c:v>
                </c:pt>
                <c:pt idx="4">
                  <c:v>114632473.346615</c:v>
                </c:pt>
              </c:numCache>
            </c:numRef>
          </c:val>
          <c:extLst>
            <c:ext xmlns:c16="http://schemas.microsoft.com/office/drawing/2014/chart" uri="{C3380CC4-5D6E-409C-BE32-E72D297353CC}">
              <c16:uniqueId val="{00000004-5797-4143-AE0D-6B613BEC99EB}"/>
            </c:ext>
          </c:extLst>
        </c:ser>
        <c:dLbls>
          <c:showLegendKey val="0"/>
          <c:showVal val="0"/>
          <c:showCatName val="0"/>
          <c:showSerName val="0"/>
          <c:showPercent val="0"/>
          <c:showBubbleSize val="0"/>
        </c:dLbls>
        <c:axId val="1038520064"/>
        <c:axId val="1038534464"/>
      </c:areaChart>
      <c:scatterChart>
        <c:scatterStyle val="lineMarker"/>
        <c:varyColors val="0"/>
        <c:ser>
          <c:idx val="5"/>
          <c:order val="5"/>
          <c:tx>
            <c:v>BUBBLE</c:v>
          </c:tx>
          <c:spPr>
            <a:ln w="19050">
              <a:noFill/>
            </a:ln>
          </c:spPr>
          <c:marker>
            <c:symbol val="circle"/>
            <c:size val="40"/>
            <c:spPr>
              <a:solidFill>
                <a:schemeClr val="bg1"/>
              </a:solidFill>
            </c:spPr>
          </c:marker>
          <c:xVal>
            <c:numRef>
              <c:f>ChartsDataSheet!$CNQ$12</c:f>
              <c:numCache>
                <c:formatCode>General</c:formatCode>
                <c:ptCount val="1"/>
                <c:pt idx="0">
                  <c:v>5.31</c:v>
                </c:pt>
              </c:numCache>
            </c:numRef>
          </c:xVal>
          <c:yVal>
            <c:numRef>
              <c:f>ChartsDataSheet!$CNS$12</c:f>
              <c:numCache>
                <c:formatCode>General</c:formatCode>
                <c:ptCount val="1"/>
                <c:pt idx="0">
                  <c:v>118314509.72711501</c:v>
                </c:pt>
              </c:numCache>
            </c:numRef>
          </c:yVal>
          <c:smooth val="0"/>
          <c:extLst>
            <c:ext xmlns:c16="http://schemas.microsoft.com/office/drawing/2014/chart" uri="{C3380CC4-5D6E-409C-BE32-E72D297353CC}">
              <c16:uniqueId val="{00000006-5797-4143-AE0D-6B613BEC99EB}"/>
            </c:ext>
          </c:extLst>
        </c:ser>
        <c:ser>
          <c:idx val="6"/>
          <c:order val="6"/>
          <c:tx>
            <c:v>Line_Low</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ChartsDataSheet!$CNT$7:$CNT$11</c:f>
              <c:numCache>
                <c:formatCode>General</c:formatCode>
                <c:ptCount val="5"/>
                <c:pt idx="0">
                  <c:v>0</c:v>
                </c:pt>
                <c:pt idx="1">
                  <c:v>0</c:v>
                </c:pt>
                <c:pt idx="2">
                  <c:v>89003552.547315001</c:v>
                </c:pt>
                <c:pt idx="3">
                  <c:v>90119010.439415008</c:v>
                </c:pt>
                <c:pt idx="4">
                  <c:v>114632473.346615</c:v>
                </c:pt>
              </c:numCache>
            </c:numRef>
          </c:yVal>
          <c:smooth val="0"/>
          <c:extLst>
            <c:ext xmlns:c16="http://schemas.microsoft.com/office/drawing/2014/chart" uri="{C3380CC4-5D6E-409C-BE32-E72D297353CC}">
              <c16:uniqueId val="{00000007-5797-4143-AE0D-6B613BEC99EB}"/>
            </c:ext>
          </c:extLst>
        </c:ser>
        <c:ser>
          <c:idx val="7"/>
          <c:order val="7"/>
          <c:tx>
            <c:v>Line_High</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ChartsDataSheet!$CNU$7:$CNU$11</c:f>
              <c:numCache>
                <c:formatCode>General</c:formatCode>
                <c:ptCount val="5"/>
                <c:pt idx="0">
                  <c:v>236629019.45423001</c:v>
                </c:pt>
                <c:pt idx="1">
                  <c:v>236629019.45423001</c:v>
                </c:pt>
                <c:pt idx="2">
                  <c:v>147625466.90691501</c:v>
                </c:pt>
                <c:pt idx="3">
                  <c:v>146510009.014815</c:v>
                </c:pt>
                <c:pt idx="4">
                  <c:v>121996546.10761501</c:v>
                </c:pt>
              </c:numCache>
            </c:numRef>
          </c:yVal>
          <c:smooth val="0"/>
          <c:extLst>
            <c:ext xmlns:c16="http://schemas.microsoft.com/office/drawing/2014/chart" uri="{C3380CC4-5D6E-409C-BE32-E72D297353CC}">
              <c16:uniqueId val="{00000008-5797-4143-AE0D-6B613BEC99EB}"/>
            </c:ext>
          </c:extLst>
        </c:ser>
        <c:ser>
          <c:idx val="9"/>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ChartsDataSheet!$CNV$8:$CNV$11</c:f>
              <c:numCache>
                <c:formatCode>General</c:formatCode>
                <c:ptCount val="4"/>
                <c:pt idx="0">
                  <c:v>1.5</c:v>
                </c:pt>
                <c:pt idx="1">
                  <c:v>2.5</c:v>
                </c:pt>
                <c:pt idx="2">
                  <c:v>3.5</c:v>
                </c:pt>
                <c:pt idx="3">
                  <c:v>4.5</c:v>
                </c:pt>
              </c:numCache>
            </c:numRef>
          </c:xVal>
          <c:yVal>
            <c:numRef>
              <c:f>ChartsDataSheet!$CNX$8:$CNX$11</c:f>
              <c:numCache>
                <c:formatCode>General</c:formatCode>
                <c:ptCount val="4"/>
                <c:pt idx="0">
                  <c:v>126596525.40801306</c:v>
                </c:pt>
                <c:pt idx="1">
                  <c:v>126596525.40801306</c:v>
                </c:pt>
                <c:pt idx="2">
                  <c:v>126596525.40801306</c:v>
                </c:pt>
                <c:pt idx="3">
                  <c:v>126596525.40801306</c:v>
                </c:pt>
              </c:numCache>
            </c:numRef>
          </c:yVal>
          <c:smooth val="0"/>
          <c:extLst>
            <c:ext xmlns:c16="http://schemas.microsoft.com/office/drawing/2014/chart" uri="{C3380CC4-5D6E-409C-BE32-E72D297353CC}">
              <c16:uniqueId val="{00000012-5797-4143-AE0D-6B613BEC99EB}"/>
            </c:ext>
          </c:extLst>
        </c:ser>
        <c:dLbls>
          <c:showLegendKey val="0"/>
          <c:showVal val="0"/>
          <c:showCatName val="0"/>
          <c:showSerName val="0"/>
          <c:showPercent val="0"/>
          <c:showBubbleSize val="0"/>
        </c:dLbls>
        <c:axId val="1038520064"/>
        <c:axId val="1038534464"/>
      </c:scatterChart>
      <c:catAx>
        <c:axId val="1038520064"/>
        <c:scaling>
          <c:orientation val="minMax"/>
        </c:scaling>
        <c:delete val="1"/>
        <c:axPos val="b"/>
        <c:majorTickMark val="out"/>
        <c:minorTickMark val="none"/>
        <c:tickLblPos val="nextTo"/>
        <c:crossAx val="1038534464"/>
        <c:crosses val="autoZero"/>
        <c:auto val="1"/>
        <c:lblAlgn val="ctr"/>
        <c:lblOffset val="100"/>
        <c:noMultiLvlLbl val="0"/>
      </c:catAx>
      <c:valAx>
        <c:axId val="1038534464"/>
        <c:scaling>
          <c:orientation val="minMax"/>
        </c:scaling>
        <c:delete val="1"/>
        <c:axPos val="l"/>
        <c:numFmt formatCode="General" sourceLinked="1"/>
        <c:majorTickMark val="out"/>
        <c:minorTickMark val="none"/>
        <c:tickLblPos val="nextTo"/>
        <c:crossAx val="103852006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3F3F3F">
              <a:tint val="75000"/>
            </a:srgb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2.1153846153846155E-2"/>
          <c:y val="2.75E-2"/>
          <c:w val="0.93269230769230771"/>
          <c:h val="0.88749999999999996"/>
        </c:manualLayout>
      </c:layout>
      <c:areaChart>
        <c:grouping val="standard"/>
        <c:varyColors val="0"/>
        <c:ser>
          <c:idx val="0"/>
          <c:order val="0"/>
          <c:tx>
            <c:v>Section4</c:v>
          </c:tx>
          <c:spPr>
            <a:solidFill>
              <a:srgbClr val="F2F2F2"/>
            </a:solidFill>
            <a:ln>
              <a:noFill/>
            </a:ln>
            <a:effectLst/>
            <a:extLst>
              <a:ext uri="{91240B29-F687-4F45-9708-019B960494DF}">
                <a14:hiddenLine xmlns:a14="http://schemas.microsoft.com/office/drawing/2010/main">
                  <a:noFill/>
                </a14:hiddenLine>
              </a:ext>
            </a:extLst>
          </c:spPr>
          <c:val>
            <c:numRef>
              <c:f>ChartsDataSheet!$CNU$13:$CNU$17</c:f>
              <c:numCache>
                <c:formatCode>General</c:formatCode>
                <c:ptCount val="5"/>
                <c:pt idx="0">
                  <c:v>236629019.45423001</c:v>
                </c:pt>
                <c:pt idx="1">
                  <c:v>236629019.45423001</c:v>
                </c:pt>
                <c:pt idx="2">
                  <c:v>147625466.90691501</c:v>
                </c:pt>
                <c:pt idx="3">
                  <c:v>146510009.014815</c:v>
                </c:pt>
                <c:pt idx="4">
                  <c:v>121996546.10761501</c:v>
                </c:pt>
              </c:numCache>
            </c:numRef>
          </c:val>
          <c:extLst>
            <c:ext xmlns:c16="http://schemas.microsoft.com/office/drawing/2014/chart" uri="{C3380CC4-5D6E-409C-BE32-E72D297353CC}">
              <c16:uniqueId val="{00000001-CD0A-442A-ABAB-A8BF7F731F04}"/>
            </c:ext>
          </c:extLst>
        </c:ser>
        <c:ser>
          <c:idx val="1"/>
          <c:order val="1"/>
          <c:tx>
            <c:v>Section3</c:v>
          </c:tx>
          <c:spPr>
            <a:solidFill>
              <a:srgbClr val="F2F2F2"/>
            </a:solidFill>
            <a:ln w="25400">
              <a:noFill/>
            </a:ln>
          </c:spPr>
          <c:val>
            <c:numRef>
              <c:f>ChartsDataSheet!$CNU$13:$CNU$16</c:f>
              <c:numCache>
                <c:formatCode>General</c:formatCode>
                <c:ptCount val="4"/>
                <c:pt idx="0">
                  <c:v>236629019.45423001</c:v>
                </c:pt>
                <c:pt idx="1">
                  <c:v>236629019.45423001</c:v>
                </c:pt>
                <c:pt idx="2">
                  <c:v>147625466.90691501</c:v>
                </c:pt>
                <c:pt idx="3">
                  <c:v>146510009.014815</c:v>
                </c:pt>
              </c:numCache>
            </c:numRef>
          </c:val>
          <c:extLst>
            <c:ext xmlns:c16="http://schemas.microsoft.com/office/drawing/2014/chart" uri="{C3380CC4-5D6E-409C-BE32-E72D297353CC}">
              <c16:uniqueId val="{00000002-CD0A-442A-ABAB-A8BF7F731F04}"/>
            </c:ext>
          </c:extLst>
        </c:ser>
        <c:ser>
          <c:idx val="2"/>
          <c:order val="2"/>
          <c:tx>
            <c:v>Section2</c:v>
          </c:tx>
          <c:spPr>
            <a:solidFill>
              <a:srgbClr val="F2F2F2"/>
            </a:solidFill>
            <a:ln w="25400">
              <a:noFill/>
            </a:ln>
          </c:spPr>
          <c:val>
            <c:numRef>
              <c:f>ChartsDataSheet!$CNU$13:$CNU$15</c:f>
              <c:numCache>
                <c:formatCode>General</c:formatCode>
                <c:ptCount val="3"/>
                <c:pt idx="0">
                  <c:v>236629019.45423001</c:v>
                </c:pt>
                <c:pt idx="1">
                  <c:v>236629019.45423001</c:v>
                </c:pt>
                <c:pt idx="2">
                  <c:v>147625466.90691501</c:v>
                </c:pt>
              </c:numCache>
            </c:numRef>
          </c:val>
          <c:extLst>
            <c:ext xmlns:c16="http://schemas.microsoft.com/office/drawing/2014/chart" uri="{C3380CC4-5D6E-409C-BE32-E72D297353CC}">
              <c16:uniqueId val="{00000003-CD0A-442A-ABAB-A8BF7F731F04}"/>
            </c:ext>
          </c:extLst>
        </c:ser>
        <c:ser>
          <c:idx val="3"/>
          <c:order val="3"/>
          <c:tx>
            <c:v>Section1</c:v>
          </c:tx>
          <c:spPr>
            <a:solidFill>
              <a:srgbClr val="F2F2F2"/>
            </a:solidFill>
            <a:ln w="25400">
              <a:noFill/>
            </a:ln>
          </c:spPr>
          <c:val>
            <c:numRef>
              <c:f>ChartsDataSheet!$CNU$13:$CNU$14</c:f>
              <c:numCache>
                <c:formatCode>General</c:formatCode>
                <c:ptCount val="2"/>
                <c:pt idx="0">
                  <c:v>236629019.45423001</c:v>
                </c:pt>
                <c:pt idx="1">
                  <c:v>236629019.45423001</c:v>
                </c:pt>
              </c:numCache>
            </c:numRef>
          </c:val>
          <c:extLst>
            <c:ext xmlns:c16="http://schemas.microsoft.com/office/drawing/2014/chart" uri="{C3380CC4-5D6E-409C-BE32-E72D297353CC}">
              <c16:uniqueId val="{00000004-CD0A-442A-ABAB-A8BF7F731F04}"/>
            </c:ext>
          </c:extLst>
        </c:ser>
        <c:ser>
          <c:idx val="4"/>
          <c:order val="4"/>
          <c:tx>
            <c:v>Low</c:v>
          </c:tx>
          <c:spPr>
            <a:solidFill>
              <a:srgbClr val="FFFFFF"/>
            </a:solidFill>
            <a:ln w="25400">
              <a:noFill/>
            </a:ln>
          </c:spPr>
          <c:val>
            <c:numRef>
              <c:f>ChartsDataSheet!$CNT$13:$CNT$17</c:f>
              <c:numCache>
                <c:formatCode>General</c:formatCode>
                <c:ptCount val="5"/>
                <c:pt idx="0">
                  <c:v>0</c:v>
                </c:pt>
                <c:pt idx="1">
                  <c:v>0</c:v>
                </c:pt>
                <c:pt idx="2">
                  <c:v>89003552.547315001</c:v>
                </c:pt>
                <c:pt idx="3">
                  <c:v>90119010.439415008</c:v>
                </c:pt>
                <c:pt idx="4">
                  <c:v>114632473.346615</c:v>
                </c:pt>
              </c:numCache>
            </c:numRef>
          </c:val>
          <c:extLst>
            <c:ext xmlns:c16="http://schemas.microsoft.com/office/drawing/2014/chart" uri="{C3380CC4-5D6E-409C-BE32-E72D297353CC}">
              <c16:uniqueId val="{00000005-CD0A-442A-ABAB-A8BF7F731F04}"/>
            </c:ext>
          </c:extLst>
        </c:ser>
        <c:dLbls>
          <c:showLegendKey val="0"/>
          <c:showVal val="0"/>
          <c:showCatName val="0"/>
          <c:showSerName val="0"/>
          <c:showPercent val="0"/>
          <c:showBubbleSize val="0"/>
        </c:dLbls>
        <c:axId val="1881755871"/>
        <c:axId val="1881756351"/>
      </c:areaChart>
      <c:scatterChart>
        <c:scatterStyle val="lineMarker"/>
        <c:varyColors val="0"/>
        <c:ser>
          <c:idx val="5"/>
          <c:order val="5"/>
          <c:tx>
            <c:v>BUBBLE</c:v>
          </c:tx>
          <c:spPr>
            <a:ln w="19050">
              <a:noFill/>
            </a:ln>
          </c:spPr>
          <c:marker>
            <c:symbol val="circle"/>
            <c:size val="40"/>
            <c:spPr>
              <a:solidFill>
                <a:srgbClr val="F2F2F2"/>
              </a:solidFill>
            </c:spPr>
          </c:marker>
          <c:dLbls>
            <c:dLbl>
              <c:idx val="0"/>
              <c:tx>
                <c:rich>
                  <a:bodyPr/>
                  <a:lstStyle/>
                  <a:p>
                    <a:fld id="{4800B3E1-7A89-4402-8557-00C46880AA1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D0A-442A-ABAB-A8BF7F731F04}"/>
                </c:ext>
              </c:extLst>
            </c:dLbl>
            <c:spPr>
              <a:noFill/>
              <a:ln>
                <a:noFill/>
              </a:ln>
              <a:effectLst/>
            </c:spPr>
            <c:txPr>
              <a:bodyPr wrap="square" lIns="38100" tIns="19050" rIns="38100" bIns="19050" anchor="ctr">
                <a:spAutoFit/>
              </a:bodyPr>
              <a:lstStyle/>
              <a:p>
                <a:pPr>
                  <a:defRPr sz="1100" b="1">
                    <a:solidFill>
                      <a:srgbClr val="0C3A59">
                        <a:lumMod val="100000"/>
                      </a:srgbClr>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ChartsDataSheet!$CNQ$18</c:f>
              <c:numCache>
                <c:formatCode>General</c:formatCode>
                <c:ptCount val="1"/>
                <c:pt idx="0">
                  <c:v>5.31</c:v>
                </c:pt>
              </c:numCache>
            </c:numRef>
          </c:xVal>
          <c:yVal>
            <c:numRef>
              <c:f>ChartsDataSheet!$CNS$18</c:f>
              <c:numCache>
                <c:formatCode>General</c:formatCode>
                <c:ptCount val="1"/>
                <c:pt idx="0">
                  <c:v>118314509.72711501</c:v>
                </c:pt>
              </c:numCache>
            </c:numRef>
          </c:yVal>
          <c:smooth val="0"/>
          <c:extLst>
            <c:ext xmlns:c15="http://schemas.microsoft.com/office/drawing/2012/chart" uri="{02D57815-91ED-43cb-92C2-25804820EDAC}">
              <c15:datalabelsRange>
                <c15:f>ChartsDataSheet!$CNR$18</c15:f>
                <c15:dlblRangeCache>
                  <c:ptCount val="1"/>
                  <c:pt idx="0">
                    <c:v>7364072.761</c:v>
                  </c:pt>
                </c15:dlblRangeCache>
              </c15:datalabelsRange>
            </c:ext>
            <c:ext xmlns:c16="http://schemas.microsoft.com/office/drawing/2014/chart" uri="{C3380CC4-5D6E-409C-BE32-E72D297353CC}">
              <c16:uniqueId val="{00000006-CD0A-442A-ABAB-A8BF7F731F04}"/>
            </c:ext>
          </c:extLst>
        </c:ser>
        <c:ser>
          <c:idx val="6"/>
          <c:order val="6"/>
          <c:tx>
            <c:v>Line_Low</c:v>
          </c:tx>
          <c:spPr>
            <a:ln w="25400">
              <a:solidFill>
                <a:srgbClr val="000000"/>
              </a:solidFill>
            </a:ln>
          </c:spPr>
          <c:marker>
            <c:symbol val="none"/>
          </c:marker>
          <c:xVal>
            <c:numRef>
              <c:f>ChartsDataSheet!$CNQ$13:$CNQ$17</c:f>
              <c:numCache>
                <c:formatCode>General</c:formatCode>
                <c:ptCount val="5"/>
                <c:pt idx="0">
                  <c:v>1</c:v>
                </c:pt>
                <c:pt idx="1">
                  <c:v>2</c:v>
                </c:pt>
                <c:pt idx="2">
                  <c:v>3</c:v>
                </c:pt>
                <c:pt idx="3">
                  <c:v>4</c:v>
                </c:pt>
                <c:pt idx="4">
                  <c:v>5</c:v>
                </c:pt>
              </c:numCache>
            </c:numRef>
          </c:xVal>
          <c:yVal>
            <c:numRef>
              <c:f>ChartsDataSheet!$CNT$13:$CNT$17</c:f>
              <c:numCache>
                <c:formatCode>General</c:formatCode>
                <c:ptCount val="5"/>
                <c:pt idx="0">
                  <c:v>0</c:v>
                </c:pt>
                <c:pt idx="1">
                  <c:v>0</c:v>
                </c:pt>
                <c:pt idx="2">
                  <c:v>89003552.547315001</c:v>
                </c:pt>
                <c:pt idx="3">
                  <c:v>90119010.439415008</c:v>
                </c:pt>
                <c:pt idx="4">
                  <c:v>114632473.346615</c:v>
                </c:pt>
              </c:numCache>
            </c:numRef>
          </c:yVal>
          <c:smooth val="0"/>
          <c:extLst>
            <c:ext xmlns:c16="http://schemas.microsoft.com/office/drawing/2014/chart" uri="{C3380CC4-5D6E-409C-BE32-E72D297353CC}">
              <c16:uniqueId val="{00000007-CD0A-442A-ABAB-A8BF7F731F04}"/>
            </c:ext>
          </c:extLst>
        </c:ser>
        <c:ser>
          <c:idx val="8"/>
          <c:order val="7"/>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ChartsDataSheet!$CNV$14:$CNV$17</c:f>
              <c:numCache>
                <c:formatCode>General</c:formatCode>
                <c:ptCount val="4"/>
                <c:pt idx="0">
                  <c:v>1.5</c:v>
                </c:pt>
                <c:pt idx="1">
                  <c:v>2.5</c:v>
                </c:pt>
                <c:pt idx="2">
                  <c:v>3.5</c:v>
                </c:pt>
                <c:pt idx="3">
                  <c:v>4.5</c:v>
                </c:pt>
              </c:numCache>
            </c:numRef>
          </c:xVal>
          <c:yVal>
            <c:numRef>
              <c:f>ChartsDataSheet!$CNW$14:$CNW$17</c:f>
              <c:numCache>
                <c:formatCode>General</c:formatCode>
                <c:ptCount val="4"/>
                <c:pt idx="0">
                  <c:v>111215639.14348811</c:v>
                </c:pt>
                <c:pt idx="1">
                  <c:v>111215639.14348811</c:v>
                </c:pt>
                <c:pt idx="2">
                  <c:v>111215639.14348811</c:v>
                </c:pt>
                <c:pt idx="3">
                  <c:v>111215639.14348811</c:v>
                </c:pt>
              </c:numCache>
            </c:numRef>
          </c:yVal>
          <c:smooth val="0"/>
          <c:extLst>
            <c:ext xmlns:c16="http://schemas.microsoft.com/office/drawing/2014/chart" uri="{C3380CC4-5D6E-409C-BE32-E72D297353CC}">
              <c16:uniqueId val="{00000009-CD0A-442A-ABAB-A8BF7F731F04}"/>
            </c:ext>
          </c:extLst>
        </c:ser>
        <c:ser>
          <c:idx val="9"/>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dLbls>
            <c:dLbl>
              <c:idx val="0"/>
              <c:tx>
                <c:rich>
                  <a:bodyPr wrap="square" lIns="38100" tIns="19050" rIns="38100" bIns="19050" anchor="ctr">
                    <a:spAutoFit/>
                  </a:bodyPr>
                  <a:lstStyle/>
                  <a:p>
                    <a:pPr>
                      <a:defRPr sz="1100" b="1">
                        <a:solidFill>
                          <a:srgbClr val="0C3A59">
                            <a:lumMod val="100000"/>
                          </a:srgbClr>
                        </a:solidFill>
                      </a:defRPr>
                    </a:pPr>
                    <a:fld id="{D7130A67-D530-4952-BB9C-28AC64745AC4}"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D0A-442A-ABAB-A8BF7F731F04}"/>
                </c:ext>
              </c:extLst>
            </c:dLbl>
            <c:dLbl>
              <c:idx val="1"/>
              <c:tx>
                <c:rich>
                  <a:bodyPr wrap="square" lIns="38100" tIns="19050" rIns="38100" bIns="19050" anchor="ctr">
                    <a:spAutoFit/>
                  </a:bodyPr>
                  <a:lstStyle/>
                  <a:p>
                    <a:pPr>
                      <a:defRPr sz="1100" b="1">
                        <a:solidFill>
                          <a:srgbClr val="0C3A59">
                            <a:lumMod val="100000"/>
                          </a:srgbClr>
                        </a:solidFill>
                      </a:defRPr>
                    </a:pPr>
                    <a:fld id="{C5DB65F1-2981-4728-957E-04706012AA32}"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D0A-442A-ABAB-A8BF7F731F04}"/>
                </c:ext>
              </c:extLst>
            </c:dLbl>
            <c:dLbl>
              <c:idx val="2"/>
              <c:tx>
                <c:rich>
                  <a:bodyPr wrap="square" lIns="38100" tIns="19050" rIns="38100" bIns="19050" anchor="ctr">
                    <a:spAutoFit/>
                  </a:bodyPr>
                  <a:lstStyle/>
                  <a:p>
                    <a:pPr>
                      <a:defRPr sz="1100" b="1">
                        <a:solidFill>
                          <a:srgbClr val="0C3A59">
                            <a:lumMod val="100000"/>
                          </a:srgbClr>
                        </a:solidFill>
                      </a:defRPr>
                    </a:pPr>
                    <a:fld id="{5599408A-885C-452D-AF6B-70F4D69007BD}"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D0A-442A-ABAB-A8BF7F731F04}"/>
                </c:ext>
              </c:extLst>
            </c:dLbl>
            <c:dLbl>
              <c:idx val="3"/>
              <c:tx>
                <c:rich>
                  <a:bodyPr wrap="square" lIns="38100" tIns="19050" rIns="38100" bIns="19050" anchor="ctr">
                    <a:spAutoFit/>
                  </a:bodyPr>
                  <a:lstStyle/>
                  <a:p>
                    <a:pPr>
                      <a:defRPr sz="1100" b="1">
                        <a:solidFill>
                          <a:srgbClr val="0C3A59">
                            <a:lumMod val="100000"/>
                          </a:srgbClr>
                        </a:solidFill>
                      </a:defRPr>
                    </a:pPr>
                    <a:fld id="{773E5869-A06A-46D2-A5C0-6B18B0B0F8E0}"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D0A-442A-ABAB-A8BF7F731F04}"/>
                </c:ext>
              </c:extLst>
            </c:dLbl>
            <c:spPr>
              <a:noFill/>
              <a:ln>
                <a:noFill/>
              </a:ln>
              <a:effectLst/>
            </c:spPr>
            <c:txPr>
              <a:bodyPr wrap="square" lIns="38100" tIns="19050" rIns="38100" bIns="19050" anchor="ctr">
                <a:spAutoFit/>
              </a:bodyPr>
              <a:lstStyle/>
              <a:p>
                <a:pPr>
                  <a:defRPr sz="1100" b="1"/>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ChartsDataSheet!$CNV$14:$CNV$17</c:f>
              <c:numCache>
                <c:formatCode>General</c:formatCode>
                <c:ptCount val="4"/>
                <c:pt idx="0">
                  <c:v>1.5</c:v>
                </c:pt>
                <c:pt idx="1">
                  <c:v>2.5</c:v>
                </c:pt>
                <c:pt idx="2">
                  <c:v>3.5</c:v>
                </c:pt>
                <c:pt idx="3">
                  <c:v>4.5</c:v>
                </c:pt>
              </c:numCache>
            </c:numRef>
          </c:xVal>
          <c:yVal>
            <c:numRef>
              <c:f>ChartsDataSheet!$CNX$14:$CNX$17</c:f>
              <c:numCache>
                <c:formatCode>General</c:formatCode>
                <c:ptCount val="4"/>
                <c:pt idx="0">
                  <c:v>126596525.40801306</c:v>
                </c:pt>
                <c:pt idx="1">
                  <c:v>126596525.40801306</c:v>
                </c:pt>
                <c:pt idx="2">
                  <c:v>126596525.40801306</c:v>
                </c:pt>
                <c:pt idx="3">
                  <c:v>126596525.40801306</c:v>
                </c:pt>
              </c:numCache>
            </c:numRef>
          </c:yVal>
          <c:smooth val="0"/>
          <c:extLst>
            <c:ext xmlns:c15="http://schemas.microsoft.com/office/drawing/2012/chart" uri="{02D57815-91ED-43cb-92C2-25804820EDAC}">
              <c15:datalabelsRange>
                <c15:f>ChartsDataSheet!$CNY$14:$CNY$17</c15:f>
                <c15:dlblRangeCache>
                  <c:ptCount val="4"/>
                  <c:pt idx="0">
                    <c:v>100%</c:v>
                  </c:pt>
                  <c:pt idx="1">
                    <c:v>25%</c:v>
                  </c:pt>
                  <c:pt idx="2">
                    <c:v>24%</c:v>
                  </c:pt>
                  <c:pt idx="3">
                    <c:v>3%</c:v>
                  </c:pt>
                </c15:dlblRangeCache>
              </c15:datalabelsRange>
            </c:ext>
            <c:ext xmlns:c16="http://schemas.microsoft.com/office/drawing/2014/chart" uri="{C3380CC4-5D6E-409C-BE32-E72D297353CC}">
              <c16:uniqueId val="{0000000E-CD0A-442A-ABAB-A8BF7F731F04}"/>
            </c:ext>
          </c:extLst>
        </c:ser>
        <c:dLbls>
          <c:showLegendKey val="0"/>
          <c:showVal val="0"/>
          <c:showCatName val="0"/>
          <c:showSerName val="0"/>
          <c:showPercent val="0"/>
          <c:showBubbleSize val="0"/>
        </c:dLbls>
        <c:axId val="1881755871"/>
        <c:axId val="1881756351"/>
      </c:scatterChart>
      <c:catAx>
        <c:axId val="1881755871"/>
        <c:scaling>
          <c:orientation val="minMax"/>
        </c:scaling>
        <c:delete val="1"/>
        <c:axPos val="b"/>
        <c:majorTickMark val="out"/>
        <c:minorTickMark val="none"/>
        <c:tickLblPos val="nextTo"/>
        <c:crossAx val="1881756351"/>
        <c:crosses val="autoZero"/>
        <c:auto val="1"/>
        <c:lblAlgn val="ctr"/>
        <c:lblOffset val="100"/>
        <c:noMultiLvlLbl val="0"/>
      </c:catAx>
      <c:valAx>
        <c:axId val="1881756351"/>
        <c:scaling>
          <c:orientation val="minMax"/>
        </c:scaling>
        <c:delete val="1"/>
        <c:axPos val="l"/>
        <c:numFmt formatCode="General" sourceLinked="1"/>
        <c:majorTickMark val="out"/>
        <c:minorTickMark val="none"/>
        <c:tickLblPos val="nextTo"/>
        <c:crossAx val="188175587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rgbClr val="0C3A59">
              <a:tint val="75000"/>
            </a:srgb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2.1153846153846155E-2"/>
          <c:y val="2.75E-2"/>
          <c:w val="0.93269230769230771"/>
          <c:h val="0.88749999999999996"/>
        </c:manualLayout>
      </c:layout>
      <c:areaChart>
        <c:grouping val="standard"/>
        <c:varyColors val="0"/>
        <c:ser>
          <c:idx val="0"/>
          <c:order val="0"/>
          <c:tx>
            <c:v>Section4</c:v>
          </c:tx>
          <c:spPr>
            <a:solidFill>
              <a:srgbClr val="F2F2F2"/>
            </a:solidFill>
            <a:ln>
              <a:noFill/>
            </a:ln>
            <a:effectLst/>
            <a:extLst>
              <a:ext uri="{91240B29-F687-4F45-9708-019B960494DF}">
                <a14:hiddenLine xmlns:a14="http://schemas.microsoft.com/office/drawing/2010/main">
                  <a:noFill/>
                </a14:hiddenLine>
              </a:ext>
            </a:extLst>
          </c:spPr>
          <c:val>
            <c:numRef>
              <c:f>ChartsDataSheet!$CNU$19:$CNU$23</c:f>
              <c:numCache>
                <c:formatCode>General</c:formatCode>
                <c:ptCount val="5"/>
                <c:pt idx="0">
                  <c:v>236629019.45423001</c:v>
                </c:pt>
                <c:pt idx="1">
                  <c:v>236629019.45423001</c:v>
                </c:pt>
                <c:pt idx="2">
                  <c:v>147625466.90691501</c:v>
                </c:pt>
                <c:pt idx="3">
                  <c:v>146510009.014815</c:v>
                </c:pt>
                <c:pt idx="4">
                  <c:v>121996546.10761501</c:v>
                </c:pt>
              </c:numCache>
            </c:numRef>
          </c:val>
          <c:extLst>
            <c:ext xmlns:c16="http://schemas.microsoft.com/office/drawing/2014/chart" uri="{C3380CC4-5D6E-409C-BE32-E72D297353CC}">
              <c16:uniqueId val="{00000001-F4DA-4E50-87B2-3BEF2D343693}"/>
            </c:ext>
          </c:extLst>
        </c:ser>
        <c:ser>
          <c:idx val="1"/>
          <c:order val="1"/>
          <c:tx>
            <c:v>Section3</c:v>
          </c:tx>
          <c:spPr>
            <a:solidFill>
              <a:srgbClr val="F2F2F2"/>
            </a:solidFill>
            <a:ln w="25400">
              <a:noFill/>
            </a:ln>
          </c:spPr>
          <c:val>
            <c:numRef>
              <c:f>ChartsDataSheet!$CNU$19:$CNU$22</c:f>
              <c:numCache>
                <c:formatCode>General</c:formatCode>
                <c:ptCount val="4"/>
                <c:pt idx="0">
                  <c:v>236629019.45423001</c:v>
                </c:pt>
                <c:pt idx="1">
                  <c:v>236629019.45423001</c:v>
                </c:pt>
                <c:pt idx="2">
                  <c:v>147625466.90691501</c:v>
                </c:pt>
                <c:pt idx="3">
                  <c:v>146510009.014815</c:v>
                </c:pt>
              </c:numCache>
            </c:numRef>
          </c:val>
          <c:extLst>
            <c:ext xmlns:c16="http://schemas.microsoft.com/office/drawing/2014/chart" uri="{C3380CC4-5D6E-409C-BE32-E72D297353CC}">
              <c16:uniqueId val="{00000002-F4DA-4E50-87B2-3BEF2D343693}"/>
            </c:ext>
          </c:extLst>
        </c:ser>
        <c:ser>
          <c:idx val="2"/>
          <c:order val="2"/>
          <c:tx>
            <c:v>Section2</c:v>
          </c:tx>
          <c:spPr>
            <a:solidFill>
              <a:srgbClr val="F2F2F2"/>
            </a:solidFill>
            <a:ln w="25400">
              <a:noFill/>
            </a:ln>
          </c:spPr>
          <c:val>
            <c:numRef>
              <c:f>ChartsDataSheet!$CNU$19:$CNU$21</c:f>
              <c:numCache>
                <c:formatCode>General</c:formatCode>
                <c:ptCount val="3"/>
                <c:pt idx="0">
                  <c:v>236629019.45423001</c:v>
                </c:pt>
                <c:pt idx="1">
                  <c:v>236629019.45423001</c:v>
                </c:pt>
                <c:pt idx="2">
                  <c:v>147625466.90691501</c:v>
                </c:pt>
              </c:numCache>
            </c:numRef>
          </c:val>
          <c:extLst>
            <c:ext xmlns:c16="http://schemas.microsoft.com/office/drawing/2014/chart" uri="{C3380CC4-5D6E-409C-BE32-E72D297353CC}">
              <c16:uniqueId val="{00000003-F4DA-4E50-87B2-3BEF2D343693}"/>
            </c:ext>
          </c:extLst>
        </c:ser>
        <c:ser>
          <c:idx val="3"/>
          <c:order val="3"/>
          <c:tx>
            <c:v>Section1</c:v>
          </c:tx>
          <c:spPr>
            <a:solidFill>
              <a:srgbClr val="F2F2F2"/>
            </a:solidFill>
            <a:ln w="25400">
              <a:noFill/>
            </a:ln>
          </c:spPr>
          <c:val>
            <c:numRef>
              <c:f>ChartsDataSheet!$CNU$19:$CNU$20</c:f>
              <c:numCache>
                <c:formatCode>General</c:formatCode>
                <c:ptCount val="2"/>
                <c:pt idx="0">
                  <c:v>236629019.45423001</c:v>
                </c:pt>
                <c:pt idx="1">
                  <c:v>236629019.45423001</c:v>
                </c:pt>
              </c:numCache>
            </c:numRef>
          </c:val>
          <c:extLst>
            <c:ext xmlns:c16="http://schemas.microsoft.com/office/drawing/2014/chart" uri="{C3380CC4-5D6E-409C-BE32-E72D297353CC}">
              <c16:uniqueId val="{00000004-F4DA-4E50-87B2-3BEF2D343693}"/>
            </c:ext>
          </c:extLst>
        </c:ser>
        <c:ser>
          <c:idx val="4"/>
          <c:order val="4"/>
          <c:tx>
            <c:v>Low</c:v>
          </c:tx>
          <c:spPr>
            <a:solidFill>
              <a:srgbClr val="FFFFFF"/>
            </a:solidFill>
            <a:ln w="25400">
              <a:noFill/>
            </a:ln>
          </c:spPr>
          <c:val>
            <c:numRef>
              <c:f>ChartsDataSheet!$CNT$19:$CNT$23</c:f>
              <c:numCache>
                <c:formatCode>General</c:formatCode>
                <c:ptCount val="5"/>
                <c:pt idx="0">
                  <c:v>0</c:v>
                </c:pt>
                <c:pt idx="1">
                  <c:v>0</c:v>
                </c:pt>
                <c:pt idx="2">
                  <c:v>89003552.547315001</c:v>
                </c:pt>
                <c:pt idx="3">
                  <c:v>90119010.439415008</c:v>
                </c:pt>
                <c:pt idx="4">
                  <c:v>114632473.346615</c:v>
                </c:pt>
              </c:numCache>
            </c:numRef>
          </c:val>
          <c:extLst>
            <c:ext xmlns:c16="http://schemas.microsoft.com/office/drawing/2014/chart" uri="{C3380CC4-5D6E-409C-BE32-E72D297353CC}">
              <c16:uniqueId val="{00000005-F4DA-4E50-87B2-3BEF2D343693}"/>
            </c:ext>
          </c:extLst>
        </c:ser>
        <c:dLbls>
          <c:showLegendKey val="0"/>
          <c:showVal val="0"/>
          <c:showCatName val="0"/>
          <c:showSerName val="0"/>
          <c:showPercent val="0"/>
          <c:showBubbleSize val="0"/>
        </c:dLbls>
        <c:axId val="1587471984"/>
        <c:axId val="1587468144"/>
      </c:areaChart>
      <c:scatterChart>
        <c:scatterStyle val="lineMarker"/>
        <c:varyColors val="0"/>
        <c:ser>
          <c:idx val="5"/>
          <c:order val="5"/>
          <c:tx>
            <c:v>BUBBLE</c:v>
          </c:tx>
          <c:spPr>
            <a:ln w="19050">
              <a:noFill/>
            </a:ln>
          </c:spPr>
          <c:marker>
            <c:symbol val="circle"/>
            <c:size val="40"/>
            <c:spPr>
              <a:solidFill>
                <a:srgbClr val="F2F2F2"/>
              </a:solidFill>
            </c:spPr>
          </c:marker>
          <c:dLbls>
            <c:dLbl>
              <c:idx val="0"/>
              <c:tx>
                <c:rich>
                  <a:bodyPr/>
                  <a:lstStyle/>
                  <a:p>
                    <a:fld id="{FF1793CA-E3AE-4664-96F9-E90884C253E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4DA-4E50-87B2-3BEF2D343693}"/>
                </c:ext>
              </c:extLst>
            </c:dLbl>
            <c:spPr>
              <a:noFill/>
              <a:ln>
                <a:noFill/>
              </a:ln>
              <a:effectLst/>
            </c:spPr>
            <c:txPr>
              <a:bodyPr wrap="square" lIns="38100" tIns="19050" rIns="38100" bIns="19050" anchor="ctr">
                <a:spAutoFit/>
              </a:bodyPr>
              <a:lstStyle/>
              <a:p>
                <a:pPr>
                  <a:defRPr sz="1100" b="1">
                    <a:solidFill>
                      <a:srgbClr val="0C3A59">
                        <a:lumMod val="100000"/>
                      </a:srgbClr>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ChartsDataSheet!$CNQ$24</c:f>
              <c:numCache>
                <c:formatCode>General</c:formatCode>
                <c:ptCount val="1"/>
                <c:pt idx="0">
                  <c:v>5.31</c:v>
                </c:pt>
              </c:numCache>
            </c:numRef>
          </c:xVal>
          <c:yVal>
            <c:numRef>
              <c:f>ChartsDataSheet!$CNS$24</c:f>
              <c:numCache>
                <c:formatCode>General</c:formatCode>
                <c:ptCount val="1"/>
                <c:pt idx="0">
                  <c:v>118314509.72711501</c:v>
                </c:pt>
              </c:numCache>
            </c:numRef>
          </c:yVal>
          <c:smooth val="0"/>
          <c:extLst>
            <c:ext xmlns:c15="http://schemas.microsoft.com/office/drawing/2012/chart" uri="{02D57815-91ED-43cb-92C2-25804820EDAC}">
              <c15:datalabelsRange>
                <c15:f>ChartsDataSheet!$CNR$24</c15:f>
                <c15:dlblRangeCache>
                  <c:ptCount val="1"/>
                  <c:pt idx="0">
                    <c:v>7364072.761</c:v>
                  </c:pt>
                </c15:dlblRangeCache>
              </c15:datalabelsRange>
            </c:ext>
            <c:ext xmlns:c16="http://schemas.microsoft.com/office/drawing/2014/chart" uri="{C3380CC4-5D6E-409C-BE32-E72D297353CC}">
              <c16:uniqueId val="{00000006-F4DA-4E50-87B2-3BEF2D343693}"/>
            </c:ext>
          </c:extLst>
        </c:ser>
        <c:ser>
          <c:idx val="6"/>
          <c:order val="6"/>
          <c:tx>
            <c:v>Line_Low</c:v>
          </c:tx>
          <c:spPr>
            <a:ln w="25400">
              <a:solidFill>
                <a:srgbClr val="000000"/>
              </a:solidFill>
            </a:ln>
          </c:spPr>
          <c:marker>
            <c:symbol val="none"/>
          </c:marker>
          <c:xVal>
            <c:numRef>
              <c:f>ChartsDataSheet!$CNQ$19:$CNQ$23</c:f>
              <c:numCache>
                <c:formatCode>General</c:formatCode>
                <c:ptCount val="5"/>
                <c:pt idx="0">
                  <c:v>1</c:v>
                </c:pt>
                <c:pt idx="1">
                  <c:v>2</c:v>
                </c:pt>
                <c:pt idx="2">
                  <c:v>3</c:v>
                </c:pt>
                <c:pt idx="3">
                  <c:v>4</c:v>
                </c:pt>
                <c:pt idx="4">
                  <c:v>5</c:v>
                </c:pt>
              </c:numCache>
            </c:numRef>
          </c:xVal>
          <c:yVal>
            <c:numRef>
              <c:f>ChartsDataSheet!$CNT$19:$CNT$23</c:f>
              <c:numCache>
                <c:formatCode>General</c:formatCode>
                <c:ptCount val="5"/>
                <c:pt idx="0">
                  <c:v>0</c:v>
                </c:pt>
                <c:pt idx="1">
                  <c:v>0</c:v>
                </c:pt>
                <c:pt idx="2">
                  <c:v>89003552.547315001</c:v>
                </c:pt>
                <c:pt idx="3">
                  <c:v>90119010.439415008</c:v>
                </c:pt>
                <c:pt idx="4">
                  <c:v>114632473.346615</c:v>
                </c:pt>
              </c:numCache>
            </c:numRef>
          </c:yVal>
          <c:smooth val="0"/>
          <c:extLst>
            <c:ext xmlns:c16="http://schemas.microsoft.com/office/drawing/2014/chart" uri="{C3380CC4-5D6E-409C-BE32-E72D297353CC}">
              <c16:uniqueId val="{00000007-F4DA-4E50-87B2-3BEF2D343693}"/>
            </c:ext>
          </c:extLst>
        </c:ser>
        <c:ser>
          <c:idx val="7"/>
          <c:order val="7"/>
          <c:tx>
            <c:v>Line_High</c:v>
          </c:tx>
          <c:spPr>
            <a:ln w="25400">
              <a:solidFill>
                <a:srgbClr val="000000"/>
              </a:solidFill>
            </a:ln>
          </c:spPr>
          <c:marker>
            <c:symbol val="none"/>
          </c:marker>
          <c:xVal>
            <c:numRef>
              <c:f>ChartsDataSheet!$CNQ$19:$CNQ$23</c:f>
              <c:numCache>
                <c:formatCode>General</c:formatCode>
                <c:ptCount val="5"/>
                <c:pt idx="0">
                  <c:v>1</c:v>
                </c:pt>
                <c:pt idx="1">
                  <c:v>2</c:v>
                </c:pt>
                <c:pt idx="2">
                  <c:v>3</c:v>
                </c:pt>
                <c:pt idx="3">
                  <c:v>4</c:v>
                </c:pt>
                <c:pt idx="4">
                  <c:v>5</c:v>
                </c:pt>
              </c:numCache>
            </c:numRef>
          </c:xVal>
          <c:yVal>
            <c:numRef>
              <c:f>ChartsDataSheet!$CNU$19:$CNU$23</c:f>
              <c:numCache>
                <c:formatCode>General</c:formatCode>
                <c:ptCount val="5"/>
                <c:pt idx="0">
                  <c:v>236629019.45423001</c:v>
                </c:pt>
                <c:pt idx="1">
                  <c:v>236629019.45423001</c:v>
                </c:pt>
                <c:pt idx="2">
                  <c:v>147625466.90691501</c:v>
                </c:pt>
                <c:pt idx="3">
                  <c:v>146510009.014815</c:v>
                </c:pt>
                <c:pt idx="4">
                  <c:v>121996546.10761501</c:v>
                </c:pt>
              </c:numCache>
            </c:numRef>
          </c:yVal>
          <c:smooth val="0"/>
          <c:extLst>
            <c:ext xmlns:c16="http://schemas.microsoft.com/office/drawing/2014/chart" uri="{C3380CC4-5D6E-409C-BE32-E72D297353CC}">
              <c16:uniqueId val="{00000008-F4DA-4E50-87B2-3BEF2D343693}"/>
            </c:ext>
          </c:extLst>
        </c:ser>
        <c:ser>
          <c:idx val="8"/>
          <c:order val="8"/>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dLbls>
            <c:dLbl>
              <c:idx val="0"/>
              <c:tx>
                <c:rich>
                  <a:bodyPr wrap="square" lIns="38100" tIns="19050" rIns="38100" bIns="19050" anchor="ctr">
                    <a:spAutoFit/>
                  </a:bodyPr>
                  <a:lstStyle/>
                  <a:p>
                    <a:pPr>
                      <a:defRPr sz="1100" b="1">
                        <a:solidFill>
                          <a:srgbClr val="0C3A59">
                            <a:lumMod val="100000"/>
                          </a:srgbClr>
                        </a:solidFill>
                      </a:defRPr>
                    </a:pPr>
                    <a:fld id="{71F63C09-3AB3-4C9A-9101-4CB46B9F8806}"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4DA-4E50-87B2-3BEF2D343693}"/>
                </c:ext>
              </c:extLst>
            </c:dLbl>
            <c:dLbl>
              <c:idx val="1"/>
              <c:tx>
                <c:rich>
                  <a:bodyPr wrap="square" lIns="38100" tIns="19050" rIns="38100" bIns="19050" anchor="ctr">
                    <a:spAutoFit/>
                  </a:bodyPr>
                  <a:lstStyle/>
                  <a:p>
                    <a:pPr>
                      <a:defRPr sz="1100" b="1">
                        <a:solidFill>
                          <a:srgbClr val="0C3A59">
                            <a:lumMod val="100000"/>
                          </a:srgbClr>
                        </a:solidFill>
                      </a:defRPr>
                    </a:pPr>
                    <a:fld id="{E87BD1EB-6D66-4DB3-9AD0-7B6E13983350}"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4DA-4E50-87B2-3BEF2D343693}"/>
                </c:ext>
              </c:extLst>
            </c:dLbl>
            <c:dLbl>
              <c:idx val="2"/>
              <c:tx>
                <c:rich>
                  <a:bodyPr wrap="square" lIns="38100" tIns="19050" rIns="38100" bIns="19050" anchor="ctr">
                    <a:spAutoFit/>
                  </a:bodyPr>
                  <a:lstStyle/>
                  <a:p>
                    <a:pPr>
                      <a:defRPr sz="1100" b="1">
                        <a:solidFill>
                          <a:srgbClr val="0C3A59">
                            <a:lumMod val="100000"/>
                          </a:srgbClr>
                        </a:solidFill>
                      </a:defRPr>
                    </a:pPr>
                    <a:fld id="{7F1034D0-F2B5-41AF-B035-DA21851B6604}"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4DA-4E50-87B2-3BEF2D343693}"/>
                </c:ext>
              </c:extLst>
            </c:dLbl>
            <c:dLbl>
              <c:idx val="3"/>
              <c:tx>
                <c:rich>
                  <a:bodyPr wrap="square" lIns="38100" tIns="19050" rIns="38100" bIns="19050" anchor="ctr">
                    <a:spAutoFit/>
                  </a:bodyPr>
                  <a:lstStyle/>
                  <a:p>
                    <a:pPr>
                      <a:defRPr sz="1100" b="1">
                        <a:solidFill>
                          <a:srgbClr val="0C3A59">
                            <a:lumMod val="100000"/>
                          </a:srgbClr>
                        </a:solidFill>
                      </a:defRPr>
                    </a:pPr>
                    <a:fld id="{F3727211-B714-4AD7-9E80-3CE8FD1FF0F6}"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4DA-4E50-87B2-3BEF2D343693}"/>
                </c:ext>
              </c:extLst>
            </c:dLbl>
            <c:spPr>
              <a:noFill/>
              <a:ln>
                <a:noFill/>
              </a:ln>
              <a:effectLst/>
            </c:spPr>
            <c:txPr>
              <a:bodyPr wrap="square" lIns="38100" tIns="19050" rIns="38100" bIns="19050" anchor="ctr">
                <a:spAutoFit/>
              </a:bodyPr>
              <a:lstStyle/>
              <a:p>
                <a:pPr>
                  <a:defRPr sz="1100" b="1"/>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ChartsDataSheet!$CNV$20:$CNV$23</c:f>
              <c:numCache>
                <c:formatCode>General</c:formatCode>
                <c:ptCount val="4"/>
                <c:pt idx="0">
                  <c:v>1.5</c:v>
                </c:pt>
                <c:pt idx="1">
                  <c:v>2.5</c:v>
                </c:pt>
                <c:pt idx="2">
                  <c:v>3.5</c:v>
                </c:pt>
                <c:pt idx="3">
                  <c:v>4.5</c:v>
                </c:pt>
              </c:numCache>
            </c:numRef>
          </c:xVal>
          <c:yVal>
            <c:numRef>
              <c:f>ChartsDataSheet!$CNW$20:$CNW$23</c:f>
              <c:numCache>
                <c:formatCode>General</c:formatCode>
                <c:ptCount val="4"/>
                <c:pt idx="0">
                  <c:v>111215639.14348811</c:v>
                </c:pt>
                <c:pt idx="1">
                  <c:v>111215639.14348811</c:v>
                </c:pt>
                <c:pt idx="2">
                  <c:v>111215639.14348811</c:v>
                </c:pt>
                <c:pt idx="3">
                  <c:v>111215639.14348811</c:v>
                </c:pt>
              </c:numCache>
            </c:numRef>
          </c:yVal>
          <c:smooth val="0"/>
          <c:extLst>
            <c:ext xmlns:c15="http://schemas.microsoft.com/office/drawing/2012/chart" uri="{02D57815-91ED-43cb-92C2-25804820EDAC}">
              <c15:datalabelsRange>
                <c15:f>ChartsDataSheet!$CNR$20:$CNR$23</c15:f>
                <c15:dlblRangeCache>
                  <c:ptCount val="4"/>
                  <c:pt idx="0">
                    <c:v>All Pitched 236629019.45423</c:v>
                  </c:pt>
                  <c:pt idx="1">
                    <c:v>Pitched to 58621914.3596</c:v>
                  </c:pt>
                  <c:pt idx="2">
                    <c:v>All Awarded 56390998.5754</c:v>
                  </c:pt>
                  <c:pt idx="3">
                    <c:v>Awarded to 7364072.761</c:v>
                  </c:pt>
                </c15:dlblRangeCache>
              </c15:datalabelsRange>
            </c:ext>
            <c:ext xmlns:c16="http://schemas.microsoft.com/office/drawing/2014/chart" uri="{C3380CC4-5D6E-409C-BE32-E72D297353CC}">
              <c16:uniqueId val="{00000009-F4DA-4E50-87B2-3BEF2D343693}"/>
            </c:ext>
          </c:extLst>
        </c:ser>
        <c:ser>
          <c:idx val="9"/>
          <c:order val="9"/>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dLbls>
            <c:dLbl>
              <c:idx val="0"/>
              <c:tx>
                <c:rich>
                  <a:bodyPr wrap="square" lIns="38100" tIns="19050" rIns="38100" bIns="19050" anchor="ctr">
                    <a:spAutoFit/>
                  </a:bodyPr>
                  <a:lstStyle/>
                  <a:p>
                    <a:pPr>
                      <a:defRPr sz="1100" b="1">
                        <a:solidFill>
                          <a:srgbClr val="0C3A59">
                            <a:lumMod val="100000"/>
                          </a:srgbClr>
                        </a:solidFill>
                      </a:defRPr>
                    </a:pPr>
                    <a:fld id="{CC0B16EF-3491-4646-86A0-7E12AD941F59}"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4DA-4E50-87B2-3BEF2D343693}"/>
                </c:ext>
              </c:extLst>
            </c:dLbl>
            <c:dLbl>
              <c:idx val="1"/>
              <c:tx>
                <c:rich>
                  <a:bodyPr wrap="square" lIns="38100" tIns="19050" rIns="38100" bIns="19050" anchor="ctr">
                    <a:spAutoFit/>
                  </a:bodyPr>
                  <a:lstStyle/>
                  <a:p>
                    <a:pPr>
                      <a:defRPr sz="1100" b="1">
                        <a:solidFill>
                          <a:srgbClr val="0C3A59">
                            <a:lumMod val="100000"/>
                          </a:srgbClr>
                        </a:solidFill>
                      </a:defRPr>
                    </a:pPr>
                    <a:fld id="{1F0F964E-C2E0-4709-BB53-4405D8789A37}"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4DA-4E50-87B2-3BEF2D343693}"/>
                </c:ext>
              </c:extLst>
            </c:dLbl>
            <c:dLbl>
              <c:idx val="2"/>
              <c:tx>
                <c:rich>
                  <a:bodyPr wrap="square" lIns="38100" tIns="19050" rIns="38100" bIns="19050" anchor="ctr">
                    <a:spAutoFit/>
                  </a:bodyPr>
                  <a:lstStyle/>
                  <a:p>
                    <a:pPr>
                      <a:defRPr sz="1100" b="1">
                        <a:solidFill>
                          <a:srgbClr val="0C3A59">
                            <a:lumMod val="100000"/>
                          </a:srgbClr>
                        </a:solidFill>
                      </a:defRPr>
                    </a:pPr>
                    <a:fld id="{0237A56F-746C-473E-97D4-17E0E2817112}"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4DA-4E50-87B2-3BEF2D343693}"/>
                </c:ext>
              </c:extLst>
            </c:dLbl>
            <c:dLbl>
              <c:idx val="3"/>
              <c:tx>
                <c:rich>
                  <a:bodyPr wrap="square" lIns="38100" tIns="19050" rIns="38100" bIns="19050" anchor="ctr">
                    <a:spAutoFit/>
                  </a:bodyPr>
                  <a:lstStyle/>
                  <a:p>
                    <a:pPr>
                      <a:defRPr sz="1100" b="1">
                        <a:solidFill>
                          <a:srgbClr val="0C3A59">
                            <a:lumMod val="100000"/>
                          </a:srgbClr>
                        </a:solidFill>
                      </a:defRPr>
                    </a:pPr>
                    <a:fld id="{178B2E62-0A13-43FE-93D3-8747F3BDF81F}"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4DA-4E50-87B2-3BEF2D343693}"/>
                </c:ext>
              </c:extLst>
            </c:dLbl>
            <c:spPr>
              <a:noFill/>
              <a:ln>
                <a:noFill/>
              </a:ln>
              <a:effectLst/>
            </c:spPr>
            <c:txPr>
              <a:bodyPr wrap="square" lIns="38100" tIns="19050" rIns="38100" bIns="19050" anchor="ctr">
                <a:spAutoFit/>
              </a:bodyPr>
              <a:lstStyle/>
              <a:p>
                <a:pPr>
                  <a:defRPr sz="1100" b="1"/>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ChartsDataSheet!$CNV$20:$CNV$23</c:f>
              <c:numCache>
                <c:formatCode>General</c:formatCode>
                <c:ptCount val="4"/>
                <c:pt idx="0">
                  <c:v>1.5</c:v>
                </c:pt>
                <c:pt idx="1">
                  <c:v>2.5</c:v>
                </c:pt>
                <c:pt idx="2">
                  <c:v>3.5</c:v>
                </c:pt>
                <c:pt idx="3">
                  <c:v>4.5</c:v>
                </c:pt>
              </c:numCache>
            </c:numRef>
          </c:xVal>
          <c:yVal>
            <c:numRef>
              <c:f>ChartsDataSheet!$CNX$20:$CNX$23</c:f>
              <c:numCache>
                <c:formatCode>General</c:formatCode>
                <c:ptCount val="4"/>
                <c:pt idx="0">
                  <c:v>126596525.40801306</c:v>
                </c:pt>
                <c:pt idx="1">
                  <c:v>126596525.40801306</c:v>
                </c:pt>
                <c:pt idx="2">
                  <c:v>126596525.40801306</c:v>
                </c:pt>
                <c:pt idx="3">
                  <c:v>126596525.40801306</c:v>
                </c:pt>
              </c:numCache>
            </c:numRef>
          </c:yVal>
          <c:smooth val="0"/>
          <c:extLst>
            <c:ext xmlns:c15="http://schemas.microsoft.com/office/drawing/2012/chart" uri="{02D57815-91ED-43cb-92C2-25804820EDAC}">
              <c15:datalabelsRange>
                <c15:f>ChartsDataSheet!$CNY$20:$CNY$23</c15:f>
                <c15:dlblRangeCache>
                  <c:ptCount val="4"/>
                  <c:pt idx="0">
                    <c:v>100%</c:v>
                  </c:pt>
                  <c:pt idx="1">
                    <c:v>25%</c:v>
                  </c:pt>
                  <c:pt idx="2">
                    <c:v>24%</c:v>
                  </c:pt>
                  <c:pt idx="3">
                    <c:v>3%</c:v>
                  </c:pt>
                </c15:dlblRangeCache>
              </c15:datalabelsRange>
            </c:ext>
            <c:ext xmlns:c16="http://schemas.microsoft.com/office/drawing/2014/chart" uri="{C3380CC4-5D6E-409C-BE32-E72D297353CC}">
              <c16:uniqueId val="{0000000E-F4DA-4E50-87B2-3BEF2D343693}"/>
            </c:ext>
          </c:extLst>
        </c:ser>
        <c:dLbls>
          <c:showLegendKey val="0"/>
          <c:showVal val="0"/>
          <c:showCatName val="0"/>
          <c:showSerName val="0"/>
          <c:showPercent val="0"/>
          <c:showBubbleSize val="0"/>
        </c:dLbls>
        <c:axId val="1587471984"/>
        <c:axId val="1587468144"/>
      </c:scatterChart>
      <c:catAx>
        <c:axId val="1587471984"/>
        <c:scaling>
          <c:orientation val="minMax"/>
        </c:scaling>
        <c:delete val="1"/>
        <c:axPos val="b"/>
        <c:majorTickMark val="out"/>
        <c:minorTickMark val="none"/>
        <c:tickLblPos val="nextTo"/>
        <c:crossAx val="1587468144"/>
        <c:crosses val="autoZero"/>
        <c:auto val="1"/>
        <c:lblAlgn val="ctr"/>
        <c:lblOffset val="100"/>
        <c:noMultiLvlLbl val="0"/>
      </c:catAx>
      <c:valAx>
        <c:axId val="1587468144"/>
        <c:scaling>
          <c:orientation val="minMax"/>
        </c:scaling>
        <c:delete val="1"/>
        <c:axPos val="l"/>
        <c:numFmt formatCode="General" sourceLinked="1"/>
        <c:majorTickMark val="out"/>
        <c:minorTickMark val="none"/>
        <c:tickLblPos val="nextTo"/>
        <c:crossAx val="158747198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rgbClr val="0C3A59">
              <a:tint val="75000"/>
            </a:srgb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[AlcoholDiversityAB0525.xlsm]Sheet4!PivotTable4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[AlcoholDiversityAB0525.xlsm]Sheet4!PivotTable4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52219831017815"/>
          <c:y val="3.909550555426853E-2"/>
          <c:w val="0.76086351317187817"/>
          <c:h val="0.89444979099834743"/>
        </c:manualLayout>
      </c:layout>
      <c:barChart>
        <c:barDir val="bar"/>
        <c:grouping val="clustered"/>
        <c:varyColors val="0"/>
        <c:ser>
          <c:idx val="0"/>
          <c:order val="0"/>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Sheet10!$J$8:$J$12</c:f>
              <c:numCache>
                <c:formatCode>#,##0.00</c:formatCode>
                <c:ptCount val="5"/>
                <c:pt idx="0">
                  <c:v>3560</c:v>
                </c:pt>
                <c:pt idx="1">
                  <c:v>0</c:v>
                </c:pt>
                <c:pt idx="2">
                  <c:v>0</c:v>
                </c:pt>
                <c:pt idx="3">
                  <c:v>0</c:v>
                </c:pt>
                <c:pt idx="4">
                  <c:v>749508.1</c:v>
                </c:pt>
              </c:numCache>
            </c:numRef>
          </c:val>
          <c:extLst>
            <c:ext xmlns:c16="http://schemas.microsoft.com/office/drawing/2014/chart" uri="{C3380CC4-5D6E-409C-BE32-E72D297353CC}">
              <c16:uniqueId val="{00000000-32D2-43AB-9923-452FEF2497EA}"/>
            </c:ext>
          </c:extLst>
        </c:ser>
        <c:ser>
          <c:idx val="1"/>
          <c:order val="1"/>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Sheet10!$K$8:$K$12</c:f>
              <c:numCache>
                <c:formatCode>#,##0.00</c:formatCode>
                <c:ptCount val="5"/>
                <c:pt idx="0">
                  <c:v>206810</c:v>
                </c:pt>
                <c:pt idx="1">
                  <c:v>0</c:v>
                </c:pt>
                <c:pt idx="2">
                  <c:v>313288.75</c:v>
                </c:pt>
                <c:pt idx="3">
                  <c:v>0</c:v>
                </c:pt>
                <c:pt idx="4">
                  <c:v>1731314.68</c:v>
                </c:pt>
              </c:numCache>
            </c:numRef>
          </c:val>
          <c:extLst>
            <c:ext xmlns:c16="http://schemas.microsoft.com/office/drawing/2014/chart" uri="{C3380CC4-5D6E-409C-BE32-E72D297353CC}">
              <c16:uniqueId val="{00000001-32D2-43AB-9923-452FEF2497EA}"/>
            </c:ext>
          </c:extLst>
        </c:ser>
        <c:ser>
          <c:idx val="2"/>
          <c:order val="2"/>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Sheet10!$L$8:$L$12</c:f>
              <c:numCache>
                <c:formatCode>#,##0.00</c:formatCode>
                <c:ptCount val="5"/>
                <c:pt idx="0">
                  <c:v>536419.14</c:v>
                </c:pt>
                <c:pt idx="1">
                  <c:v>2759468.6399999997</c:v>
                </c:pt>
                <c:pt idx="2">
                  <c:v>346355.75</c:v>
                </c:pt>
                <c:pt idx="3">
                  <c:v>3305072</c:v>
                </c:pt>
                <c:pt idx="4">
                  <c:v>5076511.38</c:v>
                </c:pt>
              </c:numCache>
            </c:numRef>
          </c:val>
          <c:extLst>
            <c:ext xmlns:c16="http://schemas.microsoft.com/office/drawing/2014/chart" uri="{C3380CC4-5D6E-409C-BE32-E72D297353CC}">
              <c16:uniqueId val="{00000002-32D2-43AB-9923-452FEF2497EA}"/>
            </c:ext>
          </c:extLst>
        </c:ser>
        <c:dLbls>
          <c:dLblPos val="outEnd"/>
          <c:showLegendKey val="0"/>
          <c:showVal val="1"/>
          <c:showCatName val="0"/>
          <c:showSerName val="0"/>
          <c:showPercent val="0"/>
          <c:showBubbleSize val="0"/>
        </c:dLbls>
        <c:gapWidth val="28"/>
        <c:axId val="365141503"/>
        <c:axId val="365142943"/>
      </c:barChart>
      <c:catAx>
        <c:axId val="365141503"/>
        <c:scaling>
          <c:orientation val="minMax"/>
        </c:scaling>
        <c:delete val="1"/>
        <c:axPos val="l"/>
        <c:numFmt formatCode="General" sourceLinked="1"/>
        <c:majorTickMark val="out"/>
        <c:minorTickMark val="none"/>
        <c:tickLblPos val="nextTo"/>
        <c:crossAx val="365142943"/>
        <c:crosses val="autoZero"/>
        <c:auto val="1"/>
        <c:lblAlgn val="ctr"/>
        <c:lblOffset val="100"/>
        <c:noMultiLvlLbl val="0"/>
      </c:catAx>
      <c:valAx>
        <c:axId val="365142943"/>
        <c:scaling>
          <c:orientation val="minMax"/>
          <c:max val="7000000"/>
        </c:scaling>
        <c:delete val="1"/>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36514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[AlcoholDiversityAB0525.xlsm]Sheet10!PivotTable1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90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solidFill>
              <a:schemeClr val="tx1">
                <a:alpha val="80000"/>
              </a:schemeClr>
            </a:solidFill>
          </a:ln>
          <a:effectLst/>
        </c:spPr>
      </c:pivotFmt>
    </c:pivotFmts>
    <c:plotArea>
      <c:layout>
        <c:manualLayout>
          <c:layoutTarget val="inner"/>
          <c:xMode val="edge"/>
          <c:yMode val="edge"/>
          <c:x val="0"/>
          <c:y val="0.10293987770610151"/>
          <c:w val="1"/>
          <c:h val="0.82776910972738849"/>
        </c:manualLayout>
      </c:layout>
      <c:barChart>
        <c:barDir val="bar"/>
        <c:grouping val="clustered"/>
        <c:varyColors val="0"/>
        <c:ser>
          <c:idx val="0"/>
          <c:order val="0"/>
          <c:tx>
            <c:strRef>
              <c:f>Sheet10!$E$20</c:f>
              <c:strCache>
                <c:ptCount val="1"/>
                <c:pt idx="0">
                  <c:v>Sum of Diverse Creative Awards</c:v>
                </c:pt>
              </c:strCache>
            </c:strRef>
          </c:tx>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Sheet10!$E$21:$E$22</c:f>
              <c:numCache>
                <c:formatCode>_(* #,##0.00_);_(* \(#,##0.00\);_(* "-"??_);_(@_)</c:formatCode>
                <c:ptCount val="1"/>
                <c:pt idx="0">
                  <c:v>6412848.8839999996</c:v>
                </c:pt>
              </c:numCache>
            </c:numRef>
          </c:val>
          <c:extLst>
            <c:ext xmlns:c16="http://schemas.microsoft.com/office/drawing/2014/chart" uri="{C3380CC4-5D6E-409C-BE32-E72D297353CC}">
              <c16:uniqueId val="{00000000-57F9-438B-990B-D6DFACD8B507}"/>
            </c:ext>
          </c:extLst>
        </c:ser>
        <c:ser>
          <c:idx val="1"/>
          <c:order val="1"/>
          <c:tx>
            <c:strRef>
              <c:f>Sheet10!$F$20</c:f>
              <c:strCache>
                <c:ptCount val="1"/>
                <c:pt idx="0">
                  <c:v>Sum of Diverse Owner Awards</c:v>
                </c:pt>
              </c:strCache>
            </c:strRef>
          </c:tx>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Sheet10!$F$21:$F$22</c:f>
              <c:numCache>
                <c:formatCode>_(* #,##0.00_);_(* \(#,##0.00\);_(* "-"??_);_(@_)</c:formatCode>
                <c:ptCount val="1"/>
                <c:pt idx="0">
                  <c:v>5112659.3310000002</c:v>
                </c:pt>
              </c:numCache>
            </c:numRef>
          </c:val>
          <c:extLst>
            <c:ext xmlns:c16="http://schemas.microsoft.com/office/drawing/2014/chart" uri="{C3380CC4-5D6E-409C-BE32-E72D297353CC}">
              <c16:uniqueId val="{00000001-57F9-438B-990B-D6DFACD8B507}"/>
            </c:ext>
          </c:extLst>
        </c:ser>
        <c:ser>
          <c:idx val="2"/>
          <c:order val="2"/>
          <c:tx>
            <c:strRef>
              <c:f>Sheet10!$G$20</c:f>
              <c:strCache>
                <c:ptCount val="1"/>
                <c:pt idx="0">
                  <c:v>Sum of Production Award</c:v>
                </c:pt>
              </c:strCache>
            </c:strRef>
          </c:tx>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Sheet10!$G$21:$G$22</c:f>
              <c:numCache>
                <c:formatCode>_(* #,##0.00_);_(* \(#,##0.00\);_(* "-"??_);_(@_)</c:formatCode>
                <c:ptCount val="1"/>
                <c:pt idx="0">
                  <c:v>44005423.575399995</c:v>
                </c:pt>
              </c:numCache>
            </c:numRef>
          </c:val>
          <c:extLst>
            <c:ext xmlns:c16="http://schemas.microsoft.com/office/drawing/2014/chart" uri="{C3380CC4-5D6E-409C-BE32-E72D297353CC}">
              <c16:uniqueId val="{00000002-57F9-438B-990B-D6DFACD8B507}"/>
            </c:ext>
          </c:extLst>
        </c:ser>
        <c:dLbls>
          <c:dLblPos val="outEnd"/>
          <c:showLegendKey val="0"/>
          <c:showVal val="1"/>
          <c:showCatName val="0"/>
          <c:showSerName val="0"/>
          <c:showPercent val="0"/>
          <c:showBubbleSize val="0"/>
        </c:dLbls>
        <c:gapWidth val="182"/>
        <c:axId val="211118799"/>
        <c:axId val="1323786911"/>
      </c:barChart>
      <c:catAx>
        <c:axId val="211118799"/>
        <c:scaling>
          <c:orientation val="minMax"/>
        </c:scaling>
        <c:delete val="1"/>
        <c:axPos val="l"/>
        <c:numFmt formatCode="General" sourceLinked="1"/>
        <c:majorTickMark val="out"/>
        <c:minorTickMark val="none"/>
        <c:tickLblPos val="nextTo"/>
        <c:crossAx val="1323786911"/>
        <c:crosses val="autoZero"/>
        <c:auto val="1"/>
        <c:lblAlgn val="ctr"/>
        <c:lblOffset val="100"/>
        <c:noMultiLvlLbl val="0"/>
      </c:catAx>
      <c:valAx>
        <c:axId val="1323786911"/>
        <c:scaling>
          <c:orientation val="minMax"/>
          <c:max val="55000000"/>
          <c:min val="0"/>
        </c:scaling>
        <c:delete val="1"/>
        <c:axPos val="b"/>
        <c:majorGridlines>
          <c:spPr>
            <a:ln w="9525" cap="flat" cmpd="sng" algn="ctr">
              <a:solidFill>
                <a:srgbClr val="CEDEEA"/>
              </a:solidFill>
              <a:round/>
            </a:ln>
            <a:effectLst/>
          </c:spPr>
        </c:majorGridlines>
        <c:numFmt formatCode="_(* #,##0.00_);_(* \(#,##0.00\);_(* &quot;-&quot;??_);_(@_)" sourceLinked="1"/>
        <c:majorTickMark val="out"/>
        <c:minorTickMark val="none"/>
        <c:tickLblPos val="nextTo"/>
        <c:crossAx val="211118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6DFC4CD2-1C92-4935-BE7A-43241E2474DF}"/>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absolute">
    <xdr:from>
      <xdr:col>11</xdr:col>
      <xdr:colOff>823913</xdr:colOff>
      <xdr:row>59</xdr:row>
      <xdr:rowOff>61914</xdr:rowOff>
    </xdr:from>
    <xdr:to>
      <xdr:col>14</xdr:col>
      <xdr:colOff>1362076</xdr:colOff>
      <xdr:row>86</xdr:row>
      <xdr:rowOff>28575</xdr:rowOff>
    </xdr:to>
    <xdr:sp macro="" textlink="">
      <xdr:nvSpPr>
        <xdr:cNvPr id="69" name="Rectangle: Rounded Corners 68">
          <a:extLst>
            <a:ext uri="{FF2B5EF4-FFF2-40B4-BE49-F238E27FC236}">
              <a16:creationId xmlns:a16="http://schemas.microsoft.com/office/drawing/2014/main" id="{5FC0F63F-C0A7-47AD-BA55-CD1DFB642AE0}"/>
            </a:ext>
          </a:extLst>
        </xdr:cNvPr>
        <xdr:cNvSpPr/>
      </xdr:nvSpPr>
      <xdr:spPr>
        <a:xfrm>
          <a:off x="16240126" y="10929939"/>
          <a:ext cx="6453188" cy="4852986"/>
        </a:xfrm>
        <a:prstGeom prst="roundRect">
          <a:avLst>
            <a:gd name="adj" fmla="val 1029"/>
          </a:avLst>
        </a:prstGeom>
        <a:solidFill>
          <a:schemeClr val="accent1"/>
        </a:solidFill>
        <a:ln w="9525">
          <a:solidFill>
            <a:schemeClr val="tx1">
              <a:alpha val="44000"/>
            </a:schemeClr>
          </a:solidFill>
        </a:ln>
        <a:effectLst>
          <a:outerShdw blurRad="50800" dist="38100" dir="189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editAs="absolute">
    <xdr:from>
      <xdr:col>11</xdr:col>
      <xdr:colOff>728662</xdr:colOff>
      <xdr:row>60</xdr:row>
      <xdr:rowOff>104775</xdr:rowOff>
    </xdr:from>
    <xdr:to>
      <xdr:col>14</xdr:col>
      <xdr:colOff>1473200</xdr:colOff>
      <xdr:row>75</xdr:row>
      <xdr:rowOff>57150</xdr:rowOff>
    </xdr:to>
    <xdr:graphicFrame macro="">
      <xdr:nvGraphicFramePr>
        <xdr:cNvPr id="70" name="SF2_1">
          <a:extLst>
            <a:ext uri="{FF2B5EF4-FFF2-40B4-BE49-F238E27FC236}">
              <a16:creationId xmlns:a16="http://schemas.microsoft.com/office/drawing/2014/main" id="{1FF5A8C8-B74C-4748-864E-565F1BE28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1794423</xdr:colOff>
      <xdr:row>76</xdr:row>
      <xdr:rowOff>53834</xdr:rowOff>
    </xdr:from>
    <xdr:to>
      <xdr:col>13</xdr:col>
      <xdr:colOff>143169</xdr:colOff>
      <xdr:row>85</xdr:row>
      <xdr:rowOff>51508</xdr:rowOff>
    </xdr:to>
    <xdr:sp macro="" textlink="$O$24">
      <xdr:nvSpPr>
        <xdr:cNvPr id="72" name="money_sum_all_div_pitch">
          <a:extLst>
            <a:ext uri="{FF2B5EF4-FFF2-40B4-BE49-F238E27FC236}">
              <a16:creationId xmlns:a16="http://schemas.microsoft.com/office/drawing/2014/main" id="{B5E7D9D5-18CF-45D6-AF9F-54F77DD10D48}"/>
            </a:ext>
          </a:extLst>
        </xdr:cNvPr>
        <xdr:cNvSpPr txBox="1"/>
      </xdr:nvSpPr>
      <xdr:spPr>
        <a:xfrm rot="16200000">
          <a:off x="18605496" y="14656211"/>
          <a:ext cx="1626449"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10D5DF-BE1B-4D1B-9A75-3BD02B979451}" type="TxLink">
            <a:rPr lang="en-US" sz="1800" b="1" i="0" u="none" strike="noStrike">
              <a:solidFill>
                <a:schemeClr val="accent6"/>
              </a:solidFill>
              <a:latin typeface="Arial Narrow" panose="020B0606020202030204" pitchFamily="34" charset="0"/>
              <a:cs typeface="Calibri"/>
            </a:rPr>
            <a:pPr algn="ctr"/>
            <a:t>$58,621,914.36</a:t>
          </a:fld>
          <a:endParaRPr lang="en-US" sz="1800" b="1">
            <a:solidFill>
              <a:schemeClr val="accent6"/>
            </a:solidFill>
            <a:latin typeface="Arial Narrow" panose="020B0606020202030204" pitchFamily="34" charset="0"/>
          </a:endParaRPr>
        </a:p>
      </xdr:txBody>
    </xdr:sp>
    <xdr:clientData/>
  </xdr:twoCellAnchor>
  <xdr:twoCellAnchor editAs="absolute">
    <xdr:from>
      <xdr:col>12</xdr:col>
      <xdr:colOff>189188</xdr:colOff>
      <xdr:row>75</xdr:row>
      <xdr:rowOff>172898</xdr:rowOff>
    </xdr:from>
    <xdr:to>
      <xdr:col>12</xdr:col>
      <xdr:colOff>503513</xdr:colOff>
      <xdr:row>85</xdr:row>
      <xdr:rowOff>113422</xdr:rowOff>
    </xdr:to>
    <xdr:sp macro="" textlink="$O$23">
      <xdr:nvSpPr>
        <xdr:cNvPr id="74" name="TextBox 73">
          <a:extLst>
            <a:ext uri="{FF2B5EF4-FFF2-40B4-BE49-F238E27FC236}">
              <a16:creationId xmlns:a16="http://schemas.microsoft.com/office/drawing/2014/main" id="{B0B01986-6F7F-4C1C-8DDB-BB2EA2547812}"/>
            </a:ext>
          </a:extLst>
        </xdr:cNvPr>
        <xdr:cNvSpPr txBox="1"/>
      </xdr:nvSpPr>
      <xdr:spPr>
        <a:xfrm rot="16200000">
          <a:off x="16940064" y="14654497"/>
          <a:ext cx="1750274"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3F4E207-53FB-45F3-AA6A-D6614EEBAB37}" type="TxLink">
            <a:rPr lang="en-US" sz="1800" b="1" i="0" u="none" strike="noStrike">
              <a:solidFill>
                <a:schemeClr val="accent6"/>
              </a:solidFill>
              <a:effectLst/>
              <a:latin typeface="Arial Narrow" panose="020B0606020202030204" pitchFamily="34" charset="0"/>
              <a:cs typeface="Calibri"/>
            </a:rPr>
            <a:pPr marL="0" marR="0" lvl="0" indent="0" algn="ctr" defTabSz="914400" eaLnBrk="1" fontAlgn="auto" latinLnBrk="0" hangingPunct="1">
              <a:lnSpc>
                <a:spcPct val="100000"/>
              </a:lnSpc>
              <a:spcBef>
                <a:spcPts val="0"/>
              </a:spcBef>
              <a:spcAft>
                <a:spcPts val="0"/>
              </a:spcAft>
              <a:buClrTx/>
              <a:buSzTx/>
              <a:buFontTx/>
              <a:buNone/>
              <a:tabLst/>
              <a:defRPr/>
            </a:pPr>
            <a:t>$236,629,019.45</a:t>
          </a:fld>
          <a:endParaRPr lang="en-US" sz="1800" b="1">
            <a:solidFill>
              <a:schemeClr val="accent6"/>
            </a:solidFill>
            <a:effectLst/>
            <a:latin typeface="Arial Narrow" panose="020B0606020202030204" pitchFamily="34" charset="0"/>
          </a:endParaRPr>
        </a:p>
      </xdr:txBody>
    </xdr:sp>
    <xdr:clientData/>
  </xdr:twoCellAnchor>
  <xdr:twoCellAnchor>
    <xdr:from>
      <xdr:col>11</xdr:col>
      <xdr:colOff>1066800</xdr:colOff>
      <xdr:row>59</xdr:row>
      <xdr:rowOff>154401</xdr:rowOff>
    </xdr:from>
    <xdr:to>
      <xdr:col>14</xdr:col>
      <xdr:colOff>995362</xdr:colOff>
      <xdr:row>75</xdr:row>
      <xdr:rowOff>166688</xdr:rowOff>
    </xdr:to>
    <xdr:graphicFrame macro="">
      <xdr:nvGraphicFramePr>
        <xdr:cNvPr id="97" name="SF2_2">
          <a:extLst>
            <a:ext uri="{FF2B5EF4-FFF2-40B4-BE49-F238E27FC236}">
              <a16:creationId xmlns:a16="http://schemas.microsoft.com/office/drawing/2014/main" id="{601C571A-09CA-4852-8ACF-92F8C172DC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1662110</xdr:colOff>
      <xdr:row>66</xdr:row>
      <xdr:rowOff>109475</xdr:rowOff>
    </xdr:from>
    <xdr:to>
      <xdr:col>13</xdr:col>
      <xdr:colOff>302046</xdr:colOff>
      <xdr:row>69</xdr:row>
      <xdr:rowOff>172043</xdr:rowOff>
    </xdr:to>
    <xdr:sp macro="" textlink="">
      <xdr:nvSpPr>
        <xdr:cNvPr id="75" name="Oval 74">
          <a:extLst>
            <a:ext uri="{FF2B5EF4-FFF2-40B4-BE49-F238E27FC236}">
              <a16:creationId xmlns:a16="http://schemas.microsoft.com/office/drawing/2014/main" id="{CAAD4CA0-36F1-4F91-BD3E-9F31D662FF36}"/>
            </a:ext>
          </a:extLst>
        </xdr:cNvPr>
        <xdr:cNvSpPr/>
      </xdr:nvSpPr>
      <xdr:spPr>
        <a:xfrm>
          <a:off x="19130960" y="12244325"/>
          <a:ext cx="602086" cy="605493"/>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2015069</xdr:colOff>
      <xdr:row>66</xdr:row>
      <xdr:rowOff>70380</xdr:rowOff>
    </xdr:from>
    <xdr:to>
      <xdr:col>12</xdr:col>
      <xdr:colOff>658030</xdr:colOff>
      <xdr:row>70</xdr:row>
      <xdr:rowOff>20638</xdr:rowOff>
    </xdr:to>
    <xdr:sp macro="" textlink="">
      <xdr:nvSpPr>
        <xdr:cNvPr id="76" name="Oval 75">
          <a:extLst>
            <a:ext uri="{FF2B5EF4-FFF2-40B4-BE49-F238E27FC236}">
              <a16:creationId xmlns:a16="http://schemas.microsoft.com/office/drawing/2014/main" id="{BD3BAC35-3EBC-40DC-AE9C-187294749C5D}"/>
            </a:ext>
          </a:extLst>
        </xdr:cNvPr>
        <xdr:cNvSpPr/>
      </xdr:nvSpPr>
      <xdr:spPr>
        <a:xfrm>
          <a:off x="16302569" y="12833880"/>
          <a:ext cx="695598" cy="712258"/>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100019</xdr:colOff>
      <xdr:row>65</xdr:row>
      <xdr:rowOff>180182</xdr:rowOff>
    </xdr:from>
    <xdr:to>
      <xdr:col>12</xdr:col>
      <xdr:colOff>563407</xdr:colOff>
      <xdr:row>70</xdr:row>
      <xdr:rowOff>75407</xdr:rowOff>
    </xdr:to>
    <xdr:sp macro="" textlink="$P$18">
      <xdr:nvSpPr>
        <xdr:cNvPr id="77" name="TextBox 76">
          <a:extLst>
            <a:ext uri="{FF2B5EF4-FFF2-40B4-BE49-F238E27FC236}">
              <a16:creationId xmlns:a16="http://schemas.microsoft.com/office/drawing/2014/main" id="{3A7E6FB1-F013-4F76-B69B-01FC012911EF}"/>
            </a:ext>
          </a:extLst>
        </xdr:cNvPr>
        <xdr:cNvSpPr txBox="1"/>
      </xdr:nvSpPr>
      <xdr:spPr>
        <a:xfrm rot="16200000">
          <a:off x="16247987" y="12945351"/>
          <a:ext cx="847725" cy="46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0" u="none" strike="noStrike">
              <a:solidFill>
                <a:schemeClr val="accent6"/>
              </a:solidFill>
              <a:latin typeface="Arial Narrow" panose="020B0606020202030204" pitchFamily="34" charset="0"/>
              <a:cs typeface="Calibri"/>
            </a:rPr>
            <a:t>100%</a:t>
          </a:r>
          <a:endParaRPr lang="en-US" sz="2200" b="1">
            <a:solidFill>
              <a:schemeClr val="accent6"/>
            </a:solidFill>
            <a:latin typeface="Arial Narrow" panose="020B0606020202030204" pitchFamily="34" charset="0"/>
          </a:endParaRPr>
        </a:p>
      </xdr:txBody>
    </xdr:sp>
    <xdr:clientData/>
  </xdr:twoCellAnchor>
  <xdr:twoCellAnchor editAs="absolute">
    <xdr:from>
      <xdr:col>12</xdr:col>
      <xdr:colOff>1743496</xdr:colOff>
      <xdr:row>65</xdr:row>
      <xdr:rowOff>159545</xdr:rowOff>
    </xdr:from>
    <xdr:to>
      <xdr:col>13</xdr:col>
      <xdr:colOff>194096</xdr:colOff>
      <xdr:row>70</xdr:row>
      <xdr:rowOff>96045</xdr:rowOff>
    </xdr:to>
    <xdr:sp macro="" textlink="$P$24">
      <xdr:nvSpPr>
        <xdr:cNvPr id="78" name="perc_sum_all_div_pitch">
          <a:extLst>
            <a:ext uri="{FF2B5EF4-FFF2-40B4-BE49-F238E27FC236}">
              <a16:creationId xmlns:a16="http://schemas.microsoft.com/office/drawing/2014/main" id="{473DA1F0-A693-4F72-8BCE-87B785F0BD0B}"/>
            </a:ext>
          </a:extLst>
        </xdr:cNvPr>
        <xdr:cNvSpPr txBox="1"/>
      </xdr:nvSpPr>
      <xdr:spPr>
        <a:xfrm rot="16200000">
          <a:off x="18998033" y="12327733"/>
          <a:ext cx="8413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612CB6-95A0-4165-8FD8-4FBF1110C3FE}" type="TxLink">
            <a:rPr lang="en-US" sz="2400" b="1" i="0" u="none" strike="noStrike">
              <a:solidFill>
                <a:schemeClr val="accent6"/>
              </a:solidFill>
              <a:latin typeface="Arial Narrow" panose="020B0606020202030204" pitchFamily="34" charset="0"/>
              <a:cs typeface="Calibri"/>
            </a:rPr>
            <a:pPr algn="ctr"/>
            <a:t>25%</a:t>
          </a:fld>
          <a:endParaRPr lang="en-US" sz="2400" b="1">
            <a:solidFill>
              <a:schemeClr val="accent6"/>
            </a:solidFill>
            <a:latin typeface="Arial Narrow" panose="020B0606020202030204" pitchFamily="34" charset="0"/>
          </a:endParaRPr>
        </a:p>
      </xdr:txBody>
    </xdr:sp>
    <xdr:clientData/>
  </xdr:twoCellAnchor>
  <xdr:twoCellAnchor editAs="absolute">
    <xdr:from>
      <xdr:col>14</xdr:col>
      <xdr:colOff>310795</xdr:colOff>
      <xdr:row>65</xdr:row>
      <xdr:rowOff>171716</xdr:rowOff>
    </xdr:from>
    <xdr:to>
      <xdr:col>14</xdr:col>
      <xdr:colOff>723545</xdr:colOff>
      <xdr:row>70</xdr:row>
      <xdr:rowOff>112449</xdr:rowOff>
    </xdr:to>
    <xdr:sp macro="" textlink="$P$26">
      <xdr:nvSpPr>
        <xdr:cNvPr id="79" name="perc_sum_div_award">
          <a:extLst>
            <a:ext uri="{FF2B5EF4-FFF2-40B4-BE49-F238E27FC236}">
              <a16:creationId xmlns:a16="http://schemas.microsoft.com/office/drawing/2014/main" id="{685955EE-0CC6-4220-A4A3-5F6A23A98BE1}"/>
            </a:ext>
          </a:extLst>
        </xdr:cNvPr>
        <xdr:cNvSpPr txBox="1"/>
      </xdr:nvSpPr>
      <xdr:spPr>
        <a:xfrm rot="16200000">
          <a:off x="21425604" y="12342020"/>
          <a:ext cx="845608"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632819-2C02-4905-8617-48BC1507360A}" type="TxLink">
            <a:rPr lang="en-US" sz="2400" b="1" i="0" u="none" strike="noStrike">
              <a:solidFill>
                <a:srgbClr val="C00000"/>
              </a:solidFill>
              <a:latin typeface="Arial Narrow" panose="020B0606020202030204" pitchFamily="34" charset="0"/>
              <a:ea typeface="+mn-ea"/>
              <a:cs typeface="Calibri"/>
            </a:rPr>
            <a:pPr marL="0" indent="0" algn="ctr"/>
            <a:t>14%</a:t>
          </a:fld>
          <a:endParaRPr lang="en-US" sz="2400" b="1" i="0" u="none" strike="noStrike">
            <a:solidFill>
              <a:srgbClr val="C00000"/>
            </a:solidFill>
            <a:latin typeface="Arial Narrow" panose="020B0606020202030204" pitchFamily="34" charset="0"/>
            <a:ea typeface="+mn-ea"/>
            <a:cs typeface="Calibri"/>
          </a:endParaRPr>
        </a:p>
      </xdr:txBody>
    </xdr:sp>
    <xdr:clientData/>
  </xdr:twoCellAnchor>
  <xdr:twoCellAnchor editAs="absolute">
    <xdr:from>
      <xdr:col>14</xdr:col>
      <xdr:colOff>390297</xdr:colOff>
      <xdr:row>76</xdr:row>
      <xdr:rowOff>96593</xdr:rowOff>
    </xdr:from>
    <xdr:to>
      <xdr:col>14</xdr:col>
      <xdr:colOff>701193</xdr:colOff>
      <xdr:row>85</xdr:row>
      <xdr:rowOff>8752</xdr:rowOff>
    </xdr:to>
    <xdr:sp macro="" textlink="$O$26">
      <xdr:nvSpPr>
        <xdr:cNvPr id="80" name="money_sum_div_award">
          <a:extLst>
            <a:ext uri="{FF2B5EF4-FFF2-40B4-BE49-F238E27FC236}">
              <a16:creationId xmlns:a16="http://schemas.microsoft.com/office/drawing/2014/main" id="{CDCB12F8-7DCE-4999-9203-3269B9BAF11B}"/>
            </a:ext>
          </a:extLst>
        </xdr:cNvPr>
        <xdr:cNvSpPr txBox="1"/>
      </xdr:nvSpPr>
      <xdr:spPr>
        <a:xfrm rot="16200000">
          <a:off x="21106516" y="14656212"/>
          <a:ext cx="1540934" cy="31089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4FF61F16-EFC1-48DA-B884-858D02C7462F}" type="TxLink">
            <a:rPr lang="en-US" sz="1800" b="1" i="0" u="none" strike="noStrike" baseline="0">
              <a:solidFill>
                <a:srgbClr val="C00000"/>
              </a:solidFill>
              <a:latin typeface="Arial Narrow" panose="020B0606020202030204" pitchFamily="34" charset="0"/>
              <a:cs typeface="Calibri"/>
            </a:rPr>
            <a:pPr algn="ctr"/>
            <a:t>$7,364,072.76</a:t>
          </a:fld>
          <a:endParaRPr lang="en-US" sz="1800" b="1" baseline="0">
            <a:solidFill>
              <a:srgbClr val="C00000"/>
            </a:solidFill>
            <a:latin typeface="Arial Narrow" panose="020B0606020202030204" pitchFamily="34" charset="0"/>
          </a:endParaRPr>
        </a:p>
      </xdr:txBody>
    </xdr:sp>
    <xdr:clientData/>
  </xdr:twoCellAnchor>
  <xdr:twoCellAnchor editAs="absolute">
    <xdr:from>
      <xdr:col>11</xdr:col>
      <xdr:colOff>890590</xdr:colOff>
      <xdr:row>60</xdr:row>
      <xdr:rowOff>66674</xdr:rowOff>
    </xdr:from>
    <xdr:to>
      <xdr:col>11</xdr:col>
      <xdr:colOff>1762128</xdr:colOff>
      <xdr:row>83</xdr:row>
      <xdr:rowOff>64556</xdr:rowOff>
    </xdr:to>
    <xdr:sp macro="" textlink="$N$22">
      <xdr:nvSpPr>
        <xdr:cNvPr id="82" name="TextBox 81">
          <a:extLst>
            <a:ext uri="{FF2B5EF4-FFF2-40B4-BE49-F238E27FC236}">
              <a16:creationId xmlns:a16="http://schemas.microsoft.com/office/drawing/2014/main" id="{0F4B812C-F97E-4D0A-A57B-6F8387E0F09E}"/>
            </a:ext>
          </a:extLst>
        </xdr:cNvPr>
        <xdr:cNvSpPr txBox="1"/>
      </xdr:nvSpPr>
      <xdr:spPr>
        <a:xfrm rot="16200000">
          <a:off x="13493225" y="13510152"/>
          <a:ext cx="4379382"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5B513D-4BD8-4297-8D7D-78015A2AE826}" type="TxLink">
            <a:rPr lang="en-US" sz="2400" b="1" i="0" u="none" strike="noStrike" baseline="0">
              <a:solidFill>
                <a:schemeClr val="accent6"/>
              </a:solidFill>
              <a:latin typeface="Arial Narrow" panose="020B0606020202030204" pitchFamily="34" charset="0"/>
              <a:cs typeface="Calibri"/>
            </a:rPr>
            <a:pPr algn="ctr"/>
            <a:t>Unique Diverse Owners</a:t>
          </a:fld>
          <a:endParaRPr lang="en-US" sz="2400" b="0"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11</xdr:col>
      <xdr:colOff>1968077</xdr:colOff>
      <xdr:row>76</xdr:row>
      <xdr:rowOff>178827</xdr:rowOff>
    </xdr:from>
    <xdr:to>
      <xdr:col>12</xdr:col>
      <xdr:colOff>262912</xdr:colOff>
      <xdr:row>84</xdr:row>
      <xdr:rowOff>107491</xdr:rowOff>
    </xdr:to>
    <xdr:sp macro="" textlink="">
      <xdr:nvSpPr>
        <xdr:cNvPr id="87" name="SK_LBL_PRODUCTION AWARDED TO MEN">
          <a:extLst>
            <a:ext uri="{FF2B5EF4-FFF2-40B4-BE49-F238E27FC236}">
              <a16:creationId xmlns:a16="http://schemas.microsoft.com/office/drawing/2014/main" id="{058A966F-92D6-47C7-AB5F-373A1700BE16}"/>
            </a:ext>
          </a:extLst>
        </xdr:cNvPr>
        <xdr:cNvSpPr txBox="1"/>
      </xdr:nvSpPr>
      <xdr:spPr>
        <a:xfrm rot="16200000">
          <a:off x="16869794" y="14637923"/>
          <a:ext cx="13764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12</xdr:col>
      <xdr:colOff>1413224</xdr:colOff>
      <xdr:row>75</xdr:row>
      <xdr:rowOff>53987</xdr:rowOff>
    </xdr:from>
    <xdr:to>
      <xdr:col>12</xdr:col>
      <xdr:colOff>1913096</xdr:colOff>
      <xdr:row>86</xdr:row>
      <xdr:rowOff>51356</xdr:rowOff>
    </xdr:to>
    <xdr:sp macro="" textlink="$R$24">
      <xdr:nvSpPr>
        <xdr:cNvPr id="92" name="subtitle_sum_all_div_pitch">
          <a:extLst>
            <a:ext uri="{FF2B5EF4-FFF2-40B4-BE49-F238E27FC236}">
              <a16:creationId xmlns:a16="http://schemas.microsoft.com/office/drawing/2014/main" id="{526AAE8C-1D91-4934-8A24-DA830F0BC366}"/>
            </a:ext>
          </a:extLst>
        </xdr:cNvPr>
        <xdr:cNvSpPr txBox="1"/>
      </xdr:nvSpPr>
      <xdr:spPr>
        <a:xfrm rot="16200000">
          <a:off x="18137963" y="14561723"/>
          <a:ext cx="1988094" cy="499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CC475094-CDD3-4BB5-A828-F0F31606EC1F}" type="TxLink">
            <a:rPr lang="en-US" sz="1400" b="1" i="0" u="none" strike="noStrike" baseline="0">
              <a:solidFill>
                <a:schemeClr val="accent6"/>
              </a:solidFill>
              <a:latin typeface="Arial Narrow" panose="020B0606020202030204" pitchFamily="34" charset="0"/>
              <a:cs typeface="Calibri"/>
            </a:rPr>
            <a:pPr algn="ctr"/>
            <a:t>Unique Diverse Ownership</a:t>
          </a:fld>
          <a:endParaRPr lang="en-US" sz="1400" b="1"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12</xdr:col>
      <xdr:colOff>1776135</xdr:colOff>
      <xdr:row>60</xdr:row>
      <xdr:rowOff>161924</xdr:rowOff>
    </xdr:from>
    <xdr:to>
      <xdr:col>13</xdr:col>
      <xdr:colOff>161457</xdr:colOff>
      <xdr:row>66</xdr:row>
      <xdr:rowOff>83665</xdr:rowOff>
    </xdr:to>
    <xdr:sp macro="" textlink="">
      <xdr:nvSpPr>
        <xdr:cNvPr id="93" name="of_sum_all_div_pitch">
          <a:extLst>
            <a:ext uri="{FF2B5EF4-FFF2-40B4-BE49-F238E27FC236}">
              <a16:creationId xmlns:a16="http://schemas.microsoft.com/office/drawing/2014/main" id="{4BE71BB3-4181-43C5-9656-C02159652076}"/>
            </a:ext>
          </a:extLst>
        </xdr:cNvPr>
        <xdr:cNvSpPr txBox="1"/>
      </xdr:nvSpPr>
      <xdr:spPr>
        <a:xfrm rot="16200000">
          <a:off x="18914925"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14</xdr:col>
      <xdr:colOff>122588</xdr:colOff>
      <xdr:row>75</xdr:row>
      <xdr:rowOff>53988</xdr:rowOff>
    </xdr:from>
    <xdr:to>
      <xdr:col>14</xdr:col>
      <xdr:colOff>470060</xdr:colOff>
      <xdr:row>86</xdr:row>
      <xdr:rowOff>51357</xdr:rowOff>
    </xdr:to>
    <xdr:sp macro="" textlink="$R$26">
      <xdr:nvSpPr>
        <xdr:cNvPr id="94" name="subtitle_sum_div_award">
          <a:extLst>
            <a:ext uri="{FF2B5EF4-FFF2-40B4-BE49-F238E27FC236}">
              <a16:creationId xmlns:a16="http://schemas.microsoft.com/office/drawing/2014/main" id="{E654D7C3-0FB0-4D74-8BDA-7C2F0F7BC809}"/>
            </a:ext>
          </a:extLst>
        </xdr:cNvPr>
        <xdr:cNvSpPr txBox="1"/>
      </xdr:nvSpPr>
      <xdr:spPr>
        <a:xfrm rot="16200000">
          <a:off x="20633515" y="14637924"/>
          <a:ext cx="198809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5D9772F9-83DA-4F5B-BAEB-69BA935C04CF}" type="TxLink">
            <a:rPr lang="en-US" sz="1400" b="1" i="0" u="none" strike="noStrike" baseline="0">
              <a:solidFill>
                <a:srgbClr val="C00000"/>
              </a:solidFill>
              <a:latin typeface="Arial Narrow" panose="020B0606020202030204" pitchFamily="34" charset="0"/>
              <a:cs typeface="Calibri"/>
            </a:rPr>
            <a:pPr algn="ctr"/>
            <a:t>Unique Diverse Ownership</a:t>
          </a:fld>
          <a:endParaRPr lang="en-US" sz="1400" b="1" i="0" u="none" strike="noStrike" baseline="0">
            <a:solidFill>
              <a:srgbClr val="C00000"/>
            </a:solidFill>
            <a:latin typeface="Arial Narrow" panose="020B0606020202030204" pitchFamily="34" charset="0"/>
            <a:cs typeface="Calibri"/>
          </a:endParaRPr>
        </a:p>
      </xdr:txBody>
    </xdr:sp>
    <xdr:clientData/>
  </xdr:twoCellAnchor>
  <xdr:twoCellAnchor editAs="absolute">
    <xdr:from>
      <xdr:col>13</xdr:col>
      <xdr:colOff>1847853</xdr:colOff>
      <xdr:row>76</xdr:row>
      <xdr:rowOff>178828</xdr:rowOff>
    </xdr:from>
    <xdr:to>
      <xdr:col>14</xdr:col>
      <xdr:colOff>242700</xdr:colOff>
      <xdr:row>84</xdr:row>
      <xdr:rowOff>107492</xdr:rowOff>
    </xdr:to>
    <xdr:sp macro="" textlink="">
      <xdr:nvSpPr>
        <xdr:cNvPr id="95" name="title_sum_div_award">
          <a:extLst>
            <a:ext uri="{FF2B5EF4-FFF2-40B4-BE49-F238E27FC236}">
              <a16:creationId xmlns:a16="http://schemas.microsoft.com/office/drawing/2014/main" id="{FD3E5FE8-BBC0-4660-9DF9-CDA27789EC08}"/>
            </a:ext>
          </a:extLst>
        </xdr:cNvPr>
        <xdr:cNvSpPr txBox="1"/>
      </xdr:nvSpPr>
      <xdr:spPr>
        <a:xfrm rot="16200000">
          <a:off x="20738164" y="14664117"/>
          <a:ext cx="1376464" cy="29508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Sum of Awards to</a:t>
          </a:r>
          <a:endParaRPr lang="en-US" sz="1400" b="1" baseline="0">
            <a:solidFill>
              <a:srgbClr val="C00000"/>
            </a:solidFill>
            <a:latin typeface="Arial Narrow" panose="020B0606020202030204" pitchFamily="34" charset="0"/>
          </a:endParaRPr>
        </a:p>
      </xdr:txBody>
    </xdr:sp>
    <xdr:clientData/>
  </xdr:twoCellAnchor>
  <xdr:twoCellAnchor>
    <xdr:from>
      <xdr:col>16</xdr:col>
      <xdr:colOff>565150</xdr:colOff>
      <xdr:row>28</xdr:row>
      <xdr:rowOff>82550</xdr:rowOff>
    </xdr:from>
    <xdr:to>
      <xdr:col>21</xdr:col>
      <xdr:colOff>568325</xdr:colOff>
      <xdr:row>54</xdr:row>
      <xdr:rowOff>161925</xdr:rowOff>
    </xdr:to>
    <xdr:graphicFrame macro="">
      <xdr:nvGraphicFramePr>
        <xdr:cNvPr id="98" name="SF2_3">
          <a:extLst>
            <a:ext uri="{FF2B5EF4-FFF2-40B4-BE49-F238E27FC236}">
              <a16:creationId xmlns:a16="http://schemas.microsoft.com/office/drawing/2014/main" id="{780B7778-12CC-0C9A-A4B8-662EC4B113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683049</xdr:colOff>
      <xdr:row>66</xdr:row>
      <xdr:rowOff>111503</xdr:rowOff>
    </xdr:from>
    <xdr:to>
      <xdr:col>13</xdr:col>
      <xdr:colOff>1309688</xdr:colOff>
      <xdr:row>69</xdr:row>
      <xdr:rowOff>172043</xdr:rowOff>
    </xdr:to>
    <xdr:sp macro="" textlink="">
      <xdr:nvSpPr>
        <xdr:cNvPr id="99" name="Oval 98">
          <a:extLst>
            <a:ext uri="{FF2B5EF4-FFF2-40B4-BE49-F238E27FC236}">
              <a16:creationId xmlns:a16="http://schemas.microsoft.com/office/drawing/2014/main" id="{7CBFC5C3-9B7E-4A92-A2D8-7E1F4C6A47EC}"/>
            </a:ext>
          </a:extLst>
        </xdr:cNvPr>
        <xdr:cNvSpPr/>
      </xdr:nvSpPr>
      <xdr:spPr>
        <a:xfrm>
          <a:off x="18832936" y="12875003"/>
          <a:ext cx="626639" cy="632040"/>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789993</xdr:colOff>
      <xdr:row>65</xdr:row>
      <xdr:rowOff>159545</xdr:rowOff>
    </xdr:from>
    <xdr:to>
      <xdr:col>13</xdr:col>
      <xdr:colOff>1202743</xdr:colOff>
      <xdr:row>70</xdr:row>
      <xdr:rowOff>96045</xdr:rowOff>
    </xdr:to>
    <xdr:sp macro="" textlink="$P$25">
      <xdr:nvSpPr>
        <xdr:cNvPr id="100" name="awardperc">
          <a:extLst>
            <a:ext uri="{FF2B5EF4-FFF2-40B4-BE49-F238E27FC236}">
              <a16:creationId xmlns:a16="http://schemas.microsoft.com/office/drawing/2014/main" id="{9F99BBF0-B31D-4900-A070-962F9D83A7C8}"/>
            </a:ext>
          </a:extLst>
        </xdr:cNvPr>
        <xdr:cNvSpPr txBox="1"/>
      </xdr:nvSpPr>
      <xdr:spPr>
        <a:xfrm rot="16200000">
          <a:off x="20006680" y="12327733"/>
          <a:ext cx="841375"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5E3995-BB8C-4F1E-BEED-B907D467AE26}" type="TxLink">
            <a:rPr lang="en-US" sz="2400" b="1" i="0" u="none" strike="noStrike">
              <a:solidFill>
                <a:schemeClr val="accent6"/>
              </a:solidFill>
              <a:latin typeface="Arial Narrow" panose="020B0606020202030204" pitchFamily="34" charset="0"/>
              <a:cs typeface="Calibri"/>
            </a:rPr>
            <a:pPr algn="ctr"/>
            <a:t>24%</a:t>
          </a:fld>
          <a:endParaRPr lang="en-US" sz="2400" b="1">
            <a:solidFill>
              <a:schemeClr val="accent6"/>
            </a:solidFill>
            <a:latin typeface="Arial Narrow" panose="020B0606020202030204" pitchFamily="34" charset="0"/>
          </a:endParaRPr>
        </a:p>
      </xdr:txBody>
    </xdr:sp>
    <xdr:clientData/>
  </xdr:twoCellAnchor>
  <xdr:twoCellAnchor editAs="absolute">
    <xdr:from>
      <xdr:col>13</xdr:col>
      <xdr:colOff>840920</xdr:colOff>
      <xdr:row>76</xdr:row>
      <xdr:rowOff>53834</xdr:rowOff>
    </xdr:from>
    <xdr:to>
      <xdr:col>13</xdr:col>
      <xdr:colOff>1151816</xdr:colOff>
      <xdr:row>85</xdr:row>
      <xdr:rowOff>51508</xdr:rowOff>
    </xdr:to>
    <xdr:sp macro="" textlink="$O$25">
      <xdr:nvSpPr>
        <xdr:cNvPr id="104" name="sumawards">
          <a:extLst>
            <a:ext uri="{FF2B5EF4-FFF2-40B4-BE49-F238E27FC236}">
              <a16:creationId xmlns:a16="http://schemas.microsoft.com/office/drawing/2014/main" id="{8AE5EC06-C8C7-46EB-9A88-1B7BE886E3B6}"/>
            </a:ext>
          </a:extLst>
        </xdr:cNvPr>
        <xdr:cNvSpPr txBox="1"/>
      </xdr:nvSpPr>
      <xdr:spPr>
        <a:xfrm rot="16200000">
          <a:off x="19614143" y="14656211"/>
          <a:ext cx="1626449"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84B62F-F8A1-4B60-84B4-632758F3D3B6}" type="TxLink">
            <a:rPr lang="en-US" sz="1800" b="1" i="0" u="none" strike="noStrike">
              <a:solidFill>
                <a:schemeClr val="accent6"/>
              </a:solidFill>
              <a:latin typeface="Arial Narrow" panose="020B0606020202030204" pitchFamily="34" charset="0"/>
              <a:cs typeface="Calibri"/>
            </a:rPr>
            <a:pPr algn="ctr"/>
            <a:t>$56,390,998.58</a:t>
          </a:fld>
          <a:endParaRPr lang="en-US" sz="1800" b="1">
            <a:solidFill>
              <a:schemeClr val="accent6"/>
            </a:solidFill>
            <a:latin typeface="Arial Narrow" panose="020B0606020202030204" pitchFamily="34" charset="0"/>
          </a:endParaRPr>
        </a:p>
      </xdr:txBody>
    </xdr:sp>
    <xdr:clientData/>
  </xdr:twoCellAnchor>
  <xdr:twoCellAnchor editAs="absolute">
    <xdr:from>
      <xdr:col>13</xdr:col>
      <xdr:colOff>585788</xdr:colOff>
      <xdr:row>76</xdr:row>
      <xdr:rowOff>178828</xdr:rowOff>
    </xdr:from>
    <xdr:to>
      <xdr:col>13</xdr:col>
      <xdr:colOff>933260</xdr:colOff>
      <xdr:row>84</xdr:row>
      <xdr:rowOff>107492</xdr:rowOff>
    </xdr:to>
    <xdr:sp macro="" textlink="">
      <xdr:nvSpPr>
        <xdr:cNvPr id="106" name="SK_LBL_PRODUCTION AWARDED TO MEN">
          <a:extLst>
            <a:ext uri="{FF2B5EF4-FFF2-40B4-BE49-F238E27FC236}">
              <a16:creationId xmlns:a16="http://schemas.microsoft.com/office/drawing/2014/main" id="{5143DBF8-86DA-4C38-A5F3-B9A57C8966AE}"/>
            </a:ext>
          </a:extLst>
        </xdr:cNvPr>
        <xdr:cNvSpPr txBox="1"/>
      </xdr:nvSpPr>
      <xdr:spPr>
        <a:xfrm rot="16200000">
          <a:off x="19502292" y="14637924"/>
          <a:ext cx="13764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all</a:t>
          </a:r>
          <a:r>
            <a:rPr lang="en-US" sz="1400" b="1" baseline="0">
              <a:solidFill>
                <a:schemeClr val="accent6"/>
              </a:solidFill>
              <a:latin typeface="Arial Narrow" panose="020B0606020202030204" pitchFamily="34" charset="0"/>
            </a:rPr>
            <a:t> Awards</a:t>
          </a:r>
        </a:p>
      </xdr:txBody>
    </xdr:sp>
    <xdr:clientData/>
  </xdr:twoCellAnchor>
  <xdr:twoCellAnchor>
    <xdr:from>
      <xdr:col>12</xdr:col>
      <xdr:colOff>1948865</xdr:colOff>
      <xdr:row>71</xdr:row>
      <xdr:rowOff>48420</xdr:rowOff>
    </xdr:from>
    <xdr:to>
      <xdr:col>12</xdr:col>
      <xdr:colOff>1950876</xdr:colOff>
      <xdr:row>74</xdr:row>
      <xdr:rowOff>133350</xdr:rowOff>
    </xdr:to>
    <xdr:cxnSp macro="">
      <xdr:nvCxnSpPr>
        <xdr:cNvPr id="113" name="Straight Arrow Connector 112">
          <a:extLst>
            <a:ext uri="{FF2B5EF4-FFF2-40B4-BE49-F238E27FC236}">
              <a16:creationId xmlns:a16="http://schemas.microsoft.com/office/drawing/2014/main" id="{BD10FBEC-B121-43AC-8831-7C949994CD53}"/>
            </a:ext>
          </a:extLst>
        </xdr:cNvPr>
        <xdr:cNvCxnSpPr/>
      </xdr:nvCxnSpPr>
      <xdr:spPr>
        <a:xfrm flipV="1">
          <a:off x="19417715" y="13088145"/>
          <a:ext cx="2011" cy="627855"/>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994258</xdr:colOff>
      <xdr:row>71</xdr:row>
      <xdr:rowOff>48420</xdr:rowOff>
    </xdr:from>
    <xdr:to>
      <xdr:col>13</xdr:col>
      <xdr:colOff>998476</xdr:colOff>
      <xdr:row>74</xdr:row>
      <xdr:rowOff>134907</xdr:rowOff>
    </xdr:to>
    <xdr:cxnSp macro="">
      <xdr:nvCxnSpPr>
        <xdr:cNvPr id="114" name="Straight Arrow Connector 113">
          <a:extLst>
            <a:ext uri="{FF2B5EF4-FFF2-40B4-BE49-F238E27FC236}">
              <a16:creationId xmlns:a16="http://schemas.microsoft.com/office/drawing/2014/main" id="{AFF500A1-6BFA-4B99-ACCF-3CDC3406FC05}"/>
            </a:ext>
          </a:extLst>
        </xdr:cNvPr>
        <xdr:cNvCxnSpPr/>
      </xdr:nvCxnSpPr>
      <xdr:spPr>
        <a:xfrm flipH="1" flipV="1">
          <a:off x="20425258" y="13088145"/>
          <a:ext cx="4218" cy="6294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545745</xdr:colOff>
      <xdr:row>71</xdr:row>
      <xdr:rowOff>48420</xdr:rowOff>
    </xdr:from>
    <xdr:to>
      <xdr:col>14</xdr:col>
      <xdr:colOff>545746</xdr:colOff>
      <xdr:row>74</xdr:row>
      <xdr:rowOff>134907</xdr:rowOff>
    </xdr:to>
    <xdr:cxnSp macro="">
      <xdr:nvCxnSpPr>
        <xdr:cNvPr id="115" name="Straight Arrow Connector 114">
          <a:extLst>
            <a:ext uri="{FF2B5EF4-FFF2-40B4-BE49-F238E27FC236}">
              <a16:creationId xmlns:a16="http://schemas.microsoft.com/office/drawing/2014/main" id="{3E117369-A4B0-4D14-A68F-104AA7CBF2DA}"/>
            </a:ext>
          </a:extLst>
        </xdr:cNvPr>
        <xdr:cNvCxnSpPr/>
      </xdr:nvCxnSpPr>
      <xdr:spPr>
        <a:xfrm flipV="1">
          <a:off x="21876983" y="13088145"/>
          <a:ext cx="1" cy="6294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822632</xdr:colOff>
      <xdr:row>60</xdr:row>
      <xdr:rowOff>161924</xdr:rowOff>
    </xdr:from>
    <xdr:to>
      <xdr:col>13</xdr:col>
      <xdr:colOff>1170104</xdr:colOff>
      <xdr:row>66</xdr:row>
      <xdr:rowOff>83665</xdr:rowOff>
    </xdr:to>
    <xdr:sp macro="" textlink="">
      <xdr:nvSpPr>
        <xdr:cNvPr id="128" name="awardpitch">
          <a:extLst>
            <a:ext uri="{FF2B5EF4-FFF2-40B4-BE49-F238E27FC236}">
              <a16:creationId xmlns:a16="http://schemas.microsoft.com/office/drawing/2014/main" id="{BFAE7491-6E48-4E9F-B4BA-1456D2FF80D3}"/>
            </a:ext>
          </a:extLst>
        </xdr:cNvPr>
        <xdr:cNvSpPr txBox="1"/>
      </xdr:nvSpPr>
      <xdr:spPr>
        <a:xfrm rot="16200000">
          <a:off x="19923572"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14</xdr:col>
      <xdr:colOff>348195</xdr:colOff>
      <xdr:row>60</xdr:row>
      <xdr:rowOff>161924</xdr:rowOff>
    </xdr:from>
    <xdr:to>
      <xdr:col>14</xdr:col>
      <xdr:colOff>695667</xdr:colOff>
      <xdr:row>66</xdr:row>
      <xdr:rowOff>83665</xdr:rowOff>
    </xdr:to>
    <xdr:sp macro="" textlink="">
      <xdr:nvSpPr>
        <xdr:cNvPr id="129" name="of_sum_div_award">
          <a:extLst>
            <a:ext uri="{FF2B5EF4-FFF2-40B4-BE49-F238E27FC236}">
              <a16:creationId xmlns:a16="http://schemas.microsoft.com/office/drawing/2014/main" id="{DBAACE1F-B22B-408D-887B-CA0A1B54D55A}"/>
            </a:ext>
          </a:extLst>
        </xdr:cNvPr>
        <xdr:cNvSpPr txBox="1"/>
      </xdr:nvSpPr>
      <xdr:spPr>
        <a:xfrm rot="16200000">
          <a:off x="21349373" y="11540984"/>
          <a:ext cx="100759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of all Awards</a:t>
          </a:r>
          <a:endParaRPr lang="en-US" sz="1400" b="1" baseline="0">
            <a:solidFill>
              <a:srgbClr val="C00000"/>
            </a:solidFill>
            <a:latin typeface="Arial Narrow" panose="020B0606020202030204" pitchFamily="34" charset="0"/>
          </a:endParaRPr>
        </a:p>
      </xdr:txBody>
    </xdr:sp>
    <xdr:clientData/>
  </xdr:twoCellAnchor>
  <xdr:twoCellAnchor>
    <xdr:from>
      <xdr:col>16</xdr:col>
      <xdr:colOff>3175</xdr:colOff>
      <xdr:row>21</xdr:row>
      <xdr:rowOff>187325</xdr:rowOff>
    </xdr:from>
    <xdr:to>
      <xdr:col>19</xdr:col>
      <xdr:colOff>806450</xdr:colOff>
      <xdr:row>48</xdr:row>
      <xdr:rowOff>76200</xdr:rowOff>
    </xdr:to>
    <xdr:graphicFrame macro="">
      <xdr:nvGraphicFramePr>
        <xdr:cNvPr id="138" name="SF2_4">
          <a:extLst>
            <a:ext uri="{FF2B5EF4-FFF2-40B4-BE49-F238E27FC236}">
              <a16:creationId xmlns:a16="http://schemas.microsoft.com/office/drawing/2014/main" id="{0B76A90E-EBAA-A54F-9557-59F27A28F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1285878</xdr:colOff>
      <xdr:row>76</xdr:row>
      <xdr:rowOff>178827</xdr:rowOff>
    </xdr:from>
    <xdr:to>
      <xdr:col>12</xdr:col>
      <xdr:colOff>1633350</xdr:colOff>
      <xdr:row>84</xdr:row>
      <xdr:rowOff>107491</xdr:rowOff>
    </xdr:to>
    <xdr:sp macro="" textlink="">
      <xdr:nvSpPr>
        <xdr:cNvPr id="139" name="title_sum_all_div_pitch">
          <a:extLst>
            <a:ext uri="{FF2B5EF4-FFF2-40B4-BE49-F238E27FC236}">
              <a16:creationId xmlns:a16="http://schemas.microsoft.com/office/drawing/2014/main" id="{1EA4E9B2-414C-4E71-A4B4-D8E8962A053A}"/>
            </a:ext>
          </a:extLst>
        </xdr:cNvPr>
        <xdr:cNvSpPr txBox="1"/>
      </xdr:nvSpPr>
      <xdr:spPr>
        <a:xfrm rot="16200000">
          <a:off x="18240232" y="14637923"/>
          <a:ext cx="13764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Pitches to</a:t>
          </a:r>
          <a:endParaRPr lang="en-US" sz="1400" b="1" baseline="0">
            <a:solidFill>
              <a:schemeClr val="accent6"/>
            </a:solidFill>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xdr:from>
          <xdr:col>9</xdr:col>
          <xdr:colOff>357188</xdr:colOff>
          <xdr:row>57</xdr:row>
          <xdr:rowOff>52388</xdr:rowOff>
        </xdr:from>
        <xdr:to>
          <xdr:col>10</xdr:col>
          <xdr:colOff>566738</xdr:colOff>
          <xdr:row>60</xdr:row>
          <xdr:rowOff>166688</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D171F"/>
                  </a:solidFill>
                  <a:latin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260FA3C4-38A3-F7F4-984A-3DD7AC24A9A4}"/>
            </a:ext>
          </a:extLst>
        </xdr:cNvPr>
        <xdr:cNvGrpSpPr/>
      </xdr:nvGrpSpPr>
      <xdr:grpSpPr>
        <a:xfrm>
          <a:off x="2000248" y="232174"/>
          <a:ext cx="9470232" cy="6244829"/>
          <a:chOff x="1857373" y="244080"/>
          <a:chExt cx="8803482" cy="6661548"/>
        </a:xfrm>
      </xdr:grpSpPr>
      <xdr:sp macro="" textlink="">
        <xdr:nvSpPr>
          <xdr:cNvPr id="49" name="SanKeyShade">
            <a:extLst>
              <a:ext uri="{FF2B5EF4-FFF2-40B4-BE49-F238E27FC236}">
                <a16:creationId xmlns:a16="http://schemas.microsoft.com/office/drawing/2014/main" id="{F4D7058D-D4A6-452D-9153-5C5AC79D1B0E}"/>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E86C95DE-6181-C4EA-4E60-80A9D916EBE2}"/>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F8704E14-1B27-4C53-A4CE-79F43A7C30B3}"/>
            </a:ext>
          </a:extLst>
        </xdr:cNvPr>
        <xdr:cNvGrpSpPr/>
      </xdr:nvGrpSpPr>
      <xdr:grpSpPr>
        <a:xfrm>
          <a:off x="47625" y="92869"/>
          <a:ext cx="12017773" cy="6767513"/>
          <a:chOff x="0" y="0"/>
          <a:chExt cx="12700000" cy="6858000"/>
        </a:xfrm>
      </xdr:grpSpPr>
      <xdr:sp macro="" textlink="">
        <xdr:nvSpPr>
          <xdr:cNvPr id="3" name="SK_BG">
            <a:extLst>
              <a:ext uri="{FF2B5EF4-FFF2-40B4-BE49-F238E27FC236}">
                <a16:creationId xmlns:a16="http://schemas.microsoft.com/office/drawing/2014/main" id="{07E63256-5CBD-323F-E024-2C6888BE13DE}"/>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5F7A3684-CD07-B560-3A95-E2DFD13D97BE}"/>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8D268B21-F2CD-05EA-6014-3DFF907CA55A}"/>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7F9E9BCD-2743-2D12-CC81-7A2E69B8F869}"/>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3B065320-2F40-13CE-CFCF-20667FC6F977}"/>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76DC6715-5EFF-80AF-0D16-0C5D09E1AFB6}"/>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5C4CCB8A-E18B-1C1A-419C-9B67FABBA783}"/>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F624B884-37CA-CA2F-98E5-C08A388AD236}"/>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D44E26E8-E6DD-5177-2950-130D44623636}"/>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C8F2F4A8-300F-D33A-9AF2-27DB5BB8410F}"/>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E77DD90-174B-69EC-A0D4-8C25D67074DE}"/>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15B96D48-4959-DB83-0757-3342C6C4BFBC}"/>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1BD6D30-870E-8F98-E53A-37DAD86C5119}"/>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99AF0AB5-49E3-558F-5DA4-0021DA3BFD34}"/>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D3029A82-50D4-7A5B-62DC-1F7563D7FB56}"/>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BB37FD7C-B3F3-00C3-C309-132721BAFBDB}"/>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58CA5E0E-7A9B-FDDE-9A47-DCAB2FF890DE}"/>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9D37AE7F-69FB-D316-4755-851C117DBFCB}"/>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E9613E7-030A-12D6-08E3-EF08EE0C535B}"/>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433A4D65-DD8A-3DC4-FA58-CEA1B75DBC15}"/>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52450C50-E39B-EA03-07ED-9E463269179D}"/>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99A9E1A-BECE-28DA-4699-4E1866861BB4}"/>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30F7BED8-56AE-29C3-6925-06D556EF702E}"/>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8C6F952-0D34-D8D0-06A9-1C7DEDC72925}"/>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A8BBD1E1-3278-EC4C-F2B8-CE44553A2AED}"/>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750CF473-8D2D-A0EF-20CF-77BF190A84BF}"/>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B64C80A-61A3-A372-E8AA-E55FA4928546}"/>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DFA18FCE-D841-0179-9624-D8AAB1DBAF0A}"/>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9DD5D517-05EA-9F93-B871-770631E0282F}"/>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BD12D24C-9043-AF11-0B05-4A05000FDE53}"/>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4729A962-E242-D9B3-E5E1-94197E6085F1}"/>
            </a:ext>
          </a:extLst>
        </xdr:cNvPr>
        <xdr:cNvGrpSpPr/>
      </xdr:nvGrpSpPr>
      <xdr:grpSpPr>
        <a:xfrm>
          <a:off x="9291474" y="1098527"/>
          <a:ext cx="2019297" cy="465137"/>
          <a:chOff x="8624724" y="1146152"/>
          <a:chExt cx="1876422" cy="488950"/>
        </a:xfrm>
      </xdr:grpSpPr>
      <xdr:sp macro="" textlink="">
        <xdr:nvSpPr>
          <xdr:cNvPr id="50" name="Rectangle: Rounded Corners 49">
            <a:extLst>
              <a:ext uri="{FF2B5EF4-FFF2-40B4-BE49-F238E27FC236}">
                <a16:creationId xmlns:a16="http://schemas.microsoft.com/office/drawing/2014/main" id="{11048DE9-A1AD-64A6-CBB6-47EEE8736344}"/>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50D796E8-B7B4-4AEE-B52E-89B6ACFA5C3C}"/>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8BBCE7D6-97FF-75B0-7C97-219F4223F3FD}"/>
            </a:ext>
          </a:extLst>
        </xdr:cNvPr>
        <xdr:cNvGrpSpPr/>
      </xdr:nvGrpSpPr>
      <xdr:grpSpPr>
        <a:xfrm>
          <a:off x="6605596" y="571282"/>
          <a:ext cx="1959763" cy="465138"/>
          <a:chOff x="6493674" y="607001"/>
          <a:chExt cx="1816888" cy="488950"/>
        </a:xfrm>
      </xdr:grpSpPr>
      <xdr:sp macro="" textlink="">
        <xdr:nvSpPr>
          <xdr:cNvPr id="69" name="Rectangle: Rounded Corners 68">
            <a:extLst>
              <a:ext uri="{FF2B5EF4-FFF2-40B4-BE49-F238E27FC236}">
                <a16:creationId xmlns:a16="http://schemas.microsoft.com/office/drawing/2014/main" id="{8C9C4592-C548-46CC-BDE7-5E26827AEEBA}"/>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70CB4DED-8ACA-4F97-BAFD-0C2A388756F1}"/>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926191DC-3648-FA51-4347-E150C60B1262}"/>
            </a:ext>
          </a:extLst>
        </xdr:cNvPr>
        <xdr:cNvGrpSpPr/>
      </xdr:nvGrpSpPr>
      <xdr:grpSpPr>
        <a:xfrm>
          <a:off x="2819403" y="3195638"/>
          <a:ext cx="1812127" cy="453231"/>
          <a:chOff x="2688435" y="862013"/>
          <a:chExt cx="1669252" cy="488950"/>
        </a:xfrm>
      </xdr:grpSpPr>
      <xdr:sp macro="" textlink="">
        <xdr:nvSpPr>
          <xdr:cNvPr id="68" name="Rectangle: Rounded Corners 67">
            <a:extLst>
              <a:ext uri="{FF2B5EF4-FFF2-40B4-BE49-F238E27FC236}">
                <a16:creationId xmlns:a16="http://schemas.microsoft.com/office/drawing/2014/main" id="{144DE909-B446-4BF6-AB19-257757FFC073}"/>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8FFFCB0D-FC48-4D11-AA45-B06E16F0EF04}"/>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A0A0427-226D-B2AA-2CD2-A9A0B6373C0B}"/>
            </a:ext>
          </a:extLst>
        </xdr:cNvPr>
        <xdr:cNvGrpSpPr/>
      </xdr:nvGrpSpPr>
      <xdr:grpSpPr>
        <a:xfrm>
          <a:off x="5193512" y="1925138"/>
          <a:ext cx="1759738" cy="453231"/>
          <a:chOff x="4729168" y="3270544"/>
          <a:chExt cx="1664488" cy="488950"/>
        </a:xfrm>
      </xdr:grpSpPr>
      <xdr:sp macro="" textlink="">
        <xdr:nvSpPr>
          <xdr:cNvPr id="67" name="Rectangle: Rounded Corners 66">
            <a:extLst>
              <a:ext uri="{FF2B5EF4-FFF2-40B4-BE49-F238E27FC236}">
                <a16:creationId xmlns:a16="http://schemas.microsoft.com/office/drawing/2014/main" id="{963B3017-6279-4E67-A569-A6826D34231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FF71EAE3-3A23-430A-9A40-EA901FDCA3FC}"/>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E7386286-47D9-18C1-38A0-9567361B3BF3}"/>
            </a:ext>
          </a:extLst>
        </xdr:cNvPr>
        <xdr:cNvGrpSpPr/>
      </xdr:nvGrpSpPr>
      <xdr:grpSpPr>
        <a:xfrm>
          <a:off x="6740134" y="2545727"/>
          <a:ext cx="1690687" cy="465137"/>
          <a:chOff x="6667500" y="2748133"/>
          <a:chExt cx="1547812" cy="488950"/>
        </a:xfrm>
      </xdr:grpSpPr>
      <xdr:sp macro="" textlink="">
        <xdr:nvSpPr>
          <xdr:cNvPr id="66" name="Rectangle: Rounded Corners 65">
            <a:extLst>
              <a:ext uri="{FF2B5EF4-FFF2-40B4-BE49-F238E27FC236}">
                <a16:creationId xmlns:a16="http://schemas.microsoft.com/office/drawing/2014/main" id="{9313095C-1D28-4865-9A41-0321CF758BA4}"/>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5095CDCE-AB27-47E3-BE65-E6C438949292}"/>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987F133E-669B-34C1-160A-52704AC71BC1}"/>
            </a:ext>
          </a:extLst>
        </xdr:cNvPr>
        <xdr:cNvGrpSpPr/>
      </xdr:nvGrpSpPr>
      <xdr:grpSpPr>
        <a:xfrm>
          <a:off x="6757994" y="3561401"/>
          <a:ext cx="1654967" cy="453232"/>
          <a:chOff x="5810252" y="4478183"/>
          <a:chExt cx="1512092" cy="488950"/>
        </a:xfrm>
      </xdr:grpSpPr>
      <xdr:sp macro="" textlink="">
        <xdr:nvSpPr>
          <xdr:cNvPr id="65" name="Rectangle: Rounded Corners 64">
            <a:extLst>
              <a:ext uri="{FF2B5EF4-FFF2-40B4-BE49-F238E27FC236}">
                <a16:creationId xmlns:a16="http://schemas.microsoft.com/office/drawing/2014/main" id="{8DB7D5F4-0E16-4E3C-98C2-8B3F1DCA3EC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208C0C35-2D09-4741-AB8D-1B885881A2E1}"/>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16CE3A1-F234-8F69-C436-16A361C13817}"/>
            </a:ext>
          </a:extLst>
        </xdr:cNvPr>
        <xdr:cNvGrpSpPr/>
      </xdr:nvGrpSpPr>
      <xdr:grpSpPr>
        <a:xfrm>
          <a:off x="6741325" y="4379030"/>
          <a:ext cx="1688305" cy="453231"/>
          <a:chOff x="6241258" y="4664780"/>
          <a:chExt cx="1545430" cy="488950"/>
        </a:xfrm>
      </xdr:grpSpPr>
      <xdr:sp macro="" textlink="">
        <xdr:nvSpPr>
          <xdr:cNvPr id="64" name="Rectangle: Rounded Corners 63">
            <a:extLst>
              <a:ext uri="{FF2B5EF4-FFF2-40B4-BE49-F238E27FC236}">
                <a16:creationId xmlns:a16="http://schemas.microsoft.com/office/drawing/2014/main" id="{E061894E-AAEB-4DAB-BF57-DDE64C46F31F}"/>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1BA6DE07-5A3C-42BD-9424-774667B5F3AA}"/>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3BE93871-94FF-3D3B-4899-D46B240DBE71}"/>
            </a:ext>
          </a:extLst>
        </xdr:cNvPr>
        <xdr:cNvGrpSpPr/>
      </xdr:nvGrpSpPr>
      <xdr:grpSpPr>
        <a:xfrm>
          <a:off x="9289093" y="2112168"/>
          <a:ext cx="2024060" cy="570236"/>
          <a:chOff x="8622343" y="2231231"/>
          <a:chExt cx="1881185" cy="617861"/>
        </a:xfrm>
      </xdr:grpSpPr>
      <xdr:sp macro="" textlink="">
        <xdr:nvSpPr>
          <xdr:cNvPr id="63" name="Rectangle: Rounded Corners 62">
            <a:extLst>
              <a:ext uri="{FF2B5EF4-FFF2-40B4-BE49-F238E27FC236}">
                <a16:creationId xmlns:a16="http://schemas.microsoft.com/office/drawing/2014/main" id="{9F80997C-024C-4C24-9C80-4675FC80F4C1}"/>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3FE16B8C-9BF6-4B67-95F1-09BE5B0587BB}"/>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CCF38104-56F8-2E51-29A9-A7919ED56260}"/>
            </a:ext>
          </a:extLst>
        </xdr:cNvPr>
        <xdr:cNvGrpSpPr/>
      </xdr:nvGrpSpPr>
      <xdr:grpSpPr>
        <a:xfrm>
          <a:off x="9289093" y="2905126"/>
          <a:ext cx="2024060" cy="465138"/>
          <a:chOff x="8622343" y="3083720"/>
          <a:chExt cx="1881185" cy="488950"/>
        </a:xfrm>
      </xdr:grpSpPr>
      <xdr:sp macro="" textlink="">
        <xdr:nvSpPr>
          <xdr:cNvPr id="62" name="Rectangle: Rounded Corners 61">
            <a:extLst>
              <a:ext uri="{FF2B5EF4-FFF2-40B4-BE49-F238E27FC236}">
                <a16:creationId xmlns:a16="http://schemas.microsoft.com/office/drawing/2014/main" id="{2D87434B-6B82-407F-944B-F2A7635E2CB1}"/>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58913448-207E-4187-B0F9-FD0F2B86907D}"/>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5D462EC3-DFCC-B96D-8F7D-ED0D90701914}"/>
            </a:ext>
          </a:extLst>
        </xdr:cNvPr>
        <xdr:cNvGrpSpPr/>
      </xdr:nvGrpSpPr>
      <xdr:grpSpPr>
        <a:xfrm>
          <a:off x="9289093" y="3607595"/>
          <a:ext cx="2024060" cy="423862"/>
          <a:chOff x="8622343" y="3833814"/>
          <a:chExt cx="1881185" cy="447674"/>
        </a:xfrm>
      </xdr:grpSpPr>
      <xdr:sp macro="" textlink="">
        <xdr:nvSpPr>
          <xdr:cNvPr id="61" name="Rectangle: Rounded Corners 60">
            <a:extLst>
              <a:ext uri="{FF2B5EF4-FFF2-40B4-BE49-F238E27FC236}">
                <a16:creationId xmlns:a16="http://schemas.microsoft.com/office/drawing/2014/main" id="{1A8E6F34-C27F-4C03-BF44-2CA96BB1D4C9}"/>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15B64413-9692-470E-BCBA-8077F3F563F3}"/>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915EE2A3-A86B-0B3B-B62B-3CBDEBA62656}"/>
            </a:ext>
          </a:extLst>
        </xdr:cNvPr>
        <xdr:cNvGrpSpPr/>
      </xdr:nvGrpSpPr>
      <xdr:grpSpPr>
        <a:xfrm>
          <a:off x="9289093" y="4167189"/>
          <a:ext cx="2024060" cy="428626"/>
          <a:chOff x="8622343" y="4464845"/>
          <a:chExt cx="1881185" cy="452438"/>
        </a:xfrm>
      </xdr:grpSpPr>
      <xdr:sp macro="" textlink="">
        <xdr:nvSpPr>
          <xdr:cNvPr id="60" name="Rectangle: Rounded Corners 59">
            <a:extLst>
              <a:ext uri="{FF2B5EF4-FFF2-40B4-BE49-F238E27FC236}">
                <a16:creationId xmlns:a16="http://schemas.microsoft.com/office/drawing/2014/main" id="{45012347-17D8-49DE-B744-C8C2F896A86A}"/>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221658EE-F5E4-4A6A-BD95-FDA422153364}"/>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48918EBB-465F-2BF4-59E7-AFD311284275}"/>
            </a:ext>
          </a:extLst>
        </xdr:cNvPr>
        <xdr:cNvGrpSpPr/>
      </xdr:nvGrpSpPr>
      <xdr:grpSpPr>
        <a:xfrm>
          <a:off x="9289093" y="4724588"/>
          <a:ext cx="2024060" cy="455612"/>
          <a:chOff x="8622343" y="4986526"/>
          <a:chExt cx="1881185" cy="488950"/>
        </a:xfrm>
      </xdr:grpSpPr>
      <xdr:sp macro="" textlink="">
        <xdr:nvSpPr>
          <xdr:cNvPr id="59" name="Rectangle: Rounded Corners 58">
            <a:extLst>
              <a:ext uri="{FF2B5EF4-FFF2-40B4-BE49-F238E27FC236}">
                <a16:creationId xmlns:a16="http://schemas.microsoft.com/office/drawing/2014/main" id="{5647DA19-1666-4964-B6CD-ECC08C91DE1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733B1940-DB12-4FE0-BFFA-92481366D879}"/>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CC58E0E5-5A04-44FA-9042-EB90D68E1D08}"/>
            </a:ext>
          </a:extLst>
        </xdr:cNvPr>
        <xdr:cNvGrpSpPr/>
      </xdr:nvGrpSpPr>
      <xdr:grpSpPr>
        <a:xfrm>
          <a:off x="9289093" y="5286562"/>
          <a:ext cx="2024060" cy="453231"/>
          <a:chOff x="8622343" y="5596125"/>
          <a:chExt cx="1881185" cy="488950"/>
        </a:xfrm>
      </xdr:grpSpPr>
      <xdr:sp macro="" textlink="">
        <xdr:nvSpPr>
          <xdr:cNvPr id="58" name="Rectangle: Rounded Corners 57">
            <a:extLst>
              <a:ext uri="{FF2B5EF4-FFF2-40B4-BE49-F238E27FC236}">
                <a16:creationId xmlns:a16="http://schemas.microsoft.com/office/drawing/2014/main" id="{3960340C-71E5-4850-9301-BB3B6C8E6B4A}"/>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52546C8A-730F-444C-B689-B58C75B51E3B}"/>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971C55DC-932C-1536-8D2B-0141F3A107F4}"/>
            </a:ext>
          </a:extLst>
        </xdr:cNvPr>
        <xdr:cNvGrpSpPr/>
      </xdr:nvGrpSpPr>
      <xdr:grpSpPr>
        <a:xfrm>
          <a:off x="9289093" y="5842583"/>
          <a:ext cx="2024060" cy="453231"/>
          <a:chOff x="8622343" y="6187865"/>
          <a:chExt cx="1881185" cy="488950"/>
        </a:xfrm>
      </xdr:grpSpPr>
      <xdr:sp macro="" textlink="">
        <xdr:nvSpPr>
          <xdr:cNvPr id="57" name="Rectangle: Rounded Corners 56">
            <a:extLst>
              <a:ext uri="{FF2B5EF4-FFF2-40B4-BE49-F238E27FC236}">
                <a16:creationId xmlns:a16="http://schemas.microsoft.com/office/drawing/2014/main" id="{65F8E2E1-1978-4348-A870-1184DFC35CDA}"/>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FBC5A28F-A492-4C58-B193-723BC219DF62}"/>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CB517CE-5106-4E50-8437-86D4D5C2265E}"/>
            </a:ext>
          </a:extLst>
        </xdr:cNvPr>
        <xdr:cNvGrpSpPr/>
      </xdr:nvGrpSpPr>
      <xdr:grpSpPr>
        <a:xfrm>
          <a:off x="2962275" y="771525"/>
          <a:ext cx="9374982" cy="6328173"/>
          <a:chOff x="1857373" y="244080"/>
          <a:chExt cx="8803482" cy="6661548"/>
        </a:xfrm>
      </xdr:grpSpPr>
      <xdr:sp macro="" textlink="">
        <xdr:nvSpPr>
          <xdr:cNvPr id="64" name="SanKeyShade">
            <a:extLst>
              <a:ext uri="{FF2B5EF4-FFF2-40B4-BE49-F238E27FC236}">
                <a16:creationId xmlns:a16="http://schemas.microsoft.com/office/drawing/2014/main" id="{13335DF4-E7A7-F436-F44F-DF6F73742043}"/>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9EB5C098-69B2-32CF-172D-A9F6A4DA17A3}"/>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971550</xdr:colOff>
      <xdr:row>1</xdr:row>
      <xdr:rowOff>66674</xdr:rowOff>
    </xdr:from>
    <xdr:to>
      <xdr:col>16</xdr:col>
      <xdr:colOff>447675</xdr:colOff>
      <xdr:row>29</xdr:row>
      <xdr:rowOff>142874</xdr:rowOff>
    </xdr:to>
    <xdr:graphicFrame macro="">
      <xdr:nvGraphicFramePr>
        <xdr:cNvPr id="4" name="Chart 3">
          <a:extLst>
            <a:ext uri="{FF2B5EF4-FFF2-40B4-BE49-F238E27FC236}">
              <a16:creationId xmlns:a16="http://schemas.microsoft.com/office/drawing/2014/main" id="{C305DABC-D5CD-9EE9-2942-162687F109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64E4A252-ADA6-45A7-ADE7-E3DEF95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9933E876-7BF4-5D65-D2A6-841E46D476A5}"/>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F12BB92B-2628-0BCA-6286-91C12C06B35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381000</xdr:colOff>
      <xdr:row>17</xdr:row>
      <xdr:rowOff>82022</xdr:rowOff>
    </xdr:from>
    <xdr:to>
      <xdr:col>12</xdr:col>
      <xdr:colOff>597958</xdr:colOff>
      <xdr:row>19</xdr:row>
      <xdr:rowOff>71438</xdr:rowOff>
    </xdr:to>
    <xdr:sp macro="" textlink="">
      <xdr:nvSpPr>
        <xdr:cNvPr id="4" name="TextBox 3">
          <a:extLst>
            <a:ext uri="{FF2B5EF4-FFF2-40B4-BE49-F238E27FC236}">
              <a16:creationId xmlns:a16="http://schemas.microsoft.com/office/drawing/2014/main" id="{F6E5C654-6878-6FCE-E747-31D203A6E9BF}"/>
            </a:ext>
          </a:extLst>
        </xdr:cNvPr>
        <xdr:cNvSpPr txBox="1"/>
      </xdr:nvSpPr>
      <xdr:spPr>
        <a:xfrm>
          <a:off x="1682750" y="3140605"/>
          <a:ext cx="6725708"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rial Narrow" panose="020B0606020202030204" pitchFamily="34" charset="0"/>
            </a:rPr>
            <a:t>Diverse Spend By Phase of Post Production</a:t>
          </a:r>
        </a:p>
      </xdr:txBody>
    </xdr:sp>
    <xdr:clientData/>
  </xdr:twoCellAnchor>
  <xdr:twoCellAnchor>
    <xdr:from>
      <xdr:col>17</xdr:col>
      <xdr:colOff>432726</xdr:colOff>
      <xdr:row>7</xdr:row>
      <xdr:rowOff>77391</xdr:rowOff>
    </xdr:from>
    <xdr:to>
      <xdr:col>24</xdr:col>
      <xdr:colOff>583406</xdr:colOff>
      <xdr:row>20</xdr:row>
      <xdr:rowOff>60855</xdr:rowOff>
    </xdr:to>
    <xdr:sp macro="" textlink="">
      <xdr:nvSpPr>
        <xdr:cNvPr id="5" name="Rectangle: Rounded Corners 4">
          <a:extLst>
            <a:ext uri="{FF2B5EF4-FFF2-40B4-BE49-F238E27FC236}">
              <a16:creationId xmlns:a16="http://schemas.microsoft.com/office/drawing/2014/main" id="{03BB719A-242B-4319-80DA-312D2BC449F7}"/>
            </a:ext>
          </a:extLst>
        </xdr:cNvPr>
        <xdr:cNvSpPr/>
      </xdr:nvSpPr>
      <xdr:spPr>
        <a:xfrm>
          <a:off x="11565070" y="1327547"/>
          <a:ext cx="4734586" cy="2305183"/>
        </a:xfrm>
        <a:prstGeom prst="roundRect">
          <a:avLst>
            <a:gd name="adj" fmla="val 4208"/>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407460</xdr:colOff>
      <xdr:row>6</xdr:row>
      <xdr:rowOff>89958</xdr:rowOff>
    </xdr:from>
    <xdr:to>
      <xdr:col>21</xdr:col>
      <xdr:colOff>185209</xdr:colOff>
      <xdr:row>9</xdr:row>
      <xdr:rowOff>68792</xdr:rowOff>
    </xdr:to>
    <xdr:sp macro="" textlink="Sheet10!Q8">
      <xdr:nvSpPr>
        <xdr:cNvPr id="6" name="TextBox 5">
          <a:extLst>
            <a:ext uri="{FF2B5EF4-FFF2-40B4-BE49-F238E27FC236}">
              <a16:creationId xmlns:a16="http://schemas.microsoft.com/office/drawing/2014/main" id="{42D8392D-27AD-36D3-07CE-8355E5F8953C}"/>
            </a:ext>
          </a:extLst>
        </xdr:cNvPr>
        <xdr:cNvSpPr txBox="1"/>
      </xdr:nvSpPr>
      <xdr:spPr>
        <a:xfrm>
          <a:off x="12774086" y="1169458"/>
          <a:ext cx="1079499" cy="5185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9390BBA-A937-4E51-852F-9964C3FEC292}" type="TxLink">
            <a:rPr lang="en-US" sz="1100" b="0" i="0" u="none" strike="noStrike">
              <a:solidFill>
                <a:srgbClr val="0D171F"/>
              </a:solidFill>
              <a:latin typeface="Calibri"/>
              <a:cs typeface="Calibri"/>
            </a:rPr>
            <a:pPr/>
            <a:t> </a:t>
          </a:fld>
          <a:endParaRPr lang="en-US" sz="1100"/>
        </a:p>
      </xdr:txBody>
    </xdr:sp>
    <xdr:clientData/>
  </xdr:twoCellAnchor>
  <xdr:twoCellAnchor>
    <xdr:from>
      <xdr:col>1</xdr:col>
      <xdr:colOff>253999</xdr:colOff>
      <xdr:row>7</xdr:row>
      <xdr:rowOff>108855</xdr:rowOff>
    </xdr:from>
    <xdr:to>
      <xdr:col>17</xdr:col>
      <xdr:colOff>100541</xdr:colOff>
      <xdr:row>55</xdr:row>
      <xdr:rowOff>37044</xdr:rowOff>
    </xdr:to>
    <xdr:sp macro="" textlink="">
      <xdr:nvSpPr>
        <xdr:cNvPr id="7" name="Rectangle: Rounded Corners 6">
          <a:extLst>
            <a:ext uri="{FF2B5EF4-FFF2-40B4-BE49-F238E27FC236}">
              <a16:creationId xmlns:a16="http://schemas.microsoft.com/office/drawing/2014/main" id="{2F822772-EB2B-40F0-8EC5-0BA4928D9239}"/>
            </a:ext>
          </a:extLst>
        </xdr:cNvPr>
        <xdr:cNvSpPr/>
      </xdr:nvSpPr>
      <xdr:spPr>
        <a:xfrm>
          <a:off x="908843" y="1359011"/>
          <a:ext cx="10324042" cy="8500689"/>
        </a:xfrm>
        <a:prstGeom prst="roundRect">
          <a:avLst>
            <a:gd name="adj" fmla="val 826"/>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517525</xdr:colOff>
      <xdr:row>16</xdr:row>
      <xdr:rowOff>4234</xdr:rowOff>
    </xdr:from>
    <xdr:to>
      <xdr:col>20</xdr:col>
      <xdr:colOff>258234</xdr:colOff>
      <xdr:row>18</xdr:row>
      <xdr:rowOff>162985</xdr:rowOff>
    </xdr:to>
    <xdr:sp macro="" textlink="Sheet10!Q9">
      <xdr:nvSpPr>
        <xdr:cNvPr id="8" name="TextBox 7">
          <a:extLst>
            <a:ext uri="{FF2B5EF4-FFF2-40B4-BE49-F238E27FC236}">
              <a16:creationId xmlns:a16="http://schemas.microsoft.com/office/drawing/2014/main" id="{37662EF4-51C7-40A6-BF5C-F9DBE0EFA336}"/>
            </a:ext>
          </a:extLst>
        </xdr:cNvPr>
        <xdr:cNvSpPr txBox="1"/>
      </xdr:nvSpPr>
      <xdr:spPr>
        <a:xfrm>
          <a:off x="12233275" y="2882901"/>
          <a:ext cx="1042459" cy="5185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A0359A-188D-41C9-91D0-968B463506FF}" type="TxLink">
            <a:rPr lang="en-US" sz="1100" b="0" i="0" u="none" strike="noStrike">
              <a:solidFill>
                <a:srgbClr val="0D171F"/>
              </a:solidFill>
              <a:latin typeface="Calibri"/>
              <a:cs typeface="Calibri"/>
            </a:rPr>
            <a:pPr/>
            <a:t> </a:t>
          </a:fld>
          <a:endParaRPr lang="en-US" sz="1100"/>
        </a:p>
      </xdr:txBody>
    </xdr:sp>
    <xdr:clientData/>
  </xdr:twoCellAnchor>
  <xdr:twoCellAnchor>
    <xdr:from>
      <xdr:col>19</xdr:col>
      <xdr:colOff>231777</xdr:colOff>
      <xdr:row>3</xdr:row>
      <xdr:rowOff>178858</xdr:rowOff>
    </xdr:from>
    <xdr:to>
      <xdr:col>22</xdr:col>
      <xdr:colOff>132294</xdr:colOff>
      <xdr:row>5</xdr:row>
      <xdr:rowOff>136525</xdr:rowOff>
    </xdr:to>
    <xdr:sp macro="" textlink="">
      <xdr:nvSpPr>
        <xdr:cNvPr id="9" name="TextBox 8">
          <a:extLst>
            <a:ext uri="{FF2B5EF4-FFF2-40B4-BE49-F238E27FC236}">
              <a16:creationId xmlns:a16="http://schemas.microsoft.com/office/drawing/2014/main" id="{5CA6692D-512D-4A3E-A226-A47CB7D6B033}"/>
            </a:ext>
          </a:extLst>
        </xdr:cNvPr>
        <xdr:cNvSpPr txBox="1"/>
      </xdr:nvSpPr>
      <xdr:spPr>
        <a:xfrm>
          <a:off x="12598403" y="718608"/>
          <a:ext cx="1853141"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Production Spend</a:t>
          </a:r>
          <a:endParaRPr lang="en-US" sz="1100"/>
        </a:p>
      </xdr:txBody>
    </xdr:sp>
    <xdr:clientData/>
  </xdr:twoCellAnchor>
  <xdr:twoCellAnchor>
    <xdr:from>
      <xdr:col>19</xdr:col>
      <xdr:colOff>613835</xdr:colOff>
      <xdr:row>10</xdr:row>
      <xdr:rowOff>132291</xdr:rowOff>
    </xdr:from>
    <xdr:to>
      <xdr:col>21</xdr:col>
      <xdr:colOff>365127</xdr:colOff>
      <xdr:row>12</xdr:row>
      <xdr:rowOff>121708</xdr:rowOff>
    </xdr:to>
    <xdr:sp macro="" textlink="Sheet10!N10">
      <xdr:nvSpPr>
        <xdr:cNvPr id="10" name="TextBox 9">
          <a:extLst>
            <a:ext uri="{FF2B5EF4-FFF2-40B4-BE49-F238E27FC236}">
              <a16:creationId xmlns:a16="http://schemas.microsoft.com/office/drawing/2014/main" id="{19E83748-2948-576E-02BF-68DF7772F00B}"/>
            </a:ext>
          </a:extLst>
        </xdr:cNvPr>
        <xdr:cNvSpPr txBox="1"/>
      </xdr:nvSpPr>
      <xdr:spPr>
        <a:xfrm>
          <a:off x="12980461" y="1931458"/>
          <a:ext cx="1053042"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3E073A-C2DA-4A0A-AA66-E5A1AF263FD8}" type="TxLink">
            <a:rPr lang="en-US" sz="1100" b="0" i="0" u="none" strike="noStrike">
              <a:solidFill>
                <a:srgbClr val="0D171F"/>
              </a:solidFill>
              <a:latin typeface="Calibri"/>
              <a:cs typeface="Calibri"/>
            </a:rPr>
            <a:pPr/>
            <a:t> </a:t>
          </a:fld>
          <a:endParaRPr lang="en-US" sz="1100"/>
        </a:p>
      </xdr:txBody>
    </xdr:sp>
    <xdr:clientData/>
  </xdr:twoCellAnchor>
  <xdr:twoCellAnchor>
    <xdr:from>
      <xdr:col>18</xdr:col>
      <xdr:colOff>633941</xdr:colOff>
      <xdr:row>20</xdr:row>
      <xdr:rowOff>110068</xdr:rowOff>
    </xdr:from>
    <xdr:to>
      <xdr:col>20</xdr:col>
      <xdr:colOff>422275</xdr:colOff>
      <xdr:row>22</xdr:row>
      <xdr:rowOff>105305</xdr:rowOff>
    </xdr:to>
    <xdr:sp macro="" textlink="Sheet10!N11">
      <xdr:nvSpPr>
        <xdr:cNvPr id="11" name="TextBox 10">
          <a:extLst>
            <a:ext uri="{FF2B5EF4-FFF2-40B4-BE49-F238E27FC236}">
              <a16:creationId xmlns:a16="http://schemas.microsoft.com/office/drawing/2014/main" id="{3761FC6F-A1B4-46F7-BDAA-66ABC77BFDF7}"/>
            </a:ext>
          </a:extLst>
        </xdr:cNvPr>
        <xdr:cNvSpPr txBox="1"/>
      </xdr:nvSpPr>
      <xdr:spPr>
        <a:xfrm>
          <a:off x="12349691" y="3708401"/>
          <a:ext cx="1090084" cy="355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1AE9EC-BED5-40AC-8E59-33311B8CDF06}" type="TxLink">
            <a:rPr lang="en-US" sz="1100" b="0" i="0" u="none" strike="noStrike">
              <a:solidFill>
                <a:srgbClr val="0D171F"/>
              </a:solidFill>
              <a:latin typeface="Calibri"/>
              <a:cs typeface="Calibri"/>
            </a:rPr>
            <a:pPr/>
            <a:t> </a:t>
          </a:fld>
          <a:endParaRPr lang="en-US" sz="1100" b="0" i="0" u="none" strike="noStrike">
            <a:solidFill>
              <a:srgbClr val="0D171F"/>
            </a:solidFill>
            <a:latin typeface="Calibri"/>
            <a:cs typeface="Calibri"/>
          </a:endParaRPr>
        </a:p>
      </xdr:txBody>
    </xdr:sp>
    <xdr:clientData/>
  </xdr:twoCellAnchor>
  <xdr:twoCellAnchor>
    <xdr:from>
      <xdr:col>7</xdr:col>
      <xdr:colOff>589360</xdr:colOff>
      <xdr:row>19</xdr:row>
      <xdr:rowOff>66142</xdr:rowOff>
    </xdr:from>
    <xdr:to>
      <xdr:col>16</xdr:col>
      <xdr:colOff>309562</xdr:colOff>
      <xdr:row>53</xdr:row>
      <xdr:rowOff>121706</xdr:rowOff>
    </xdr:to>
    <xdr:graphicFrame macro="">
      <xdr:nvGraphicFramePr>
        <xdr:cNvPr id="12" name="Chart 11">
          <a:extLst>
            <a:ext uri="{FF2B5EF4-FFF2-40B4-BE49-F238E27FC236}">
              <a16:creationId xmlns:a16="http://schemas.microsoft.com/office/drawing/2014/main" id="{C27F4569-2221-4311-A57B-2B520847BB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316441</xdr:colOff>
      <xdr:row>22</xdr:row>
      <xdr:rowOff>175681</xdr:rowOff>
    </xdr:from>
    <xdr:to>
      <xdr:col>6</xdr:col>
      <xdr:colOff>385230</xdr:colOff>
      <xdr:row>49</xdr:row>
      <xdr:rowOff>110065</xdr:rowOff>
    </xdr:to>
    <xdr:grpSp>
      <xdr:nvGrpSpPr>
        <xdr:cNvPr id="54" name="Group 53">
          <a:extLst>
            <a:ext uri="{FF2B5EF4-FFF2-40B4-BE49-F238E27FC236}">
              <a16:creationId xmlns:a16="http://schemas.microsoft.com/office/drawing/2014/main" id="{D18A69F3-A09C-1387-7413-254372F008A4}"/>
            </a:ext>
          </a:extLst>
        </xdr:cNvPr>
        <xdr:cNvGrpSpPr/>
      </xdr:nvGrpSpPr>
      <xdr:grpSpPr>
        <a:xfrm>
          <a:off x="2935816" y="4104744"/>
          <a:ext cx="1378477" cy="4756415"/>
          <a:chOff x="1836209" y="4144432"/>
          <a:chExt cx="1370540" cy="4792134"/>
        </a:xfrm>
      </xdr:grpSpPr>
      <xdr:sp macro="" textlink="Sheet10!V41">
        <xdr:nvSpPr>
          <xdr:cNvPr id="13" name="TextBox 12">
            <a:extLst>
              <a:ext uri="{FF2B5EF4-FFF2-40B4-BE49-F238E27FC236}">
                <a16:creationId xmlns:a16="http://schemas.microsoft.com/office/drawing/2014/main" id="{37F0FD06-D39F-3779-1265-B9F95F977948}"/>
              </a:ext>
            </a:extLst>
          </xdr:cNvPr>
          <xdr:cNvSpPr txBox="1"/>
        </xdr:nvSpPr>
        <xdr:spPr>
          <a:xfrm>
            <a:off x="1836209" y="5248009"/>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VFX</a:t>
            </a:r>
            <a:endParaRPr lang="en-US" sz="1800" b="1">
              <a:latin typeface="Arial Narrow" panose="020B0606020202030204" pitchFamily="34" charset="0"/>
            </a:endParaRPr>
          </a:p>
        </xdr:txBody>
      </xdr:sp>
      <xdr:sp macro="" textlink="Sheet10!V41">
        <xdr:nvSpPr>
          <xdr:cNvPr id="14" name="TextBox 13">
            <a:extLst>
              <a:ext uri="{FF2B5EF4-FFF2-40B4-BE49-F238E27FC236}">
                <a16:creationId xmlns:a16="http://schemas.microsoft.com/office/drawing/2014/main" id="{35EF98D2-D4EC-4F27-A8C3-F7EFBFC420FB}"/>
              </a:ext>
            </a:extLst>
          </xdr:cNvPr>
          <xdr:cNvSpPr txBox="1"/>
        </xdr:nvSpPr>
        <xdr:spPr>
          <a:xfrm>
            <a:off x="1836209" y="7455163"/>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3C38C1-0015-4314-89DA-2E71C79CF375}" type="TxLink">
              <a:rPr lang="en-US" sz="1800" b="1" i="0" u="none" strike="noStrike">
                <a:solidFill>
                  <a:srgbClr val="0D171F"/>
                </a:solidFill>
                <a:latin typeface="Arial Narrow" panose="020B0606020202030204" pitchFamily="34" charset="0"/>
                <a:cs typeface="Calibri"/>
              </a:rPr>
              <a:pPr/>
              <a:t> </a:t>
            </a:fld>
            <a:endParaRPr lang="en-US" sz="1800" b="1">
              <a:latin typeface="Arial Narrow" panose="020B0606020202030204" pitchFamily="34" charset="0"/>
            </a:endParaRPr>
          </a:p>
        </xdr:txBody>
      </xdr:sp>
      <xdr:sp macro="" textlink="Sheet10!V41">
        <xdr:nvSpPr>
          <xdr:cNvPr id="15" name="TextBox 14">
            <a:extLst>
              <a:ext uri="{FF2B5EF4-FFF2-40B4-BE49-F238E27FC236}">
                <a16:creationId xmlns:a16="http://schemas.microsoft.com/office/drawing/2014/main" id="{232C654B-080A-4258-988E-A8C23B15DE01}"/>
              </a:ext>
            </a:extLst>
          </xdr:cNvPr>
          <xdr:cNvSpPr txBox="1"/>
        </xdr:nvSpPr>
        <xdr:spPr>
          <a:xfrm>
            <a:off x="1836209" y="6351586"/>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STILLS</a:t>
            </a:r>
            <a:endParaRPr lang="en-US" sz="1800" b="1">
              <a:latin typeface="Arial Narrow" panose="020B0606020202030204" pitchFamily="34" charset="0"/>
            </a:endParaRPr>
          </a:p>
        </xdr:txBody>
      </xdr:sp>
      <xdr:sp macro="" textlink="Sheet10!V41">
        <xdr:nvSpPr>
          <xdr:cNvPr id="16" name="TextBox 15">
            <a:extLst>
              <a:ext uri="{FF2B5EF4-FFF2-40B4-BE49-F238E27FC236}">
                <a16:creationId xmlns:a16="http://schemas.microsoft.com/office/drawing/2014/main" id="{30C77E67-BCCA-4584-A6F7-89BA73D85297}"/>
              </a:ext>
            </a:extLst>
          </xdr:cNvPr>
          <xdr:cNvSpPr txBox="1"/>
        </xdr:nvSpPr>
        <xdr:spPr>
          <a:xfrm>
            <a:off x="1836209" y="8558740"/>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AUDIO</a:t>
            </a:r>
          </a:p>
        </xdr:txBody>
      </xdr:sp>
      <xdr:sp macro="" textlink="Sheet10!V41">
        <xdr:nvSpPr>
          <xdr:cNvPr id="17" name="TextBox 16">
            <a:extLst>
              <a:ext uri="{FF2B5EF4-FFF2-40B4-BE49-F238E27FC236}">
                <a16:creationId xmlns:a16="http://schemas.microsoft.com/office/drawing/2014/main" id="{E0B3C234-394A-48B3-B50C-C7A69DAC44CB}"/>
              </a:ext>
            </a:extLst>
          </xdr:cNvPr>
          <xdr:cNvSpPr txBox="1"/>
        </xdr:nvSpPr>
        <xdr:spPr>
          <a:xfrm>
            <a:off x="1836209" y="4144432"/>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0" u="none" strike="noStrike">
                <a:solidFill>
                  <a:srgbClr val="0D171F"/>
                </a:solidFill>
                <a:latin typeface="Arial Narrow" panose="020B0606020202030204" pitchFamily="34" charset="0"/>
                <a:cs typeface="Calibri"/>
              </a:rPr>
              <a:t>EDIT</a:t>
            </a:r>
            <a:endParaRPr lang="en-US" sz="1800" b="1">
              <a:latin typeface="Arial Narrow" panose="020B0606020202030204" pitchFamily="34" charset="0"/>
            </a:endParaRPr>
          </a:p>
        </xdr:txBody>
      </xdr:sp>
    </xdr:grpSp>
    <xdr:clientData/>
  </xdr:twoCellAnchor>
  <xdr:twoCellAnchor>
    <xdr:from>
      <xdr:col>5</xdr:col>
      <xdr:colOff>137580</xdr:colOff>
      <xdr:row>21</xdr:row>
      <xdr:rowOff>89957</xdr:rowOff>
    </xdr:from>
    <xdr:to>
      <xdr:col>9</xdr:col>
      <xdr:colOff>165088</xdr:colOff>
      <xdr:row>51</xdr:row>
      <xdr:rowOff>15874</xdr:rowOff>
    </xdr:to>
    <xdr:grpSp>
      <xdr:nvGrpSpPr>
        <xdr:cNvPr id="53" name="Group 52">
          <a:extLst>
            <a:ext uri="{FF2B5EF4-FFF2-40B4-BE49-F238E27FC236}">
              <a16:creationId xmlns:a16="http://schemas.microsoft.com/office/drawing/2014/main" id="{9C0BCA62-581F-E4DD-3F01-254AE9C41C44}"/>
            </a:ext>
          </a:extLst>
        </xdr:cNvPr>
        <xdr:cNvGrpSpPr/>
      </xdr:nvGrpSpPr>
      <xdr:grpSpPr>
        <a:xfrm>
          <a:off x="3411799" y="3840426"/>
          <a:ext cx="2646883" cy="5283729"/>
          <a:chOff x="2635252" y="3878791"/>
          <a:chExt cx="2631008" cy="5323417"/>
        </a:xfrm>
      </xdr:grpSpPr>
      <xdr:grpSp>
        <xdr:nvGrpSpPr>
          <xdr:cNvPr id="52" name="Group 51">
            <a:extLst>
              <a:ext uri="{FF2B5EF4-FFF2-40B4-BE49-F238E27FC236}">
                <a16:creationId xmlns:a16="http://schemas.microsoft.com/office/drawing/2014/main" id="{417546F7-1FE6-79AC-37C5-9681046CD46C}"/>
              </a:ext>
            </a:extLst>
          </xdr:cNvPr>
          <xdr:cNvGrpSpPr/>
        </xdr:nvGrpSpPr>
        <xdr:grpSpPr>
          <a:xfrm>
            <a:off x="2635252" y="3878791"/>
            <a:ext cx="2631008" cy="909109"/>
            <a:chOff x="1872200" y="3868208"/>
            <a:chExt cx="2631008" cy="909109"/>
          </a:xfrm>
        </xdr:grpSpPr>
        <xdr:sp macro="" textlink="">
          <xdr:nvSpPr>
            <xdr:cNvPr id="18" name="TextBox 17">
              <a:extLst>
                <a:ext uri="{FF2B5EF4-FFF2-40B4-BE49-F238E27FC236}">
                  <a16:creationId xmlns:a16="http://schemas.microsoft.com/office/drawing/2014/main" id="{2066214A-68A5-6A08-0682-C75CE389299B}"/>
                </a:ext>
              </a:extLst>
            </xdr:cNvPr>
            <xdr:cNvSpPr txBox="1"/>
          </xdr:nvSpPr>
          <xdr:spPr>
            <a:xfrm>
              <a:off x="3550707" y="386820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19" name="TextBox 18">
              <a:extLst>
                <a:ext uri="{FF2B5EF4-FFF2-40B4-BE49-F238E27FC236}">
                  <a16:creationId xmlns:a16="http://schemas.microsoft.com/office/drawing/2014/main" id="{1D6E1473-47DF-4BA1-9611-65B19BBE3B7E}"/>
                </a:ext>
              </a:extLst>
            </xdr:cNvPr>
            <xdr:cNvSpPr txBox="1"/>
          </xdr:nvSpPr>
          <xdr:spPr>
            <a:xfrm>
              <a:off x="2829981" y="416877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20" name="TextBox 19">
              <a:extLst>
                <a:ext uri="{FF2B5EF4-FFF2-40B4-BE49-F238E27FC236}">
                  <a16:creationId xmlns:a16="http://schemas.microsoft.com/office/drawing/2014/main" id="{A10D04EF-FF5A-40F7-BDAC-539A1A07ADFC}"/>
                </a:ext>
              </a:extLst>
            </xdr:cNvPr>
            <xdr:cNvSpPr txBox="1"/>
          </xdr:nvSpPr>
          <xdr:spPr>
            <a:xfrm>
              <a:off x="1872200" y="447569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1" name="Group 50">
            <a:extLst>
              <a:ext uri="{FF2B5EF4-FFF2-40B4-BE49-F238E27FC236}">
                <a16:creationId xmlns:a16="http://schemas.microsoft.com/office/drawing/2014/main" id="{38B67833-C6A2-5F21-339D-5A3AA2FB3F04}"/>
              </a:ext>
            </a:extLst>
          </xdr:cNvPr>
          <xdr:cNvGrpSpPr/>
        </xdr:nvGrpSpPr>
        <xdr:grpSpPr>
          <a:xfrm>
            <a:off x="2973918" y="4982368"/>
            <a:ext cx="2292342" cy="909109"/>
            <a:chOff x="2246850" y="5084233"/>
            <a:chExt cx="2292342" cy="909109"/>
          </a:xfrm>
        </xdr:grpSpPr>
        <xdr:sp macro="" textlink="">
          <xdr:nvSpPr>
            <xdr:cNvPr id="33" name="TextBox 32">
              <a:extLst>
                <a:ext uri="{FF2B5EF4-FFF2-40B4-BE49-F238E27FC236}">
                  <a16:creationId xmlns:a16="http://schemas.microsoft.com/office/drawing/2014/main" id="{F58AD8D9-850E-4370-A983-D3A7F8DCD21C}"/>
                </a:ext>
              </a:extLst>
            </xdr:cNvPr>
            <xdr:cNvSpPr txBox="1"/>
          </xdr:nvSpPr>
          <xdr:spPr>
            <a:xfrm>
              <a:off x="3586691" y="5084233"/>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34" name="TextBox 33">
              <a:extLst>
                <a:ext uri="{FF2B5EF4-FFF2-40B4-BE49-F238E27FC236}">
                  <a16:creationId xmlns:a16="http://schemas.microsoft.com/office/drawing/2014/main" id="{3B973B1B-9314-47BF-8CFB-E89DAE546DEE}"/>
                </a:ext>
              </a:extLst>
            </xdr:cNvPr>
            <xdr:cNvSpPr txBox="1"/>
          </xdr:nvSpPr>
          <xdr:spPr>
            <a:xfrm>
              <a:off x="2865965" y="5384800"/>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35" name="TextBox 34">
              <a:extLst>
                <a:ext uri="{FF2B5EF4-FFF2-40B4-BE49-F238E27FC236}">
                  <a16:creationId xmlns:a16="http://schemas.microsoft.com/office/drawing/2014/main" id="{837047AC-CA24-458A-9E8D-9AFC59663F55}"/>
                </a:ext>
              </a:extLst>
            </xdr:cNvPr>
            <xdr:cNvSpPr txBox="1"/>
          </xdr:nvSpPr>
          <xdr:spPr>
            <a:xfrm>
              <a:off x="2246850" y="5691717"/>
              <a:ext cx="2292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0" name="Group 49">
            <a:extLst>
              <a:ext uri="{FF2B5EF4-FFF2-40B4-BE49-F238E27FC236}">
                <a16:creationId xmlns:a16="http://schemas.microsoft.com/office/drawing/2014/main" id="{83494AFA-F4EC-5F4B-7B4D-C9E27E7B8A56}"/>
              </a:ext>
            </a:extLst>
          </xdr:cNvPr>
          <xdr:cNvGrpSpPr/>
        </xdr:nvGrpSpPr>
        <xdr:grpSpPr>
          <a:xfrm>
            <a:off x="2905126" y="6085945"/>
            <a:ext cx="2361133" cy="909109"/>
            <a:chOff x="2229917" y="6294966"/>
            <a:chExt cx="2361133" cy="909109"/>
          </a:xfrm>
        </xdr:grpSpPr>
        <xdr:sp macro="" textlink="">
          <xdr:nvSpPr>
            <xdr:cNvPr id="39" name="TextBox 38">
              <a:extLst>
                <a:ext uri="{FF2B5EF4-FFF2-40B4-BE49-F238E27FC236}">
                  <a16:creationId xmlns:a16="http://schemas.microsoft.com/office/drawing/2014/main" id="{EDE3B6F2-8D07-40A6-8AA0-2C2CE8F7BFF5}"/>
                </a:ext>
              </a:extLst>
            </xdr:cNvPr>
            <xdr:cNvSpPr txBox="1"/>
          </xdr:nvSpPr>
          <xdr:spPr>
            <a:xfrm>
              <a:off x="3638550" y="6294966"/>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0" name="TextBox 39">
              <a:extLst>
                <a:ext uri="{FF2B5EF4-FFF2-40B4-BE49-F238E27FC236}">
                  <a16:creationId xmlns:a16="http://schemas.microsoft.com/office/drawing/2014/main" id="{65A17C31-C27A-4E8E-81BC-BA57FA98050F}"/>
                </a:ext>
              </a:extLst>
            </xdr:cNvPr>
            <xdr:cNvSpPr txBox="1"/>
          </xdr:nvSpPr>
          <xdr:spPr>
            <a:xfrm>
              <a:off x="2917824" y="6595533"/>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1" name="TextBox 40">
              <a:extLst>
                <a:ext uri="{FF2B5EF4-FFF2-40B4-BE49-F238E27FC236}">
                  <a16:creationId xmlns:a16="http://schemas.microsoft.com/office/drawing/2014/main" id="{EC7E6357-1BFB-41E4-AD5C-9DF95000F887}"/>
                </a:ext>
              </a:extLst>
            </xdr:cNvPr>
            <xdr:cNvSpPr txBox="1"/>
          </xdr:nvSpPr>
          <xdr:spPr>
            <a:xfrm>
              <a:off x="2229917" y="6902450"/>
              <a:ext cx="2361133"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9" name="Group 48">
            <a:extLst>
              <a:ext uri="{FF2B5EF4-FFF2-40B4-BE49-F238E27FC236}">
                <a16:creationId xmlns:a16="http://schemas.microsoft.com/office/drawing/2014/main" id="{29545067-8475-922A-E95C-0762D198341C}"/>
              </a:ext>
            </a:extLst>
          </xdr:cNvPr>
          <xdr:cNvGrpSpPr/>
        </xdr:nvGrpSpPr>
        <xdr:grpSpPr>
          <a:xfrm>
            <a:off x="2846918" y="7189522"/>
            <a:ext cx="2419342" cy="909109"/>
            <a:chOff x="2123025" y="7468657"/>
            <a:chExt cx="2419342" cy="909109"/>
          </a:xfrm>
        </xdr:grpSpPr>
        <xdr:sp macro="" textlink="">
          <xdr:nvSpPr>
            <xdr:cNvPr id="42" name="TextBox 41">
              <a:extLst>
                <a:ext uri="{FF2B5EF4-FFF2-40B4-BE49-F238E27FC236}">
                  <a16:creationId xmlns:a16="http://schemas.microsoft.com/office/drawing/2014/main" id="{B3BB3395-0720-40B0-9A53-13FB66BB16B9}"/>
                </a:ext>
              </a:extLst>
            </xdr:cNvPr>
            <xdr:cNvSpPr txBox="1"/>
          </xdr:nvSpPr>
          <xdr:spPr>
            <a:xfrm>
              <a:off x="3589866" y="7468657"/>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3" name="TextBox 42">
              <a:extLst>
                <a:ext uri="{FF2B5EF4-FFF2-40B4-BE49-F238E27FC236}">
                  <a16:creationId xmlns:a16="http://schemas.microsoft.com/office/drawing/2014/main" id="{E65ADDC3-438F-43D9-BE7D-0148577F9A8A}"/>
                </a:ext>
              </a:extLst>
            </xdr:cNvPr>
            <xdr:cNvSpPr txBox="1"/>
          </xdr:nvSpPr>
          <xdr:spPr>
            <a:xfrm>
              <a:off x="2916774" y="7769224"/>
              <a:ext cx="162559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4" name="TextBox 43">
              <a:extLst>
                <a:ext uri="{FF2B5EF4-FFF2-40B4-BE49-F238E27FC236}">
                  <a16:creationId xmlns:a16="http://schemas.microsoft.com/office/drawing/2014/main" id="{5A52A1B6-8F22-431C-A03B-33972514C23C}"/>
                </a:ext>
              </a:extLst>
            </xdr:cNvPr>
            <xdr:cNvSpPr txBox="1"/>
          </xdr:nvSpPr>
          <xdr:spPr>
            <a:xfrm>
              <a:off x="2123025" y="8076141"/>
              <a:ext cx="2419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8" name="Group 47">
            <a:extLst>
              <a:ext uri="{FF2B5EF4-FFF2-40B4-BE49-F238E27FC236}">
                <a16:creationId xmlns:a16="http://schemas.microsoft.com/office/drawing/2014/main" id="{B678BF3E-85BE-96CA-862F-584B40C283CC}"/>
              </a:ext>
            </a:extLst>
          </xdr:cNvPr>
          <xdr:cNvGrpSpPr/>
        </xdr:nvGrpSpPr>
        <xdr:grpSpPr>
          <a:xfrm>
            <a:off x="2788710" y="8293099"/>
            <a:ext cx="2477550" cy="909109"/>
            <a:chOff x="2037300" y="8457140"/>
            <a:chExt cx="2477550" cy="909109"/>
          </a:xfrm>
        </xdr:grpSpPr>
        <xdr:sp macro="" textlink="">
          <xdr:nvSpPr>
            <xdr:cNvPr id="45" name="TextBox 44">
              <a:extLst>
                <a:ext uri="{FF2B5EF4-FFF2-40B4-BE49-F238E27FC236}">
                  <a16:creationId xmlns:a16="http://schemas.microsoft.com/office/drawing/2014/main" id="{08518301-086C-49D9-A94A-D61AC2516511}"/>
                </a:ext>
              </a:extLst>
            </xdr:cNvPr>
            <xdr:cNvSpPr txBox="1"/>
          </xdr:nvSpPr>
          <xdr:spPr>
            <a:xfrm>
              <a:off x="3562349" y="8457140"/>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6" name="TextBox 45">
              <a:extLst>
                <a:ext uri="{FF2B5EF4-FFF2-40B4-BE49-F238E27FC236}">
                  <a16:creationId xmlns:a16="http://schemas.microsoft.com/office/drawing/2014/main" id="{13C62521-4EE9-4143-B5A8-E9158069CB3B}"/>
                </a:ext>
              </a:extLst>
            </xdr:cNvPr>
            <xdr:cNvSpPr txBox="1"/>
          </xdr:nvSpPr>
          <xdr:spPr>
            <a:xfrm>
              <a:off x="2841623" y="8757707"/>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7" name="TextBox 46">
              <a:extLst>
                <a:ext uri="{FF2B5EF4-FFF2-40B4-BE49-F238E27FC236}">
                  <a16:creationId xmlns:a16="http://schemas.microsoft.com/office/drawing/2014/main" id="{4CA5C603-2027-4BD5-A2F6-5245F7638E1B}"/>
                </a:ext>
              </a:extLst>
            </xdr:cNvPr>
            <xdr:cNvSpPr txBox="1"/>
          </xdr:nvSpPr>
          <xdr:spPr>
            <a:xfrm>
              <a:off x="2037300" y="9064624"/>
              <a:ext cx="2477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clientData/>
  </xdr:twoCellAnchor>
  <xdr:twoCellAnchor>
    <xdr:from>
      <xdr:col>3</xdr:col>
      <xdr:colOff>597952</xdr:colOff>
      <xdr:row>27</xdr:row>
      <xdr:rowOff>0</xdr:rowOff>
    </xdr:from>
    <xdr:to>
      <xdr:col>9</xdr:col>
      <xdr:colOff>346331</xdr:colOff>
      <xdr:row>27</xdr:row>
      <xdr:rowOff>15877</xdr:rowOff>
    </xdr:to>
    <xdr:cxnSp macro="">
      <xdr:nvCxnSpPr>
        <xdr:cNvPr id="57" name="Straight Connector 56">
          <a:extLst>
            <a:ext uri="{FF2B5EF4-FFF2-40B4-BE49-F238E27FC236}">
              <a16:creationId xmlns:a16="http://schemas.microsoft.com/office/drawing/2014/main" id="{031BEDEE-CCC9-530F-35D6-A062C0DA55FD}"/>
            </a:ext>
          </a:extLst>
        </xdr:cNvPr>
        <xdr:cNvCxnSpPr/>
      </xdr:nvCxnSpPr>
      <xdr:spPr>
        <a:xfrm>
          <a:off x="2562483" y="4822031"/>
          <a:ext cx="3677442" cy="1587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33</xdr:row>
      <xdr:rowOff>43039</xdr:rowOff>
    </xdr:from>
    <xdr:to>
      <xdr:col>9</xdr:col>
      <xdr:colOff>346331</xdr:colOff>
      <xdr:row>33</xdr:row>
      <xdr:rowOff>43039</xdr:rowOff>
    </xdr:to>
    <xdr:cxnSp macro="">
      <xdr:nvCxnSpPr>
        <xdr:cNvPr id="59" name="Straight Connector 58">
          <a:extLst>
            <a:ext uri="{FF2B5EF4-FFF2-40B4-BE49-F238E27FC236}">
              <a16:creationId xmlns:a16="http://schemas.microsoft.com/office/drawing/2014/main" id="{73825BC8-2E4C-4FD9-8B80-DCD2FA4B2FA3}"/>
            </a:ext>
          </a:extLst>
        </xdr:cNvPr>
        <xdr:cNvCxnSpPr/>
      </xdr:nvCxnSpPr>
      <xdr:spPr>
        <a:xfrm>
          <a:off x="2562483" y="5936633"/>
          <a:ext cx="3677442"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39</xdr:row>
      <xdr:rowOff>70201</xdr:rowOff>
    </xdr:from>
    <xdr:to>
      <xdr:col>9</xdr:col>
      <xdr:colOff>346331</xdr:colOff>
      <xdr:row>39</xdr:row>
      <xdr:rowOff>70201</xdr:rowOff>
    </xdr:to>
    <xdr:cxnSp macro="">
      <xdr:nvCxnSpPr>
        <xdr:cNvPr id="60" name="Straight Connector 59">
          <a:extLst>
            <a:ext uri="{FF2B5EF4-FFF2-40B4-BE49-F238E27FC236}">
              <a16:creationId xmlns:a16="http://schemas.microsoft.com/office/drawing/2014/main" id="{80B1443C-69CD-45D7-902C-CF870CF608A1}"/>
            </a:ext>
          </a:extLst>
        </xdr:cNvPr>
        <xdr:cNvCxnSpPr/>
      </xdr:nvCxnSpPr>
      <xdr:spPr>
        <a:xfrm>
          <a:off x="2562483" y="7035357"/>
          <a:ext cx="3677442"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597952</xdr:colOff>
      <xdr:row>45</xdr:row>
      <xdr:rowOff>97363</xdr:rowOff>
    </xdr:from>
    <xdr:to>
      <xdr:col>9</xdr:col>
      <xdr:colOff>347390</xdr:colOff>
      <xdr:row>45</xdr:row>
      <xdr:rowOff>97363</xdr:rowOff>
    </xdr:to>
    <xdr:cxnSp macro="">
      <xdr:nvCxnSpPr>
        <xdr:cNvPr id="61" name="Straight Connector 60">
          <a:extLst>
            <a:ext uri="{FF2B5EF4-FFF2-40B4-BE49-F238E27FC236}">
              <a16:creationId xmlns:a16="http://schemas.microsoft.com/office/drawing/2014/main" id="{B9E791F6-7F00-46EA-9EBB-8799A0DF641A}"/>
            </a:ext>
          </a:extLst>
        </xdr:cNvPr>
        <xdr:cNvCxnSpPr/>
      </xdr:nvCxnSpPr>
      <xdr:spPr>
        <a:xfrm>
          <a:off x="2562483" y="8134082"/>
          <a:ext cx="3678501"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447068</xdr:colOff>
      <xdr:row>8</xdr:row>
      <xdr:rowOff>66667</xdr:rowOff>
    </xdr:from>
    <xdr:to>
      <xdr:col>12</xdr:col>
      <xdr:colOff>13150</xdr:colOff>
      <xdr:row>11</xdr:row>
      <xdr:rowOff>36054</xdr:rowOff>
    </xdr:to>
    <xdr:sp macro="" textlink="">
      <xdr:nvSpPr>
        <xdr:cNvPr id="63" name="TextBox 62">
          <a:extLst>
            <a:ext uri="{FF2B5EF4-FFF2-40B4-BE49-F238E27FC236}">
              <a16:creationId xmlns:a16="http://schemas.microsoft.com/office/drawing/2014/main" id="{E008C33A-F5DA-4C79-8E52-30C5C3B93FDF}"/>
            </a:ext>
          </a:extLst>
        </xdr:cNvPr>
        <xdr:cNvSpPr txBox="1"/>
      </xdr:nvSpPr>
      <xdr:spPr>
        <a:xfrm>
          <a:off x="1100211" y="1536238"/>
          <a:ext cx="6750653" cy="520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latin typeface="Arial Narrow" panose="020B0606020202030204" pitchFamily="34" charset="0"/>
            </a:rPr>
            <a:t>Diverse Spend</a:t>
          </a:r>
        </a:p>
      </xdr:txBody>
    </xdr:sp>
    <xdr:clientData/>
  </xdr:twoCellAnchor>
  <xdr:twoCellAnchor>
    <xdr:from>
      <xdr:col>7</xdr:col>
      <xdr:colOff>0</xdr:colOff>
      <xdr:row>9</xdr:row>
      <xdr:rowOff>32505</xdr:rowOff>
    </xdr:from>
    <xdr:to>
      <xdr:col>16</xdr:col>
      <xdr:colOff>455839</xdr:colOff>
      <xdr:row>20</xdr:row>
      <xdr:rowOff>158513</xdr:rowOff>
    </xdr:to>
    <xdr:graphicFrame macro="">
      <xdr:nvGraphicFramePr>
        <xdr:cNvPr id="64" name="Chart 63">
          <a:extLst>
            <a:ext uri="{FF2B5EF4-FFF2-40B4-BE49-F238E27FC236}">
              <a16:creationId xmlns:a16="http://schemas.microsoft.com/office/drawing/2014/main" id="{D68B076E-E3EF-4367-B893-E73CB4699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495034</xdr:colOff>
      <xdr:row>14</xdr:row>
      <xdr:rowOff>89200</xdr:rowOff>
    </xdr:from>
    <xdr:to>
      <xdr:col>4</xdr:col>
      <xdr:colOff>336283</xdr:colOff>
      <xdr:row>16</xdr:row>
      <xdr:rowOff>107193</xdr:rowOff>
    </xdr:to>
    <xdr:sp macro="" textlink="Sheet10!AN73">
      <xdr:nvSpPr>
        <xdr:cNvPr id="65" name="TextBox 64">
          <a:extLst>
            <a:ext uri="{FF2B5EF4-FFF2-40B4-BE49-F238E27FC236}">
              <a16:creationId xmlns:a16="http://schemas.microsoft.com/office/drawing/2014/main" id="{0A113EF2-E713-4EAC-9EB0-71842AEF68C8}"/>
            </a:ext>
          </a:extLst>
        </xdr:cNvPr>
        <xdr:cNvSpPr txBox="1"/>
      </xdr:nvSpPr>
      <xdr:spPr>
        <a:xfrm>
          <a:off x="1149878" y="2589513"/>
          <a:ext cx="1805780" cy="375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PRODUCTION</a:t>
          </a:r>
          <a:endParaRPr lang="en-US" sz="2000" b="1">
            <a:latin typeface="Arial Narrow" panose="020B0606020202030204" pitchFamily="34" charset="0"/>
          </a:endParaRPr>
        </a:p>
      </xdr:txBody>
    </xdr:sp>
    <xdr:clientData/>
  </xdr:twoCellAnchor>
  <xdr:twoCellAnchor>
    <xdr:from>
      <xdr:col>2</xdr:col>
      <xdr:colOff>584071</xdr:colOff>
      <xdr:row>12</xdr:row>
      <xdr:rowOff>131536</xdr:rowOff>
    </xdr:from>
    <xdr:to>
      <xdr:col>6</xdr:col>
      <xdr:colOff>611579</xdr:colOff>
      <xdr:row>17</xdr:row>
      <xdr:rowOff>141062</xdr:rowOff>
    </xdr:to>
    <xdr:grpSp>
      <xdr:nvGrpSpPr>
        <xdr:cNvPr id="69" name="Group 68">
          <a:extLst>
            <a:ext uri="{FF2B5EF4-FFF2-40B4-BE49-F238E27FC236}">
              <a16:creationId xmlns:a16="http://schemas.microsoft.com/office/drawing/2014/main" id="{210DE439-2C56-A4D5-E638-BF184A6D3FE6}"/>
            </a:ext>
          </a:extLst>
        </xdr:cNvPr>
        <xdr:cNvGrpSpPr/>
      </xdr:nvGrpSpPr>
      <xdr:grpSpPr>
        <a:xfrm>
          <a:off x="1893759" y="2274661"/>
          <a:ext cx="2646883" cy="902495"/>
          <a:chOff x="2465916" y="1259418"/>
          <a:chExt cx="2631008" cy="909109"/>
        </a:xfrm>
      </xdr:grpSpPr>
      <xdr:sp macro="" textlink="">
        <xdr:nvSpPr>
          <xdr:cNvPr id="66" name="TextBox 65">
            <a:extLst>
              <a:ext uri="{FF2B5EF4-FFF2-40B4-BE49-F238E27FC236}">
                <a16:creationId xmlns:a16="http://schemas.microsoft.com/office/drawing/2014/main" id="{C941D022-0A57-4934-B1D2-802DA7D2C4AB}"/>
              </a:ext>
            </a:extLst>
          </xdr:cNvPr>
          <xdr:cNvSpPr txBox="1"/>
        </xdr:nvSpPr>
        <xdr:spPr>
          <a:xfrm>
            <a:off x="4144423" y="125941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67" name="TextBox 66">
            <a:extLst>
              <a:ext uri="{FF2B5EF4-FFF2-40B4-BE49-F238E27FC236}">
                <a16:creationId xmlns:a16="http://schemas.microsoft.com/office/drawing/2014/main" id="{0EC71569-6C27-4B84-B54A-EDBF6989029E}"/>
              </a:ext>
            </a:extLst>
          </xdr:cNvPr>
          <xdr:cNvSpPr txBox="1"/>
        </xdr:nvSpPr>
        <xdr:spPr>
          <a:xfrm>
            <a:off x="3423697" y="155998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68" name="TextBox 67">
            <a:extLst>
              <a:ext uri="{FF2B5EF4-FFF2-40B4-BE49-F238E27FC236}">
                <a16:creationId xmlns:a16="http://schemas.microsoft.com/office/drawing/2014/main" id="{503C2F16-4BAC-41E3-AFCA-0E81CD3D69F2}"/>
              </a:ext>
            </a:extLst>
          </xdr:cNvPr>
          <xdr:cNvSpPr txBox="1"/>
        </xdr:nvSpPr>
        <xdr:spPr>
          <a:xfrm>
            <a:off x="2465916" y="186690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clientData/>
  </xdr:twoCellAnchor>
  <xdr:twoCellAnchor>
    <xdr:from>
      <xdr:col>2</xdr:col>
      <xdr:colOff>169333</xdr:colOff>
      <xdr:row>19</xdr:row>
      <xdr:rowOff>177047</xdr:rowOff>
    </xdr:from>
    <xdr:to>
      <xdr:col>16</xdr:col>
      <xdr:colOff>333375</xdr:colOff>
      <xdr:row>20</xdr:row>
      <xdr:rowOff>33618</xdr:rowOff>
    </xdr:to>
    <xdr:cxnSp macro="">
      <xdr:nvCxnSpPr>
        <xdr:cNvPr id="88" name="Straight Connector 87">
          <a:extLst>
            <a:ext uri="{FF2B5EF4-FFF2-40B4-BE49-F238E27FC236}">
              <a16:creationId xmlns:a16="http://schemas.microsoft.com/office/drawing/2014/main" id="{CA7BA138-F780-4B99-A649-CDAFC9925301}"/>
            </a:ext>
          </a:extLst>
        </xdr:cNvPr>
        <xdr:cNvCxnSpPr/>
      </xdr:nvCxnSpPr>
      <xdr:spPr>
        <a:xfrm>
          <a:off x="1475619" y="3667280"/>
          <a:ext cx="9308042" cy="4026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491632</xdr:colOff>
      <xdr:row>31</xdr:row>
      <xdr:rowOff>166591</xdr:rowOff>
    </xdr:from>
    <xdr:to>
      <xdr:col>4</xdr:col>
      <xdr:colOff>332881</xdr:colOff>
      <xdr:row>34</xdr:row>
      <xdr:rowOff>5989</xdr:rowOff>
    </xdr:to>
    <xdr:sp macro="" textlink="Sheet10!AN73">
      <xdr:nvSpPr>
        <xdr:cNvPr id="91" name="TextBox 90">
          <a:extLst>
            <a:ext uri="{FF2B5EF4-FFF2-40B4-BE49-F238E27FC236}">
              <a16:creationId xmlns:a16="http://schemas.microsoft.com/office/drawing/2014/main" id="{4384F646-946E-44E6-B9A4-9EF5EAEEB3F4}"/>
            </a:ext>
          </a:extLst>
        </xdr:cNvPr>
        <xdr:cNvSpPr txBox="1"/>
      </xdr:nvSpPr>
      <xdr:spPr>
        <a:xfrm>
          <a:off x="1146476" y="5702997"/>
          <a:ext cx="1805780" cy="375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POST</a:t>
          </a:r>
          <a:endParaRPr lang="en-US" sz="2000" b="1">
            <a:latin typeface="Arial Narrow" panose="020B060602020203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5069442" createdVersion="8" refreshedVersion="8" minRefreshableVersion="3" recordCount="518" xr:uid="{2392981C-EBB8-4DBC-8A4D-FF195358E913}">
  <cacheSource type="worksheet">
    <worksheetSource name="AgencyGrid_Awarded"/>
  </cacheSource>
  <cacheFields count="21">
    <cacheField name="PROJECT ID" numFmtId="0">
      <sharedItems containsSemiMixedTypes="0" containsString="0" containsNumber="1" containsInteger="1" minValue="40" maxValue="272"/>
    </cacheField>
    <cacheField name="PROJECT NAME" numFmtId="0">
      <sharedItems count="91">
        <s v="Michelob Ultra Seltzer 21SB"/>
        <s v="Michelob Ultra Base 21SB"/>
        <s v="Bud Light Seltzer Lemonade 21SB"/>
        <s v="AB Brand 21SB"/>
        <s v="Stella Hepburn Production"/>
        <s v="Stella Lenny Kravitz - 1Q 2021"/>
        <s v="Stella Solstice - 1Q 2020"/>
        <s v="YTIR Stella 1Q 2021"/>
        <s v="Bud Light Coolers"/>
        <s v="Michelob Ultra FCB Shoot"/>
        <s v="Bud Light Core Blue 'Early Arrival'"/>
        <s v="Equity Campaign"/>
        <s v="Corona Quarter Sunsets Production"/>
        <s v="Bud Light Seltzer Spring 2023 Campaign"/>
        <s v="Stella Artois Global Promo Film Production &quot;Let's Do Dinner Promo&quot;"/>
        <s v="Bud Light Summer Social Campaign"/>
        <s v="Budweiser &quot;Friendship&quot;"/>
        <s v="MICHELOB ULTRA - TOO GOOD TO BE TRUE"/>
        <s v="Bud Light - NFL 2023"/>
        <s v="Hanmac_Production Campaign"/>
        <s v="Corona Natural 2.0"/>
        <s v="NUTRL"/>
        <s v="The Last Artois"/>
        <s v="Budweiser Super Bowl 2024 -- Old School Delivery"/>
        <s v="Bud Quality Production"/>
        <s v="BUD | Quality | FFF"/>
        <s v="Cutwater Video 2024"/>
        <s v="Michelob Ultra NBA Superior Access"/>
        <s v="Bud Light 2024 NFL Production"/>
        <s v="NÜTRL 2025 Equity"/>
        <s v="Budweiser / Superbowl 2025 - First Delivery :60, :30, :6s + Equity Spots (Grill :15, Tail Gate :15, Fold Of Honor :15)"/>
        <s v="Super Bowl / Equity Campaign"/>
        <s v="Budweiser Equity"/>
        <s v="Bud Global WWC 2023"/>
        <s v="BUD | Music | Music System - Key Visuals"/>
        <s v="BUD | Music | Music System - Animation"/>
        <s v="Michelob Ultra NBA Entrances"/>
        <s v="MU Earth Day"/>
        <s v="AB LGAB 2.0 - Launch Manifesto"/>
        <s v="Nütrl Spring Equity Campaign"/>
        <s v="Busch Light Equity 2025"/>
        <s v="Cutwater Equity Campaign 2023"/>
        <s v="Bud Light (Blue) Legends SB21"/>
        <s v="Budweiser T2 2021 Production"/>
        <s v="Bud Light T2 Product Shoot"/>
        <s v="Budweiser 21SB"/>
        <s v="Michelob Ultra Seltzer SB Social Shoot - 21SB"/>
        <s v="Bud Light OOH Studio Shoot - 1Q 2020"/>
        <s v="Michelob Ultra Superior Hills"/>
        <s v="Bud WC Lil Baby 2022"/>
        <s v="Bud Light Early Arrival 2022"/>
        <s v="Budweiser / Folds of Honor / GRADUATES :60, :30, :15, :6"/>
        <s v="Bud Knight"/>
        <s v="Natural Light 29 and Counting"/>
        <s v="Bring the Aloha"/>
        <s v="Bud Light Summer of Easy"/>
        <s v="Easy Receivers"/>
        <s v="Beckham Equity Campaign"/>
        <s v="ULTRA ’23-’24 Courtside Production"/>
        <s v="Bud Light 2024 Super Bowl"/>
        <s v="Designated Dad" u="1"/>
        <s v="Sunday Night Lights" u="1"/>
        <s v="Trapeze" u="1"/>
        <s v="New Parachute" u="1"/>
        <s v="The Big Guy" u="1"/>
        <s v="A Better Birthday" u="1"/>
        <s v="Suspicion" u="1"/>
        <s v="You Suck!" u="1"/>
        <s v="The Traveller US" u="1"/>
        <s v="ENVY" u="1"/>
        <s v="The Traveller Settles Down" u="1"/>
        <s v="GLUTTONY" u="1"/>
        <s v="Funeral" u="1"/>
        <s v="GOAL!" u="1"/>
        <s v="Alerts" u="1"/>
        <s v="Summer Fun" u="1"/>
        <s v="The Traveller UK" u="1"/>
        <s v="On the Moors" u="1"/>
        <s v="The Reunion Gig" u="1"/>
        <s v="Ethically Tarnished" u="1"/>
        <s v="Moral Stains" u="1"/>
        <s v="A Horse of a Different Color" u="1"/>
        <s v="Stay Colorful" u="1"/>
        <s v="Not My Baby" u="1"/>
        <s v="Hold the Ketchup!" u="1"/>
        <s v="I'll Take Your Word For It" u="1"/>
        <s v="Crash" u="1"/>
        <s v="One Time Hero" u="1"/>
        <s v="Never Say Never (ever)" u="1"/>
        <s v="I Slipped" u="1"/>
        <s v="As Cold as it Gets" u="1"/>
      </sharedItems>
    </cacheField>
    <cacheField name="AWARDED" numFmtId="0">
      <sharedItems containsSemiMixedTypes="0" containsString="0" containsNumber="1" containsInteger="1" minValue="0" maxValue="1"/>
    </cacheField>
    <cacheField name="AGENCY" numFmtId="0">
      <sharedItems count="27">
        <s v="Tier 1 Agency C"/>
        <s v="Tier 1 Agency B"/>
        <s v="Tier 3 Agency A"/>
        <s v="Tier 3 Agency B"/>
        <s v="DRAFTLINE"/>
        <s v="Tier 3 Agency D"/>
        <s v="Tier 1 Agency A"/>
        <s v="Tier 2 Agency A"/>
        <s v="Tier 2 Agency B"/>
        <s v="Tier 3 Agency C"/>
        <s v="Primary Project Group" u="1"/>
        <s v="W+K" u="1"/>
        <s v="The Martin Agency" u="1"/>
        <s v="Anomoly Toronto" u="1"/>
        <s v="GUT" u="1"/>
        <s v="FCB" u="1"/>
        <s v="AKQA" u="1"/>
        <s v="Anomaly" u="1"/>
        <s v="McKinney" u="1"/>
        <s v="Duncan Channon" u="1"/>
        <s v="Aster PPK" u="1"/>
        <s v="Top Notch Creative" u="1"/>
        <s v="Korea SMB" u="1"/>
        <s v="Last Station Group" u="1"/>
        <s v="Cantor Asia Media" u="1"/>
        <s v="Idea Manufacturing" u="1"/>
        <s v="Geoffrey Monty Allen" u="1"/>
      </sharedItems>
    </cacheField>
    <cacheField name="VENDOR" numFmtId="0">
      <sharedItems/>
    </cacheField>
    <cacheField name="PHASE" numFmtId="0">
      <sharedItems count="15">
        <s v="Film &amp; Video Production"/>
        <s v="Sanitary Production Costs"/>
        <s v="Editorial"/>
        <s v="Audio Post"/>
        <s v="Green Production Costs"/>
        <s v="Still Photography Production"/>
        <s v="Talent"/>
        <s v="Finishing"/>
        <s v="VFX"/>
        <s v="Music"/>
        <s v="Photo Retouching &amp; Post"/>
        <s v="Design"/>
        <s v="Animation"/>
        <s v="Behind The Scenes (BTS)"/>
        <s v="Color Grading"/>
      </sharedItems>
    </cacheField>
    <cacheField name="BID TOTAL" numFmtId="0">
      <sharedItems containsSemiMixedTypes="0" containsString="0" containsNumber="1" minValue="3560" maxValue="333033500"/>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3560" maxValue="321179300"/>
    </cacheField>
    <cacheField name="AVG ADJUSTED" numFmtId="0">
      <sharedItems containsString="0" containsBlank="1" containsNumber="1" minValue="3560" maxValue="321179300"/>
    </cacheField>
    <cacheField name="Awarded Total" numFmtId="0">
      <sharedItems containsString="0" containsBlank="1" containsNumber="1" minValue="3560" maxValue="316669000"/>
    </cacheField>
    <cacheField name="Variance" numFmtId="0">
      <sharedItems containsString="0" containsBlank="1" containsNumber="1" minValue="-4510300" maxValue="2977811.0679000001"/>
    </cacheField>
    <cacheField name="Variance Perc" numFmtId="9">
      <sharedItems containsString="0" containsBlank="1" containsNumber="1" minValue="-0.85404894534668896" maxValue="3.3671326410127702"/>
    </cacheField>
  </cacheFields>
  <extLst>
    <ext xmlns:x14="http://schemas.microsoft.com/office/spreadsheetml/2009/9/main" uri="{725AE2AE-9491-48be-B2B4-4EB974FC3084}">
      <x14:pivotCacheDefinition pivotCacheId="21469775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564815" createdVersion="8" refreshedVersion="8" minRefreshableVersion="3" recordCount="518" xr:uid="{41B76176-3E68-4997-A0FD-DCC8B5142344}">
  <cacheSource type="worksheet">
    <worksheetSource name="BeverageData"/>
  </cacheSource>
  <cacheFields count="76">
    <cacheField name="PROJECT ID" numFmtId="0">
      <sharedItems containsSemiMixedTypes="0" containsString="0" containsNumber="1" containsInteger="1" minValue="40" maxValue="272"/>
    </cacheField>
    <cacheField name="ORIGINAL SUBMISSION DATE" numFmtId="22">
      <sharedItems containsSemiMixedTypes="0" containsNonDate="0" containsDate="1" containsString="0" minDate="2020-11-13T15:26:00" maxDate="2024-08-15T19:28: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26">
        <s v="Luxury Brand A"/>
        <s v="Niche Brand A"/>
        <s v="Mainstream Brand A"/>
        <s v="Mainstream Brand B"/>
        <s v="Bargain Brand B"/>
        <s v="Luxury Brand B"/>
        <s v="Bargain Brand A"/>
        <s v="Niche Brand B"/>
        <s v="n/a" u="1"/>
        <s v="Cutwater" u="1"/>
        <s v="Bud Light" u="1"/>
        <s v="Budweiser" u="1"/>
        <s v="Bud Light Seltzer" u="1"/>
        <s v="Nütrl" u="1"/>
        <s v="Stella Artois" u="1"/>
        <s v="MICHELOB ULTRA" u="1"/>
        <s v="Hanmac" u="1"/>
        <s v="Kelly Hard Cider" u="1"/>
        <s v="Dewey North" u="1"/>
        <s v="Walker's" u="1"/>
        <s v="Color Guard" u="1"/>
        <s v="Tinkerbell" u="1"/>
        <s v="Ultra White" u="1"/>
        <s v="Big Chew" u="1"/>
        <s v="Giggles" u="1"/>
        <s v="Huffman's" u="1"/>
      </sharedItems>
    </cacheField>
    <cacheField name="PRODUCT" numFmtId="0">
      <sharedItems/>
    </cacheField>
    <cacheField name="AGENCY" numFmtId="0">
      <sharedItems count="28">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 v="" u="1"/>
        <s v="Korea SMB" u="1"/>
        <s v="Last Station Group" u="1"/>
        <s v="Top Notch Creative" u="1"/>
        <s v="Aster PPK" u="1"/>
        <s v="Cantor Asia Media" u="1"/>
        <s v="Idea Manufacturing" u="1"/>
        <s v="Geoffrey Monty Allen" u="1"/>
      </sharedItems>
    </cacheField>
    <cacheField name="CAMPAIGN" numFmtId="0">
      <sharedItems count="26">
        <s v="n/a"/>
        <s v="Bud Light Super Bowl / Equity Production"/>
        <s v="Spring Equity Production"/>
        <s v="Early Arrival"/>
        <s v="GRADUATES"/>
        <s v="Hanmac 2023_Aug TV Commercial Production"/>
        <s v="Easy Receivers"/>
        <s v="Music / Quality"/>
        <s v="Michelob Ultra NBA Superior Access"/>
        <s v="Music"/>
        <s v="2024 NFL"/>
        <s v="2025 Superbowl and Equity"/>
        <s v="Q2 Summer Blitz" u="1"/>
        <s v="The Sophisticated Traveller" u="1"/>
        <s v="Party Light" u="1"/>
        <s v="Walker's Brand Films" u="1"/>
        <s v="Walker Lives!" u="1"/>
        <s v="Dirty John" u="1"/>
        <s v="The Mom Show" u="1"/>
        <s v="Blindingly Bright" u="1"/>
        <s v="The Seven Deadly Sins" u="1"/>
        <s v="Cry Fighters" u="1"/>
        <s v="Kidding (not kidding)" u="1"/>
        <s v="Louder" u="1"/>
        <s v="Messy Messi" u="1"/>
        <s v="Emergency Response System" u="1"/>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0" maxValue="114150"/>
    </cacheField>
    <cacheField name="SPEND:: ART DEPARTMENT LABOR" numFmtId="0">
      <sharedItems containsString="0" containsBlank="1" containsNumber="1" minValue="0" maxValue="368272"/>
    </cacheField>
    <cacheField name="SPEND:: ART DEPARTMENT MATERIALS" numFmtId="0">
      <sharedItems containsString="0" containsBlank="1" containsNumber="1" containsInteger="1" minValue="0" maxValue="243900"/>
    </cacheField>
    <cacheField name="SPEND:: AUDIO POST" numFmtId="0">
      <sharedItems containsString="0" containsBlank="1" containsNumber="1" containsInteger="1" minValue="0" maxValue="90325"/>
    </cacheField>
    <cacheField name="SPEND:: BEHIND THE SCENES" numFmtId="0">
      <sharedItems containsString="0" containsBlank="1" containsNumber="1" containsInteger="1" minValue="0" maxValue="0"/>
    </cacheField>
    <cacheField name="SPEND:: CATERING / CRAFT SERVICE" numFmtId="0">
      <sharedItems containsString="0" containsBlank="1" containsNumber="1" containsInteger="1" minValue="0" maxValue="0"/>
    </cacheField>
    <cacheField name="SPEND:: COLOR GRADING" numFmtId="0">
      <sharedItems/>
    </cacheField>
    <cacheField name="SPEND:: COVID LABOR" numFmtId="0">
      <sharedItems containsNonDate="0" containsString="0" containsBlank="1"/>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15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171762"/>
    </cacheField>
    <cacheField name="SPEND:: EDITORIAL MISC" numFmtId="0">
      <sharedItems containsString="0" containsBlank="1" containsNumber="1" containsInteger="1" minValue="0" maxValue="60700"/>
    </cacheField>
    <cacheField name="SPEND:: EDITORIAL OFFLINE" numFmtId="0">
      <sharedItems containsString="0" containsBlank="1" containsNumber="1" containsInteger="1" minValue="0" maxValue="249543"/>
    </cacheField>
    <cacheField name="SPEND:: EDITORIAL PREP" numFmtId="0">
      <sharedItems containsString="0" containsBlank="1" containsNumber="1" containsInteger="1" minValue="0" maxValue="41000"/>
    </cacheField>
    <cacheField name="SPEND:: EQUIPMENT COSTS" numFmtId="0">
      <sharedItems containsString="0" containsBlank="1" containsNumber="1" containsInteger="1" minValue="0" maxValue="255275"/>
    </cacheField>
    <cacheField name="SPEND:: EXPENDABLES" numFmtId="0">
      <sharedItems/>
    </cacheField>
    <cacheField name="SPEND:: FILM STOCK &amp; DIGITAL MEDIA" numFmtId="0">
      <sharedItems containsString="0" containsBlank="1" containsNumber="1" containsInteger="1" minValue="0" maxValue="108375"/>
    </cacheField>
    <cacheField name="SPEND:: FINISHING" numFmtId="0">
      <sharedItems containsString="0" containsBlank="1" containsNumber="1" containsInteger="1" minValue="0" maxValue="183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523343"/>
    </cacheField>
    <cacheField name="SPEND:: MEALS" numFmtId="0">
      <sharedItems/>
    </cacheField>
    <cacheField name="SPEND:: MISCELLANEOUS" numFmtId="0">
      <sharedItems containsString="0" containsBlank="1" containsNumber="1" containsInteger="1" minValue="0" maxValue="879268"/>
    </cacheField>
    <cacheField name="SPEND:: MUSIC" numFmtId="0">
      <sharedItems containsString="0" containsBlank="1" containsNumber="1" containsInteger="1" minValue="0" maxValue="812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9375"/>
    </cacheField>
    <cacheField name="SPEND:: PRE-PRODUCTION LABOR" numFmtId="0">
      <sharedItems containsString="0" containsBlank="1" containsNumber="1" minValue="0" maxValue="462635"/>
    </cacheField>
    <cacheField name="SPEND:: PRODUCTION COVID 19 COSTS" numFmtId="0">
      <sharedItems containsString="0" containsBlank="1" containsNumber="1" containsInteger="1" minValue="0" maxValue="207082"/>
    </cacheField>
    <cacheField name="SPEND:: PRODUCTION STAFF" numFmtId="0">
      <sharedItems containsNonDate="0" containsString="0" containsBlank="1"/>
    </cacheField>
    <cacheField name="SPEND:: PRODUCTION SUSTAINABILITY" numFmtId="0">
      <sharedItems/>
    </cacheField>
    <cacheField name="SPEND:: PROPS, WARDROBE, ANIMALS" numFmtId="0">
      <sharedItems containsString="0" containsBlank="1" containsNumber="1" containsInteger="1" minValue="0" maxValue="0"/>
    </cacheField>
    <cacheField name="SPEND:: SHOOTING CREW LABOR" numFmtId="0">
      <sharedItems containsNonDate="0" containsString="0" containsBlank="1"/>
    </cacheField>
    <cacheField name="SPEND:: SOCIAL MEDIA" numFmtId="0">
      <sharedItems/>
    </cacheField>
    <cacheField name="SPEND:: SPECIAL INSURANCE" numFmtId="0">
      <sharedItems/>
    </cacheField>
    <cacheField name="SPEND:: STILL PHOTOGRAPHER FEES" numFmtId="0">
      <sharedItems containsNonDate="0" containsString="0" containsBlank="1"/>
    </cacheField>
    <cacheField name="SPEND:: STILL PHOTOGRAPHY PRODUCTION" numFmtId="0">
      <sharedItems/>
    </cacheField>
    <cacheField name="SPEND:: STILLS POST PRODUCTION" numFmtId="0">
      <sharedItems containsString="0" containsBlank="1" containsNumber="1" containsInteger="1" minValue="0" maxValue="25849"/>
    </cacheField>
    <cacheField name="SPEND:: STUDIO &amp; LOCATIONS COMBINED" numFmtId="0">
      <sharedItems containsNonDate="0" containsString="0" containsBlank="1"/>
    </cacheField>
    <cacheField name="SPEND:: STUDIO RENTAL &amp; STAGE EXPENSES" numFmtId="0">
      <sharedItems containsString="0" containsBlank="1" containsNumber="1" containsInteger="1" minValue="93250" maxValue="93250"/>
    </cacheField>
    <cacheField name="SPEND:: TALENT" numFmtId="0">
      <sharedItems containsNonDate="0" containsString="0" containsBlank="1"/>
    </cacheField>
    <cacheField name="SPEND:: TALENT EXPENSES" numFmtId="0">
      <sharedItems containsString="0" containsBlank="1" containsNumber="1" containsInteger="1" minValue="0" maxValue="400"/>
    </cacheField>
    <cacheField name="SPEND:: VFX" numFmtId="0">
      <sharedItems/>
    </cacheField>
    <cacheField name="SPEND:: WARDROBE" numFmtId="0">
      <sharedItems/>
    </cacheField>
    <cacheField name="Women Work Pitched" numFmtId="0">
      <sharedItems/>
    </cacheField>
    <cacheField name="Women Work Awarded" numFmtId="0">
      <sharedItems/>
    </cacheField>
    <cacheField name="AvgBidPrice LUT.Average Bid Price" numFmtId="0">
      <sharedItems/>
    </cacheField>
    <cacheField name="Women Work" numFmtId="0">
      <sharedItems containsSemiMixedTypes="0" containsString="0" containsNumber="1" minValue="0" maxValue="2088989.9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5879627" createdVersion="8" refreshedVersion="8" minRefreshableVersion="3" recordCount="513" xr:uid="{92B5F028-C6FE-412A-8439-E96DE3E0C687}">
  <cacheSource type="worksheet">
    <worksheetSource name="RevWomCreat"/>
  </cacheSource>
  <cacheFields count="35">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7">
        <s v="Tier 1 Agency C"/>
        <s v="Tier 1 Agency B"/>
        <s v="Tier 2 Agency A"/>
        <s v="Tier 2 Agency B"/>
        <s v="Tier 1 Agency A"/>
        <s v="Tier 3 Agency A"/>
        <s v="Tier 3 Agency B"/>
        <s v="Tier 3 Agency C"/>
        <s v="Tier 3 Agency D"/>
        <s v="Primary Project Group" u="1"/>
        <s v="W+K" u="1"/>
        <s v="The Martin Agency" u="1"/>
        <s v="AKQA" u="1"/>
        <s v="Anomaly" u="1"/>
        <s v="FCB" u="1"/>
        <s v="Anomoly Toronto" u="1"/>
        <s v="GUT" u="1"/>
        <s v="McKinney" u="1"/>
        <s v="Duncan Channon" u="1"/>
        <s v="DRAFTLINE" u="1"/>
        <s v="Korea SMB" u="1"/>
        <s v="Last Station Group" u="1"/>
        <s v="Top Notch Creative" u="1"/>
        <s v="Aster PPK" u="1"/>
        <s v="Cantor Asia Media" u="1"/>
        <s v="Idea Manufacturing" u="1"/>
        <s v="Geoffrey Monty Alle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tring="0" containsBlank="1" containsNumber="1" minValue="3560" maxValue="3862187"/>
    </cacheField>
    <cacheField name="MinorityCreative Awards" numFmtId="0">
      <sharedItems containsString="0" containsBlank="1" containsNumber="1" minValue="3560" maxValue="1378361.513"/>
    </cacheField>
    <cacheField name="Minority Creatives pitched" numFmtId="0">
      <sharedItems containsString="0" containsBlank="1" containsNumber="1" minValue="3560" maxValue="1971406"/>
    </cacheField>
    <cacheField name="Minority Owned Pitched" numFmtId="0">
      <sharedItems containsString="0" containsBlank="1" containsNumber="1" minValue="3560" maxValue="1589701.8589999999"/>
    </cacheField>
    <cacheField name="Women Owned Pitched" numFmtId="0">
      <sharedItems containsString="0" containsBlank="1" containsNumber="1" minValue="3560" maxValue="2298233"/>
    </cacheField>
    <cacheField name="Women Owned Award" numFmtId="0">
      <sharedItems containsString="0" containsBlank="1" containsNumber="1" minValue="3560" maxValue="1378361.513"/>
    </cacheField>
    <cacheField name="Minority Owned Award" numFmtId="0">
      <sharedItems containsString="0" containsBlank="1" containsNumber="1" minValue="3560" maxValue="238972.34"/>
    </cacheField>
    <cacheField name="Diverse Creative Awards" numFmtId="0">
      <sharedItems containsString="0" containsBlank="1" containsNumber="1" minValue="3560" maxValue="1378361.513"/>
    </cacheField>
    <cacheField name="Diverse Owner Awards" numFmtId="0">
      <sharedItems containsString="0" containsBlank="1" containsNumber="1" minValue="3560" maxValue="1378361.513"/>
    </cacheField>
    <cacheField name="Divers Creative Pitched" numFmtId="0">
      <sharedItems containsString="0" containsBlank="1" containsNumber="1" minValue="3560" maxValue="2088989.94"/>
    </cacheField>
    <cacheField name="Diverse Owner Pitched" numFmtId="0">
      <sharedItems containsString="0" containsBlank="1" containsNumber="1" minValue="3560" maxValue="229823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622685" createdVersion="8" refreshedVersion="8" minRefreshableVersion="3" recordCount="518" xr:uid="{91E9AD15-7285-4BF6-B47A-15A0DDC180E7}">
  <cacheSource type="worksheet">
    <worksheetSource name="For_Agency_Breakdown"/>
  </cacheSource>
  <cacheFields count="24">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0">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21179300"/>
    </cacheField>
    <cacheField name="Total Awards" numFmtId="0">
      <sharedItems containsString="0" containsBlank="1" containsNumber="1" minValue="3560" maxValue="316669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6458335" createdVersion="8" refreshedVersion="8" minRefreshableVersion="3" recordCount="513" xr:uid="{4AB1B30D-FC86-4427-ACE7-C4FA52A383C9}">
  <cacheSource type="worksheet">
    <worksheetSource name="PostCats"/>
  </cacheSource>
  <cacheFields count="50">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emiMixedTypes="0" containsString="0" containsNumber="1" minValue="0" maxValue="3862187"/>
    </cacheField>
    <cacheField name="MinorityCreative Awards" numFmtId="0">
      <sharedItems containsSemiMixedTypes="0" containsString="0" containsNumber="1" minValue="0" maxValue="1378361.513"/>
    </cacheField>
    <cacheField name="Minority Creatives pitched" numFmtId="0">
      <sharedItems containsSemiMixedTypes="0" containsString="0" containsNumber="1" minValue="0" maxValue="1971406"/>
    </cacheField>
    <cacheField name="Minority Owned Pitched" numFmtId="0">
      <sharedItems containsSemiMixedTypes="0" containsString="0" containsNumber="1" minValue="0" maxValue="1589701.8589999999"/>
    </cacheField>
    <cacheField name="Women Owned Pitched" numFmtId="0">
      <sharedItems containsSemiMixedTypes="0" containsString="0" containsNumber="1" minValue="0" maxValue="2298233"/>
    </cacheField>
    <cacheField name="Women Owned Award" numFmtId="0">
      <sharedItems containsSemiMixedTypes="0" containsString="0" containsNumber="1" minValue="0" maxValue="1378361.513"/>
    </cacheField>
    <cacheField name="Minority Owned Award" numFmtId="0">
      <sharedItems containsSemiMixedTypes="0" containsString="0" containsNumber="1" minValue="0" maxValue="238972.34"/>
    </cacheField>
    <cacheField name="Diverse Creative Awards" numFmtId="0">
      <sharedItems containsSemiMixedTypes="0" containsString="0" containsNumber="1" minValue="0" maxValue="1378361.513"/>
    </cacheField>
    <cacheField name="Diverse Owner Awards" numFmtId="0">
      <sharedItems containsSemiMixedTypes="0" containsString="0" containsNumber="1" minValue="0" maxValue="1378361.513"/>
    </cacheField>
    <cacheField name="Divers Creative Pitched" numFmtId="0">
      <sharedItems containsSemiMixedTypes="0" containsString="0" containsNumber="1" minValue="0" maxValue="2088989.94"/>
    </cacheField>
    <cacheField name="Diverse Owner Pitched" numFmtId="0">
      <sharedItems containsSemiMixedTypes="0" containsString="0" containsNumber="1" minValue="0" maxValue="2298233"/>
    </cacheField>
    <cacheField name="Production" numFmtId="0">
      <sharedItems containsString="0" containsBlank="1" containsNumber="1" minValue="6120" maxValue="3864491"/>
    </cacheField>
    <cacheField name="Non Editorial Pitched" numFmtId="0">
      <sharedItems containsString="0" containsBlank="1" containsNumber="1" minValue="3560" maxValue="1270171"/>
    </cacheField>
    <cacheField name="Non Editorial Award" numFmtId="0">
      <sharedItems containsString="0" containsBlank="1" containsNumber="1" minValue="3560" maxValue="695380"/>
    </cacheField>
    <cacheField name="Editorial Award" numFmtId="0">
      <sharedItems containsString="0" containsBlank="1" containsNumber="1" minValue="21641.24" maxValue="284975"/>
    </cacheField>
    <cacheField name="Editorial Pitched" numFmtId="0">
      <sharedItems containsString="0" containsBlank="1" containsNumber="1" minValue="15067" maxValue="502480"/>
    </cacheField>
    <cacheField name="Production Award" numFmtId="0">
      <sharedItems containsString="0" containsBlank="1" containsNumber="1" minValue="69966.25" maxValue="3862187"/>
    </cacheField>
    <cacheField name="ComboVFX Pitched" numFmtId="0">
      <sharedItems containsString="0" containsBlank="1" containsNumber="1" containsInteger="1" minValue="10000" maxValue="814650"/>
    </cacheField>
    <cacheField name="ComboVFX Awarded" numFmtId="0">
      <sharedItems containsString="0" containsBlank="1" containsNumber="1" containsInteger="1" minValue="10000" maxValue="695380"/>
    </cacheField>
    <cacheField name="Stills Pitched" numFmtId="0">
      <sharedItems containsString="0" containsBlank="1" containsNumber="1" minValue="10300" maxValue="285763.75"/>
    </cacheField>
    <cacheField name="Stills Awarded" numFmtId="0">
      <sharedItems containsString="0" containsBlank="1" containsNumber="1" minValue="10300" maxValue="285763.75"/>
    </cacheField>
    <cacheField name="AllFinishing Pitched" numFmtId="0">
      <sharedItems containsString="0" containsBlank="1" containsNumber="1" minValue="5600" maxValue="613500"/>
    </cacheField>
    <cacheField name="AllFinishing Awarded" numFmtId="0">
      <sharedItems containsString="0" containsBlank="1" containsNumber="1" minValue="7000" maxValue="613500"/>
    </cacheField>
    <cacheField name="Audio Pitched" numFmtId="0">
      <sharedItems containsString="0" containsBlank="1" containsNumber="1" minValue="3560" maxValue="191478.5"/>
    </cacheField>
    <cacheField name="Audio Awarded" numFmtId="0">
      <sharedItems containsString="0" containsBlank="1" containsNumber="1" minValue="3560" maxValue="100000"/>
    </cacheField>
    <cacheField name="NewPhase" numFmtId="0">
      <sharedItems count="6">
        <s v="PRODUCTION"/>
        <s v="FINISHING"/>
        <s v="VFX"/>
        <s v="EDIT"/>
        <s v="AUDIO"/>
        <s v="STILLS"/>
      </sharedItems>
    </cacheField>
  </cacheFields>
  <extLst>
    <ext xmlns:x14="http://schemas.microsoft.com/office/spreadsheetml/2009/9/main" uri="{725AE2AE-9491-48be-B2B4-4EB974FC3084}">
      <x14:pivotCacheDefinition pivotCacheId="6426560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x v="0"/>
    <n v="0"/>
    <x v="0"/>
    <s v=""/>
    <x v="0"/>
    <n v="1589701.8589999999"/>
    <m/>
    <m/>
    <n v="1"/>
    <m/>
    <m/>
    <n v="1"/>
    <n v="1"/>
    <s v="0"/>
    <s v="0"/>
    <n v="1424324.892"/>
    <m/>
    <m/>
    <m/>
    <m/>
  </r>
  <r>
    <n v="42"/>
    <x v="1"/>
    <n v="0"/>
    <x v="0"/>
    <s v=""/>
    <x v="0"/>
    <n v="1816968.2560000001"/>
    <m/>
    <m/>
    <n v="1"/>
    <m/>
    <m/>
    <n v="1"/>
    <m/>
    <s v="0"/>
    <s v="0"/>
    <n v="1597664.8845000002"/>
    <m/>
    <m/>
    <m/>
    <m/>
  </r>
  <r>
    <n v="43"/>
    <x v="2"/>
    <n v="0"/>
    <x v="0"/>
    <s v=""/>
    <x v="0"/>
    <n v="1950395.62"/>
    <m/>
    <m/>
    <m/>
    <m/>
    <m/>
    <m/>
    <m/>
    <s v="0"/>
    <s v="0"/>
    <n v="1845072.3275000001"/>
    <m/>
    <m/>
    <m/>
    <m/>
  </r>
  <r>
    <n v="44"/>
    <x v="3"/>
    <n v="0"/>
    <x v="0"/>
    <s v=""/>
    <x v="0"/>
    <n v="2070474"/>
    <m/>
    <m/>
    <m/>
    <m/>
    <m/>
    <m/>
    <m/>
    <s v="0"/>
    <s v="0"/>
    <n v="2470626.2278"/>
    <m/>
    <m/>
    <m/>
    <m/>
  </r>
  <r>
    <n v="44"/>
    <x v="3"/>
    <n v="0"/>
    <x v="0"/>
    <s v=""/>
    <x v="0"/>
    <n v="2938948.6749999998"/>
    <m/>
    <m/>
    <m/>
    <m/>
    <m/>
    <m/>
    <m/>
    <s v="0"/>
    <s v="0"/>
    <n v="2470626.2278"/>
    <m/>
    <m/>
    <m/>
    <m/>
  </r>
  <r>
    <n v="44"/>
    <x v="3"/>
    <n v="0"/>
    <x v="0"/>
    <s v=""/>
    <x v="0"/>
    <n v="1971406"/>
    <m/>
    <m/>
    <n v="1"/>
    <m/>
    <m/>
    <n v="1"/>
    <m/>
    <s v="0"/>
    <s v="0"/>
    <n v="2470626.2278"/>
    <m/>
    <m/>
    <m/>
    <m/>
  </r>
  <r>
    <n v="44"/>
    <x v="3"/>
    <n v="0"/>
    <x v="0"/>
    <s v=""/>
    <x v="0"/>
    <n v="1986159.11"/>
    <m/>
    <m/>
    <m/>
    <m/>
    <m/>
    <m/>
    <m/>
    <s v="0"/>
    <s v="0"/>
    <n v="2470626.2278"/>
    <m/>
    <m/>
    <m/>
    <m/>
  </r>
  <r>
    <n v="52"/>
    <x v="4"/>
    <n v="0"/>
    <x v="0"/>
    <s v=""/>
    <x v="0"/>
    <n v="396374.16"/>
    <m/>
    <m/>
    <m/>
    <m/>
    <m/>
    <m/>
    <m/>
    <s v="0"/>
    <s v="0"/>
    <n v="396374.16"/>
    <m/>
    <m/>
    <m/>
    <m/>
  </r>
  <r>
    <n v="60"/>
    <x v="5"/>
    <n v="0"/>
    <x v="0"/>
    <s v=""/>
    <x v="0"/>
    <n v="243890"/>
    <m/>
    <m/>
    <n v="1"/>
    <m/>
    <m/>
    <m/>
    <m/>
    <s v="0"/>
    <s v="0"/>
    <n v="249112.37400000001"/>
    <m/>
    <m/>
    <m/>
    <m/>
  </r>
  <r>
    <n v="61"/>
    <x v="6"/>
    <n v="0"/>
    <x v="0"/>
    <s v=""/>
    <x v="0"/>
    <n v="1193231.6100000001"/>
    <m/>
    <m/>
    <m/>
    <m/>
    <m/>
    <m/>
    <m/>
    <s v="0"/>
    <s v="0"/>
    <n v="953395.24809999997"/>
    <m/>
    <m/>
    <m/>
    <m/>
  </r>
  <r>
    <n v="61"/>
    <x v="6"/>
    <n v="0"/>
    <x v="0"/>
    <s v=""/>
    <x v="0"/>
    <n v="1162786.3570000001"/>
    <m/>
    <m/>
    <m/>
    <m/>
    <m/>
    <m/>
    <m/>
    <s v="0"/>
    <s v="0"/>
    <n v="953395.24809999997"/>
    <m/>
    <m/>
    <m/>
    <m/>
  </r>
  <r>
    <n v="61"/>
    <x v="6"/>
    <n v="0"/>
    <x v="0"/>
    <s v=""/>
    <x v="0"/>
    <n v="1135991.2250000001"/>
    <m/>
    <m/>
    <m/>
    <m/>
    <m/>
    <m/>
    <m/>
    <s v="0"/>
    <s v="0"/>
    <n v="953395.24809999997"/>
    <m/>
    <m/>
    <m/>
    <m/>
  </r>
  <r>
    <n v="61"/>
    <x v="6"/>
    <n v="0"/>
    <x v="0"/>
    <s v=""/>
    <x v="0"/>
    <n v="799785.87679999997"/>
    <m/>
    <m/>
    <m/>
    <m/>
    <m/>
    <n v="1"/>
    <m/>
    <s v="0"/>
    <s v="0"/>
    <n v="953395.24809999997"/>
    <m/>
    <m/>
    <m/>
    <m/>
  </r>
  <r>
    <n v="72"/>
    <x v="7"/>
    <n v="0"/>
    <x v="0"/>
    <s v=""/>
    <x v="0"/>
    <n v="883568.14729999995"/>
    <m/>
    <m/>
    <m/>
    <m/>
    <m/>
    <m/>
    <m/>
    <s v="0"/>
    <s v="0"/>
    <n v="702069.67162222217"/>
    <m/>
    <m/>
    <m/>
    <m/>
  </r>
  <r>
    <n v="72"/>
    <x v="7"/>
    <n v="0"/>
    <x v="0"/>
    <s v=""/>
    <x v="0"/>
    <n v="968869.89729999995"/>
    <m/>
    <m/>
    <m/>
    <m/>
    <m/>
    <m/>
    <m/>
    <s v="0"/>
    <s v="0"/>
    <n v="702069.67162222217"/>
    <m/>
    <m/>
    <m/>
    <m/>
  </r>
  <r>
    <n v="72"/>
    <x v="7"/>
    <n v="0"/>
    <x v="0"/>
    <s v=""/>
    <x v="0"/>
    <n v="779870"/>
    <m/>
    <m/>
    <n v="1"/>
    <m/>
    <m/>
    <n v="1"/>
    <m/>
    <s v="0"/>
    <s v="0"/>
    <n v="702069.67162222217"/>
    <m/>
    <m/>
    <m/>
    <m/>
  </r>
  <r>
    <n v="72"/>
    <x v="7"/>
    <n v="0"/>
    <x v="0"/>
    <s v=""/>
    <x v="0"/>
    <n v="777527"/>
    <m/>
    <m/>
    <n v="1"/>
    <m/>
    <m/>
    <n v="1"/>
    <m/>
    <s v="0"/>
    <s v="0"/>
    <n v="702069.67162222217"/>
    <m/>
    <m/>
    <m/>
    <m/>
  </r>
  <r>
    <n v="72"/>
    <x v="7"/>
    <n v="0"/>
    <x v="0"/>
    <s v=""/>
    <x v="0"/>
    <n v="729270"/>
    <m/>
    <m/>
    <n v="1"/>
    <m/>
    <m/>
    <n v="1"/>
    <m/>
    <s v="0"/>
    <s v="0"/>
    <n v="702069.67162222217"/>
    <m/>
    <m/>
    <m/>
    <m/>
  </r>
  <r>
    <n v="75"/>
    <x v="8"/>
    <n v="0"/>
    <x v="0"/>
    <s v=""/>
    <x v="0"/>
    <n v="1571806.49"/>
    <m/>
    <m/>
    <m/>
    <m/>
    <m/>
    <m/>
    <m/>
    <s v="0"/>
    <s v="0"/>
    <n v="960338.05835714273"/>
    <m/>
    <m/>
    <m/>
    <m/>
  </r>
  <r>
    <n v="75"/>
    <x v="8"/>
    <n v="0"/>
    <x v="0"/>
    <s v=""/>
    <x v="0"/>
    <n v="184356.8"/>
    <m/>
    <m/>
    <m/>
    <m/>
    <m/>
    <m/>
    <m/>
    <s v="0"/>
    <s v="0"/>
    <n v="960338.05835714273"/>
    <m/>
    <m/>
    <m/>
    <m/>
  </r>
  <r>
    <n v="75"/>
    <x v="8"/>
    <n v="0"/>
    <x v="0"/>
    <s v=""/>
    <x v="0"/>
    <n v="150166.70000000001"/>
    <m/>
    <m/>
    <m/>
    <m/>
    <m/>
    <m/>
    <m/>
    <s v="0"/>
    <s v="0"/>
    <n v="960338.05835714273"/>
    <m/>
    <m/>
    <m/>
    <m/>
  </r>
  <r>
    <n v="75"/>
    <x v="8"/>
    <n v="0"/>
    <x v="0"/>
    <s v=""/>
    <x v="0"/>
    <n v="1387154.67"/>
    <m/>
    <m/>
    <m/>
    <m/>
    <m/>
    <m/>
    <m/>
    <s v="0"/>
    <s v="0"/>
    <n v="960338.05835714273"/>
    <m/>
    <m/>
    <m/>
    <m/>
  </r>
  <r>
    <n v="75"/>
    <x v="8"/>
    <n v="0"/>
    <x v="0"/>
    <s v=""/>
    <x v="0"/>
    <n v="1323883.76"/>
    <m/>
    <m/>
    <m/>
    <m/>
    <m/>
    <m/>
    <m/>
    <s v="0"/>
    <s v="0"/>
    <n v="960338.05835714273"/>
    <m/>
    <m/>
    <m/>
    <m/>
  </r>
  <r>
    <n v="75"/>
    <x v="8"/>
    <n v="0"/>
    <x v="0"/>
    <s v=""/>
    <x v="0"/>
    <n v="137377.70000000001"/>
    <m/>
    <m/>
    <m/>
    <m/>
    <m/>
    <m/>
    <m/>
    <s v="0"/>
    <s v="0"/>
    <n v="960338.05835714273"/>
    <m/>
    <m/>
    <m/>
    <m/>
  </r>
  <r>
    <n v="75"/>
    <x v="8"/>
    <n v="0"/>
    <x v="0"/>
    <s v=""/>
    <x v="0"/>
    <n v="1316973.81"/>
    <m/>
    <m/>
    <m/>
    <m/>
    <m/>
    <m/>
    <m/>
    <s v="0"/>
    <s v="0"/>
    <n v="960338.05835714273"/>
    <m/>
    <m/>
    <m/>
    <m/>
  </r>
  <r>
    <n v="75"/>
    <x v="8"/>
    <n v="0"/>
    <x v="0"/>
    <s v=""/>
    <x v="0"/>
    <n v="137377.70000000001"/>
    <m/>
    <m/>
    <m/>
    <m/>
    <m/>
    <m/>
    <m/>
    <s v="0"/>
    <s v="0"/>
    <n v="960338.05835714273"/>
    <m/>
    <m/>
    <m/>
    <m/>
  </r>
  <r>
    <n v="75"/>
    <x v="8"/>
    <n v="0"/>
    <x v="0"/>
    <s v=""/>
    <x v="0"/>
    <n v="1335066.78"/>
    <m/>
    <m/>
    <m/>
    <m/>
    <m/>
    <m/>
    <m/>
    <s v="0"/>
    <s v="0"/>
    <n v="960338.05835714273"/>
    <m/>
    <m/>
    <m/>
    <m/>
  </r>
  <r>
    <n v="75"/>
    <x v="8"/>
    <n v="0"/>
    <x v="0"/>
    <s v=""/>
    <x v="0"/>
    <n v="129479.25"/>
    <m/>
    <m/>
    <m/>
    <m/>
    <m/>
    <m/>
    <m/>
    <s v="0"/>
    <s v="0"/>
    <n v="960338.05835714273"/>
    <m/>
    <m/>
    <m/>
    <m/>
  </r>
  <r>
    <n v="76"/>
    <x v="9"/>
    <n v="0"/>
    <x v="0"/>
    <s v=""/>
    <x v="0"/>
    <n v="74316.25"/>
    <m/>
    <m/>
    <m/>
    <m/>
    <m/>
    <m/>
    <m/>
    <s v="0"/>
    <s v="0"/>
    <n v="73935.166666666672"/>
    <m/>
    <m/>
    <m/>
    <m/>
  </r>
  <r>
    <n v="123"/>
    <x v="10"/>
    <n v="0"/>
    <x v="1"/>
    <s v=""/>
    <x v="0"/>
    <n v="723760"/>
    <m/>
    <m/>
    <m/>
    <m/>
    <m/>
    <m/>
    <n v="1"/>
    <s v="0"/>
    <s v="0"/>
    <n v="723760"/>
    <m/>
    <m/>
    <m/>
    <m/>
  </r>
  <r>
    <n v="151"/>
    <x v="11"/>
    <n v="0"/>
    <x v="0"/>
    <s v=""/>
    <x v="0"/>
    <n v="1091065"/>
    <m/>
    <m/>
    <n v="1"/>
    <m/>
    <m/>
    <n v="1"/>
    <m/>
    <s v="0"/>
    <s v="0"/>
    <n v="1014754.5"/>
    <m/>
    <m/>
    <m/>
    <m/>
  </r>
  <r>
    <n v="164"/>
    <x v="12"/>
    <n v="0"/>
    <x v="1"/>
    <s v=""/>
    <x v="0"/>
    <n v="593909"/>
    <m/>
    <m/>
    <m/>
    <m/>
    <m/>
    <m/>
    <m/>
    <s v="0"/>
    <s v="0"/>
    <n v="593909"/>
    <m/>
    <m/>
    <m/>
    <m/>
  </r>
  <r>
    <n v="180"/>
    <x v="13"/>
    <n v="0"/>
    <x v="0"/>
    <s v=""/>
    <x v="0"/>
    <n v="413565.02500000002"/>
    <m/>
    <m/>
    <m/>
    <m/>
    <m/>
    <m/>
    <m/>
    <s v="0"/>
    <s v="0"/>
    <n v="443843.50624999998"/>
    <m/>
    <m/>
    <m/>
    <m/>
  </r>
  <r>
    <n v="185"/>
    <x v="14"/>
    <n v="0"/>
    <x v="2"/>
    <s v=""/>
    <x v="0"/>
    <n v="562068"/>
    <m/>
    <m/>
    <m/>
    <m/>
    <m/>
    <m/>
    <m/>
    <s v="0"/>
    <s v="0"/>
    <n v="659651.60844999994"/>
    <m/>
    <m/>
    <m/>
    <m/>
  </r>
  <r>
    <n v="185"/>
    <x v="14"/>
    <n v="0"/>
    <x v="2"/>
    <s v=""/>
    <x v="0"/>
    <n v="844520.17500000005"/>
    <m/>
    <m/>
    <n v="1"/>
    <m/>
    <m/>
    <n v="1"/>
    <m/>
    <s v="0"/>
    <s v="0"/>
    <n v="659651.60844999994"/>
    <m/>
    <m/>
    <m/>
    <m/>
  </r>
  <r>
    <n v="220"/>
    <x v="15"/>
    <n v="0"/>
    <x v="0"/>
    <s v=""/>
    <x v="0"/>
    <n v="412755"/>
    <m/>
    <m/>
    <m/>
    <m/>
    <m/>
    <n v="1"/>
    <m/>
    <s v="0"/>
    <s v="0"/>
    <n v="975188.5"/>
    <m/>
    <m/>
    <m/>
    <m/>
  </r>
  <r>
    <n v="224"/>
    <x v="16"/>
    <n v="0"/>
    <x v="2"/>
    <s v=""/>
    <x v="0"/>
    <n v="143580.92000000001"/>
    <m/>
    <m/>
    <m/>
    <m/>
    <m/>
    <m/>
    <m/>
    <s v="0"/>
    <s v="0"/>
    <n v="143580.92000000001"/>
    <m/>
    <m/>
    <m/>
    <m/>
  </r>
  <r>
    <n v="233"/>
    <x v="17"/>
    <n v="0"/>
    <x v="3"/>
    <s v=""/>
    <x v="0"/>
    <n v="235429"/>
    <m/>
    <m/>
    <m/>
    <m/>
    <m/>
    <m/>
    <m/>
    <s v="0"/>
    <s v="0"/>
    <n v="555753.45692307688"/>
    <m/>
    <m/>
    <m/>
    <m/>
  </r>
  <r>
    <n v="233"/>
    <x v="17"/>
    <n v="0"/>
    <x v="3"/>
    <s v=""/>
    <x v="0"/>
    <n v="179840"/>
    <m/>
    <m/>
    <m/>
    <m/>
    <m/>
    <m/>
    <m/>
    <s v="0"/>
    <s v="0"/>
    <n v="555753.45692307688"/>
    <m/>
    <m/>
    <m/>
    <m/>
  </r>
  <r>
    <n v="233"/>
    <x v="17"/>
    <n v="0"/>
    <x v="3"/>
    <s v=""/>
    <x v="0"/>
    <n v="100321"/>
    <m/>
    <m/>
    <m/>
    <m/>
    <m/>
    <m/>
    <m/>
    <s v="0"/>
    <s v="0"/>
    <n v="555753.45692307688"/>
    <m/>
    <m/>
    <m/>
    <m/>
  </r>
  <r>
    <n v="233"/>
    <x v="17"/>
    <n v="0"/>
    <x v="3"/>
    <s v=""/>
    <x v="0"/>
    <n v="694626"/>
    <m/>
    <m/>
    <m/>
    <m/>
    <m/>
    <m/>
    <m/>
    <s v="0"/>
    <s v="0"/>
    <n v="555753.45692307688"/>
    <m/>
    <m/>
    <m/>
    <m/>
  </r>
  <r>
    <n v="233"/>
    <x v="17"/>
    <n v="0"/>
    <x v="3"/>
    <s v=""/>
    <x v="0"/>
    <n v="750215"/>
    <m/>
    <m/>
    <m/>
    <m/>
    <m/>
    <m/>
    <m/>
    <s v="0"/>
    <s v="0"/>
    <n v="555753.45692307688"/>
    <m/>
    <m/>
    <m/>
    <m/>
  </r>
  <r>
    <n v="233"/>
    <x v="17"/>
    <n v="0"/>
    <x v="3"/>
    <s v=""/>
    <x v="0"/>
    <n v="615107"/>
    <m/>
    <m/>
    <m/>
    <m/>
    <m/>
    <m/>
    <m/>
    <s v="0"/>
    <s v="0"/>
    <n v="555753.45692307688"/>
    <m/>
    <m/>
    <m/>
    <m/>
  </r>
  <r>
    <n v="233"/>
    <x v="17"/>
    <n v="0"/>
    <x v="3"/>
    <s v=""/>
    <x v="0"/>
    <n v="514786"/>
    <m/>
    <m/>
    <m/>
    <m/>
    <m/>
    <m/>
    <m/>
    <s v="0"/>
    <s v="0"/>
    <n v="555753.45692307688"/>
    <m/>
    <m/>
    <m/>
    <m/>
  </r>
  <r>
    <n v="233"/>
    <x v="17"/>
    <n v="0"/>
    <x v="3"/>
    <s v=""/>
    <x v="0"/>
    <n v="702062"/>
    <m/>
    <m/>
    <m/>
    <m/>
    <m/>
    <m/>
    <m/>
    <s v="0"/>
    <s v="0"/>
    <n v="555753.45692307688"/>
    <m/>
    <m/>
    <m/>
    <m/>
  </r>
  <r>
    <n v="233"/>
    <x v="17"/>
    <n v="0"/>
    <x v="3"/>
    <s v=""/>
    <x v="0"/>
    <n v="658579"/>
    <m/>
    <m/>
    <m/>
    <m/>
    <m/>
    <m/>
    <m/>
    <s v="0"/>
    <s v="0"/>
    <n v="555753.45692307688"/>
    <m/>
    <m/>
    <m/>
    <m/>
  </r>
  <r>
    <n v="233"/>
    <x v="17"/>
    <n v="0"/>
    <x v="3"/>
    <s v=""/>
    <x v="0"/>
    <n v="681785"/>
    <m/>
    <m/>
    <m/>
    <m/>
    <m/>
    <m/>
    <m/>
    <s v="0"/>
    <s v="0"/>
    <n v="555753.45692307688"/>
    <m/>
    <m/>
    <m/>
    <m/>
  </r>
  <r>
    <n v="233"/>
    <x v="17"/>
    <n v="0"/>
    <x v="3"/>
    <s v=""/>
    <x v="0"/>
    <n v="141800"/>
    <m/>
    <m/>
    <m/>
    <m/>
    <m/>
    <m/>
    <m/>
    <s v="0"/>
    <s v="0"/>
    <n v="555753.45692307688"/>
    <m/>
    <m/>
    <m/>
    <m/>
  </r>
  <r>
    <n v="233"/>
    <x v="17"/>
    <n v="0"/>
    <x v="3"/>
    <s v=""/>
    <x v="0"/>
    <n v="738189"/>
    <m/>
    <m/>
    <m/>
    <m/>
    <m/>
    <m/>
    <m/>
    <s v="0"/>
    <s v="0"/>
    <n v="555753.45692307688"/>
    <m/>
    <m/>
    <m/>
    <m/>
  </r>
  <r>
    <n v="235"/>
    <x v="18"/>
    <n v="0"/>
    <x v="0"/>
    <s v=""/>
    <x v="0"/>
    <n v="1167284"/>
    <m/>
    <m/>
    <m/>
    <m/>
    <m/>
    <n v="1"/>
    <m/>
    <s v="0"/>
    <s v="0"/>
    <n v="1172834"/>
    <m/>
    <m/>
    <m/>
    <m/>
  </r>
  <r>
    <n v="235"/>
    <x v="18"/>
    <n v="0"/>
    <x v="0"/>
    <s v=""/>
    <x v="0"/>
    <n v="1179574"/>
    <m/>
    <m/>
    <m/>
    <m/>
    <m/>
    <n v="1"/>
    <m/>
    <s v="0"/>
    <s v="0"/>
    <n v="1172834"/>
    <m/>
    <m/>
    <m/>
    <m/>
  </r>
  <r>
    <n v="235"/>
    <x v="18"/>
    <n v="0"/>
    <x v="0"/>
    <s v=""/>
    <x v="0"/>
    <n v="1177465"/>
    <m/>
    <m/>
    <m/>
    <m/>
    <m/>
    <n v="1"/>
    <m/>
    <s v="0"/>
    <s v="0"/>
    <n v="1172834"/>
    <m/>
    <m/>
    <m/>
    <m/>
  </r>
  <r>
    <n v="245"/>
    <x v="19"/>
    <n v="0"/>
    <x v="4"/>
    <s v=""/>
    <x v="0"/>
    <n v="333033500"/>
    <m/>
    <m/>
    <m/>
    <m/>
    <m/>
    <m/>
    <m/>
    <s v="0"/>
    <s v="0"/>
    <n v="321179300"/>
    <m/>
    <m/>
    <m/>
    <m/>
  </r>
  <r>
    <n v="245"/>
    <x v="19"/>
    <n v="0"/>
    <x v="4"/>
    <s v=""/>
    <x v="0"/>
    <n v="322856000"/>
    <m/>
    <m/>
    <m/>
    <m/>
    <m/>
    <m/>
    <m/>
    <s v="0"/>
    <s v="0"/>
    <n v="321179300"/>
    <m/>
    <m/>
    <m/>
    <m/>
  </r>
  <r>
    <n v="245"/>
    <x v="19"/>
    <n v="0"/>
    <x v="4"/>
    <s v=""/>
    <x v="0"/>
    <n v="316669000"/>
    <m/>
    <m/>
    <m/>
    <m/>
    <m/>
    <m/>
    <m/>
    <s v="0"/>
    <s v="0"/>
    <n v="321179300"/>
    <m/>
    <m/>
    <m/>
    <m/>
  </r>
  <r>
    <n v="245"/>
    <x v="19"/>
    <n v="0"/>
    <x v="4"/>
    <s v=""/>
    <x v="0"/>
    <n v="316669000"/>
    <m/>
    <m/>
    <m/>
    <m/>
    <m/>
    <m/>
    <m/>
    <s v="0"/>
    <s v="0"/>
    <n v="321179300"/>
    <m/>
    <m/>
    <m/>
    <m/>
  </r>
  <r>
    <n v="247"/>
    <x v="20"/>
    <n v="0"/>
    <x v="1"/>
    <s v=""/>
    <x v="0"/>
    <n v="464122.1"/>
    <m/>
    <m/>
    <m/>
    <m/>
    <m/>
    <m/>
    <m/>
    <s v="0"/>
    <s v="0"/>
    <n v="429400.45"/>
    <m/>
    <m/>
    <m/>
    <m/>
  </r>
  <r>
    <n v="247"/>
    <x v="20"/>
    <n v="0"/>
    <x v="1"/>
    <s v=""/>
    <x v="0"/>
    <n v="424955.25"/>
    <m/>
    <m/>
    <n v="1"/>
    <m/>
    <m/>
    <n v="1"/>
    <m/>
    <s v="0"/>
    <s v="0"/>
    <n v="429400.45"/>
    <m/>
    <m/>
    <m/>
    <m/>
  </r>
  <r>
    <n v="249"/>
    <x v="21"/>
    <n v="0"/>
    <x v="0"/>
    <s v=""/>
    <x v="0"/>
    <n v="636639"/>
    <m/>
    <m/>
    <m/>
    <m/>
    <m/>
    <m/>
    <m/>
    <s v="0"/>
    <s v="0"/>
    <n v="627701.91500000004"/>
    <m/>
    <m/>
    <m/>
    <m/>
  </r>
  <r>
    <n v="249"/>
    <x v="21"/>
    <n v="0"/>
    <x v="0"/>
    <s v=""/>
    <x v="0"/>
    <n v="613923"/>
    <m/>
    <m/>
    <m/>
    <m/>
    <m/>
    <m/>
    <m/>
    <s v="0"/>
    <s v="0"/>
    <n v="627701.91500000004"/>
    <m/>
    <m/>
    <m/>
    <m/>
  </r>
  <r>
    <n v="249"/>
    <x v="21"/>
    <n v="0"/>
    <x v="0"/>
    <s v=""/>
    <x v="0"/>
    <n v="649447.66"/>
    <m/>
    <m/>
    <n v="1"/>
    <m/>
    <m/>
    <m/>
    <m/>
    <s v="0"/>
    <s v="0"/>
    <n v="627701.91500000004"/>
    <m/>
    <m/>
    <m/>
    <m/>
  </r>
  <r>
    <n v="252"/>
    <x v="22"/>
    <n v="0"/>
    <x v="5"/>
    <s v=""/>
    <x v="0"/>
    <n v="110000"/>
    <m/>
    <m/>
    <m/>
    <m/>
    <m/>
    <m/>
    <n v="1"/>
    <s v="0"/>
    <s v="0"/>
    <n v="414718.27272727271"/>
    <m/>
    <m/>
    <m/>
    <m/>
  </r>
  <r>
    <n v="252"/>
    <x v="22"/>
    <n v="0"/>
    <x v="5"/>
    <s v=""/>
    <x v="0"/>
    <n v="110880"/>
    <m/>
    <m/>
    <m/>
    <m/>
    <m/>
    <n v="1"/>
    <n v="1"/>
    <s v="0"/>
    <s v="0"/>
    <n v="414718.27272727271"/>
    <m/>
    <m/>
    <m/>
    <m/>
  </r>
  <r>
    <n v="252"/>
    <x v="22"/>
    <n v="0"/>
    <x v="5"/>
    <s v=""/>
    <x v="0"/>
    <n v="110843"/>
    <m/>
    <m/>
    <m/>
    <m/>
    <n v="1"/>
    <n v="1"/>
    <n v="1"/>
    <s v="0"/>
    <s v="0"/>
    <n v="414718.27272727271"/>
    <m/>
    <m/>
    <m/>
    <m/>
  </r>
  <r>
    <n v="252"/>
    <x v="22"/>
    <n v="0"/>
    <x v="5"/>
    <s v=""/>
    <x v="0"/>
    <n v="225238"/>
    <m/>
    <m/>
    <m/>
    <m/>
    <m/>
    <m/>
    <m/>
    <s v="0"/>
    <s v="0"/>
    <n v="414718.27272727271"/>
    <m/>
    <m/>
    <m/>
    <m/>
  </r>
  <r>
    <n v="252"/>
    <x v="22"/>
    <n v="0"/>
    <x v="5"/>
    <s v=""/>
    <x v="0"/>
    <n v="215100"/>
    <m/>
    <m/>
    <m/>
    <m/>
    <m/>
    <m/>
    <m/>
    <s v="0"/>
    <s v="0"/>
    <n v="414718.27272727271"/>
    <m/>
    <m/>
    <m/>
    <m/>
  </r>
  <r>
    <n v="252"/>
    <x v="22"/>
    <n v="0"/>
    <x v="5"/>
    <s v=""/>
    <x v="0"/>
    <n v="217900"/>
    <m/>
    <m/>
    <m/>
    <m/>
    <m/>
    <m/>
    <m/>
    <s v="0"/>
    <s v="0"/>
    <n v="414718.27272727271"/>
    <m/>
    <m/>
    <m/>
    <m/>
  </r>
  <r>
    <n v="252"/>
    <x v="22"/>
    <n v="0"/>
    <x v="5"/>
    <s v=""/>
    <x v="0"/>
    <n v="216400"/>
    <m/>
    <m/>
    <m/>
    <m/>
    <m/>
    <m/>
    <m/>
    <s v="0"/>
    <s v="0"/>
    <n v="414718.27272727271"/>
    <m/>
    <m/>
    <m/>
    <m/>
  </r>
  <r>
    <n v="253"/>
    <x v="23"/>
    <n v="0"/>
    <x v="6"/>
    <s v=""/>
    <x v="0"/>
    <n v="1462978.3"/>
    <m/>
    <m/>
    <m/>
    <m/>
    <m/>
    <n v="1"/>
    <m/>
    <s v="0"/>
    <s v="0"/>
    <n v="1573029.66325"/>
    <m/>
    <m/>
    <m/>
    <m/>
  </r>
  <r>
    <n v="253"/>
    <x v="23"/>
    <n v="0"/>
    <x v="6"/>
    <s v=""/>
    <x v="0"/>
    <n v="1589337"/>
    <m/>
    <m/>
    <m/>
    <m/>
    <m/>
    <m/>
    <m/>
    <s v="0"/>
    <s v="0"/>
    <n v="1573029.66325"/>
    <m/>
    <m/>
    <m/>
    <m/>
  </r>
  <r>
    <n v="253"/>
    <x v="23"/>
    <n v="0"/>
    <x v="6"/>
    <s v=""/>
    <x v="0"/>
    <n v="1764174"/>
    <m/>
    <m/>
    <m/>
    <m/>
    <m/>
    <m/>
    <m/>
    <s v="0"/>
    <s v="0"/>
    <n v="1573029.66325"/>
    <m/>
    <m/>
    <m/>
    <m/>
  </r>
  <r>
    <n v="254"/>
    <x v="24"/>
    <n v="0"/>
    <x v="1"/>
    <s v=""/>
    <x v="0"/>
    <n v="545632"/>
    <m/>
    <m/>
    <m/>
    <m/>
    <m/>
    <m/>
    <m/>
    <s v="0"/>
    <s v="0"/>
    <n v="884375.93209999998"/>
    <m/>
    <m/>
    <m/>
    <m/>
  </r>
  <r>
    <n v="254"/>
    <x v="24"/>
    <n v="0"/>
    <x v="1"/>
    <s v=""/>
    <x v="0"/>
    <n v="127732"/>
    <m/>
    <m/>
    <m/>
    <m/>
    <m/>
    <m/>
    <m/>
    <s v="0"/>
    <s v="0"/>
    <n v="884375.93209999998"/>
    <m/>
    <m/>
    <m/>
    <m/>
  </r>
  <r>
    <n v="254"/>
    <x v="24"/>
    <n v="0"/>
    <x v="1"/>
    <s v=""/>
    <x v="0"/>
    <n v="545632"/>
    <m/>
    <m/>
    <m/>
    <m/>
    <m/>
    <m/>
    <m/>
    <s v="0"/>
    <s v="0"/>
    <n v="884375.93209999998"/>
    <m/>
    <m/>
    <m/>
    <m/>
  </r>
  <r>
    <n v="254"/>
    <x v="24"/>
    <n v="0"/>
    <x v="1"/>
    <s v=""/>
    <x v="0"/>
    <n v="120820"/>
    <m/>
    <m/>
    <m/>
    <m/>
    <m/>
    <m/>
    <m/>
    <s v="0"/>
    <s v="0"/>
    <n v="884375.93209999998"/>
    <m/>
    <m/>
    <m/>
    <m/>
  </r>
  <r>
    <n v="254"/>
    <x v="24"/>
    <n v="0"/>
    <x v="1"/>
    <s v=""/>
    <x v="0"/>
    <n v="91667"/>
    <m/>
    <m/>
    <m/>
    <m/>
    <m/>
    <m/>
    <m/>
    <s v="0"/>
    <s v="0"/>
    <n v="884375.93209999998"/>
    <m/>
    <m/>
    <m/>
    <m/>
  </r>
  <r>
    <n v="254"/>
    <x v="24"/>
    <n v="0"/>
    <x v="1"/>
    <s v=""/>
    <x v="0"/>
    <n v="84754"/>
    <m/>
    <m/>
    <m/>
    <m/>
    <m/>
    <m/>
    <m/>
    <s v="0"/>
    <s v="0"/>
    <n v="884375.93209999998"/>
    <m/>
    <m/>
    <m/>
    <m/>
  </r>
  <r>
    <n v="254"/>
    <x v="24"/>
    <n v="0"/>
    <x v="1"/>
    <s v=""/>
    <x v="0"/>
    <n v="692140.61"/>
    <m/>
    <m/>
    <n v="1"/>
    <m/>
    <m/>
    <m/>
    <m/>
    <s v="0"/>
    <s v="0"/>
    <n v="884375.93209999998"/>
    <m/>
    <m/>
    <m/>
    <m/>
  </r>
  <r>
    <n v="254"/>
    <x v="24"/>
    <n v="0"/>
    <x v="1"/>
    <s v=""/>
    <x v="0"/>
    <n v="687505.9"/>
    <m/>
    <m/>
    <n v="1"/>
    <m/>
    <m/>
    <m/>
    <m/>
    <s v="0"/>
    <s v="0"/>
    <n v="884375.93209999998"/>
    <m/>
    <m/>
    <m/>
    <m/>
  </r>
  <r>
    <n v="254"/>
    <x v="24"/>
    <n v="0"/>
    <x v="1"/>
    <s v=""/>
    <x v="0"/>
    <n v="687505.9"/>
    <m/>
    <m/>
    <n v="1"/>
    <m/>
    <m/>
    <m/>
    <m/>
    <s v="0"/>
    <s v="0"/>
    <n v="884375.93209999998"/>
    <m/>
    <m/>
    <m/>
    <m/>
  </r>
  <r>
    <n v="254"/>
    <x v="24"/>
    <n v="0"/>
    <x v="1"/>
    <s v=""/>
    <x v="0"/>
    <n v="685167.89"/>
    <m/>
    <m/>
    <n v="1"/>
    <m/>
    <m/>
    <m/>
    <m/>
    <s v="0"/>
    <s v="0"/>
    <n v="884375.93209999998"/>
    <m/>
    <m/>
    <m/>
    <m/>
  </r>
  <r>
    <n v="254"/>
    <x v="24"/>
    <n v="0"/>
    <x v="1"/>
    <s v=""/>
    <x v="0"/>
    <n v="687505.9"/>
    <m/>
    <m/>
    <n v="1"/>
    <m/>
    <m/>
    <m/>
    <m/>
    <s v="0"/>
    <s v="0"/>
    <n v="884375.93209999998"/>
    <m/>
    <m/>
    <m/>
    <m/>
  </r>
  <r>
    <n v="254"/>
    <x v="24"/>
    <n v="0"/>
    <x v="1"/>
    <s v=""/>
    <x v="0"/>
    <n v="578655.63829999999"/>
    <m/>
    <m/>
    <m/>
    <m/>
    <m/>
    <m/>
    <m/>
    <s v="0"/>
    <s v="0"/>
    <n v="884375.93209999998"/>
    <m/>
    <m/>
    <m/>
    <m/>
  </r>
  <r>
    <n v="254"/>
    <x v="24"/>
    <n v="0"/>
    <x v="1"/>
    <s v=""/>
    <x v="0"/>
    <n v="728000"/>
    <m/>
    <m/>
    <m/>
    <m/>
    <m/>
    <m/>
    <m/>
    <s v="0"/>
    <s v="0"/>
    <n v="884375.93209999998"/>
    <m/>
    <m/>
    <m/>
    <m/>
  </r>
  <r>
    <n v="254"/>
    <x v="24"/>
    <n v="0"/>
    <x v="1"/>
    <s v=""/>
    <x v="0"/>
    <n v="116477"/>
    <m/>
    <m/>
    <m/>
    <m/>
    <m/>
    <m/>
    <m/>
    <s v="0"/>
    <s v="0"/>
    <n v="884375.93209999998"/>
    <m/>
    <m/>
    <m/>
    <m/>
  </r>
  <r>
    <n v="254"/>
    <x v="24"/>
    <n v="0"/>
    <x v="1"/>
    <s v=""/>
    <x v="0"/>
    <n v="106064"/>
    <m/>
    <m/>
    <m/>
    <m/>
    <m/>
    <m/>
    <m/>
    <s v="0"/>
    <s v="0"/>
    <n v="884375.93209999998"/>
    <m/>
    <m/>
    <m/>
    <m/>
  </r>
  <r>
    <n v="254"/>
    <x v="24"/>
    <n v="0"/>
    <x v="1"/>
    <s v=""/>
    <x v="0"/>
    <n v="627110"/>
    <m/>
    <m/>
    <m/>
    <m/>
    <m/>
    <m/>
    <m/>
    <s v="0"/>
    <s v="0"/>
    <n v="884375.93209999998"/>
    <m/>
    <m/>
    <m/>
    <m/>
  </r>
  <r>
    <n v="254"/>
    <x v="24"/>
    <n v="0"/>
    <x v="1"/>
    <s v=""/>
    <x v="0"/>
    <n v="81962"/>
    <m/>
    <m/>
    <m/>
    <m/>
    <m/>
    <m/>
    <m/>
    <s v="0"/>
    <s v="0"/>
    <n v="884375.93209999998"/>
    <m/>
    <m/>
    <m/>
    <m/>
  </r>
  <r>
    <n v="254"/>
    <x v="24"/>
    <n v="0"/>
    <x v="1"/>
    <s v=""/>
    <x v="0"/>
    <n v="96542"/>
    <m/>
    <m/>
    <m/>
    <m/>
    <m/>
    <m/>
    <m/>
    <s v="0"/>
    <s v="0"/>
    <n v="884375.93209999998"/>
    <m/>
    <m/>
    <m/>
    <m/>
  </r>
  <r>
    <n v="254"/>
    <x v="24"/>
    <n v="0"/>
    <x v="1"/>
    <s v=""/>
    <x v="0"/>
    <n v="3864491"/>
    <m/>
    <m/>
    <m/>
    <m/>
    <m/>
    <m/>
    <m/>
    <s v="0"/>
    <s v="0"/>
    <n v="884375.93209999998"/>
    <m/>
    <m/>
    <m/>
    <m/>
  </r>
  <r>
    <n v="254"/>
    <x v="24"/>
    <n v="0"/>
    <x v="1"/>
    <s v=""/>
    <x v="0"/>
    <n v="1331832"/>
    <m/>
    <m/>
    <m/>
    <m/>
    <m/>
    <m/>
    <m/>
    <s v="0"/>
    <s v="0"/>
    <n v="884375.93209999998"/>
    <m/>
    <m/>
    <m/>
    <m/>
  </r>
  <r>
    <n v="254"/>
    <x v="24"/>
    <n v="0"/>
    <x v="1"/>
    <s v=""/>
    <x v="0"/>
    <n v="3862187"/>
    <m/>
    <m/>
    <m/>
    <m/>
    <m/>
    <m/>
    <m/>
    <s v="0"/>
    <s v="0"/>
    <n v="884375.93209999998"/>
    <m/>
    <m/>
    <m/>
    <m/>
  </r>
  <r>
    <n v="255"/>
    <x v="25"/>
    <n v="0"/>
    <x v="1"/>
    <s v=""/>
    <x v="0"/>
    <n v="141755.48000000001"/>
    <m/>
    <m/>
    <m/>
    <m/>
    <m/>
    <m/>
    <m/>
    <s v="0"/>
    <s v="0"/>
    <n v="145939.16"/>
    <m/>
    <m/>
    <m/>
    <m/>
  </r>
  <r>
    <n v="255"/>
    <x v="25"/>
    <n v="0"/>
    <x v="1"/>
    <s v=""/>
    <x v="0"/>
    <n v="21245"/>
    <m/>
    <m/>
    <m/>
    <m/>
    <m/>
    <m/>
    <m/>
    <s v="0"/>
    <s v="0"/>
    <n v="145939.16"/>
    <m/>
    <m/>
    <m/>
    <m/>
  </r>
  <r>
    <n v="257"/>
    <x v="26"/>
    <n v="0"/>
    <x v="7"/>
    <s v=""/>
    <x v="0"/>
    <n v="133910"/>
    <m/>
    <m/>
    <m/>
    <m/>
    <m/>
    <m/>
    <m/>
    <s v="0"/>
    <s v="0"/>
    <n v="456194.86875000002"/>
    <m/>
    <m/>
    <m/>
    <m/>
  </r>
  <r>
    <n v="257"/>
    <x v="26"/>
    <n v="0"/>
    <x v="7"/>
    <s v=""/>
    <x v="0"/>
    <n v="6120"/>
    <m/>
    <m/>
    <m/>
    <m/>
    <m/>
    <m/>
    <m/>
    <s v="0"/>
    <s v="0"/>
    <n v="456194.86875000002"/>
    <m/>
    <m/>
    <m/>
    <m/>
  </r>
  <r>
    <n v="257"/>
    <x v="26"/>
    <n v="0"/>
    <x v="7"/>
    <s v=""/>
    <x v="0"/>
    <n v="20000"/>
    <m/>
    <m/>
    <m/>
    <m/>
    <m/>
    <m/>
    <m/>
    <s v="0"/>
    <s v="0"/>
    <n v="456194.86875000002"/>
    <m/>
    <m/>
    <m/>
    <m/>
  </r>
  <r>
    <n v="261"/>
    <x v="27"/>
    <n v="0"/>
    <x v="5"/>
    <s v=""/>
    <x v="0"/>
    <n v="1239026"/>
    <m/>
    <m/>
    <m/>
    <m/>
    <m/>
    <m/>
    <m/>
    <s v="0"/>
    <s v="0"/>
    <n v="1504678.153846154"/>
    <m/>
    <m/>
    <m/>
    <m/>
  </r>
  <r>
    <n v="261"/>
    <x v="27"/>
    <n v="0"/>
    <x v="5"/>
    <s v=""/>
    <x v="0"/>
    <n v="100047"/>
    <m/>
    <m/>
    <m/>
    <m/>
    <m/>
    <m/>
    <m/>
    <s v="0"/>
    <s v="0"/>
    <n v="1504678.153846154"/>
    <m/>
    <m/>
    <m/>
    <m/>
  </r>
  <r>
    <n v="261"/>
    <x v="27"/>
    <n v="0"/>
    <x v="5"/>
    <s v=""/>
    <x v="0"/>
    <n v="370010"/>
    <m/>
    <m/>
    <m/>
    <m/>
    <m/>
    <m/>
    <m/>
    <s v="0"/>
    <s v="0"/>
    <n v="1504678.153846154"/>
    <m/>
    <m/>
    <m/>
    <m/>
  </r>
  <r>
    <n v="261"/>
    <x v="27"/>
    <n v="0"/>
    <x v="5"/>
    <s v=""/>
    <x v="0"/>
    <n v="522073"/>
    <m/>
    <m/>
    <m/>
    <m/>
    <m/>
    <m/>
    <m/>
    <s v="0"/>
    <s v="0"/>
    <n v="1504678.153846154"/>
    <m/>
    <m/>
    <m/>
    <m/>
  </r>
  <r>
    <n v="261"/>
    <x v="27"/>
    <n v="0"/>
    <x v="5"/>
    <s v=""/>
    <x v="0"/>
    <n v="756036"/>
    <m/>
    <m/>
    <m/>
    <m/>
    <m/>
    <m/>
    <m/>
    <s v="0"/>
    <s v="0"/>
    <n v="1504678.153846154"/>
    <m/>
    <m/>
    <m/>
    <m/>
  </r>
  <r>
    <n v="261"/>
    <x v="27"/>
    <n v="0"/>
    <x v="5"/>
    <s v=""/>
    <x v="0"/>
    <n v="1699979"/>
    <m/>
    <m/>
    <m/>
    <m/>
    <m/>
    <m/>
    <m/>
    <s v="0"/>
    <s v="0"/>
    <n v="1504678.153846154"/>
    <m/>
    <m/>
    <m/>
    <m/>
  </r>
  <r>
    <n v="261"/>
    <x v="27"/>
    <n v="0"/>
    <x v="5"/>
    <s v=""/>
    <x v="0"/>
    <n v="1857970"/>
    <m/>
    <m/>
    <m/>
    <m/>
    <m/>
    <m/>
    <m/>
    <s v="0"/>
    <s v="0"/>
    <n v="1504678.153846154"/>
    <m/>
    <m/>
    <m/>
    <m/>
  </r>
  <r>
    <n v="261"/>
    <x v="27"/>
    <n v="0"/>
    <x v="5"/>
    <s v=""/>
    <x v="0"/>
    <n v="2107661"/>
    <m/>
    <m/>
    <m/>
    <m/>
    <m/>
    <m/>
    <m/>
    <s v="0"/>
    <s v="0"/>
    <n v="1504678.153846154"/>
    <m/>
    <m/>
    <m/>
    <m/>
  </r>
  <r>
    <n v="261"/>
    <x v="27"/>
    <n v="0"/>
    <x v="5"/>
    <s v=""/>
    <x v="0"/>
    <n v="2017518"/>
    <m/>
    <m/>
    <m/>
    <m/>
    <m/>
    <m/>
    <m/>
    <s v="0"/>
    <s v="0"/>
    <n v="1504678.153846154"/>
    <m/>
    <m/>
    <m/>
    <m/>
  </r>
  <r>
    <n v="261"/>
    <x v="27"/>
    <n v="0"/>
    <x v="5"/>
    <s v=""/>
    <x v="0"/>
    <n v="1844578"/>
    <m/>
    <m/>
    <m/>
    <m/>
    <m/>
    <m/>
    <m/>
    <s v="0"/>
    <s v="0"/>
    <n v="1504678.153846154"/>
    <m/>
    <m/>
    <m/>
    <m/>
  </r>
  <r>
    <n v="261"/>
    <x v="27"/>
    <n v="0"/>
    <x v="5"/>
    <s v=""/>
    <x v="0"/>
    <n v="2237844"/>
    <m/>
    <m/>
    <m/>
    <m/>
    <m/>
    <m/>
    <m/>
    <s v="0"/>
    <s v="0"/>
    <n v="1504678.153846154"/>
    <m/>
    <m/>
    <m/>
    <m/>
  </r>
  <r>
    <n v="261"/>
    <x v="27"/>
    <n v="0"/>
    <x v="5"/>
    <s v=""/>
    <x v="0"/>
    <n v="2704140"/>
    <m/>
    <m/>
    <m/>
    <m/>
    <m/>
    <m/>
    <m/>
    <s v="0"/>
    <s v="0"/>
    <n v="1504678.153846154"/>
    <m/>
    <m/>
    <m/>
    <m/>
  </r>
  <r>
    <n v="261"/>
    <x v="27"/>
    <n v="0"/>
    <x v="5"/>
    <s v=""/>
    <x v="0"/>
    <n v="2103934"/>
    <m/>
    <m/>
    <m/>
    <m/>
    <m/>
    <m/>
    <m/>
    <s v="0"/>
    <s v="0"/>
    <n v="1504678.153846154"/>
    <m/>
    <m/>
    <m/>
    <m/>
  </r>
  <r>
    <n v="268"/>
    <x v="28"/>
    <n v="0"/>
    <x v="0"/>
    <s v=""/>
    <x v="0"/>
    <n v="958215.53899999999"/>
    <m/>
    <m/>
    <m/>
    <m/>
    <m/>
    <m/>
    <m/>
    <s v="0"/>
    <s v="0"/>
    <n v="958215.53899999999"/>
    <m/>
    <m/>
    <m/>
    <m/>
  </r>
  <r>
    <n v="271"/>
    <x v="29"/>
    <n v="0"/>
    <x v="0"/>
    <s v=""/>
    <x v="0"/>
    <n v="578436.6"/>
    <m/>
    <m/>
    <n v="1"/>
    <m/>
    <m/>
    <m/>
    <m/>
    <s v="0"/>
    <s v="0"/>
    <n v="587160.48"/>
    <m/>
    <m/>
    <m/>
    <m/>
  </r>
  <r>
    <n v="271"/>
    <x v="29"/>
    <n v="0"/>
    <x v="0"/>
    <s v=""/>
    <x v="0"/>
    <n v="485985.8"/>
    <m/>
    <m/>
    <n v="1"/>
    <m/>
    <m/>
    <m/>
    <m/>
    <s v="0"/>
    <s v="0"/>
    <n v="587160.48"/>
    <m/>
    <m/>
    <m/>
    <m/>
  </r>
  <r>
    <n v="271"/>
    <x v="29"/>
    <n v="0"/>
    <x v="0"/>
    <s v=""/>
    <x v="0"/>
    <n v="284038"/>
    <m/>
    <m/>
    <m/>
    <n v="1"/>
    <m/>
    <m/>
    <m/>
    <s v="0"/>
    <s v="0"/>
    <n v="587160.48"/>
    <m/>
    <m/>
    <m/>
    <m/>
  </r>
  <r>
    <n v="271"/>
    <x v="29"/>
    <n v="0"/>
    <x v="0"/>
    <s v=""/>
    <x v="0"/>
    <n v="1074669"/>
    <m/>
    <m/>
    <m/>
    <m/>
    <m/>
    <m/>
    <m/>
    <s v="0"/>
    <s v="0"/>
    <n v="587160.48"/>
    <m/>
    <m/>
    <m/>
    <m/>
  </r>
  <r>
    <n v="271"/>
    <x v="29"/>
    <n v="0"/>
    <x v="0"/>
    <s v=""/>
    <x v="0"/>
    <n v="512673"/>
    <m/>
    <m/>
    <m/>
    <m/>
    <m/>
    <m/>
    <m/>
    <s v="0"/>
    <s v="0"/>
    <n v="587160.48"/>
    <m/>
    <m/>
    <m/>
    <m/>
  </r>
  <r>
    <n v="272"/>
    <x v="30"/>
    <n v="0"/>
    <x v="6"/>
    <s v=""/>
    <x v="0"/>
    <n v="2199147"/>
    <m/>
    <m/>
    <m/>
    <m/>
    <m/>
    <n v="1"/>
    <m/>
    <s v="0"/>
    <s v="0"/>
    <n v="2268382.5"/>
    <m/>
    <m/>
    <m/>
    <m/>
  </r>
  <r>
    <n v="272"/>
    <x v="30"/>
    <n v="0"/>
    <x v="6"/>
    <s v=""/>
    <x v="0"/>
    <n v="2298233"/>
    <m/>
    <m/>
    <m/>
    <m/>
    <m/>
    <n v="1"/>
    <m/>
    <s v="0"/>
    <s v="0"/>
    <n v="2268382.5"/>
    <m/>
    <m/>
    <m/>
    <m/>
  </r>
  <r>
    <n v="272"/>
    <x v="30"/>
    <n v="0"/>
    <x v="6"/>
    <s v=""/>
    <x v="0"/>
    <n v="2639031"/>
    <m/>
    <m/>
    <m/>
    <m/>
    <m/>
    <m/>
    <m/>
    <s v="0"/>
    <s v="0"/>
    <n v="2268382.5"/>
    <m/>
    <m/>
    <m/>
    <m/>
  </r>
  <r>
    <n v="164"/>
    <x v="12"/>
    <n v="0"/>
    <x v="1"/>
    <s v=""/>
    <x v="1"/>
    <n v="9049"/>
    <m/>
    <m/>
    <m/>
    <m/>
    <m/>
    <m/>
    <m/>
    <s v="0"/>
    <s v="0"/>
    <n v="9049"/>
    <m/>
    <m/>
    <m/>
    <m/>
  </r>
  <r>
    <n v="171"/>
    <x v="31"/>
    <n v="0"/>
    <x v="8"/>
    <s v=""/>
    <x v="2"/>
    <n v="275128.5"/>
    <m/>
    <m/>
    <m/>
    <n v="1"/>
    <m/>
    <n v="1"/>
    <n v="1"/>
    <s v="0"/>
    <s v="0"/>
    <n v="265183.16666666669"/>
    <m/>
    <m/>
    <m/>
    <m/>
  </r>
  <r>
    <n v="171"/>
    <x v="31"/>
    <n v="0"/>
    <x v="8"/>
    <s v=""/>
    <x v="2"/>
    <n v="250700"/>
    <m/>
    <m/>
    <m/>
    <n v="1"/>
    <m/>
    <m/>
    <m/>
    <s v="0"/>
    <s v="0"/>
    <n v="265183.16666666669"/>
    <m/>
    <m/>
    <m/>
    <m/>
  </r>
  <r>
    <n v="175"/>
    <x v="32"/>
    <n v="0"/>
    <x v="6"/>
    <s v=""/>
    <x v="2"/>
    <n v="172667.1563"/>
    <m/>
    <m/>
    <m/>
    <m/>
    <m/>
    <m/>
    <m/>
    <s v="0"/>
    <s v="0"/>
    <n v="177908.76815000002"/>
    <m/>
    <m/>
    <m/>
    <m/>
  </r>
  <r>
    <n v="175"/>
    <x v="32"/>
    <n v="0"/>
    <x v="6"/>
    <s v=""/>
    <x v="2"/>
    <n v="163679.6563"/>
    <m/>
    <m/>
    <m/>
    <m/>
    <m/>
    <m/>
    <m/>
    <s v="0"/>
    <s v="0"/>
    <n v="177908.76815000002"/>
    <m/>
    <m/>
    <m/>
    <m/>
  </r>
  <r>
    <n v="175"/>
    <x v="32"/>
    <n v="0"/>
    <x v="6"/>
    <s v=""/>
    <x v="2"/>
    <n v="216608.6"/>
    <m/>
    <m/>
    <m/>
    <m/>
    <m/>
    <n v="1"/>
    <n v="1"/>
    <s v="0"/>
    <s v="0"/>
    <n v="177908.76815000002"/>
    <m/>
    <m/>
    <m/>
    <m/>
  </r>
  <r>
    <n v="185"/>
    <x v="14"/>
    <n v="0"/>
    <x v="2"/>
    <s v=""/>
    <x v="3"/>
    <n v="191478.5"/>
    <m/>
    <m/>
    <m/>
    <m/>
    <m/>
    <m/>
    <m/>
    <s v="0"/>
    <s v="0"/>
    <n v="143128.625"/>
    <m/>
    <m/>
    <m/>
    <m/>
  </r>
  <r>
    <n v="185"/>
    <x v="14"/>
    <n v="0"/>
    <x v="2"/>
    <s v=""/>
    <x v="3"/>
    <n v="135204.5"/>
    <m/>
    <m/>
    <m/>
    <m/>
    <m/>
    <m/>
    <m/>
    <s v="0"/>
    <s v="0"/>
    <n v="143128.625"/>
    <m/>
    <m/>
    <m/>
    <m/>
  </r>
  <r>
    <n v="185"/>
    <x v="14"/>
    <n v="0"/>
    <x v="2"/>
    <s v=""/>
    <x v="3"/>
    <n v="140346"/>
    <m/>
    <m/>
    <n v="1"/>
    <m/>
    <m/>
    <n v="1"/>
    <m/>
    <s v="0"/>
    <s v="0"/>
    <n v="143128.625"/>
    <m/>
    <m/>
    <m/>
    <m/>
  </r>
  <r>
    <n v="185"/>
    <x v="14"/>
    <n v="0"/>
    <x v="2"/>
    <s v=""/>
    <x v="3"/>
    <n v="105485.5"/>
    <m/>
    <m/>
    <n v="1"/>
    <m/>
    <m/>
    <n v="1"/>
    <m/>
    <s v="0"/>
    <s v="0"/>
    <n v="143128.625"/>
    <m/>
    <m/>
    <m/>
    <m/>
  </r>
  <r>
    <n v="185"/>
    <x v="14"/>
    <n v="0"/>
    <x v="2"/>
    <s v=""/>
    <x v="4"/>
    <n v="8646"/>
    <m/>
    <m/>
    <m/>
    <m/>
    <m/>
    <m/>
    <m/>
    <s v="0"/>
    <s v="0"/>
    <n v="12372.478181818182"/>
    <m/>
    <m/>
    <m/>
    <m/>
  </r>
  <r>
    <n v="185"/>
    <x v="14"/>
    <n v="0"/>
    <x v="2"/>
    <s v=""/>
    <x v="5"/>
    <n v="22740"/>
    <m/>
    <m/>
    <n v="1"/>
    <m/>
    <m/>
    <n v="1"/>
    <m/>
    <s v="0"/>
    <s v="0"/>
    <n v="29725.816666666666"/>
    <m/>
    <m/>
    <m/>
    <m/>
  </r>
  <r>
    <n v="185"/>
    <x v="14"/>
    <n v="0"/>
    <x v="2"/>
    <s v=""/>
    <x v="6"/>
    <n v="258105"/>
    <m/>
    <m/>
    <m/>
    <m/>
    <m/>
    <m/>
    <m/>
    <s v="0"/>
    <s v="0"/>
    <n v="285889.53363999998"/>
    <m/>
    <m/>
    <m/>
    <m/>
  </r>
  <r>
    <n v="185"/>
    <x v="14"/>
    <n v="0"/>
    <x v="2"/>
    <s v=""/>
    <x v="6"/>
    <n v="282486.4375"/>
    <m/>
    <m/>
    <n v="1"/>
    <m/>
    <m/>
    <n v="1"/>
    <m/>
    <s v="0"/>
    <s v="0"/>
    <n v="285889.53363999998"/>
    <m/>
    <m/>
    <m/>
    <m/>
  </r>
  <r>
    <n v="185"/>
    <x v="14"/>
    <n v="0"/>
    <x v="2"/>
    <s v=""/>
    <x v="1"/>
    <n v="49257"/>
    <m/>
    <m/>
    <m/>
    <m/>
    <m/>
    <m/>
    <m/>
    <s v="0"/>
    <s v="0"/>
    <n v="58189.921730769231"/>
    <m/>
    <m/>
    <m/>
    <m/>
  </r>
  <r>
    <n v="185"/>
    <x v="14"/>
    <n v="0"/>
    <x v="2"/>
    <s v=""/>
    <x v="1"/>
    <n v="98361.697499999995"/>
    <m/>
    <m/>
    <n v="1"/>
    <m/>
    <m/>
    <n v="1"/>
    <m/>
    <s v="0"/>
    <s v="0"/>
    <n v="58189.921730769231"/>
    <m/>
    <m/>
    <m/>
    <m/>
  </r>
  <r>
    <n v="212"/>
    <x v="33"/>
    <n v="0"/>
    <x v="1"/>
    <s v=""/>
    <x v="2"/>
    <n v="38971.599999999999"/>
    <m/>
    <m/>
    <m/>
    <m/>
    <m/>
    <n v="1"/>
    <n v="1"/>
    <s v="0"/>
    <s v="0"/>
    <n v="38971.599999999999"/>
    <m/>
    <m/>
    <m/>
    <m/>
  </r>
  <r>
    <n v="212"/>
    <x v="33"/>
    <n v="0"/>
    <x v="1"/>
    <s v=""/>
    <x v="7"/>
    <n v="80000"/>
    <m/>
    <m/>
    <m/>
    <m/>
    <m/>
    <m/>
    <m/>
    <s v="0"/>
    <s v="0"/>
    <n v="80000"/>
    <m/>
    <m/>
    <m/>
    <m/>
  </r>
  <r>
    <n v="224"/>
    <x v="16"/>
    <n v="0"/>
    <x v="2"/>
    <s v=""/>
    <x v="2"/>
    <n v="80000"/>
    <m/>
    <m/>
    <m/>
    <m/>
    <m/>
    <m/>
    <m/>
    <s v="0"/>
    <s v="0"/>
    <n v="80000"/>
    <m/>
    <m/>
    <m/>
    <m/>
  </r>
  <r>
    <n v="224"/>
    <x v="16"/>
    <n v="0"/>
    <x v="2"/>
    <s v=""/>
    <x v="3"/>
    <n v="35595"/>
    <m/>
    <m/>
    <m/>
    <m/>
    <m/>
    <m/>
    <m/>
    <s v="0"/>
    <s v="0"/>
    <n v="35595"/>
    <m/>
    <m/>
    <m/>
    <m/>
  </r>
  <r>
    <n v="247"/>
    <x v="20"/>
    <n v="0"/>
    <x v="1"/>
    <s v=""/>
    <x v="2"/>
    <n v="150013"/>
    <m/>
    <m/>
    <m/>
    <m/>
    <m/>
    <n v="1"/>
    <n v="1"/>
    <s v="0"/>
    <s v="0"/>
    <n v="150013"/>
    <m/>
    <m/>
    <m/>
    <m/>
  </r>
  <r>
    <n v="247"/>
    <x v="20"/>
    <n v="0"/>
    <x v="1"/>
    <s v=""/>
    <x v="8"/>
    <n v="340000"/>
    <m/>
    <m/>
    <m/>
    <m/>
    <m/>
    <m/>
    <m/>
    <s v="0"/>
    <s v="0"/>
    <n v="340000"/>
    <m/>
    <m/>
    <m/>
    <m/>
  </r>
  <r>
    <n v="253"/>
    <x v="23"/>
    <n v="0"/>
    <x v="6"/>
    <s v=""/>
    <x v="2"/>
    <n v="197600"/>
    <m/>
    <m/>
    <m/>
    <m/>
    <m/>
    <m/>
    <m/>
    <s v="0"/>
    <s v="0"/>
    <n v="138956.25"/>
    <m/>
    <m/>
    <m/>
    <m/>
  </r>
  <r>
    <n v="253"/>
    <x v="23"/>
    <n v="0"/>
    <x v="6"/>
    <s v=""/>
    <x v="2"/>
    <n v="111830"/>
    <m/>
    <m/>
    <m/>
    <m/>
    <m/>
    <n v="1"/>
    <n v="1"/>
    <s v="0"/>
    <s v="0"/>
    <n v="138956.25"/>
    <m/>
    <m/>
    <m/>
    <m/>
  </r>
  <r>
    <n v="253"/>
    <x v="23"/>
    <n v="0"/>
    <x v="6"/>
    <s v=""/>
    <x v="2"/>
    <n v="116120"/>
    <m/>
    <m/>
    <m/>
    <m/>
    <m/>
    <n v="1"/>
    <n v="1"/>
    <s v="0"/>
    <s v="0"/>
    <n v="138956.25"/>
    <m/>
    <m/>
    <m/>
    <m/>
  </r>
  <r>
    <n v="253"/>
    <x v="23"/>
    <n v="0"/>
    <x v="6"/>
    <s v=""/>
    <x v="3"/>
    <n v="36100"/>
    <m/>
    <m/>
    <m/>
    <m/>
    <m/>
    <m/>
    <m/>
    <s v="0"/>
    <s v="0"/>
    <n v="36516.666666666664"/>
    <m/>
    <m/>
    <m/>
    <m/>
  </r>
  <r>
    <n v="253"/>
    <x v="23"/>
    <n v="0"/>
    <x v="6"/>
    <s v=""/>
    <x v="3"/>
    <n v="36100"/>
    <m/>
    <m/>
    <m/>
    <m/>
    <m/>
    <m/>
    <m/>
    <s v="0"/>
    <s v="0"/>
    <n v="36516.666666666664"/>
    <m/>
    <m/>
    <m/>
    <m/>
  </r>
  <r>
    <n v="253"/>
    <x v="23"/>
    <n v="0"/>
    <x v="6"/>
    <s v=""/>
    <x v="7"/>
    <n v="450000"/>
    <m/>
    <m/>
    <m/>
    <m/>
    <m/>
    <n v="1"/>
    <m/>
    <s v="0"/>
    <s v="0"/>
    <n v="436190.71428571426"/>
    <m/>
    <m/>
    <m/>
    <m/>
  </r>
  <r>
    <n v="253"/>
    <x v="23"/>
    <n v="0"/>
    <x v="6"/>
    <s v=""/>
    <x v="7"/>
    <n v="450000"/>
    <m/>
    <m/>
    <m/>
    <m/>
    <m/>
    <n v="1"/>
    <m/>
    <s v="0"/>
    <s v="0"/>
    <n v="436190.71428571426"/>
    <m/>
    <m/>
    <m/>
    <m/>
  </r>
  <r>
    <n v="253"/>
    <x v="23"/>
    <n v="0"/>
    <x v="6"/>
    <s v=""/>
    <x v="7"/>
    <n v="450000"/>
    <m/>
    <m/>
    <m/>
    <m/>
    <m/>
    <n v="1"/>
    <m/>
    <s v="0"/>
    <s v="0"/>
    <n v="436190.71428571426"/>
    <m/>
    <m/>
    <m/>
    <m/>
  </r>
  <r>
    <n v="253"/>
    <x v="23"/>
    <n v="0"/>
    <x v="6"/>
    <s v=""/>
    <x v="7"/>
    <n v="465450"/>
    <m/>
    <m/>
    <m/>
    <m/>
    <m/>
    <m/>
    <m/>
    <s v="0"/>
    <s v="0"/>
    <n v="436190.71428571426"/>
    <m/>
    <m/>
    <m/>
    <m/>
  </r>
  <r>
    <n v="253"/>
    <x v="23"/>
    <n v="0"/>
    <x v="6"/>
    <s v=""/>
    <x v="7"/>
    <n v="412245"/>
    <m/>
    <m/>
    <m/>
    <m/>
    <m/>
    <m/>
    <m/>
    <s v="0"/>
    <s v="0"/>
    <n v="436190.71428571426"/>
    <m/>
    <m/>
    <m/>
    <m/>
  </r>
  <r>
    <n v="253"/>
    <x v="23"/>
    <n v="0"/>
    <x v="6"/>
    <s v=""/>
    <x v="7"/>
    <n v="410445"/>
    <m/>
    <m/>
    <m/>
    <m/>
    <m/>
    <m/>
    <m/>
    <s v="0"/>
    <s v="0"/>
    <n v="436190.71428571426"/>
    <m/>
    <m/>
    <m/>
    <m/>
  </r>
  <r>
    <n v="253"/>
    <x v="23"/>
    <n v="0"/>
    <x v="6"/>
    <s v=""/>
    <x v="9"/>
    <n v="95750"/>
    <m/>
    <m/>
    <m/>
    <m/>
    <m/>
    <n v="1"/>
    <m/>
    <s v="0"/>
    <s v="0"/>
    <n v="87125"/>
    <m/>
    <m/>
    <m/>
    <m/>
  </r>
  <r>
    <n v="253"/>
    <x v="23"/>
    <n v="0"/>
    <x v="6"/>
    <s v=""/>
    <x v="9"/>
    <n v="90000"/>
    <m/>
    <m/>
    <m/>
    <m/>
    <m/>
    <n v="1"/>
    <m/>
    <s v="0"/>
    <s v="0"/>
    <n v="87125"/>
    <m/>
    <m/>
    <m/>
    <m/>
  </r>
  <r>
    <n v="253"/>
    <x v="23"/>
    <n v="0"/>
    <x v="6"/>
    <s v=""/>
    <x v="9"/>
    <n v="81500"/>
    <m/>
    <m/>
    <m/>
    <m/>
    <m/>
    <m/>
    <m/>
    <s v="0"/>
    <s v="0"/>
    <n v="87125"/>
    <m/>
    <m/>
    <m/>
    <m/>
  </r>
  <r>
    <n v="254"/>
    <x v="24"/>
    <n v="0"/>
    <x v="1"/>
    <s v=""/>
    <x v="2"/>
    <n v="74591"/>
    <m/>
    <m/>
    <m/>
    <m/>
    <m/>
    <n v="1"/>
    <n v="1"/>
    <s v="0"/>
    <s v="0"/>
    <n v="41106.625"/>
    <m/>
    <m/>
    <m/>
    <m/>
  </r>
  <r>
    <n v="254"/>
    <x v="24"/>
    <n v="0"/>
    <x v="1"/>
    <s v=""/>
    <x v="2"/>
    <n v="30200"/>
    <m/>
    <m/>
    <m/>
    <m/>
    <m/>
    <m/>
    <m/>
    <s v="0"/>
    <s v="0"/>
    <n v="41106.625"/>
    <m/>
    <m/>
    <m/>
    <m/>
  </r>
  <r>
    <n v="254"/>
    <x v="24"/>
    <n v="0"/>
    <x v="1"/>
    <s v=""/>
    <x v="2"/>
    <n v="24400"/>
    <m/>
    <m/>
    <m/>
    <n v="1"/>
    <m/>
    <m/>
    <m/>
    <s v="0"/>
    <s v="0"/>
    <n v="41106.625"/>
    <m/>
    <m/>
    <m/>
    <m/>
  </r>
  <r>
    <n v="254"/>
    <x v="24"/>
    <n v="0"/>
    <x v="1"/>
    <s v=""/>
    <x v="2"/>
    <n v="45175"/>
    <m/>
    <m/>
    <m/>
    <m/>
    <m/>
    <m/>
    <m/>
    <s v="0"/>
    <s v="0"/>
    <n v="41106.625"/>
    <m/>
    <m/>
    <m/>
    <m/>
  </r>
  <r>
    <n v="254"/>
    <x v="24"/>
    <n v="0"/>
    <x v="1"/>
    <s v=""/>
    <x v="2"/>
    <n v="45175"/>
    <m/>
    <m/>
    <m/>
    <m/>
    <m/>
    <m/>
    <m/>
    <s v="0"/>
    <s v="0"/>
    <n v="41106.625"/>
    <m/>
    <m/>
    <m/>
    <m/>
  </r>
  <r>
    <n v="254"/>
    <x v="24"/>
    <n v="0"/>
    <x v="1"/>
    <s v=""/>
    <x v="2"/>
    <n v="40000"/>
    <m/>
    <m/>
    <m/>
    <n v="1"/>
    <m/>
    <m/>
    <n v="1"/>
    <s v="0"/>
    <s v="0"/>
    <n v="41106.625"/>
    <m/>
    <m/>
    <m/>
    <m/>
  </r>
  <r>
    <n v="254"/>
    <x v="24"/>
    <n v="0"/>
    <x v="1"/>
    <s v=""/>
    <x v="2"/>
    <n v="39312"/>
    <m/>
    <m/>
    <m/>
    <n v="1"/>
    <m/>
    <n v="1"/>
    <m/>
    <s v="0"/>
    <s v="0"/>
    <n v="41106.625"/>
    <m/>
    <m/>
    <m/>
    <m/>
  </r>
  <r>
    <n v="254"/>
    <x v="24"/>
    <n v="0"/>
    <x v="1"/>
    <s v=""/>
    <x v="7"/>
    <n v="122625"/>
    <m/>
    <m/>
    <m/>
    <m/>
    <m/>
    <m/>
    <m/>
    <s v="0"/>
    <s v="0"/>
    <n v="74830.5625"/>
    <m/>
    <m/>
    <m/>
    <m/>
  </r>
  <r>
    <n v="254"/>
    <x v="24"/>
    <n v="0"/>
    <x v="1"/>
    <s v=""/>
    <x v="7"/>
    <n v="150450"/>
    <m/>
    <m/>
    <m/>
    <m/>
    <m/>
    <m/>
    <m/>
    <s v="0"/>
    <s v="0"/>
    <n v="74830.5625"/>
    <m/>
    <m/>
    <m/>
    <m/>
  </r>
  <r>
    <n v="254"/>
    <x v="24"/>
    <n v="0"/>
    <x v="1"/>
    <s v=""/>
    <x v="7"/>
    <n v="38450"/>
    <m/>
    <m/>
    <m/>
    <m/>
    <m/>
    <m/>
    <m/>
    <s v="0"/>
    <s v="0"/>
    <n v="74830.5625"/>
    <m/>
    <m/>
    <m/>
    <m/>
  </r>
  <r>
    <n v="254"/>
    <x v="24"/>
    <n v="0"/>
    <x v="1"/>
    <s v=""/>
    <x v="7"/>
    <n v="26850"/>
    <m/>
    <m/>
    <m/>
    <m/>
    <m/>
    <m/>
    <m/>
    <s v="0"/>
    <s v="0"/>
    <n v="74830.5625"/>
    <m/>
    <m/>
    <m/>
    <m/>
  </r>
  <r>
    <n v="254"/>
    <x v="24"/>
    <n v="0"/>
    <x v="1"/>
    <s v=""/>
    <x v="7"/>
    <n v="53194"/>
    <m/>
    <m/>
    <m/>
    <m/>
    <m/>
    <m/>
    <m/>
    <s v="0"/>
    <s v="0"/>
    <n v="74830.5625"/>
    <m/>
    <m/>
    <m/>
    <m/>
  </r>
  <r>
    <n v="254"/>
    <x v="24"/>
    <n v="0"/>
    <x v="1"/>
    <s v=""/>
    <x v="7"/>
    <n v="149900"/>
    <m/>
    <m/>
    <m/>
    <m/>
    <m/>
    <m/>
    <m/>
    <s v="0"/>
    <s v="0"/>
    <n v="74830.5625"/>
    <m/>
    <m/>
    <m/>
    <m/>
  </r>
  <r>
    <n v="254"/>
    <x v="24"/>
    <n v="0"/>
    <x v="1"/>
    <s v=""/>
    <x v="7"/>
    <n v="12000"/>
    <m/>
    <m/>
    <m/>
    <m/>
    <m/>
    <m/>
    <m/>
    <s v="0"/>
    <s v="0"/>
    <n v="74830.5625"/>
    <m/>
    <m/>
    <m/>
    <m/>
  </r>
  <r>
    <n v="254"/>
    <x v="24"/>
    <n v="0"/>
    <x v="1"/>
    <s v=""/>
    <x v="7"/>
    <n v="45175.5"/>
    <m/>
    <m/>
    <m/>
    <m/>
    <m/>
    <m/>
    <m/>
    <s v="0"/>
    <s v="0"/>
    <n v="74830.5625"/>
    <m/>
    <m/>
    <m/>
    <m/>
  </r>
  <r>
    <n v="254"/>
    <x v="24"/>
    <n v="0"/>
    <x v="1"/>
    <s v=""/>
    <x v="3"/>
    <n v="23000"/>
    <m/>
    <m/>
    <m/>
    <m/>
    <m/>
    <m/>
    <m/>
    <s v="0"/>
    <s v="0"/>
    <n v="30763.934000000001"/>
    <m/>
    <m/>
    <m/>
    <m/>
  </r>
  <r>
    <n v="254"/>
    <x v="24"/>
    <n v="0"/>
    <x v="1"/>
    <s v=""/>
    <x v="3"/>
    <n v="20000"/>
    <m/>
    <m/>
    <m/>
    <m/>
    <m/>
    <m/>
    <m/>
    <s v="0"/>
    <s v="0"/>
    <n v="30763.934000000001"/>
    <m/>
    <m/>
    <m/>
    <m/>
  </r>
  <r>
    <n v="254"/>
    <x v="24"/>
    <n v="0"/>
    <x v="1"/>
    <s v=""/>
    <x v="3"/>
    <n v="30000"/>
    <m/>
    <m/>
    <m/>
    <m/>
    <m/>
    <m/>
    <m/>
    <s v="0"/>
    <s v="0"/>
    <n v="30763.934000000001"/>
    <m/>
    <m/>
    <m/>
    <m/>
  </r>
  <r>
    <n v="254"/>
    <x v="24"/>
    <n v="0"/>
    <x v="1"/>
    <s v=""/>
    <x v="3"/>
    <n v="27000"/>
    <m/>
    <m/>
    <m/>
    <m/>
    <m/>
    <m/>
    <m/>
    <s v="0"/>
    <s v="0"/>
    <n v="30763.934000000001"/>
    <m/>
    <m/>
    <m/>
    <m/>
  </r>
  <r>
    <n v="254"/>
    <x v="24"/>
    <n v="0"/>
    <x v="1"/>
    <s v=""/>
    <x v="3"/>
    <n v="29508.2"/>
    <m/>
    <m/>
    <m/>
    <m/>
    <m/>
    <n v="1"/>
    <m/>
    <s v="0"/>
    <s v="0"/>
    <n v="30763.934000000001"/>
    <m/>
    <m/>
    <m/>
    <m/>
  </r>
  <r>
    <n v="254"/>
    <x v="24"/>
    <n v="0"/>
    <x v="1"/>
    <s v=""/>
    <x v="3"/>
    <n v="44000"/>
    <m/>
    <m/>
    <m/>
    <m/>
    <m/>
    <m/>
    <m/>
    <s v="0"/>
    <s v="0"/>
    <n v="30763.934000000001"/>
    <m/>
    <m/>
    <m/>
    <m/>
  </r>
  <r>
    <n v="254"/>
    <x v="24"/>
    <n v="0"/>
    <x v="1"/>
    <s v=""/>
    <x v="3"/>
    <n v="44000"/>
    <m/>
    <m/>
    <m/>
    <m/>
    <m/>
    <m/>
    <m/>
    <s v="0"/>
    <s v="0"/>
    <n v="30763.934000000001"/>
    <m/>
    <m/>
    <m/>
    <m/>
  </r>
  <r>
    <n v="254"/>
    <x v="24"/>
    <n v="0"/>
    <x v="1"/>
    <s v=""/>
    <x v="6"/>
    <n v="68510.64"/>
    <m/>
    <m/>
    <n v="1"/>
    <m/>
    <m/>
    <m/>
    <m/>
    <s v="0"/>
    <s v="0"/>
    <n v="634941.55293500016"/>
    <m/>
    <m/>
    <m/>
    <m/>
  </r>
  <r>
    <n v="254"/>
    <x v="24"/>
    <n v="0"/>
    <x v="1"/>
    <s v=""/>
    <x v="6"/>
    <n v="71261.91"/>
    <m/>
    <m/>
    <n v="1"/>
    <m/>
    <m/>
    <m/>
    <m/>
    <s v="0"/>
    <s v="0"/>
    <n v="634941.55293500016"/>
    <m/>
    <m/>
    <m/>
    <m/>
  </r>
  <r>
    <n v="254"/>
    <x v="24"/>
    <n v="0"/>
    <x v="1"/>
    <s v=""/>
    <x v="6"/>
    <n v="72945.48"/>
    <m/>
    <m/>
    <n v="1"/>
    <m/>
    <m/>
    <m/>
    <m/>
    <s v="0"/>
    <s v="0"/>
    <n v="634941.55293500016"/>
    <m/>
    <m/>
    <m/>
    <m/>
  </r>
  <r>
    <n v="254"/>
    <x v="24"/>
    <n v="0"/>
    <x v="1"/>
    <s v=""/>
    <x v="6"/>
    <n v="76090.393479999999"/>
    <m/>
    <m/>
    <m/>
    <m/>
    <m/>
    <m/>
    <m/>
    <s v="0"/>
    <s v="0"/>
    <n v="634941.55293500016"/>
    <m/>
    <m/>
    <m/>
    <m/>
  </r>
  <r>
    <n v="254"/>
    <x v="24"/>
    <n v="0"/>
    <x v="1"/>
    <s v=""/>
    <x v="6"/>
    <n v="1270171"/>
    <m/>
    <m/>
    <m/>
    <m/>
    <m/>
    <m/>
    <m/>
    <s v="0"/>
    <s v="0"/>
    <n v="634941.55293500016"/>
    <m/>
    <m/>
    <m/>
    <m/>
  </r>
  <r>
    <n v="254"/>
    <x v="24"/>
    <n v="0"/>
    <x v="1"/>
    <s v=""/>
    <x v="6"/>
    <n v="1125191"/>
    <m/>
    <m/>
    <m/>
    <m/>
    <m/>
    <m/>
    <m/>
    <s v="0"/>
    <s v="0"/>
    <n v="634941.55293500016"/>
    <m/>
    <m/>
    <m/>
    <m/>
  </r>
  <r>
    <n v="254"/>
    <x v="24"/>
    <n v="0"/>
    <x v="1"/>
    <s v=""/>
    <x v="6"/>
    <n v="1270171"/>
    <m/>
    <m/>
    <m/>
    <m/>
    <m/>
    <m/>
    <m/>
    <s v="0"/>
    <s v="0"/>
    <n v="634941.55293500016"/>
    <m/>
    <m/>
    <m/>
    <m/>
  </r>
  <r>
    <n v="254"/>
    <x v="24"/>
    <n v="0"/>
    <x v="1"/>
    <s v=""/>
    <x v="6"/>
    <n v="1125191"/>
    <m/>
    <m/>
    <m/>
    <m/>
    <m/>
    <m/>
    <m/>
    <s v="0"/>
    <s v="0"/>
    <n v="634941.55293500016"/>
    <m/>
    <m/>
    <m/>
    <m/>
  </r>
  <r>
    <n v="255"/>
    <x v="25"/>
    <n v="0"/>
    <x v="1"/>
    <s v=""/>
    <x v="2"/>
    <n v="25635"/>
    <m/>
    <m/>
    <m/>
    <m/>
    <m/>
    <m/>
    <m/>
    <s v="0"/>
    <s v="0"/>
    <n v="25635"/>
    <m/>
    <m/>
    <m/>
    <m/>
  </r>
  <r>
    <n v="255"/>
    <x v="25"/>
    <n v="0"/>
    <x v="1"/>
    <s v=""/>
    <x v="3"/>
    <n v="39140"/>
    <m/>
    <m/>
    <m/>
    <m/>
    <m/>
    <n v="1"/>
    <m/>
    <s v="0"/>
    <s v="0"/>
    <n v="35451.5"/>
    <m/>
    <m/>
    <m/>
    <m/>
  </r>
  <r>
    <n v="255"/>
    <x v="25"/>
    <n v="0"/>
    <x v="1"/>
    <s v=""/>
    <x v="7"/>
    <n v="75184"/>
    <m/>
    <m/>
    <m/>
    <m/>
    <m/>
    <m/>
    <m/>
    <s v="0"/>
    <s v="0"/>
    <n v="70874"/>
    <m/>
    <m/>
    <m/>
    <m/>
  </r>
  <r>
    <n v="255"/>
    <x v="25"/>
    <n v="0"/>
    <x v="1"/>
    <s v=""/>
    <x v="7"/>
    <n v="75885"/>
    <m/>
    <m/>
    <m/>
    <m/>
    <m/>
    <m/>
    <m/>
    <s v="0"/>
    <s v="0"/>
    <n v="70874"/>
    <m/>
    <m/>
    <m/>
    <m/>
  </r>
  <r>
    <n v="255"/>
    <x v="25"/>
    <n v="0"/>
    <x v="1"/>
    <s v=""/>
    <x v="10"/>
    <n v="21590"/>
    <m/>
    <m/>
    <m/>
    <m/>
    <m/>
    <m/>
    <m/>
    <s v="0"/>
    <s v="0"/>
    <n v="21590"/>
    <m/>
    <m/>
    <m/>
    <m/>
  </r>
  <r>
    <n v="263"/>
    <x v="34"/>
    <n v="0"/>
    <x v="1"/>
    <s v=""/>
    <x v="11"/>
    <n v="185000"/>
    <m/>
    <m/>
    <m/>
    <m/>
    <m/>
    <m/>
    <m/>
    <s v="0"/>
    <s v="0"/>
    <n v="149426.66666666669"/>
    <m/>
    <m/>
    <m/>
    <m/>
  </r>
  <r>
    <n v="263"/>
    <x v="34"/>
    <n v="0"/>
    <x v="1"/>
    <s v=""/>
    <x v="11"/>
    <n v="210000"/>
    <m/>
    <m/>
    <m/>
    <m/>
    <m/>
    <m/>
    <m/>
    <s v="0"/>
    <s v="0"/>
    <n v="149426.66666666669"/>
    <m/>
    <m/>
    <m/>
    <m/>
  </r>
  <r>
    <n v="264"/>
    <x v="35"/>
    <n v="0"/>
    <x v="1"/>
    <s v=""/>
    <x v="12"/>
    <n v="536250"/>
    <m/>
    <m/>
    <m/>
    <m/>
    <m/>
    <m/>
    <m/>
    <s v="0"/>
    <s v="0"/>
    <n v="300525"/>
    <m/>
    <m/>
    <m/>
    <m/>
  </r>
  <r>
    <n v="272"/>
    <x v="30"/>
    <n v="0"/>
    <x v="6"/>
    <s v=""/>
    <x v="2"/>
    <n v="134345"/>
    <m/>
    <m/>
    <m/>
    <m/>
    <m/>
    <n v="1"/>
    <n v="1"/>
    <s v="0"/>
    <s v="0"/>
    <n v="131010.71428571429"/>
    <m/>
    <m/>
    <m/>
    <m/>
  </r>
  <r>
    <n v="272"/>
    <x v="30"/>
    <n v="0"/>
    <x v="6"/>
    <s v=""/>
    <x v="2"/>
    <n v="136670"/>
    <m/>
    <m/>
    <m/>
    <m/>
    <m/>
    <m/>
    <m/>
    <s v="0"/>
    <s v="0"/>
    <n v="131010.71428571429"/>
    <m/>
    <m/>
    <m/>
    <m/>
  </r>
  <r>
    <n v="272"/>
    <x v="30"/>
    <n v="0"/>
    <x v="6"/>
    <s v=""/>
    <x v="2"/>
    <n v="88540"/>
    <m/>
    <m/>
    <m/>
    <m/>
    <m/>
    <m/>
    <m/>
    <s v="0"/>
    <s v="0"/>
    <n v="131010.71428571429"/>
    <m/>
    <m/>
    <m/>
    <m/>
  </r>
  <r>
    <n v="272"/>
    <x v="30"/>
    <n v="0"/>
    <x v="6"/>
    <s v=""/>
    <x v="2"/>
    <n v="136462.5"/>
    <m/>
    <m/>
    <m/>
    <m/>
    <m/>
    <m/>
    <m/>
    <s v="0"/>
    <s v="0"/>
    <n v="131010.71428571429"/>
    <m/>
    <m/>
    <m/>
    <m/>
  </r>
  <r>
    <n v="272"/>
    <x v="30"/>
    <n v="0"/>
    <x v="6"/>
    <s v=""/>
    <x v="2"/>
    <n v="85562.5"/>
    <m/>
    <m/>
    <m/>
    <m/>
    <m/>
    <m/>
    <m/>
    <s v="0"/>
    <s v="0"/>
    <n v="131010.71428571429"/>
    <m/>
    <m/>
    <m/>
    <m/>
  </r>
  <r>
    <n v="272"/>
    <x v="30"/>
    <n v="0"/>
    <x v="6"/>
    <s v=""/>
    <x v="2"/>
    <n v="219930"/>
    <m/>
    <m/>
    <m/>
    <m/>
    <m/>
    <m/>
    <m/>
    <s v="0"/>
    <s v="0"/>
    <n v="131010.71428571429"/>
    <m/>
    <m/>
    <m/>
    <m/>
  </r>
  <r>
    <n v="272"/>
    <x v="30"/>
    <n v="0"/>
    <x v="6"/>
    <s v=""/>
    <x v="2"/>
    <n v="115565"/>
    <m/>
    <m/>
    <m/>
    <m/>
    <m/>
    <m/>
    <m/>
    <s v="0"/>
    <s v="0"/>
    <n v="131010.71428571429"/>
    <m/>
    <m/>
    <m/>
    <m/>
  </r>
  <r>
    <n v="272"/>
    <x v="30"/>
    <n v="0"/>
    <x v="6"/>
    <s v=""/>
    <x v="8"/>
    <n v="677000"/>
    <m/>
    <m/>
    <m/>
    <m/>
    <m/>
    <m/>
    <m/>
    <s v="0"/>
    <s v="0"/>
    <n v="713883.33333333337"/>
    <m/>
    <m/>
    <m/>
    <m/>
  </r>
  <r>
    <n v="272"/>
    <x v="30"/>
    <n v="0"/>
    <x v="6"/>
    <s v=""/>
    <x v="8"/>
    <n v="814650"/>
    <m/>
    <m/>
    <m/>
    <m/>
    <m/>
    <m/>
    <m/>
    <s v="0"/>
    <s v="0"/>
    <n v="713883.33333333337"/>
    <m/>
    <m/>
    <m/>
    <m/>
  </r>
  <r>
    <n v="272"/>
    <x v="30"/>
    <n v="0"/>
    <x v="6"/>
    <s v=""/>
    <x v="8"/>
    <n v="650000"/>
    <m/>
    <m/>
    <m/>
    <m/>
    <m/>
    <m/>
    <m/>
    <s v="0"/>
    <s v="0"/>
    <n v="713883.33333333337"/>
    <m/>
    <m/>
    <m/>
    <m/>
  </r>
  <r>
    <n v="40"/>
    <x v="0"/>
    <n v="0"/>
    <x v="0"/>
    <s v=""/>
    <x v="7"/>
    <n v="31200"/>
    <m/>
    <m/>
    <m/>
    <m/>
    <m/>
    <m/>
    <m/>
    <s v="0"/>
    <s v="0"/>
    <n v="31200"/>
    <m/>
    <m/>
    <m/>
    <m/>
  </r>
  <r>
    <n v="40"/>
    <x v="0"/>
    <n v="0"/>
    <x v="0"/>
    <s v=""/>
    <x v="8"/>
    <n v="376750"/>
    <m/>
    <m/>
    <m/>
    <m/>
    <m/>
    <m/>
    <m/>
    <s v="0"/>
    <s v="0"/>
    <n v="348525"/>
    <m/>
    <m/>
    <m/>
    <m/>
  </r>
  <r>
    <n v="40"/>
    <x v="0"/>
    <n v="0"/>
    <x v="0"/>
    <s v=""/>
    <x v="8"/>
    <n v="388300"/>
    <m/>
    <m/>
    <m/>
    <m/>
    <m/>
    <m/>
    <m/>
    <s v="0"/>
    <s v="0"/>
    <n v="348525"/>
    <m/>
    <m/>
    <m/>
    <m/>
  </r>
  <r>
    <n v="40"/>
    <x v="0"/>
    <n v="0"/>
    <x v="0"/>
    <s v=""/>
    <x v="8"/>
    <n v="332200"/>
    <m/>
    <m/>
    <m/>
    <m/>
    <m/>
    <m/>
    <m/>
    <s v="0"/>
    <s v="0"/>
    <n v="348525"/>
    <m/>
    <m/>
    <m/>
    <m/>
  </r>
  <r>
    <n v="40"/>
    <x v="0"/>
    <n v="0"/>
    <x v="0"/>
    <s v=""/>
    <x v="2"/>
    <n v="113990.39999999999"/>
    <m/>
    <m/>
    <m/>
    <m/>
    <n v="1"/>
    <n v="1"/>
    <n v="1"/>
    <s v="0"/>
    <s v="0"/>
    <n v="100840.13333333333"/>
    <m/>
    <m/>
    <m/>
    <m/>
  </r>
  <r>
    <n v="40"/>
    <x v="0"/>
    <n v="0"/>
    <x v="0"/>
    <s v=""/>
    <x v="2"/>
    <n v="90090"/>
    <m/>
    <m/>
    <m/>
    <m/>
    <m/>
    <m/>
    <m/>
    <s v="0"/>
    <s v="0"/>
    <n v="100840.13333333333"/>
    <m/>
    <m/>
    <m/>
    <m/>
  </r>
  <r>
    <n v="40"/>
    <x v="0"/>
    <n v="0"/>
    <x v="0"/>
    <s v=""/>
    <x v="3"/>
    <n v="12350"/>
    <m/>
    <m/>
    <m/>
    <m/>
    <m/>
    <m/>
    <m/>
    <s v="0"/>
    <s v="0"/>
    <n v="12350"/>
    <m/>
    <m/>
    <m/>
    <m/>
  </r>
  <r>
    <n v="42"/>
    <x v="1"/>
    <n v="0"/>
    <x v="0"/>
    <s v=""/>
    <x v="2"/>
    <n v="280048.40000000002"/>
    <m/>
    <m/>
    <m/>
    <m/>
    <m/>
    <m/>
    <m/>
    <s v="0"/>
    <s v="0"/>
    <n v="95311.685000000027"/>
    <m/>
    <m/>
    <m/>
    <m/>
  </r>
  <r>
    <n v="42"/>
    <x v="1"/>
    <n v="0"/>
    <x v="0"/>
    <s v=""/>
    <x v="2"/>
    <n v="15067"/>
    <m/>
    <m/>
    <m/>
    <m/>
    <m/>
    <m/>
    <m/>
    <s v="0"/>
    <s v="0"/>
    <n v="95311.685000000027"/>
    <m/>
    <m/>
    <m/>
    <m/>
  </r>
  <r>
    <n v="42"/>
    <x v="1"/>
    <n v="0"/>
    <x v="0"/>
    <s v=""/>
    <x v="2"/>
    <n v="34862.199999999997"/>
    <m/>
    <m/>
    <m/>
    <m/>
    <m/>
    <m/>
    <m/>
    <s v="0"/>
    <s v="0"/>
    <n v="95311.685000000027"/>
    <m/>
    <m/>
    <m/>
    <m/>
  </r>
  <r>
    <n v="42"/>
    <x v="1"/>
    <n v="0"/>
    <x v="0"/>
    <s v=""/>
    <x v="2"/>
    <n v="227365"/>
    <m/>
    <m/>
    <m/>
    <m/>
    <m/>
    <m/>
    <m/>
    <s v="0"/>
    <s v="0"/>
    <n v="95311.685000000027"/>
    <m/>
    <m/>
    <m/>
    <m/>
  </r>
  <r>
    <n v="42"/>
    <x v="1"/>
    <n v="0"/>
    <x v="0"/>
    <s v=""/>
    <x v="2"/>
    <n v="19343"/>
    <m/>
    <m/>
    <m/>
    <m/>
    <m/>
    <m/>
    <m/>
    <s v="0"/>
    <s v="0"/>
    <n v="95311.685000000027"/>
    <m/>
    <m/>
    <m/>
    <m/>
  </r>
  <r>
    <n v="42"/>
    <x v="1"/>
    <n v="0"/>
    <x v="0"/>
    <s v=""/>
    <x v="2"/>
    <n v="37272.5"/>
    <m/>
    <m/>
    <m/>
    <m/>
    <m/>
    <m/>
    <m/>
    <s v="0"/>
    <s v="0"/>
    <n v="95311.685000000027"/>
    <m/>
    <m/>
    <m/>
    <m/>
  </r>
  <r>
    <n v="42"/>
    <x v="1"/>
    <n v="0"/>
    <x v="0"/>
    <s v=""/>
    <x v="2"/>
    <n v="38675"/>
    <m/>
    <m/>
    <m/>
    <m/>
    <m/>
    <n v="1"/>
    <m/>
    <s v="0"/>
    <s v="0"/>
    <n v="95311.685000000027"/>
    <m/>
    <m/>
    <m/>
    <m/>
  </r>
  <r>
    <n v="42"/>
    <x v="1"/>
    <n v="0"/>
    <x v="0"/>
    <s v=""/>
    <x v="2"/>
    <n v="19843.75"/>
    <m/>
    <m/>
    <m/>
    <m/>
    <m/>
    <n v="1"/>
    <m/>
    <s v="0"/>
    <s v="0"/>
    <n v="95311.685000000027"/>
    <m/>
    <m/>
    <m/>
    <m/>
  </r>
  <r>
    <n v="42"/>
    <x v="1"/>
    <n v="0"/>
    <x v="0"/>
    <s v=""/>
    <x v="2"/>
    <n v="22015"/>
    <m/>
    <m/>
    <m/>
    <m/>
    <m/>
    <n v="1"/>
    <m/>
    <s v="0"/>
    <s v="0"/>
    <n v="95311.685000000027"/>
    <m/>
    <m/>
    <m/>
    <m/>
  </r>
  <r>
    <n v="49"/>
    <x v="36"/>
    <n v="0"/>
    <x v="0"/>
    <s v=""/>
    <x v="2"/>
    <n v="82355.759999999995"/>
    <m/>
    <m/>
    <m/>
    <n v="1"/>
    <n v="1"/>
    <n v="1"/>
    <n v="1"/>
    <s v="0"/>
    <s v="0"/>
    <n v="83587.81"/>
    <m/>
    <m/>
    <m/>
    <m/>
  </r>
  <r>
    <n v="49"/>
    <x v="36"/>
    <n v="0"/>
    <x v="0"/>
    <s v=""/>
    <x v="3"/>
    <n v="4465"/>
    <m/>
    <m/>
    <m/>
    <n v="1"/>
    <n v="1"/>
    <n v="1"/>
    <n v="1"/>
    <s v="0"/>
    <s v="0"/>
    <n v="4465"/>
    <m/>
    <m/>
    <m/>
    <m/>
  </r>
  <r>
    <n v="49"/>
    <x v="36"/>
    <n v="0"/>
    <x v="0"/>
    <s v=""/>
    <x v="7"/>
    <n v="46493"/>
    <m/>
    <m/>
    <m/>
    <n v="1"/>
    <n v="1"/>
    <n v="1"/>
    <n v="1"/>
    <s v="0"/>
    <s v="0"/>
    <n v="46493"/>
    <m/>
    <m/>
    <m/>
    <m/>
  </r>
  <r>
    <n v="52"/>
    <x v="4"/>
    <n v="0"/>
    <x v="0"/>
    <s v=""/>
    <x v="2"/>
    <n v="100223"/>
    <m/>
    <m/>
    <m/>
    <m/>
    <m/>
    <m/>
    <m/>
    <s v="0"/>
    <s v="0"/>
    <n v="100223"/>
    <m/>
    <m/>
    <m/>
    <m/>
  </r>
  <r>
    <n v="60"/>
    <x v="5"/>
    <n v="0"/>
    <x v="0"/>
    <s v=""/>
    <x v="2"/>
    <n v="77380"/>
    <m/>
    <m/>
    <m/>
    <n v="1"/>
    <n v="1"/>
    <n v="1"/>
    <n v="1"/>
    <s v="0"/>
    <s v="0"/>
    <n v="63273.15"/>
    <m/>
    <m/>
    <m/>
    <m/>
  </r>
  <r>
    <n v="61"/>
    <x v="6"/>
    <n v="0"/>
    <x v="0"/>
    <s v=""/>
    <x v="2"/>
    <n v="76833.90625"/>
    <m/>
    <m/>
    <m/>
    <m/>
    <m/>
    <m/>
    <m/>
    <s v="0"/>
    <s v="0"/>
    <n v="66724.453125"/>
    <m/>
    <m/>
    <m/>
    <m/>
  </r>
  <r>
    <n v="61"/>
    <x v="6"/>
    <n v="0"/>
    <x v="0"/>
    <s v=""/>
    <x v="8"/>
    <n v="185200"/>
    <m/>
    <m/>
    <m/>
    <m/>
    <m/>
    <m/>
    <m/>
    <s v="0"/>
    <s v="0"/>
    <n v="176660"/>
    <m/>
    <m/>
    <m/>
    <m/>
  </r>
  <r>
    <n v="61"/>
    <x v="6"/>
    <n v="0"/>
    <x v="0"/>
    <s v=""/>
    <x v="8"/>
    <n v="226100"/>
    <m/>
    <m/>
    <m/>
    <m/>
    <m/>
    <m/>
    <m/>
    <s v="0"/>
    <s v="0"/>
    <n v="176660"/>
    <m/>
    <m/>
    <m/>
    <m/>
  </r>
  <r>
    <n v="61"/>
    <x v="6"/>
    <n v="0"/>
    <x v="0"/>
    <s v=""/>
    <x v="8"/>
    <n v="188900"/>
    <m/>
    <m/>
    <m/>
    <m/>
    <m/>
    <m/>
    <m/>
    <s v="0"/>
    <s v="0"/>
    <n v="176660"/>
    <m/>
    <m/>
    <m/>
    <m/>
  </r>
  <r>
    <n v="61"/>
    <x v="6"/>
    <n v="0"/>
    <x v="0"/>
    <s v=""/>
    <x v="9"/>
    <n v="72000"/>
    <m/>
    <m/>
    <m/>
    <m/>
    <m/>
    <m/>
    <m/>
    <s v="0"/>
    <s v="0"/>
    <n v="73500"/>
    <m/>
    <m/>
    <m/>
    <m/>
  </r>
  <r>
    <n v="61"/>
    <x v="6"/>
    <n v="0"/>
    <x v="0"/>
    <s v=""/>
    <x v="9"/>
    <n v="75000"/>
    <m/>
    <m/>
    <m/>
    <m/>
    <m/>
    <m/>
    <m/>
    <s v="0"/>
    <s v="0"/>
    <n v="73500"/>
    <m/>
    <m/>
    <m/>
    <m/>
  </r>
  <r>
    <n v="74"/>
    <x v="37"/>
    <n v="0"/>
    <x v="0"/>
    <s v=""/>
    <x v="2"/>
    <n v="175290.14"/>
    <m/>
    <m/>
    <m/>
    <m/>
    <n v="1"/>
    <n v="1"/>
    <n v="1"/>
    <s v="0"/>
    <s v="0"/>
    <n v="161300.64199999999"/>
    <m/>
    <m/>
    <m/>
    <m/>
  </r>
  <r>
    <n v="74"/>
    <x v="37"/>
    <n v="0"/>
    <x v="0"/>
    <s v=""/>
    <x v="2"/>
    <n v="186588.45"/>
    <m/>
    <m/>
    <m/>
    <m/>
    <n v="1"/>
    <n v="1"/>
    <n v="1"/>
    <s v="0"/>
    <s v="0"/>
    <n v="161300.64199999999"/>
    <m/>
    <m/>
    <m/>
    <m/>
  </r>
  <r>
    <n v="74"/>
    <x v="37"/>
    <n v="0"/>
    <x v="0"/>
    <s v=""/>
    <x v="2"/>
    <n v="142897.44"/>
    <m/>
    <m/>
    <m/>
    <m/>
    <n v="1"/>
    <n v="1"/>
    <n v="1"/>
    <s v="0"/>
    <s v="0"/>
    <n v="161300.64199999999"/>
    <m/>
    <m/>
    <m/>
    <m/>
  </r>
  <r>
    <n v="74"/>
    <x v="37"/>
    <n v="0"/>
    <x v="0"/>
    <s v=""/>
    <x v="2"/>
    <n v="154433.74"/>
    <m/>
    <m/>
    <m/>
    <m/>
    <n v="1"/>
    <n v="1"/>
    <n v="1"/>
    <s v="0"/>
    <s v="0"/>
    <n v="161300.64199999999"/>
    <m/>
    <m/>
    <m/>
    <m/>
  </r>
  <r>
    <n v="74"/>
    <x v="37"/>
    <n v="0"/>
    <x v="0"/>
    <s v=""/>
    <x v="8"/>
    <n v="180120"/>
    <m/>
    <m/>
    <m/>
    <m/>
    <m/>
    <m/>
    <m/>
    <s v="0"/>
    <s v="0"/>
    <n v="174120"/>
    <m/>
    <m/>
    <m/>
    <m/>
  </r>
  <r>
    <n v="82"/>
    <x v="38"/>
    <n v="0"/>
    <x v="0"/>
    <s v=""/>
    <x v="2"/>
    <n v="20150"/>
    <m/>
    <m/>
    <m/>
    <m/>
    <m/>
    <n v="1"/>
    <n v="1"/>
    <s v="0"/>
    <s v="0"/>
    <n v="24055"/>
    <m/>
    <m/>
    <m/>
    <m/>
  </r>
  <r>
    <n v="82"/>
    <x v="38"/>
    <n v="0"/>
    <x v="0"/>
    <s v=""/>
    <x v="2"/>
    <n v="27960"/>
    <m/>
    <m/>
    <m/>
    <m/>
    <m/>
    <n v="1"/>
    <n v="1"/>
    <s v="0"/>
    <s v="0"/>
    <n v="24055"/>
    <m/>
    <m/>
    <m/>
    <m/>
  </r>
  <r>
    <n v="180"/>
    <x v="13"/>
    <n v="0"/>
    <x v="0"/>
    <s v=""/>
    <x v="2"/>
    <n v="86455"/>
    <m/>
    <m/>
    <m/>
    <n v="1"/>
    <m/>
    <n v="1"/>
    <n v="1"/>
    <s v="0"/>
    <s v="0"/>
    <n v="82200.21875"/>
    <m/>
    <m/>
    <m/>
    <m/>
  </r>
  <r>
    <n v="180"/>
    <x v="13"/>
    <n v="0"/>
    <x v="0"/>
    <s v=""/>
    <x v="2"/>
    <n v="96250"/>
    <m/>
    <m/>
    <m/>
    <m/>
    <m/>
    <m/>
    <m/>
    <s v="0"/>
    <s v="0"/>
    <n v="82200.21875"/>
    <m/>
    <m/>
    <m/>
    <m/>
  </r>
  <r>
    <n v="180"/>
    <x v="13"/>
    <n v="0"/>
    <x v="0"/>
    <s v=""/>
    <x v="2"/>
    <n v="78000"/>
    <m/>
    <m/>
    <m/>
    <m/>
    <m/>
    <m/>
    <m/>
    <s v="0"/>
    <s v="0"/>
    <n v="82200.21875"/>
    <m/>
    <m/>
    <m/>
    <m/>
  </r>
  <r>
    <n v="180"/>
    <x v="13"/>
    <n v="0"/>
    <x v="0"/>
    <s v=""/>
    <x v="2"/>
    <n v="74567.5"/>
    <m/>
    <m/>
    <m/>
    <m/>
    <m/>
    <m/>
    <m/>
    <s v="0"/>
    <s v="0"/>
    <n v="82200.21875"/>
    <m/>
    <m/>
    <m/>
    <m/>
  </r>
  <r>
    <n v="180"/>
    <x v="13"/>
    <n v="0"/>
    <x v="0"/>
    <s v=""/>
    <x v="2"/>
    <n v="76067.5"/>
    <m/>
    <m/>
    <m/>
    <m/>
    <m/>
    <m/>
    <m/>
    <s v="0"/>
    <s v="0"/>
    <n v="82200.21875"/>
    <m/>
    <m/>
    <m/>
    <m/>
  </r>
  <r>
    <n v="180"/>
    <x v="13"/>
    <n v="0"/>
    <x v="0"/>
    <s v=""/>
    <x v="2"/>
    <n v="74967.5"/>
    <m/>
    <m/>
    <m/>
    <m/>
    <m/>
    <m/>
    <m/>
    <s v="0"/>
    <s v="0"/>
    <n v="82200.21875"/>
    <m/>
    <m/>
    <m/>
    <m/>
  </r>
  <r>
    <n v="180"/>
    <x v="13"/>
    <n v="0"/>
    <x v="0"/>
    <s v=""/>
    <x v="2"/>
    <n v="80684.25"/>
    <m/>
    <m/>
    <m/>
    <m/>
    <m/>
    <m/>
    <m/>
    <s v="0"/>
    <s v="0"/>
    <n v="82200.21875"/>
    <m/>
    <m/>
    <m/>
    <m/>
  </r>
  <r>
    <n v="180"/>
    <x v="13"/>
    <n v="0"/>
    <x v="0"/>
    <s v=""/>
    <x v="8"/>
    <n v="231050"/>
    <m/>
    <m/>
    <m/>
    <m/>
    <m/>
    <m/>
    <m/>
    <s v="0"/>
    <s v="0"/>
    <n v="229872.5"/>
    <m/>
    <m/>
    <m/>
    <m/>
  </r>
  <r>
    <n v="180"/>
    <x v="13"/>
    <n v="0"/>
    <x v="0"/>
    <s v=""/>
    <x v="8"/>
    <n v="239880"/>
    <m/>
    <m/>
    <m/>
    <m/>
    <m/>
    <m/>
    <m/>
    <s v="0"/>
    <s v="0"/>
    <n v="229872.5"/>
    <m/>
    <m/>
    <m/>
    <m/>
  </r>
  <r>
    <n v="180"/>
    <x v="13"/>
    <n v="0"/>
    <x v="0"/>
    <s v=""/>
    <x v="8"/>
    <n v="224280"/>
    <m/>
    <m/>
    <m/>
    <m/>
    <m/>
    <m/>
    <m/>
    <s v="0"/>
    <s v="0"/>
    <n v="229872.5"/>
    <m/>
    <m/>
    <m/>
    <m/>
  </r>
  <r>
    <n v="180"/>
    <x v="13"/>
    <n v="0"/>
    <x v="0"/>
    <s v=""/>
    <x v="4"/>
    <n v="5786.2349999999997"/>
    <m/>
    <m/>
    <m/>
    <m/>
    <m/>
    <m/>
    <m/>
    <s v="0"/>
    <s v="0"/>
    <n v="5786.2349999999997"/>
    <m/>
    <m/>
    <m/>
    <m/>
  </r>
  <r>
    <n v="182"/>
    <x v="39"/>
    <n v="0"/>
    <x v="0"/>
    <s v=""/>
    <x v="2"/>
    <n v="109355.9"/>
    <m/>
    <m/>
    <m/>
    <m/>
    <m/>
    <m/>
    <m/>
    <s v="0"/>
    <s v="0"/>
    <n v="109355.9"/>
    <m/>
    <m/>
    <m/>
    <m/>
  </r>
  <r>
    <n v="182"/>
    <x v="39"/>
    <n v="0"/>
    <x v="0"/>
    <s v=""/>
    <x v="7"/>
    <n v="81365"/>
    <m/>
    <m/>
    <m/>
    <m/>
    <m/>
    <n v="1"/>
    <m/>
    <s v="0"/>
    <s v="0"/>
    <n v="56110"/>
    <m/>
    <m/>
    <m/>
    <m/>
  </r>
  <r>
    <n v="182"/>
    <x v="39"/>
    <n v="0"/>
    <x v="0"/>
    <s v=""/>
    <x v="7"/>
    <n v="5600"/>
    <m/>
    <m/>
    <m/>
    <m/>
    <m/>
    <m/>
    <m/>
    <s v="0"/>
    <s v="0"/>
    <n v="56110"/>
    <m/>
    <m/>
    <m/>
    <m/>
  </r>
  <r>
    <n v="220"/>
    <x v="15"/>
    <n v="0"/>
    <x v="0"/>
    <s v=""/>
    <x v="2"/>
    <n v="179483.5"/>
    <m/>
    <m/>
    <m/>
    <m/>
    <m/>
    <m/>
    <m/>
    <s v="0"/>
    <s v="0"/>
    <n v="185652.86666666667"/>
    <m/>
    <m/>
    <m/>
    <m/>
  </r>
  <r>
    <n v="220"/>
    <x v="15"/>
    <n v="0"/>
    <x v="0"/>
    <s v=""/>
    <x v="2"/>
    <n v="194217.5"/>
    <m/>
    <m/>
    <m/>
    <m/>
    <m/>
    <n v="1"/>
    <n v="1"/>
    <s v="0"/>
    <s v="0"/>
    <n v="185652.86666666667"/>
    <m/>
    <m/>
    <m/>
    <m/>
  </r>
  <r>
    <n v="220"/>
    <x v="15"/>
    <n v="0"/>
    <x v="0"/>
    <s v=""/>
    <x v="2"/>
    <n v="184217.5"/>
    <m/>
    <m/>
    <m/>
    <m/>
    <m/>
    <n v="1"/>
    <n v="1"/>
    <s v="0"/>
    <s v="0"/>
    <n v="185652.86666666667"/>
    <m/>
    <m/>
    <m/>
    <m/>
  </r>
  <r>
    <n v="220"/>
    <x v="15"/>
    <n v="0"/>
    <x v="0"/>
    <s v=""/>
    <x v="2"/>
    <n v="216421"/>
    <m/>
    <m/>
    <m/>
    <m/>
    <m/>
    <n v="1"/>
    <n v="1"/>
    <s v="0"/>
    <s v="0"/>
    <n v="185652.86666666667"/>
    <m/>
    <m/>
    <m/>
    <m/>
  </r>
  <r>
    <n v="220"/>
    <x v="15"/>
    <n v="0"/>
    <x v="0"/>
    <s v=""/>
    <x v="2"/>
    <n v="160094.20000000001"/>
    <m/>
    <m/>
    <m/>
    <m/>
    <m/>
    <m/>
    <m/>
    <s v="0"/>
    <s v="0"/>
    <n v="185652.86666666667"/>
    <m/>
    <m/>
    <m/>
    <m/>
  </r>
  <r>
    <n v="235"/>
    <x v="18"/>
    <n v="0"/>
    <x v="0"/>
    <s v=""/>
    <x v="2"/>
    <n v="218960"/>
    <m/>
    <m/>
    <m/>
    <m/>
    <m/>
    <m/>
    <m/>
    <s v="0"/>
    <s v="0"/>
    <n v="251967.5"/>
    <m/>
    <m/>
    <m/>
    <m/>
  </r>
  <r>
    <n v="235"/>
    <x v="18"/>
    <n v="0"/>
    <x v="0"/>
    <s v=""/>
    <x v="7"/>
    <n v="72900"/>
    <m/>
    <m/>
    <m/>
    <m/>
    <m/>
    <m/>
    <m/>
    <s v="0"/>
    <s v="0"/>
    <n v="72900"/>
    <m/>
    <m/>
    <m/>
    <m/>
  </r>
  <r>
    <n v="235"/>
    <x v="18"/>
    <n v="0"/>
    <x v="0"/>
    <s v=""/>
    <x v="3"/>
    <n v="5850"/>
    <m/>
    <m/>
    <m/>
    <m/>
    <m/>
    <m/>
    <m/>
    <s v="0"/>
    <s v="0"/>
    <n v="13575"/>
    <m/>
    <m/>
    <m/>
    <m/>
  </r>
  <r>
    <n v="235"/>
    <x v="18"/>
    <n v="0"/>
    <x v="0"/>
    <s v=""/>
    <x v="3"/>
    <n v="21300"/>
    <m/>
    <m/>
    <m/>
    <m/>
    <m/>
    <m/>
    <m/>
    <s v="0"/>
    <s v="0"/>
    <n v="13575"/>
    <m/>
    <m/>
    <m/>
    <m/>
  </r>
  <r>
    <n v="249"/>
    <x v="21"/>
    <n v="0"/>
    <x v="0"/>
    <s v=""/>
    <x v="2"/>
    <n v="100630"/>
    <m/>
    <m/>
    <m/>
    <m/>
    <m/>
    <m/>
    <m/>
    <s v="0"/>
    <s v="0"/>
    <n v="113910.05"/>
    <m/>
    <m/>
    <m/>
    <m/>
  </r>
  <r>
    <n v="249"/>
    <x v="21"/>
    <n v="0"/>
    <x v="0"/>
    <s v=""/>
    <x v="7"/>
    <n v="189215"/>
    <m/>
    <m/>
    <m/>
    <m/>
    <m/>
    <m/>
    <m/>
    <s v="0"/>
    <s v="0"/>
    <n v="172501.25"/>
    <m/>
    <m/>
    <m/>
    <m/>
  </r>
  <r>
    <n v="249"/>
    <x v="21"/>
    <n v="0"/>
    <x v="0"/>
    <s v=""/>
    <x v="7"/>
    <n v="162100"/>
    <m/>
    <m/>
    <m/>
    <m/>
    <m/>
    <m/>
    <m/>
    <s v="0"/>
    <s v="0"/>
    <n v="172501.25"/>
    <m/>
    <m/>
    <m/>
    <m/>
  </r>
  <r>
    <n v="249"/>
    <x v="21"/>
    <n v="0"/>
    <x v="0"/>
    <s v=""/>
    <x v="7"/>
    <n v="168815"/>
    <m/>
    <m/>
    <m/>
    <m/>
    <m/>
    <m/>
    <m/>
    <s v="0"/>
    <s v="0"/>
    <n v="172501.25"/>
    <m/>
    <m/>
    <m/>
    <m/>
  </r>
  <r>
    <n v="249"/>
    <x v="21"/>
    <n v="0"/>
    <x v="0"/>
    <s v=""/>
    <x v="6"/>
    <n v="62682"/>
    <m/>
    <m/>
    <m/>
    <m/>
    <m/>
    <m/>
    <m/>
    <s v="0"/>
    <s v="0"/>
    <n v="66490.666666666672"/>
    <m/>
    <m/>
    <m/>
    <m/>
  </r>
  <r>
    <n v="249"/>
    <x v="21"/>
    <n v="0"/>
    <x v="0"/>
    <s v=""/>
    <x v="6"/>
    <n v="76161"/>
    <m/>
    <m/>
    <n v="1"/>
    <m/>
    <m/>
    <m/>
    <m/>
    <s v="0"/>
    <s v="0"/>
    <n v="66490.666666666672"/>
    <m/>
    <m/>
    <m/>
    <m/>
  </r>
  <r>
    <n v="268"/>
    <x v="28"/>
    <n v="0"/>
    <x v="0"/>
    <s v=""/>
    <x v="2"/>
    <n v="158357.29999999999"/>
    <m/>
    <m/>
    <m/>
    <m/>
    <m/>
    <n v="1"/>
    <n v="1"/>
    <s v="0"/>
    <s v="0"/>
    <n v="158357.29999999999"/>
    <m/>
    <m/>
    <m/>
    <m/>
  </r>
  <r>
    <n v="268"/>
    <x v="28"/>
    <n v="0"/>
    <x v="0"/>
    <s v=""/>
    <x v="6"/>
    <n v="47299.45"/>
    <m/>
    <m/>
    <m/>
    <m/>
    <m/>
    <m/>
    <m/>
    <s v="0"/>
    <s v="0"/>
    <n v="47299.45"/>
    <m/>
    <m/>
    <m/>
    <m/>
  </r>
  <r>
    <n v="268"/>
    <x v="28"/>
    <n v="0"/>
    <x v="0"/>
    <s v=""/>
    <x v="4"/>
    <n v="15380.8"/>
    <m/>
    <m/>
    <m/>
    <m/>
    <m/>
    <m/>
    <m/>
    <s v="0"/>
    <s v="0"/>
    <n v="15380.8"/>
    <m/>
    <m/>
    <m/>
    <m/>
  </r>
  <r>
    <n v="269"/>
    <x v="40"/>
    <n v="0"/>
    <x v="0"/>
    <s v=""/>
    <x v="3"/>
    <n v="15250"/>
    <m/>
    <m/>
    <m/>
    <m/>
    <m/>
    <m/>
    <m/>
    <s v="0"/>
    <s v="0"/>
    <n v="15250"/>
    <m/>
    <m/>
    <m/>
    <m/>
  </r>
  <r>
    <n v="269"/>
    <x v="40"/>
    <n v="0"/>
    <x v="0"/>
    <s v=""/>
    <x v="3"/>
    <n v="15250"/>
    <m/>
    <m/>
    <m/>
    <m/>
    <m/>
    <m/>
    <m/>
    <s v="0"/>
    <s v="0"/>
    <n v="15250"/>
    <m/>
    <m/>
    <m/>
    <m/>
  </r>
  <r>
    <n v="271"/>
    <x v="29"/>
    <n v="0"/>
    <x v="0"/>
    <s v=""/>
    <x v="2"/>
    <n v="502480"/>
    <m/>
    <m/>
    <n v="1"/>
    <m/>
    <m/>
    <m/>
    <m/>
    <s v="0"/>
    <s v="0"/>
    <n v="446970.8"/>
    <m/>
    <m/>
    <m/>
    <m/>
  </r>
  <r>
    <n v="271"/>
    <x v="29"/>
    <n v="0"/>
    <x v="0"/>
    <s v=""/>
    <x v="2"/>
    <n v="439032.4"/>
    <m/>
    <m/>
    <m/>
    <n v="1"/>
    <m/>
    <m/>
    <m/>
    <s v="0"/>
    <s v="0"/>
    <n v="446970.8"/>
    <m/>
    <m/>
    <m/>
    <m/>
  </r>
  <r>
    <n v="271"/>
    <x v="29"/>
    <n v="0"/>
    <x v="0"/>
    <s v=""/>
    <x v="2"/>
    <n v="399400"/>
    <m/>
    <m/>
    <m/>
    <m/>
    <m/>
    <m/>
    <m/>
    <s v="0"/>
    <s v="0"/>
    <n v="446970.8"/>
    <m/>
    <m/>
    <m/>
    <m/>
  </r>
  <r>
    <n v="60"/>
    <x v="5"/>
    <n v="0"/>
    <x v="0"/>
    <s v=""/>
    <x v="0"/>
    <n v="250009.29"/>
    <m/>
    <n v="1"/>
    <n v="1"/>
    <m/>
    <m/>
    <m/>
    <m/>
    <s v="250009.29"/>
    <s v="0"/>
    <n v="249112.37400000001"/>
    <m/>
    <m/>
    <m/>
    <m/>
  </r>
  <r>
    <n v="60"/>
    <x v="5"/>
    <n v="0"/>
    <x v="0"/>
    <s v=""/>
    <x v="0"/>
    <n v="250009.29"/>
    <m/>
    <n v="1"/>
    <n v="1"/>
    <m/>
    <m/>
    <m/>
    <m/>
    <s v="250009.29"/>
    <s v="0"/>
    <n v="249112.37400000001"/>
    <m/>
    <m/>
    <m/>
    <m/>
  </r>
  <r>
    <n v="60"/>
    <x v="5"/>
    <n v="0"/>
    <x v="0"/>
    <s v=""/>
    <x v="0"/>
    <n v="268683.28999999998"/>
    <m/>
    <n v="1"/>
    <m/>
    <m/>
    <m/>
    <m/>
    <m/>
    <s v="268683.29"/>
    <s v="0"/>
    <n v="249112.37400000001"/>
    <m/>
    <m/>
    <m/>
    <m/>
  </r>
  <r>
    <n v="61"/>
    <x v="6"/>
    <n v="0"/>
    <x v="0"/>
    <s v=""/>
    <x v="0"/>
    <n v="884063.5148"/>
    <m/>
    <n v="1"/>
    <m/>
    <m/>
    <m/>
    <n v="1"/>
    <m/>
    <s v="884063.5148"/>
    <s v="0"/>
    <n v="953395.24809999997"/>
    <m/>
    <m/>
    <m/>
    <m/>
  </r>
  <r>
    <n v="61"/>
    <x v="6"/>
    <n v="0"/>
    <x v="0"/>
    <s v=""/>
    <x v="0"/>
    <n v="955673.5148"/>
    <m/>
    <n v="1"/>
    <m/>
    <m/>
    <m/>
    <n v="1"/>
    <m/>
    <s v="955673.5148"/>
    <s v="0"/>
    <n v="953395.24809999997"/>
    <m/>
    <m/>
    <m/>
    <m/>
  </r>
  <r>
    <n v="61"/>
    <x v="6"/>
    <n v="0"/>
    <x v="0"/>
    <s v=""/>
    <x v="0"/>
    <n v="797390.69319999998"/>
    <m/>
    <n v="1"/>
    <m/>
    <m/>
    <m/>
    <n v="1"/>
    <m/>
    <s v="797390.6932"/>
    <s v="0"/>
    <n v="953395.24809999997"/>
    <m/>
    <m/>
    <m/>
    <m/>
  </r>
  <r>
    <n v="61"/>
    <x v="6"/>
    <n v="0"/>
    <x v="0"/>
    <s v=""/>
    <x v="8"/>
    <n v="163600"/>
    <m/>
    <n v="1"/>
    <m/>
    <m/>
    <m/>
    <m/>
    <m/>
    <s v="163600"/>
    <s v="0"/>
    <n v="176660"/>
    <m/>
    <m/>
    <m/>
    <m/>
  </r>
  <r>
    <n v="72"/>
    <x v="7"/>
    <n v="0"/>
    <x v="0"/>
    <s v=""/>
    <x v="0"/>
    <n v="539687"/>
    <m/>
    <n v="1"/>
    <m/>
    <m/>
    <m/>
    <n v="1"/>
    <m/>
    <s v="539687"/>
    <s v="0"/>
    <n v="702069.67162222217"/>
    <m/>
    <m/>
    <m/>
    <m/>
  </r>
  <r>
    <n v="72"/>
    <x v="7"/>
    <n v="0"/>
    <x v="0"/>
    <s v=""/>
    <x v="0"/>
    <n v="546087"/>
    <m/>
    <n v="1"/>
    <m/>
    <m/>
    <m/>
    <n v="1"/>
    <m/>
    <s v="546087"/>
    <s v="0"/>
    <n v="702069.67162222217"/>
    <m/>
    <m/>
    <m/>
    <m/>
  </r>
  <r>
    <n v="72"/>
    <x v="7"/>
    <n v="0"/>
    <x v="0"/>
    <s v=""/>
    <x v="0"/>
    <n v="546874"/>
    <m/>
    <n v="1"/>
    <m/>
    <m/>
    <m/>
    <n v="1"/>
    <m/>
    <s v="546874"/>
    <s v="0"/>
    <n v="702069.67162222217"/>
    <m/>
    <m/>
    <m/>
    <m/>
  </r>
  <r>
    <n v="74"/>
    <x v="37"/>
    <n v="0"/>
    <x v="0"/>
    <s v=""/>
    <x v="0"/>
    <n v="915193.07519999996"/>
    <m/>
    <n v="1"/>
    <n v="1"/>
    <m/>
    <m/>
    <n v="1"/>
    <m/>
    <s v="915193.0752"/>
    <s v="0"/>
    <n v="737018.98235714284"/>
    <m/>
    <m/>
    <m/>
    <m/>
  </r>
  <r>
    <n v="74"/>
    <x v="37"/>
    <n v="0"/>
    <x v="0"/>
    <s v=""/>
    <x v="0"/>
    <n v="799179.59589999996"/>
    <m/>
    <n v="1"/>
    <n v="1"/>
    <m/>
    <m/>
    <n v="1"/>
    <m/>
    <s v="799179.5959"/>
    <s v="0"/>
    <n v="737018.98235714284"/>
    <m/>
    <m/>
    <m/>
    <m/>
  </r>
  <r>
    <n v="74"/>
    <x v="37"/>
    <n v="0"/>
    <x v="0"/>
    <s v=""/>
    <x v="0"/>
    <n v="662391.20189999999"/>
    <m/>
    <n v="1"/>
    <n v="1"/>
    <m/>
    <m/>
    <n v="1"/>
    <m/>
    <s v="662391.2019"/>
    <s v="0"/>
    <n v="737018.98235714284"/>
    <m/>
    <m/>
    <m/>
    <m/>
  </r>
  <r>
    <n v="74"/>
    <x v="37"/>
    <n v="0"/>
    <x v="0"/>
    <s v=""/>
    <x v="0"/>
    <n v="603650.83429999999"/>
    <m/>
    <n v="1"/>
    <n v="1"/>
    <m/>
    <m/>
    <n v="1"/>
    <m/>
    <s v="603650.8343"/>
    <s v="0"/>
    <n v="737018.98235714284"/>
    <m/>
    <m/>
    <m/>
    <m/>
  </r>
  <r>
    <n v="74"/>
    <x v="37"/>
    <n v="0"/>
    <x v="0"/>
    <s v=""/>
    <x v="0"/>
    <n v="704353.69850000006"/>
    <m/>
    <n v="1"/>
    <n v="1"/>
    <m/>
    <m/>
    <n v="1"/>
    <m/>
    <s v="704353.6985"/>
    <s v="0"/>
    <n v="737018.98235714284"/>
    <m/>
    <m/>
    <m/>
    <m/>
  </r>
  <r>
    <n v="74"/>
    <x v="37"/>
    <n v="0"/>
    <x v="0"/>
    <s v=""/>
    <x v="0"/>
    <n v="797556.84589999996"/>
    <m/>
    <n v="1"/>
    <n v="1"/>
    <m/>
    <m/>
    <n v="1"/>
    <m/>
    <s v="797556.8459"/>
    <s v="0"/>
    <n v="737018.98235714284"/>
    <m/>
    <m/>
    <m/>
    <m/>
  </r>
  <r>
    <n v="75"/>
    <x v="8"/>
    <n v="0"/>
    <x v="0"/>
    <s v=""/>
    <x v="0"/>
    <n v="1528347.713"/>
    <m/>
    <n v="1"/>
    <n v="1"/>
    <m/>
    <m/>
    <m/>
    <m/>
    <s v="1528347.713"/>
    <s v="0"/>
    <n v="960338.05835714273"/>
    <m/>
    <m/>
    <m/>
    <m/>
  </r>
  <r>
    <n v="75"/>
    <x v="8"/>
    <n v="0"/>
    <x v="0"/>
    <s v=""/>
    <x v="0"/>
    <n v="1528347.713"/>
    <m/>
    <n v="1"/>
    <n v="1"/>
    <m/>
    <m/>
    <m/>
    <m/>
    <s v="1528347.713"/>
    <s v="0"/>
    <n v="960338.05835714273"/>
    <m/>
    <m/>
    <m/>
    <m/>
  </r>
  <r>
    <n v="75"/>
    <x v="8"/>
    <n v="0"/>
    <x v="0"/>
    <s v=""/>
    <x v="0"/>
    <n v="1369572.1780000001"/>
    <m/>
    <n v="1"/>
    <n v="1"/>
    <m/>
    <m/>
    <m/>
    <m/>
    <s v="1369572.178"/>
    <s v="0"/>
    <n v="960338.05835714273"/>
    <m/>
    <m/>
    <m/>
    <m/>
  </r>
  <r>
    <n v="76"/>
    <x v="9"/>
    <n v="0"/>
    <x v="0"/>
    <s v=""/>
    <x v="0"/>
    <n v="77523"/>
    <m/>
    <n v="1"/>
    <n v="1"/>
    <m/>
    <m/>
    <n v="1"/>
    <n v="1"/>
    <s v="77523"/>
    <s v="0"/>
    <n v="73935.166666666672"/>
    <m/>
    <m/>
    <m/>
    <m/>
  </r>
  <r>
    <n v="171"/>
    <x v="31"/>
    <n v="0"/>
    <x v="8"/>
    <s v=""/>
    <x v="0"/>
    <n v="1799363.91"/>
    <m/>
    <n v="1"/>
    <m/>
    <m/>
    <m/>
    <m/>
    <m/>
    <s v="1799363.91"/>
    <s v="0"/>
    <n v="1867674.155"/>
    <m/>
    <m/>
    <m/>
    <m/>
  </r>
  <r>
    <n v="171"/>
    <x v="31"/>
    <n v="0"/>
    <x v="8"/>
    <s v=""/>
    <x v="0"/>
    <n v="1860468.77"/>
    <m/>
    <n v="1"/>
    <m/>
    <m/>
    <m/>
    <m/>
    <m/>
    <s v="1860468.77"/>
    <s v="0"/>
    <n v="1867674.155"/>
    <m/>
    <m/>
    <m/>
    <m/>
  </r>
  <r>
    <n v="171"/>
    <x v="31"/>
    <n v="0"/>
    <x v="8"/>
    <s v=""/>
    <x v="0"/>
    <n v="2088989.94"/>
    <m/>
    <n v="1"/>
    <m/>
    <m/>
    <m/>
    <m/>
    <m/>
    <s v="2088989.94"/>
    <s v="0"/>
    <n v="1867674.155"/>
    <m/>
    <m/>
    <m/>
    <m/>
  </r>
  <r>
    <n v="175"/>
    <x v="32"/>
    <n v="0"/>
    <x v="6"/>
    <s v=""/>
    <x v="0"/>
    <n v="966776.52500000002"/>
    <m/>
    <n v="1"/>
    <n v="1"/>
    <m/>
    <m/>
    <m/>
    <m/>
    <s v="966776.525"/>
    <s v="0"/>
    <n v="966121.495"/>
    <m/>
    <m/>
    <m/>
    <m/>
  </r>
  <r>
    <n v="175"/>
    <x v="32"/>
    <n v="0"/>
    <x v="6"/>
    <s v=""/>
    <x v="0"/>
    <n v="999838"/>
    <m/>
    <n v="1"/>
    <m/>
    <m/>
    <m/>
    <n v="1"/>
    <m/>
    <s v="999838"/>
    <s v="0"/>
    <n v="966121.495"/>
    <m/>
    <m/>
    <m/>
    <m/>
  </r>
  <r>
    <n v="180"/>
    <x v="13"/>
    <n v="0"/>
    <x v="0"/>
    <s v=""/>
    <x v="0"/>
    <n v="391843"/>
    <m/>
    <n v="1"/>
    <n v="1"/>
    <m/>
    <m/>
    <n v="1"/>
    <m/>
    <s v="391843"/>
    <s v="0"/>
    <n v="443843.50624999998"/>
    <m/>
    <m/>
    <m/>
    <m/>
  </r>
  <r>
    <n v="180"/>
    <x v="13"/>
    <n v="0"/>
    <x v="0"/>
    <s v=""/>
    <x v="0"/>
    <n v="556400"/>
    <m/>
    <n v="1"/>
    <n v="1"/>
    <m/>
    <m/>
    <n v="1"/>
    <m/>
    <s v="556400"/>
    <s v="0"/>
    <n v="443843.50624999998"/>
    <m/>
    <m/>
    <m/>
    <m/>
  </r>
  <r>
    <n v="182"/>
    <x v="39"/>
    <n v="0"/>
    <x v="0"/>
    <s v=""/>
    <x v="0"/>
    <n v="771360"/>
    <m/>
    <n v="1"/>
    <m/>
    <m/>
    <m/>
    <m/>
    <m/>
    <s v="771360"/>
    <s v="0"/>
    <n v="513546"/>
    <m/>
    <m/>
    <m/>
    <m/>
  </r>
  <r>
    <n v="182"/>
    <x v="39"/>
    <n v="0"/>
    <x v="0"/>
    <s v=""/>
    <x v="0"/>
    <n v="59267"/>
    <m/>
    <n v="1"/>
    <m/>
    <m/>
    <m/>
    <m/>
    <m/>
    <s v="59267"/>
    <s v="0"/>
    <n v="513546"/>
    <m/>
    <m/>
    <m/>
    <m/>
  </r>
  <r>
    <n v="182"/>
    <x v="39"/>
    <n v="0"/>
    <x v="0"/>
    <s v=""/>
    <x v="13"/>
    <n v="66097"/>
    <m/>
    <n v="1"/>
    <m/>
    <m/>
    <m/>
    <m/>
    <m/>
    <s v="66097"/>
    <s v="0"/>
    <n v="66097"/>
    <m/>
    <m/>
    <m/>
    <m/>
  </r>
  <r>
    <n v="185"/>
    <x v="14"/>
    <n v="0"/>
    <x v="2"/>
    <s v=""/>
    <x v="0"/>
    <n v="890399.91630000004"/>
    <m/>
    <n v="1"/>
    <n v="1"/>
    <m/>
    <m/>
    <m/>
    <n v="1"/>
    <s v="890399.9163"/>
    <s v="0"/>
    <n v="659651.60844999994"/>
    <m/>
    <m/>
    <m/>
    <m/>
  </r>
  <r>
    <n v="185"/>
    <x v="14"/>
    <n v="0"/>
    <x v="2"/>
    <s v=""/>
    <x v="0"/>
    <n v="794714.91630000004"/>
    <m/>
    <n v="1"/>
    <n v="1"/>
    <m/>
    <m/>
    <m/>
    <n v="1"/>
    <s v="794714.9163"/>
    <s v="0"/>
    <n v="659651.60844999994"/>
    <m/>
    <m/>
    <m/>
    <m/>
  </r>
  <r>
    <n v="185"/>
    <x v="14"/>
    <n v="0"/>
    <x v="2"/>
    <s v=""/>
    <x v="0"/>
    <n v="556087"/>
    <m/>
    <n v="1"/>
    <n v="1"/>
    <m/>
    <m/>
    <m/>
    <n v="1"/>
    <s v="556087"/>
    <s v="0"/>
    <n v="659651.60844999994"/>
    <m/>
    <m/>
    <m/>
    <m/>
  </r>
  <r>
    <n v="185"/>
    <x v="14"/>
    <n v="0"/>
    <x v="2"/>
    <s v=""/>
    <x v="0"/>
    <n v="822069.41630000004"/>
    <m/>
    <n v="1"/>
    <n v="1"/>
    <m/>
    <m/>
    <m/>
    <n v="1"/>
    <s v="822069.4163"/>
    <s v="0"/>
    <n v="659651.60844999994"/>
    <m/>
    <m/>
    <m/>
    <m/>
  </r>
  <r>
    <n v="185"/>
    <x v="14"/>
    <n v="0"/>
    <x v="2"/>
    <s v=""/>
    <x v="0"/>
    <n v="774111.86129999999"/>
    <m/>
    <n v="1"/>
    <n v="1"/>
    <m/>
    <m/>
    <m/>
    <n v="1"/>
    <s v="774111.8613"/>
    <s v="0"/>
    <n v="659651.60844999994"/>
    <m/>
    <m/>
    <m/>
    <m/>
  </r>
  <r>
    <n v="185"/>
    <x v="14"/>
    <n v="0"/>
    <x v="2"/>
    <s v=""/>
    <x v="0"/>
    <n v="562068"/>
    <m/>
    <n v="1"/>
    <n v="1"/>
    <m/>
    <m/>
    <m/>
    <n v="1"/>
    <s v="562068"/>
    <s v="0"/>
    <n v="659651.60844999994"/>
    <m/>
    <m/>
    <m/>
    <m/>
  </r>
  <r>
    <n v="185"/>
    <x v="14"/>
    <n v="0"/>
    <x v="2"/>
    <s v=""/>
    <x v="0"/>
    <n v="556087"/>
    <m/>
    <n v="1"/>
    <n v="1"/>
    <m/>
    <m/>
    <m/>
    <n v="1"/>
    <s v="556087"/>
    <s v="0"/>
    <n v="659651.60844999994"/>
    <m/>
    <m/>
    <m/>
    <m/>
  </r>
  <r>
    <n v="185"/>
    <x v="14"/>
    <n v="0"/>
    <x v="2"/>
    <s v=""/>
    <x v="0"/>
    <n v="10020.6"/>
    <m/>
    <n v="1"/>
    <m/>
    <m/>
    <m/>
    <m/>
    <m/>
    <s v="10020.6"/>
    <s v="0"/>
    <n v="659651.60844999994"/>
    <m/>
    <m/>
    <m/>
    <m/>
  </r>
  <r>
    <n v="185"/>
    <x v="14"/>
    <n v="0"/>
    <x v="2"/>
    <s v=""/>
    <x v="0"/>
    <n v="811832"/>
    <m/>
    <n v="1"/>
    <m/>
    <m/>
    <m/>
    <m/>
    <m/>
    <s v="811832"/>
    <s v="0"/>
    <n v="659651.60844999994"/>
    <m/>
    <m/>
    <m/>
    <m/>
  </r>
  <r>
    <n v="185"/>
    <x v="14"/>
    <n v="0"/>
    <x v="2"/>
    <s v=""/>
    <x v="0"/>
    <n v="762655"/>
    <m/>
    <n v="1"/>
    <m/>
    <m/>
    <m/>
    <m/>
    <m/>
    <s v="762655"/>
    <s v="0"/>
    <n v="659651.60844999994"/>
    <m/>
    <m/>
    <m/>
    <m/>
  </r>
  <r>
    <n v="185"/>
    <x v="14"/>
    <n v="0"/>
    <x v="2"/>
    <s v=""/>
    <x v="0"/>
    <n v="610999.57999999996"/>
    <m/>
    <n v="1"/>
    <m/>
    <m/>
    <m/>
    <m/>
    <m/>
    <s v="610999.58"/>
    <s v="0"/>
    <n v="659651.60844999994"/>
    <m/>
    <m/>
    <m/>
    <m/>
  </r>
  <r>
    <n v="185"/>
    <x v="14"/>
    <n v="0"/>
    <x v="2"/>
    <s v=""/>
    <x v="0"/>
    <n v="702750.88"/>
    <m/>
    <n v="1"/>
    <m/>
    <m/>
    <m/>
    <m/>
    <m/>
    <s v="702750.88"/>
    <s v="0"/>
    <n v="659651.60844999994"/>
    <m/>
    <m/>
    <m/>
    <m/>
  </r>
  <r>
    <n v="185"/>
    <x v="14"/>
    <n v="0"/>
    <x v="2"/>
    <s v=""/>
    <x v="0"/>
    <n v="694257.81"/>
    <m/>
    <n v="1"/>
    <m/>
    <m/>
    <m/>
    <m/>
    <m/>
    <s v="694257.81"/>
    <s v="0"/>
    <n v="659651.60844999994"/>
    <m/>
    <m/>
    <m/>
    <m/>
  </r>
  <r>
    <n v="185"/>
    <x v="14"/>
    <n v="0"/>
    <x v="2"/>
    <s v=""/>
    <x v="0"/>
    <n v="599783.57999999996"/>
    <m/>
    <n v="1"/>
    <m/>
    <m/>
    <m/>
    <m/>
    <m/>
    <s v="599783.58"/>
    <s v="0"/>
    <n v="659651.60844999994"/>
    <m/>
    <m/>
    <m/>
    <m/>
  </r>
  <r>
    <n v="185"/>
    <x v="14"/>
    <n v="0"/>
    <x v="2"/>
    <s v=""/>
    <x v="4"/>
    <n v="14272.665000000001"/>
    <m/>
    <n v="1"/>
    <n v="1"/>
    <m/>
    <m/>
    <m/>
    <n v="1"/>
    <s v="14272.665"/>
    <s v="0"/>
    <n v="12372.478181818182"/>
    <m/>
    <m/>
    <m/>
    <m/>
  </r>
  <r>
    <n v="185"/>
    <x v="14"/>
    <n v="0"/>
    <x v="2"/>
    <s v=""/>
    <x v="4"/>
    <n v="14272.665000000001"/>
    <m/>
    <n v="1"/>
    <n v="1"/>
    <m/>
    <m/>
    <m/>
    <n v="1"/>
    <s v="14272.665"/>
    <s v="0"/>
    <n v="12372.478181818182"/>
    <m/>
    <m/>
    <m/>
    <m/>
  </r>
  <r>
    <n v="185"/>
    <x v="14"/>
    <n v="0"/>
    <x v="2"/>
    <s v=""/>
    <x v="4"/>
    <n v="8646"/>
    <m/>
    <n v="1"/>
    <n v="1"/>
    <m/>
    <m/>
    <m/>
    <n v="1"/>
    <s v="8646"/>
    <s v="0"/>
    <n v="12372.478181818182"/>
    <m/>
    <m/>
    <m/>
    <m/>
  </r>
  <r>
    <n v="185"/>
    <x v="14"/>
    <n v="0"/>
    <x v="2"/>
    <s v=""/>
    <x v="4"/>
    <n v="14272.665000000001"/>
    <m/>
    <n v="1"/>
    <n v="1"/>
    <m/>
    <m/>
    <m/>
    <n v="1"/>
    <s v="14272.665"/>
    <s v="0"/>
    <n v="12372.478181818182"/>
    <m/>
    <m/>
    <m/>
    <m/>
  </r>
  <r>
    <n v="185"/>
    <x v="14"/>
    <n v="0"/>
    <x v="2"/>
    <s v=""/>
    <x v="4"/>
    <n v="14272.665000000001"/>
    <m/>
    <n v="1"/>
    <n v="1"/>
    <m/>
    <m/>
    <m/>
    <n v="1"/>
    <s v="14272.665"/>
    <s v="0"/>
    <n v="12372.478181818182"/>
    <m/>
    <m/>
    <m/>
    <m/>
  </r>
  <r>
    <n v="185"/>
    <x v="14"/>
    <n v="0"/>
    <x v="2"/>
    <s v=""/>
    <x v="4"/>
    <n v="8646"/>
    <m/>
    <n v="1"/>
    <n v="1"/>
    <m/>
    <m/>
    <m/>
    <n v="1"/>
    <s v="8646"/>
    <s v="0"/>
    <n v="12372.478181818182"/>
    <m/>
    <m/>
    <m/>
    <m/>
  </r>
  <r>
    <n v="185"/>
    <x v="14"/>
    <n v="0"/>
    <x v="2"/>
    <s v=""/>
    <x v="4"/>
    <n v="8646"/>
    <m/>
    <n v="1"/>
    <n v="1"/>
    <m/>
    <m/>
    <m/>
    <n v="1"/>
    <s v="8646"/>
    <s v="0"/>
    <n v="12372.478181818182"/>
    <m/>
    <m/>
    <m/>
    <m/>
  </r>
  <r>
    <n v="185"/>
    <x v="14"/>
    <n v="0"/>
    <x v="2"/>
    <s v=""/>
    <x v="4"/>
    <n v="13490.6"/>
    <m/>
    <n v="1"/>
    <m/>
    <m/>
    <m/>
    <m/>
    <m/>
    <s v="13490.6"/>
    <s v="0"/>
    <n v="12372.478181818182"/>
    <m/>
    <m/>
    <m/>
    <m/>
  </r>
  <r>
    <n v="185"/>
    <x v="14"/>
    <n v="0"/>
    <x v="2"/>
    <s v=""/>
    <x v="4"/>
    <n v="15466"/>
    <m/>
    <n v="1"/>
    <m/>
    <m/>
    <m/>
    <m/>
    <m/>
    <s v="15466"/>
    <s v="0"/>
    <n v="12372.478181818182"/>
    <m/>
    <m/>
    <m/>
    <m/>
  </r>
  <r>
    <n v="185"/>
    <x v="14"/>
    <n v="0"/>
    <x v="2"/>
    <s v=""/>
    <x v="4"/>
    <n v="15466"/>
    <m/>
    <n v="1"/>
    <m/>
    <m/>
    <m/>
    <m/>
    <m/>
    <s v="15466"/>
    <s v="0"/>
    <n v="12372.478181818182"/>
    <m/>
    <m/>
    <m/>
    <m/>
  </r>
  <r>
    <n v="185"/>
    <x v="14"/>
    <n v="0"/>
    <x v="2"/>
    <s v=""/>
    <x v="5"/>
    <n v="20801"/>
    <m/>
    <n v="1"/>
    <n v="1"/>
    <m/>
    <m/>
    <m/>
    <n v="1"/>
    <s v="20801"/>
    <s v="0"/>
    <n v="29725.816666666666"/>
    <m/>
    <m/>
    <m/>
    <m/>
  </r>
  <r>
    <n v="185"/>
    <x v="14"/>
    <n v="0"/>
    <x v="2"/>
    <s v=""/>
    <x v="5"/>
    <n v="20801"/>
    <m/>
    <n v="1"/>
    <n v="1"/>
    <m/>
    <m/>
    <m/>
    <n v="1"/>
    <s v="20801"/>
    <s v="0"/>
    <n v="29725.816666666666"/>
    <m/>
    <m/>
    <m/>
    <m/>
  </r>
  <r>
    <n v="185"/>
    <x v="14"/>
    <n v="0"/>
    <x v="2"/>
    <s v=""/>
    <x v="5"/>
    <n v="38977"/>
    <m/>
    <n v="1"/>
    <m/>
    <m/>
    <m/>
    <m/>
    <m/>
    <s v="38977"/>
    <s v="0"/>
    <n v="29725.816666666666"/>
    <m/>
    <m/>
    <m/>
    <m/>
  </r>
  <r>
    <n v="185"/>
    <x v="14"/>
    <n v="0"/>
    <x v="2"/>
    <s v=""/>
    <x v="5"/>
    <n v="38977"/>
    <m/>
    <n v="1"/>
    <m/>
    <m/>
    <m/>
    <m/>
    <m/>
    <s v="38977"/>
    <s v="0"/>
    <n v="29725.816666666666"/>
    <m/>
    <m/>
    <m/>
    <m/>
  </r>
  <r>
    <n v="185"/>
    <x v="14"/>
    <n v="0"/>
    <x v="2"/>
    <s v=""/>
    <x v="5"/>
    <n v="36058.9"/>
    <m/>
    <n v="1"/>
    <m/>
    <m/>
    <m/>
    <m/>
    <m/>
    <s v="36058.9"/>
    <s v="0"/>
    <n v="29725.816666666666"/>
    <m/>
    <m/>
    <m/>
    <m/>
  </r>
  <r>
    <n v="185"/>
    <x v="14"/>
    <n v="0"/>
    <x v="2"/>
    <s v=""/>
    <x v="6"/>
    <n v="176226.76670000001"/>
    <m/>
    <n v="1"/>
    <n v="1"/>
    <m/>
    <m/>
    <m/>
    <n v="1"/>
    <s v="176226.7667"/>
    <s v="0"/>
    <n v="285889.53363999998"/>
    <m/>
    <m/>
    <m/>
    <m/>
  </r>
  <r>
    <n v="185"/>
    <x v="14"/>
    <n v="0"/>
    <x v="2"/>
    <s v=""/>
    <x v="6"/>
    <n v="176226.76670000001"/>
    <m/>
    <n v="1"/>
    <n v="1"/>
    <m/>
    <m/>
    <m/>
    <n v="1"/>
    <s v="176226.7667"/>
    <s v="0"/>
    <n v="285889.53363999998"/>
    <m/>
    <m/>
    <m/>
    <m/>
  </r>
  <r>
    <n v="185"/>
    <x v="14"/>
    <n v="0"/>
    <x v="2"/>
    <s v=""/>
    <x v="6"/>
    <n v="112931"/>
    <m/>
    <n v="1"/>
    <n v="1"/>
    <m/>
    <m/>
    <m/>
    <n v="1"/>
    <s v="112931"/>
    <s v="0"/>
    <n v="285889.53363999998"/>
    <m/>
    <m/>
    <m/>
    <m/>
  </r>
  <r>
    <n v="185"/>
    <x v="14"/>
    <n v="0"/>
    <x v="2"/>
    <s v=""/>
    <x v="6"/>
    <n v="301607.11829999997"/>
    <m/>
    <n v="1"/>
    <n v="1"/>
    <m/>
    <m/>
    <m/>
    <n v="1"/>
    <s v="301607.1183"/>
    <s v="0"/>
    <n v="285889.53363999998"/>
    <m/>
    <m/>
    <m/>
    <m/>
  </r>
  <r>
    <n v="185"/>
    <x v="14"/>
    <n v="0"/>
    <x v="2"/>
    <s v=""/>
    <x v="6"/>
    <n v="237360.43539999999"/>
    <m/>
    <n v="1"/>
    <n v="1"/>
    <m/>
    <m/>
    <m/>
    <n v="1"/>
    <s v="237360.4354"/>
    <s v="0"/>
    <n v="285889.53363999998"/>
    <m/>
    <m/>
    <m/>
    <m/>
  </r>
  <r>
    <n v="185"/>
    <x v="14"/>
    <n v="0"/>
    <x v="2"/>
    <s v=""/>
    <x v="6"/>
    <n v="323561"/>
    <m/>
    <n v="1"/>
    <n v="1"/>
    <m/>
    <m/>
    <m/>
    <n v="1"/>
    <s v="323561"/>
    <s v="0"/>
    <n v="285889.53363999998"/>
    <m/>
    <m/>
    <m/>
    <m/>
  </r>
  <r>
    <n v="185"/>
    <x v="14"/>
    <n v="0"/>
    <x v="2"/>
    <s v=""/>
    <x v="6"/>
    <n v="158541"/>
    <m/>
    <n v="1"/>
    <n v="1"/>
    <m/>
    <m/>
    <m/>
    <n v="1"/>
    <s v="158541"/>
    <s v="0"/>
    <n v="285889.53363999998"/>
    <m/>
    <m/>
    <m/>
    <m/>
  </r>
  <r>
    <n v="185"/>
    <x v="14"/>
    <n v="0"/>
    <x v="2"/>
    <s v=""/>
    <x v="6"/>
    <n v="549180"/>
    <m/>
    <n v="1"/>
    <m/>
    <m/>
    <m/>
    <m/>
    <m/>
    <s v="549180"/>
    <s v="0"/>
    <n v="285889.53363999998"/>
    <m/>
    <m/>
    <m/>
    <m/>
  </r>
  <r>
    <n v="185"/>
    <x v="14"/>
    <n v="0"/>
    <x v="2"/>
    <s v=""/>
    <x v="6"/>
    <n v="357324"/>
    <m/>
    <n v="1"/>
    <m/>
    <m/>
    <m/>
    <m/>
    <m/>
    <s v="357324"/>
    <s v="0"/>
    <n v="285889.53363999998"/>
    <m/>
    <m/>
    <m/>
    <m/>
  </r>
  <r>
    <n v="185"/>
    <x v="14"/>
    <n v="0"/>
    <x v="2"/>
    <s v=""/>
    <x v="6"/>
    <n v="333049.96999999997"/>
    <m/>
    <n v="1"/>
    <m/>
    <m/>
    <m/>
    <m/>
    <m/>
    <s v="333049.97"/>
    <s v="0"/>
    <n v="285889.53363999998"/>
    <m/>
    <m/>
    <m/>
    <m/>
  </r>
  <r>
    <n v="185"/>
    <x v="14"/>
    <n v="0"/>
    <x v="2"/>
    <s v=""/>
    <x v="6"/>
    <n v="589962.93999999994"/>
    <m/>
    <n v="1"/>
    <m/>
    <m/>
    <m/>
    <m/>
    <m/>
    <s v="589962.94"/>
    <s v="0"/>
    <n v="285889.53363999998"/>
    <m/>
    <m/>
    <m/>
    <m/>
  </r>
  <r>
    <n v="185"/>
    <x v="14"/>
    <n v="0"/>
    <x v="2"/>
    <s v=""/>
    <x v="6"/>
    <n v="298057.09000000003"/>
    <m/>
    <n v="1"/>
    <m/>
    <m/>
    <m/>
    <m/>
    <m/>
    <s v="298057.09"/>
    <s v="0"/>
    <n v="285889.53363999998"/>
    <m/>
    <m/>
    <m/>
    <m/>
  </r>
  <r>
    <n v="185"/>
    <x v="14"/>
    <n v="0"/>
    <x v="2"/>
    <s v=""/>
    <x v="6"/>
    <n v="133723.48000000001"/>
    <m/>
    <n v="1"/>
    <m/>
    <m/>
    <m/>
    <m/>
    <m/>
    <s v="133723.48"/>
    <s v="0"/>
    <n v="285889.53363999998"/>
    <m/>
    <m/>
    <m/>
    <m/>
  </r>
  <r>
    <n v="185"/>
    <x v="14"/>
    <n v="0"/>
    <x v="2"/>
    <s v=""/>
    <x v="1"/>
    <n v="59540.964999999997"/>
    <m/>
    <n v="1"/>
    <n v="1"/>
    <m/>
    <m/>
    <m/>
    <n v="1"/>
    <s v="59540.965"/>
    <s v="0"/>
    <n v="58189.921730769231"/>
    <m/>
    <m/>
    <m/>
    <m/>
  </r>
  <r>
    <n v="185"/>
    <x v="14"/>
    <n v="0"/>
    <x v="2"/>
    <s v=""/>
    <x v="1"/>
    <n v="59540.964999999997"/>
    <m/>
    <n v="1"/>
    <n v="1"/>
    <m/>
    <m/>
    <m/>
    <n v="1"/>
    <s v="59540.965"/>
    <s v="0"/>
    <n v="58189.921730769231"/>
    <m/>
    <m/>
    <m/>
    <m/>
  </r>
  <r>
    <n v="185"/>
    <x v="14"/>
    <n v="0"/>
    <x v="2"/>
    <s v=""/>
    <x v="1"/>
    <n v="49257"/>
    <m/>
    <n v="1"/>
    <n v="1"/>
    <m/>
    <m/>
    <m/>
    <n v="1"/>
    <s v="49257"/>
    <s v="0"/>
    <n v="58189.921730769231"/>
    <m/>
    <m/>
    <m/>
    <m/>
  </r>
  <r>
    <n v="185"/>
    <x v="14"/>
    <n v="0"/>
    <x v="2"/>
    <s v=""/>
    <x v="1"/>
    <n v="61113.69"/>
    <m/>
    <n v="1"/>
    <n v="1"/>
    <m/>
    <m/>
    <m/>
    <n v="1"/>
    <s v="61113.69"/>
    <s v="0"/>
    <n v="58189.921730769231"/>
    <m/>
    <m/>
    <m/>
    <m/>
  </r>
  <r>
    <n v="185"/>
    <x v="14"/>
    <n v="0"/>
    <x v="2"/>
    <s v=""/>
    <x v="1"/>
    <n v="59540.964999999997"/>
    <m/>
    <n v="1"/>
    <n v="1"/>
    <m/>
    <m/>
    <m/>
    <n v="1"/>
    <s v="59540.965"/>
    <s v="0"/>
    <n v="58189.921730769231"/>
    <m/>
    <m/>
    <m/>
    <m/>
  </r>
  <r>
    <n v="185"/>
    <x v="14"/>
    <n v="0"/>
    <x v="2"/>
    <s v=""/>
    <x v="1"/>
    <n v="49259"/>
    <m/>
    <n v="1"/>
    <n v="1"/>
    <m/>
    <m/>
    <m/>
    <n v="1"/>
    <s v="49259"/>
    <s v="0"/>
    <n v="58189.921730769231"/>
    <m/>
    <m/>
    <m/>
    <m/>
  </r>
  <r>
    <n v="185"/>
    <x v="14"/>
    <n v="0"/>
    <x v="2"/>
    <s v=""/>
    <x v="1"/>
    <n v="49259"/>
    <m/>
    <n v="1"/>
    <n v="1"/>
    <m/>
    <m/>
    <m/>
    <n v="1"/>
    <s v="49259"/>
    <s v="0"/>
    <n v="58189.921730769231"/>
    <m/>
    <m/>
    <m/>
    <m/>
  </r>
  <r>
    <n v="185"/>
    <x v="14"/>
    <n v="0"/>
    <x v="2"/>
    <s v=""/>
    <x v="1"/>
    <n v="10872"/>
    <m/>
    <n v="1"/>
    <m/>
    <m/>
    <m/>
    <m/>
    <m/>
    <s v="10872"/>
    <s v="0"/>
    <n v="58189.921730769231"/>
    <m/>
    <m/>
    <m/>
    <m/>
  </r>
  <r>
    <n v="185"/>
    <x v="14"/>
    <n v="0"/>
    <x v="2"/>
    <s v=""/>
    <x v="1"/>
    <n v="10806"/>
    <m/>
    <n v="1"/>
    <m/>
    <m/>
    <m/>
    <m/>
    <m/>
    <s v="10806"/>
    <s v="0"/>
    <n v="58189.921730769231"/>
    <m/>
    <m/>
    <m/>
    <m/>
  </r>
  <r>
    <n v="185"/>
    <x v="14"/>
    <n v="0"/>
    <x v="2"/>
    <s v=""/>
    <x v="1"/>
    <n v="99830"/>
    <m/>
    <n v="1"/>
    <m/>
    <m/>
    <m/>
    <m/>
    <m/>
    <s v="99830"/>
    <s v="0"/>
    <n v="58189.921730769231"/>
    <m/>
    <m/>
    <m/>
    <m/>
  </r>
  <r>
    <n v="185"/>
    <x v="14"/>
    <n v="0"/>
    <x v="2"/>
    <s v=""/>
    <x v="1"/>
    <n v="99830.7"/>
    <m/>
    <n v="1"/>
    <m/>
    <m/>
    <m/>
    <m/>
    <m/>
    <s v="99830.7"/>
    <s v="0"/>
    <n v="58189.921730769231"/>
    <m/>
    <m/>
    <m/>
    <m/>
  </r>
  <r>
    <n v="233"/>
    <x v="17"/>
    <n v="0"/>
    <x v="3"/>
    <s v=""/>
    <x v="0"/>
    <n v="768011.21"/>
    <m/>
    <n v="1"/>
    <m/>
    <m/>
    <m/>
    <m/>
    <m/>
    <s v="768011.21"/>
    <s v="0"/>
    <n v="555753.45692307688"/>
    <m/>
    <m/>
    <m/>
    <m/>
  </r>
  <r>
    <n v="233"/>
    <x v="17"/>
    <n v="0"/>
    <x v="3"/>
    <s v=""/>
    <x v="0"/>
    <n v="766251.51"/>
    <m/>
    <n v="1"/>
    <m/>
    <m/>
    <m/>
    <m/>
    <m/>
    <s v="766251.51"/>
    <s v="0"/>
    <n v="555753.45692307688"/>
    <m/>
    <m/>
    <m/>
    <m/>
  </r>
  <r>
    <n v="233"/>
    <x v="17"/>
    <n v="0"/>
    <x v="3"/>
    <s v=""/>
    <x v="0"/>
    <n v="768011.21"/>
    <m/>
    <n v="1"/>
    <m/>
    <m/>
    <m/>
    <m/>
    <m/>
    <s v="768011.21"/>
    <s v="0"/>
    <n v="555753.45692307688"/>
    <m/>
    <m/>
    <m/>
    <m/>
  </r>
  <r>
    <n v="233"/>
    <x v="17"/>
    <n v="0"/>
    <x v="3"/>
    <s v=""/>
    <x v="0"/>
    <n v="574950"/>
    <m/>
    <n v="1"/>
    <m/>
    <m/>
    <m/>
    <m/>
    <m/>
    <s v="574950"/>
    <s v="0"/>
    <n v="555753.45692307688"/>
    <m/>
    <m/>
    <m/>
    <m/>
  </r>
  <r>
    <n v="233"/>
    <x v="17"/>
    <n v="0"/>
    <x v="3"/>
    <s v=""/>
    <x v="0"/>
    <n v="573190.63"/>
    <m/>
    <n v="1"/>
    <m/>
    <m/>
    <m/>
    <m/>
    <m/>
    <s v="573190.63"/>
    <s v="0"/>
    <n v="555753.45692307688"/>
    <m/>
    <m/>
    <m/>
    <m/>
  </r>
  <r>
    <n v="233"/>
    <x v="17"/>
    <n v="0"/>
    <x v="3"/>
    <s v=""/>
    <x v="0"/>
    <n v="574950"/>
    <m/>
    <n v="1"/>
    <m/>
    <m/>
    <m/>
    <m/>
    <m/>
    <s v="574950"/>
    <s v="0"/>
    <n v="555753.45692307688"/>
    <m/>
    <m/>
    <m/>
    <m/>
  </r>
  <r>
    <n v="233"/>
    <x v="17"/>
    <n v="0"/>
    <x v="3"/>
    <s v=""/>
    <x v="0"/>
    <n v="193060.88"/>
    <m/>
    <n v="1"/>
    <m/>
    <m/>
    <m/>
    <m/>
    <m/>
    <s v="193060.88"/>
    <s v="0"/>
    <n v="555753.45692307688"/>
    <m/>
    <m/>
    <m/>
    <m/>
  </r>
  <r>
    <n v="233"/>
    <x v="17"/>
    <n v="0"/>
    <x v="3"/>
    <s v=""/>
    <x v="0"/>
    <n v="768011.21"/>
    <m/>
    <n v="1"/>
    <m/>
    <m/>
    <m/>
    <m/>
    <m/>
    <s v="768011.21"/>
    <s v="0"/>
    <n v="555753.45692307688"/>
    <m/>
    <m/>
    <m/>
    <m/>
  </r>
  <r>
    <n v="233"/>
    <x v="17"/>
    <n v="0"/>
    <x v="3"/>
    <s v=""/>
    <x v="0"/>
    <n v="766251.51"/>
    <m/>
    <n v="1"/>
    <m/>
    <m/>
    <m/>
    <m/>
    <m/>
    <s v="766251.51"/>
    <s v="0"/>
    <n v="555753.45692307688"/>
    <m/>
    <m/>
    <m/>
    <m/>
  </r>
  <r>
    <n v="233"/>
    <x v="17"/>
    <n v="0"/>
    <x v="3"/>
    <s v=""/>
    <x v="0"/>
    <n v="768011.21"/>
    <m/>
    <n v="1"/>
    <m/>
    <m/>
    <m/>
    <m/>
    <m/>
    <s v="768011.21"/>
    <s v="0"/>
    <n v="555753.45692307688"/>
    <m/>
    <m/>
    <m/>
    <m/>
  </r>
  <r>
    <n v="233"/>
    <x v="17"/>
    <n v="0"/>
    <x v="3"/>
    <s v=""/>
    <x v="0"/>
    <n v="574950"/>
    <m/>
    <n v="1"/>
    <m/>
    <m/>
    <m/>
    <m/>
    <m/>
    <s v="574950"/>
    <s v="0"/>
    <n v="555753.45692307688"/>
    <m/>
    <m/>
    <m/>
    <m/>
  </r>
  <r>
    <n v="233"/>
    <x v="17"/>
    <n v="0"/>
    <x v="3"/>
    <s v=""/>
    <x v="0"/>
    <n v="573190.63"/>
    <m/>
    <n v="1"/>
    <m/>
    <m/>
    <m/>
    <m/>
    <m/>
    <s v="573190.63"/>
    <s v="0"/>
    <n v="555753.45692307688"/>
    <m/>
    <m/>
    <m/>
    <m/>
  </r>
  <r>
    <n v="233"/>
    <x v="17"/>
    <n v="0"/>
    <x v="3"/>
    <s v=""/>
    <x v="0"/>
    <n v="574950"/>
    <m/>
    <n v="1"/>
    <m/>
    <m/>
    <m/>
    <m/>
    <m/>
    <s v="574950"/>
    <s v="0"/>
    <n v="555753.45692307688"/>
    <m/>
    <m/>
    <m/>
    <m/>
  </r>
  <r>
    <n v="233"/>
    <x v="17"/>
    <n v="0"/>
    <x v="3"/>
    <s v=""/>
    <x v="0"/>
    <n v="193060.88"/>
    <m/>
    <n v="1"/>
    <m/>
    <m/>
    <m/>
    <m/>
    <m/>
    <s v="193060.88"/>
    <s v="0"/>
    <n v="555753.45692307688"/>
    <m/>
    <m/>
    <m/>
    <m/>
  </r>
  <r>
    <n v="247"/>
    <x v="20"/>
    <n v="0"/>
    <x v="1"/>
    <s v=""/>
    <x v="0"/>
    <n v="399124"/>
    <m/>
    <n v="1"/>
    <n v="1"/>
    <m/>
    <m/>
    <m/>
    <m/>
    <s v="399124"/>
    <s v="0"/>
    <n v="429400.45"/>
    <m/>
    <m/>
    <m/>
    <m/>
  </r>
  <r>
    <n v="252"/>
    <x v="22"/>
    <n v="0"/>
    <x v="5"/>
    <s v=""/>
    <x v="0"/>
    <n v="1097224"/>
    <m/>
    <n v="1"/>
    <m/>
    <m/>
    <m/>
    <m/>
    <n v="1"/>
    <s v="1097224"/>
    <s v="0"/>
    <n v="414718.27272727271"/>
    <m/>
    <m/>
    <m/>
    <m/>
  </r>
  <r>
    <n v="252"/>
    <x v="22"/>
    <n v="0"/>
    <x v="5"/>
    <s v=""/>
    <x v="0"/>
    <n v="729678"/>
    <m/>
    <n v="1"/>
    <m/>
    <m/>
    <m/>
    <n v="1"/>
    <m/>
    <s v="729678"/>
    <s v="0"/>
    <n v="414718.27272727271"/>
    <m/>
    <m/>
    <m/>
    <m/>
  </r>
  <r>
    <n v="252"/>
    <x v="22"/>
    <n v="0"/>
    <x v="5"/>
    <s v=""/>
    <x v="0"/>
    <n v="715153"/>
    <m/>
    <n v="1"/>
    <m/>
    <m/>
    <m/>
    <n v="1"/>
    <m/>
    <s v="715153"/>
    <s v="0"/>
    <n v="414718.27272727271"/>
    <m/>
    <m/>
    <m/>
    <m/>
  </r>
  <r>
    <n v="252"/>
    <x v="22"/>
    <n v="0"/>
    <x v="5"/>
    <s v=""/>
    <x v="0"/>
    <n v="813485"/>
    <m/>
    <n v="1"/>
    <m/>
    <m/>
    <m/>
    <n v="1"/>
    <m/>
    <s v="813485"/>
    <s v="0"/>
    <n v="414718.27272727271"/>
    <m/>
    <m/>
    <m/>
    <m/>
  </r>
  <r>
    <n v="254"/>
    <x v="24"/>
    <n v="0"/>
    <x v="1"/>
    <s v=""/>
    <x v="3"/>
    <n v="29300"/>
    <m/>
    <n v="1"/>
    <m/>
    <m/>
    <m/>
    <n v="1"/>
    <m/>
    <s v="29300"/>
    <s v="0"/>
    <n v="30763.934000000001"/>
    <m/>
    <m/>
    <m/>
    <m/>
  </r>
  <r>
    <n v="254"/>
    <x v="24"/>
    <n v="0"/>
    <x v="1"/>
    <s v=""/>
    <x v="3"/>
    <n v="34700"/>
    <m/>
    <n v="1"/>
    <m/>
    <m/>
    <m/>
    <n v="1"/>
    <m/>
    <s v="34700"/>
    <s v="0"/>
    <n v="30763.934000000001"/>
    <m/>
    <m/>
    <m/>
    <m/>
  </r>
  <r>
    <n v="257"/>
    <x v="26"/>
    <n v="0"/>
    <x v="7"/>
    <s v=""/>
    <x v="0"/>
    <n v="693643.72"/>
    <m/>
    <n v="1"/>
    <m/>
    <m/>
    <m/>
    <m/>
    <n v="1"/>
    <s v="693643.72"/>
    <s v="0"/>
    <n v="456194.86875000002"/>
    <m/>
    <m/>
    <m/>
    <m/>
  </r>
  <r>
    <n v="257"/>
    <x v="26"/>
    <n v="0"/>
    <x v="7"/>
    <s v=""/>
    <x v="0"/>
    <n v="761179.23"/>
    <m/>
    <n v="1"/>
    <m/>
    <m/>
    <m/>
    <m/>
    <n v="1"/>
    <s v="761179.23"/>
    <s v="0"/>
    <n v="456194.86875000002"/>
    <m/>
    <m/>
    <m/>
    <m/>
  </r>
  <r>
    <n v="257"/>
    <x v="26"/>
    <n v="0"/>
    <x v="7"/>
    <s v=""/>
    <x v="0"/>
    <n v="689502.57"/>
    <m/>
    <n v="1"/>
    <m/>
    <m/>
    <m/>
    <m/>
    <n v="1"/>
    <s v="689502.57"/>
    <s v="0"/>
    <n v="456194.86875000002"/>
    <m/>
    <m/>
    <m/>
    <m/>
  </r>
  <r>
    <n v="257"/>
    <x v="26"/>
    <n v="0"/>
    <x v="7"/>
    <s v=""/>
    <x v="0"/>
    <n v="699839.43"/>
    <m/>
    <n v="1"/>
    <m/>
    <m/>
    <m/>
    <m/>
    <n v="1"/>
    <s v="699839.43"/>
    <s v="0"/>
    <n v="456194.86875000002"/>
    <m/>
    <m/>
    <m/>
    <m/>
  </r>
  <r>
    <n v="61"/>
    <x v="6"/>
    <n v="1"/>
    <x v="0"/>
    <s v="Merman LA, LLC"/>
    <x v="0"/>
    <n v="698239.19319999998"/>
    <n v="953395.24809999997"/>
    <n v="1"/>
    <m/>
    <m/>
    <m/>
    <n v="1"/>
    <m/>
    <s v="698239.1932"/>
    <s v="698239.1932"/>
    <n v="953395.24809999997"/>
    <n v="953395.24809999997"/>
    <n v="698239.19319999998"/>
    <n v="-255156.05489999999"/>
    <n v="-0.26762883012947097"/>
  </r>
  <r>
    <n v="72"/>
    <x v="7"/>
    <n v="1"/>
    <x v="0"/>
    <s v="Furlined"/>
    <x v="0"/>
    <n v="546874"/>
    <n v="702069.6716"/>
    <n v="1"/>
    <m/>
    <m/>
    <m/>
    <n v="1"/>
    <m/>
    <s v="546874"/>
    <s v="546874"/>
    <n v="702069.67162222217"/>
    <n v="702069.67162222217"/>
    <n v="546874"/>
    <n v="-155195.67162222217"/>
    <n v="-0.22105451623287301"/>
  </r>
  <r>
    <n v="74"/>
    <x v="37"/>
    <n v="1"/>
    <x v="0"/>
    <s v="Little Minx"/>
    <x v="0"/>
    <n v="676807.62479999999"/>
    <n v="737018.98230000003"/>
    <n v="1"/>
    <n v="1"/>
    <m/>
    <m/>
    <n v="1"/>
    <m/>
    <s v="676807.6248"/>
    <s v="676807.6248"/>
    <n v="737018.98235714284"/>
    <n v="737018.98235714284"/>
    <n v="676807.62479999999"/>
    <n v="-60211.357557142852"/>
    <n v="-8.1695802955541505E-2"/>
  </r>
  <r>
    <n v="75"/>
    <x v="8"/>
    <n v="1"/>
    <x v="0"/>
    <s v="Anonymous Content"/>
    <x v="0"/>
    <n v="1344821.5530000001"/>
    <n v="960338.05839999998"/>
    <n v="1"/>
    <n v="1"/>
    <m/>
    <m/>
    <m/>
    <m/>
    <s v="1344821.553"/>
    <s v="1344821.553"/>
    <n v="960338.05835714273"/>
    <n v="960338.05835714273"/>
    <n v="1344821.5530000001"/>
    <n v="384483.49464285735"/>
    <n v="0.40036265489737599"/>
  </r>
  <r>
    <n v="166"/>
    <x v="41"/>
    <n v="1"/>
    <x v="7"/>
    <s v="1stAveMachine"/>
    <x v="0"/>
    <n v="707268"/>
    <n v="705255"/>
    <n v="1"/>
    <m/>
    <m/>
    <m/>
    <m/>
    <m/>
    <s v="707268"/>
    <s v="707268"/>
    <n v="705255"/>
    <n v="705255"/>
    <n v="707268"/>
    <n v="2013"/>
    <n v="2.8542867473466999E-3"/>
  </r>
  <r>
    <n v="166"/>
    <x v="41"/>
    <n v="1"/>
    <x v="7"/>
    <s v="1stAveMachine"/>
    <x v="2"/>
    <n v="249543"/>
    <n v="249543"/>
    <n v="1"/>
    <m/>
    <m/>
    <m/>
    <m/>
    <m/>
    <s v="249543"/>
    <s v="249543"/>
    <n v="249543"/>
    <n v="249543"/>
    <n v="249543"/>
    <n v="0"/>
    <n v="0"/>
  </r>
  <r>
    <n v="166"/>
    <x v="41"/>
    <n v="1"/>
    <x v="7"/>
    <s v="1stAveMachine"/>
    <x v="6"/>
    <n v="40076"/>
    <n v="40076"/>
    <n v="1"/>
    <m/>
    <m/>
    <m/>
    <m/>
    <m/>
    <s v="40076"/>
    <s v="40076"/>
    <n v="40076"/>
    <n v="40076"/>
    <n v="40076"/>
    <n v="0"/>
    <n v="0"/>
  </r>
  <r>
    <n v="166"/>
    <x v="41"/>
    <n v="1"/>
    <x v="7"/>
    <s v="1stAveMachine"/>
    <x v="1"/>
    <n v="5659"/>
    <n v="5659"/>
    <n v="1"/>
    <m/>
    <m/>
    <m/>
    <m/>
    <m/>
    <s v="5659"/>
    <s v="5659"/>
    <n v="5659"/>
    <n v="5659"/>
    <n v="5659"/>
    <n v="0"/>
    <n v="0"/>
  </r>
  <r>
    <n v="212"/>
    <x v="33"/>
    <n v="1"/>
    <x v="1"/>
    <s v="Superprime"/>
    <x v="0"/>
    <n v="827507"/>
    <n v="827507"/>
    <n v="1"/>
    <m/>
    <m/>
    <m/>
    <m/>
    <m/>
    <s v="827507"/>
    <s v="827507"/>
    <n v="827507"/>
    <n v="827507"/>
    <n v="827507"/>
    <n v="0"/>
    <n v="0"/>
  </r>
  <r>
    <n v="40"/>
    <x v="0"/>
    <n v="1"/>
    <x v="0"/>
    <s v="Biscuit Filmworks"/>
    <x v="0"/>
    <n v="1258947.925"/>
    <n v="1424324.892"/>
    <m/>
    <m/>
    <m/>
    <m/>
    <m/>
    <m/>
    <s v="0"/>
    <s v="0"/>
    <n v="1424324.892"/>
    <n v="1424324.892"/>
    <n v="1258947.925"/>
    <n v="-165376.96699999995"/>
    <n v="-0.116109019739016"/>
  </r>
  <r>
    <n v="40"/>
    <x v="0"/>
    <n v="1"/>
    <x v="0"/>
    <s v="Ntropic"/>
    <x v="8"/>
    <n v="296850"/>
    <n v="348525"/>
    <m/>
    <m/>
    <m/>
    <m/>
    <m/>
    <m/>
    <s v="0"/>
    <s v="0"/>
    <n v="348525"/>
    <n v="348525"/>
    <n v="296850"/>
    <n v="-51675"/>
    <n v="-0.14826769959113401"/>
  </r>
  <r>
    <n v="40"/>
    <x v="0"/>
    <n v="1"/>
    <x v="0"/>
    <s v="Exile Edit"/>
    <x v="2"/>
    <n v="98440"/>
    <n v="100840.1333"/>
    <m/>
    <m/>
    <m/>
    <m/>
    <m/>
    <m/>
    <s v="0"/>
    <s v="0"/>
    <n v="100840.13333333333"/>
    <n v="100840.13333333333"/>
    <n v="98440"/>
    <n v="-2400.1333333333314"/>
    <n v="-2.3801370089422E-2"/>
  </r>
  <r>
    <n v="42"/>
    <x v="1"/>
    <n v="1"/>
    <x v="0"/>
    <s v="Pony Show Entertainment"/>
    <x v="0"/>
    <n v="1378361.513"/>
    <n v="1597664.8840000001"/>
    <m/>
    <n v="1"/>
    <m/>
    <m/>
    <n v="1"/>
    <m/>
    <s v="0"/>
    <s v="0"/>
    <n v="1597664.8845000002"/>
    <n v="1597664.8845000002"/>
    <n v="1378361.513"/>
    <n v="-219303.37150000012"/>
    <n v="-0.13726493811537499"/>
  </r>
  <r>
    <n v="42"/>
    <x v="1"/>
    <n v="1"/>
    <x v="0"/>
    <s v="Cosmo Street"/>
    <x v="2"/>
    <n v="258625"/>
    <n v="95311.684999999998"/>
    <m/>
    <m/>
    <m/>
    <m/>
    <n v="1"/>
    <m/>
    <s v="0"/>
    <s v="0"/>
    <n v="95311.685000000027"/>
    <n v="95311.685000000027"/>
    <n v="258625"/>
    <n v="163313.31499999997"/>
    <n v="1.7134658253077799"/>
  </r>
  <r>
    <n v="43"/>
    <x v="2"/>
    <n v="1"/>
    <x v="0"/>
    <s v="RESET"/>
    <x v="0"/>
    <n v="1739749.0349999999"/>
    <n v="1845072.327"/>
    <m/>
    <m/>
    <m/>
    <m/>
    <m/>
    <m/>
    <s v="0"/>
    <s v="0"/>
    <n v="1845072.3275000001"/>
    <n v="1845072.3275000001"/>
    <n v="1739749.0349999999"/>
    <n v="-105323.29250000021"/>
    <n v="-5.7083557609207199E-2"/>
  </r>
  <r>
    <n v="43"/>
    <x v="2"/>
    <n v="1"/>
    <x v="0"/>
    <s v="Arcade Edit"/>
    <x v="2"/>
    <n v="238972.34"/>
    <n v="130306.79"/>
    <m/>
    <m/>
    <m/>
    <m/>
    <n v="1"/>
    <n v="1"/>
    <s v="0"/>
    <s v="0"/>
    <n v="130306.79"/>
    <n v="130306.79"/>
    <n v="238972.34"/>
    <n v="108665.55"/>
    <n v="0.83392085707889796"/>
  </r>
  <r>
    <n v="43"/>
    <x v="2"/>
    <n v="1"/>
    <x v="0"/>
    <s v="Arcade Edit"/>
    <x v="2"/>
    <n v="21641.24"/>
    <n v="130306.79"/>
    <m/>
    <m/>
    <m/>
    <m/>
    <n v="1"/>
    <n v="1"/>
    <s v="0"/>
    <s v="0"/>
    <n v="130306.79"/>
    <n v="130306.79"/>
    <n v="21641.24"/>
    <n v="-108665.54999999999"/>
    <n v="-0.83392085707889796"/>
  </r>
  <r>
    <n v="44"/>
    <x v="3"/>
    <n v="1"/>
    <x v="0"/>
    <s v="RESET"/>
    <x v="0"/>
    <n v="3386143.3539999998"/>
    <n v="2470626.2280000001"/>
    <m/>
    <m/>
    <m/>
    <m/>
    <m/>
    <m/>
    <s v="0"/>
    <s v="0"/>
    <n v="2470626.2278"/>
    <n v="2470626.2278"/>
    <n v="3386143.3539999998"/>
    <n v="915517.12619999982"/>
    <n v="0.37056075738952798"/>
  </r>
  <r>
    <n v="49"/>
    <x v="36"/>
    <n v="1"/>
    <x v="0"/>
    <s v="Arcade Edit"/>
    <x v="2"/>
    <n v="84819.86"/>
    <n v="83587.81"/>
    <m/>
    <m/>
    <n v="1"/>
    <n v="1"/>
    <n v="1"/>
    <n v="1"/>
    <s v="0"/>
    <s v="0"/>
    <n v="83587.81"/>
    <n v="83587.81"/>
    <n v="84819.86"/>
    <n v="1232.0500000000029"/>
    <n v="1.4739589420993401E-2"/>
  </r>
  <r>
    <n v="60"/>
    <x v="5"/>
    <n v="1"/>
    <x v="0"/>
    <s v="Hound"/>
    <x v="0"/>
    <n v="232970"/>
    <n v="249112.37400000001"/>
    <m/>
    <n v="1"/>
    <m/>
    <m/>
    <m/>
    <m/>
    <s v="0"/>
    <s v="0"/>
    <n v="249112.37400000001"/>
    <n v="249112.37400000001"/>
    <n v="232970"/>
    <n v="-16142.374000000011"/>
    <n v="-6.4799567122265894E-2"/>
  </r>
  <r>
    <n v="60"/>
    <x v="5"/>
    <n v="1"/>
    <x v="0"/>
    <s v="Barrelhouse"/>
    <x v="2"/>
    <n v="49166.3"/>
    <n v="63273.15"/>
    <m/>
    <m/>
    <m/>
    <m/>
    <m/>
    <m/>
    <s v="0"/>
    <s v="0"/>
    <n v="63273.15"/>
    <n v="63273.15"/>
    <n v="49166.3"/>
    <n v="-14106.849999999999"/>
    <n v="-0.22295159953313501"/>
  </r>
  <r>
    <n v="61"/>
    <x v="6"/>
    <n v="1"/>
    <x v="0"/>
    <s v="Cosmo Street"/>
    <x v="2"/>
    <n v="56615"/>
    <n v="66724.453129999994"/>
    <m/>
    <m/>
    <n v="1"/>
    <m/>
    <n v="1"/>
    <n v="1"/>
    <s v="0"/>
    <s v="0"/>
    <n v="66724.453125"/>
    <n v="66724.453125"/>
    <n v="56615"/>
    <n v="-10109.453125"/>
    <n v="-0.151510468074743"/>
  </r>
  <r>
    <n v="61"/>
    <x v="6"/>
    <n v="1"/>
    <x v="0"/>
    <s v="The Mill"/>
    <x v="8"/>
    <n v="119500"/>
    <n v="176660"/>
    <m/>
    <m/>
    <m/>
    <m/>
    <m/>
    <m/>
    <s v="0"/>
    <s v="0"/>
    <n v="176660"/>
    <n v="176660"/>
    <n v="119500"/>
    <n v="-57160"/>
    <n v="-0.32355937959922998"/>
  </r>
  <r>
    <n v="74"/>
    <x v="37"/>
    <n v="1"/>
    <x v="0"/>
    <s v="Arcade Edit"/>
    <x v="2"/>
    <n v="147293.44"/>
    <n v="161300.64199999999"/>
    <m/>
    <m/>
    <m/>
    <n v="1"/>
    <n v="1"/>
    <n v="1"/>
    <s v="0"/>
    <s v="0"/>
    <n v="161300.64199999999"/>
    <n v="161300.64199999999"/>
    <n v="147293.44"/>
    <n v="-14007.20199999999"/>
    <n v="-8.6839096399876595E-2"/>
  </r>
  <r>
    <n v="74"/>
    <x v="37"/>
    <n v="1"/>
    <x v="0"/>
    <s v="The Mill"/>
    <x v="8"/>
    <n v="168120"/>
    <n v="174120"/>
    <m/>
    <m/>
    <m/>
    <m/>
    <m/>
    <m/>
    <s v="0"/>
    <s v="0"/>
    <n v="174120"/>
    <n v="174120"/>
    <n v="168120"/>
    <n v="-6000"/>
    <n v="-3.4458993797381099E-2"/>
  </r>
  <r>
    <n v="76"/>
    <x v="9"/>
    <n v="1"/>
    <x v="0"/>
    <s v="Maes Studio, Inc."/>
    <x v="0"/>
    <n v="69966.25"/>
    <n v="73935.166670000006"/>
    <m/>
    <m/>
    <m/>
    <m/>
    <m/>
    <m/>
    <s v="0"/>
    <s v="0"/>
    <n v="73935.166666666672"/>
    <n v="73935.166666666672"/>
    <n v="69966.25"/>
    <n v="-3968.9166666666715"/>
    <n v="-5.3681040370955703E-2"/>
  </r>
  <r>
    <n v="151"/>
    <x v="11"/>
    <n v="1"/>
    <x v="0"/>
    <s v="Internal ABID"/>
    <x v="0"/>
    <n v="938444"/>
    <n v="1014754.5"/>
    <m/>
    <m/>
    <m/>
    <m/>
    <m/>
    <m/>
    <s v="0"/>
    <s v="0"/>
    <n v="1014754.5"/>
    <n v="1014754.5"/>
    <n v="938444"/>
    <n v="-76310.5"/>
    <n v="-7.5200947618364794E-2"/>
  </r>
  <r>
    <n v="166"/>
    <x v="41"/>
    <n v="1"/>
    <x v="7"/>
    <s v="1stAveMachine"/>
    <x v="0"/>
    <n v="703242"/>
    <n v="705255"/>
    <m/>
    <m/>
    <m/>
    <m/>
    <m/>
    <m/>
    <s v="0"/>
    <s v="0"/>
    <n v="705255"/>
    <n v="705255"/>
    <n v="703242"/>
    <n v="-2013"/>
    <n v="-2.8542867473466999E-3"/>
  </r>
  <r>
    <n v="171"/>
    <x v="31"/>
    <n v="1"/>
    <x v="8"/>
    <s v="RESET"/>
    <x v="0"/>
    <n v="1721874"/>
    <n v="1867674.155"/>
    <m/>
    <m/>
    <m/>
    <m/>
    <m/>
    <m/>
    <s v="0"/>
    <s v="0"/>
    <n v="1867674.155"/>
    <n v="1867674.155"/>
    <n v="1721874"/>
    <n v="-145800.15500000003"/>
    <n v="-7.8065092141300196E-2"/>
  </r>
  <r>
    <n v="171"/>
    <x v="31"/>
    <n v="1"/>
    <x v="8"/>
    <s v="Arcade Edit"/>
    <x v="2"/>
    <n v="269721"/>
    <n v="265183.1667"/>
    <m/>
    <m/>
    <m/>
    <m/>
    <m/>
    <m/>
    <s v="0"/>
    <s v="0"/>
    <n v="265183.16666666669"/>
    <n v="265183.16666666669"/>
    <n v="269721"/>
    <n v="4537.8333333333139"/>
    <n v="1.7112071593282301E-2"/>
  </r>
  <r>
    <n v="175"/>
    <x v="32"/>
    <n v="1"/>
    <x v="6"/>
    <s v="Biscuit Filmworks"/>
    <x v="0"/>
    <n v="931749.96"/>
    <n v="966121.495"/>
    <m/>
    <m/>
    <m/>
    <m/>
    <m/>
    <m/>
    <s v="0"/>
    <s v="0"/>
    <n v="966121.495"/>
    <n v="966121.495"/>
    <n v="931749.96"/>
    <n v="-34371.535000000033"/>
    <n v="-3.5576824631150597E-2"/>
  </r>
  <r>
    <n v="175"/>
    <x v="32"/>
    <n v="1"/>
    <x v="6"/>
    <s v="Rock Paper Scissors"/>
    <x v="2"/>
    <n v="158679.66"/>
    <n v="177908.76809999999"/>
    <m/>
    <m/>
    <m/>
    <m/>
    <m/>
    <m/>
    <s v="0"/>
    <s v="0"/>
    <n v="177908.76815000002"/>
    <n v="177908.76815000002"/>
    <n v="158679.66"/>
    <n v="-19229.108150000015"/>
    <n v="-0.108084094729875"/>
  </r>
  <r>
    <n v="180"/>
    <x v="13"/>
    <n v="1"/>
    <x v="0"/>
    <s v="Tomorrow"/>
    <x v="0"/>
    <n v="413566"/>
    <n v="443843.50630000001"/>
    <m/>
    <m/>
    <m/>
    <m/>
    <m/>
    <m/>
    <s v="0"/>
    <s v="0"/>
    <n v="443843.50624999998"/>
    <n v="443843.50624999998"/>
    <n v="413566"/>
    <n v="-30277.506249999977"/>
    <n v="-6.8216625507968601E-2"/>
  </r>
  <r>
    <n v="180"/>
    <x v="13"/>
    <n v="1"/>
    <x v="0"/>
    <s v="Final Cut"/>
    <x v="2"/>
    <n v="90610"/>
    <n v="82200.21875"/>
    <m/>
    <m/>
    <m/>
    <m/>
    <m/>
    <m/>
    <s v="0"/>
    <s v="0"/>
    <n v="82200.21875"/>
    <n v="82200.21875"/>
    <n v="90610"/>
    <n v="8409.78125"/>
    <n v="0.10230850206831101"/>
  </r>
  <r>
    <n v="180"/>
    <x v="13"/>
    <n v="1"/>
    <x v="0"/>
    <s v="PrePost LLC"/>
    <x v="8"/>
    <n v="224280"/>
    <n v="229872.5"/>
    <m/>
    <m/>
    <m/>
    <m/>
    <m/>
    <m/>
    <s v="0"/>
    <s v="0"/>
    <n v="229872.5"/>
    <n v="229872.5"/>
    <n v="224280"/>
    <n v="-5592.5"/>
    <n v="-2.4328703955453598E-2"/>
  </r>
  <r>
    <n v="182"/>
    <x v="39"/>
    <n v="1"/>
    <x v="0"/>
    <s v="Internal ABID"/>
    <x v="0"/>
    <n v="710011"/>
    <n v="513546"/>
    <m/>
    <m/>
    <m/>
    <m/>
    <m/>
    <m/>
    <s v="0"/>
    <s v="0"/>
    <n v="513546"/>
    <n v="513546"/>
    <n v="710011"/>
    <n v="196465"/>
    <n v="0.38256553453828901"/>
  </r>
  <r>
    <n v="182"/>
    <x v="39"/>
    <n v="1"/>
    <x v="0"/>
    <s v="Arcade Edit"/>
    <x v="7"/>
    <n v="81365"/>
    <n v="56110"/>
    <m/>
    <m/>
    <m/>
    <m/>
    <m/>
    <m/>
    <s v="0"/>
    <s v="0"/>
    <n v="56110"/>
    <n v="56110"/>
    <n v="81365"/>
    <n v="25255"/>
    <n v="0.45009802174300501"/>
  </r>
  <r>
    <n v="220"/>
    <x v="15"/>
    <n v="1"/>
    <x v="0"/>
    <s v="Arcade Edit"/>
    <x v="2"/>
    <n v="179483.5"/>
    <n v="185652.86670000001"/>
    <m/>
    <m/>
    <m/>
    <m/>
    <n v="1"/>
    <n v="1"/>
    <s v="0"/>
    <s v="0"/>
    <n v="185652.86666666667"/>
    <n v="185652.86666666667"/>
    <n v="179483.5"/>
    <n v="-6169.3666666666686"/>
    <n v="-3.32306566412656E-2"/>
  </r>
  <r>
    <n v="220"/>
    <x v="15"/>
    <n v="1"/>
    <x v="0"/>
    <s v="EPOCH FILMS - 1"/>
    <x v="0"/>
    <n v="1537622"/>
    <n v="975188.5"/>
    <m/>
    <m/>
    <m/>
    <m/>
    <m/>
    <m/>
    <s v="0"/>
    <s v="0"/>
    <n v="975188.5"/>
    <n v="975188.5"/>
    <n v="1537622"/>
    <n v="562433.5"/>
    <n v="0.57674336807704396"/>
  </r>
  <r>
    <n v="235"/>
    <x v="18"/>
    <n v="1"/>
    <x v="0"/>
    <s v="Park Pictures, LLC"/>
    <x v="0"/>
    <n v="1167013"/>
    <n v="1172834"/>
    <m/>
    <m/>
    <m/>
    <m/>
    <n v="1"/>
    <m/>
    <s v="0"/>
    <s v="0"/>
    <n v="1172834"/>
    <n v="1172834"/>
    <n v="1167013"/>
    <n v="-5821"/>
    <n v="-4.9631917219316599E-3"/>
  </r>
  <r>
    <n v="235"/>
    <x v="18"/>
    <n v="1"/>
    <x v="0"/>
    <s v="Cartel - Evyn"/>
    <x v="2"/>
    <n v="284975"/>
    <n v="251967.5"/>
    <m/>
    <m/>
    <m/>
    <m/>
    <m/>
    <m/>
    <s v="0"/>
    <s v="0"/>
    <n v="251967.5"/>
    <n v="251967.5"/>
    <n v="284975"/>
    <n v="33007.5"/>
    <n v="0.13099903757428999"/>
  </r>
  <r>
    <n v="245"/>
    <x v="19"/>
    <n v="1"/>
    <x v="4"/>
    <s v="Brabo Production"/>
    <x v="0"/>
    <n v="316669000"/>
    <n v="321179300"/>
    <m/>
    <m/>
    <m/>
    <m/>
    <m/>
    <m/>
    <s v="0"/>
    <s v="0"/>
    <n v="321179300"/>
    <n v="321179300"/>
    <n v="316669000"/>
    <n v="-4510300"/>
    <n v="-1.4042934896489299E-2"/>
  </r>
  <r>
    <n v="249"/>
    <x v="21"/>
    <n v="1"/>
    <x v="0"/>
    <s v="World War Seven"/>
    <x v="0"/>
    <n v="610798"/>
    <n v="627701.91500000004"/>
    <m/>
    <m/>
    <m/>
    <m/>
    <m/>
    <m/>
    <s v="0"/>
    <s v="0"/>
    <n v="627701.91500000004"/>
    <n v="627701.91500000004"/>
    <n v="610798"/>
    <n v="-16903.915000000037"/>
    <n v="-2.6929844558463801E-2"/>
  </r>
  <r>
    <n v="249"/>
    <x v="21"/>
    <n v="1"/>
    <x v="0"/>
    <s v="Arcade Edit"/>
    <x v="2"/>
    <n v="127190.1"/>
    <n v="113910.05"/>
    <m/>
    <m/>
    <n v="1"/>
    <m/>
    <n v="1"/>
    <n v="1"/>
    <s v="0"/>
    <s v="0"/>
    <n v="113910.05"/>
    <n v="113910.05"/>
    <n v="127190.1"/>
    <n v="13280.050000000003"/>
    <n v="0.116583655261322"/>
  </r>
  <r>
    <n v="249"/>
    <x v="21"/>
    <n v="1"/>
    <x v="0"/>
    <s v="The Mill"/>
    <x v="7"/>
    <n v="169875"/>
    <n v="172501.25"/>
    <m/>
    <m/>
    <m/>
    <m/>
    <m/>
    <m/>
    <s v="0"/>
    <s v="0"/>
    <n v="172501.25"/>
    <n v="172501.25"/>
    <n v="169875"/>
    <n v="-2626.25"/>
    <n v="-1.52245273584974E-2"/>
  </r>
  <r>
    <n v="249"/>
    <x v="21"/>
    <n v="1"/>
    <x v="0"/>
    <s v="World War Seven"/>
    <x v="6"/>
    <n v="60629"/>
    <n v="66490.666670000006"/>
    <m/>
    <m/>
    <m/>
    <m/>
    <m/>
    <m/>
    <s v="0"/>
    <s v="0"/>
    <n v="66490.666666666672"/>
    <n v="66490.666666666672"/>
    <n v="60629"/>
    <n v="-5861.6666666666715"/>
    <n v="-8.8157736424159805E-2"/>
  </r>
  <r>
    <n v="253"/>
    <x v="23"/>
    <n v="1"/>
    <x v="6"/>
    <s v="SMUGGLER"/>
    <x v="0"/>
    <n v="1475629.3529999999"/>
    <n v="1573029.6629999999"/>
    <m/>
    <m/>
    <m/>
    <m/>
    <m/>
    <m/>
    <s v="0"/>
    <s v="0"/>
    <n v="1573029.66325"/>
    <n v="1573029.66325"/>
    <n v="1475629.3529999999"/>
    <n v="-97400.310250000097"/>
    <n v="-6.1918927866092197E-2"/>
  </r>
  <r>
    <n v="253"/>
    <x v="23"/>
    <n v="1"/>
    <x v="6"/>
    <s v="Whitehouse Post"/>
    <x v="2"/>
    <n v="130275"/>
    <n v="138956.25"/>
    <m/>
    <m/>
    <m/>
    <m/>
    <m/>
    <m/>
    <s v="0"/>
    <s v="0"/>
    <n v="138956.25"/>
    <n v="138956.25"/>
    <n v="130275"/>
    <n v="-8681.25"/>
    <n v="-6.2474699770611299E-2"/>
  </r>
  <r>
    <n v="253"/>
    <x v="23"/>
    <n v="1"/>
    <x v="6"/>
    <s v="Sonic Union"/>
    <x v="3"/>
    <n v="37350"/>
    <n v="36516.666669999999"/>
    <m/>
    <m/>
    <m/>
    <m/>
    <m/>
    <m/>
    <s v="0"/>
    <s v="0"/>
    <n v="36516.666666666664"/>
    <n v="36516.666666666664"/>
    <n v="37350"/>
    <n v="833.33333333333576"/>
    <n v="2.2820629849383899E-2"/>
  </r>
  <r>
    <n v="253"/>
    <x v="23"/>
    <n v="1"/>
    <x v="6"/>
    <s v="The Mill"/>
    <x v="7"/>
    <n v="415195"/>
    <n v="436190.71429999999"/>
    <m/>
    <m/>
    <m/>
    <m/>
    <m/>
    <m/>
    <s v="0"/>
    <s v="0"/>
    <n v="436190.71428571426"/>
    <n v="436190.71428571426"/>
    <n v="415195"/>
    <n v="-20995.714285714261"/>
    <n v="-4.81342532018268E-2"/>
  </r>
  <r>
    <n v="253"/>
    <x v="23"/>
    <n v="1"/>
    <x v="6"/>
    <s v="Barking Owl"/>
    <x v="9"/>
    <n v="81250"/>
    <n v="87125"/>
    <m/>
    <m/>
    <m/>
    <m/>
    <n v="1"/>
    <m/>
    <s v="0"/>
    <s v="0"/>
    <n v="87125"/>
    <n v="87125"/>
    <n v="81250"/>
    <n v="-5875"/>
    <n v="-6.7431850789096096E-2"/>
  </r>
  <r>
    <n v="254"/>
    <x v="24"/>
    <n v="1"/>
    <x v="1"/>
    <s v="Bacon Production"/>
    <x v="0"/>
    <n v="3862187"/>
    <n v="918707.76540000003"/>
    <m/>
    <m/>
    <m/>
    <m/>
    <m/>
    <m/>
    <s v="0"/>
    <s v="0"/>
    <n v="884375.93209999998"/>
    <n v="884375.93209999998"/>
    <n v="3862187"/>
    <n v="2977811.0679000001"/>
    <n v="3.3671326410127702"/>
  </r>
  <r>
    <n v="254"/>
    <x v="24"/>
    <n v="1"/>
    <x v="1"/>
    <s v="Bacon Production"/>
    <x v="0"/>
    <n v="129075.6"/>
    <m/>
    <m/>
    <m/>
    <m/>
    <m/>
    <m/>
    <m/>
    <s v="0"/>
    <s v="0"/>
    <n v="884375.93209999998"/>
    <n v="884375.93209999998"/>
    <n v="129075.6"/>
    <n v="-755300.3321"/>
    <n v="-0.85404894534668896"/>
  </r>
  <r>
    <n v="254"/>
    <x v="24"/>
    <n v="1"/>
    <x v="1"/>
    <s v="Cabin Editorial"/>
    <x v="2"/>
    <n v="30000"/>
    <n v="41106.625"/>
    <m/>
    <m/>
    <n v="1"/>
    <m/>
    <n v="1"/>
    <n v="1"/>
    <s v="0"/>
    <s v="0"/>
    <n v="41106.625"/>
    <n v="41106.625"/>
    <n v="30000"/>
    <n v="-11106.625"/>
    <n v="-0.27019063228859103"/>
  </r>
  <r>
    <n v="254"/>
    <x v="24"/>
    <n v="1"/>
    <x v="1"/>
    <s v="Mugshot"/>
    <x v="3"/>
    <n v="26131.14"/>
    <n v="30763.934000000001"/>
    <m/>
    <m/>
    <m/>
    <m/>
    <m/>
    <m/>
    <s v="0"/>
    <s v="0"/>
    <n v="30763.934000000001"/>
    <n v="30763.934000000001"/>
    <n v="26131.14"/>
    <n v="-4632.7940000000017"/>
    <n v="-0.15059172861312201"/>
  </r>
  <r>
    <n v="255"/>
    <x v="25"/>
    <n v="1"/>
    <x v="1"/>
    <s v="Joint Editorial SP"/>
    <x v="0"/>
    <n v="274817"/>
    <n v="145939.16"/>
    <m/>
    <m/>
    <m/>
    <m/>
    <m/>
    <m/>
    <s v="0"/>
    <s v="0"/>
    <n v="145939.16"/>
    <n v="145939.16"/>
    <n v="274817"/>
    <n v="128877.84"/>
    <n v="0.883092927217068"/>
  </r>
  <r>
    <n v="255"/>
    <x v="25"/>
    <n v="1"/>
    <x v="1"/>
    <s v="Mugshot"/>
    <x v="3"/>
    <n v="31763"/>
    <n v="35451.5"/>
    <m/>
    <m/>
    <m/>
    <m/>
    <m/>
    <m/>
    <s v="0"/>
    <s v="0"/>
    <n v="35451.5"/>
    <n v="35451.5"/>
    <n v="31763"/>
    <n v="-3688.5"/>
    <n v="-0.10404355245899299"/>
  </r>
  <r>
    <n v="255"/>
    <x v="25"/>
    <n v="1"/>
    <x v="1"/>
    <s v="Invisible Works"/>
    <x v="7"/>
    <n v="61553"/>
    <n v="70874"/>
    <m/>
    <m/>
    <m/>
    <m/>
    <m/>
    <m/>
    <s v="0"/>
    <s v="0"/>
    <n v="70874"/>
    <n v="70874"/>
    <n v="61553"/>
    <n v="-9321"/>
    <n v="-0.131515083105229"/>
  </r>
  <r>
    <n v="257"/>
    <x v="26"/>
    <n v="1"/>
    <x v="7"/>
    <s v="Moirai"/>
    <x v="0"/>
    <n v="645364"/>
    <n v="697905.79"/>
    <m/>
    <m/>
    <m/>
    <m/>
    <n v="1"/>
    <m/>
    <s v="0"/>
    <s v="0"/>
    <n v="456194.86875000002"/>
    <n v="456194.86875000002"/>
    <n v="645364"/>
    <n v="189169.13124999998"/>
    <n v="0.41466738056114999"/>
  </r>
  <r>
    <n v="263"/>
    <x v="34"/>
    <n v="1"/>
    <x v="1"/>
    <s v="Joint Editorial SP"/>
    <x v="11"/>
    <n v="53280"/>
    <n v="149426.6667"/>
    <m/>
    <m/>
    <m/>
    <m/>
    <m/>
    <m/>
    <s v="0"/>
    <s v="0"/>
    <n v="149426.66666666669"/>
    <n v="149426.66666666669"/>
    <n v="53280"/>
    <n v="-96146.666666666686"/>
    <n v="-0.64343713750334597"/>
  </r>
  <r>
    <n v="264"/>
    <x v="35"/>
    <n v="1"/>
    <x v="1"/>
    <s v="Joint Editorial SP"/>
    <x v="12"/>
    <n v="64800"/>
    <n v="300525"/>
    <m/>
    <m/>
    <m/>
    <m/>
    <m/>
    <m/>
    <s v="0"/>
    <s v="0"/>
    <n v="300525"/>
    <n v="300525"/>
    <n v="64800"/>
    <n v="-235725"/>
    <n v="-0.78437733965560297"/>
  </r>
  <r>
    <n v="272"/>
    <x v="30"/>
    <n v="1"/>
    <x v="6"/>
    <s v="SMUGGLER"/>
    <x v="0"/>
    <n v="1937119"/>
    <n v="2268382.5"/>
    <m/>
    <m/>
    <m/>
    <m/>
    <m/>
    <m/>
    <s v="0"/>
    <s v="0"/>
    <n v="2268382.5"/>
    <n v="2268382.5"/>
    <n v="1937119"/>
    <n v="-331263.5"/>
    <n v="-0.14603511532997601"/>
  </r>
  <r>
    <n v="72"/>
    <x v="7"/>
    <n v="1"/>
    <x v="0"/>
    <s v="Arcade Edit"/>
    <x v="2"/>
    <n v="54046.7"/>
    <n v="54046.7"/>
    <m/>
    <m/>
    <m/>
    <n v="1"/>
    <n v="1"/>
    <n v="1"/>
    <s v="0"/>
    <s v="0"/>
    <n v="54046.7"/>
    <n v="54046.7"/>
    <n v="54046.7"/>
    <n v="0"/>
    <n v="0"/>
  </r>
  <r>
    <n v="72"/>
    <x v="7"/>
    <n v="1"/>
    <x v="0"/>
    <s v="Arcade Edit"/>
    <x v="3"/>
    <n v="3560"/>
    <n v="3560"/>
    <m/>
    <m/>
    <m/>
    <n v="1"/>
    <n v="1"/>
    <n v="1"/>
    <s v="0"/>
    <s v="0"/>
    <n v="3560"/>
    <n v="3560"/>
    <n v="3560"/>
    <n v="0"/>
    <n v="0"/>
  </r>
  <r>
    <n v="50"/>
    <x v="42"/>
    <n v="1"/>
    <x v="0"/>
    <s v="Arcade Edit"/>
    <x v="2"/>
    <n v="129477.84"/>
    <n v="129477.84"/>
    <m/>
    <m/>
    <m/>
    <m/>
    <n v="1"/>
    <n v="1"/>
    <s v="0"/>
    <s v="0"/>
    <n v="129477.84"/>
    <n v="129477.84"/>
    <n v="129477.84"/>
    <n v="0"/>
    <n v="0"/>
  </r>
  <r>
    <n v="52"/>
    <x v="4"/>
    <n v="1"/>
    <x v="0"/>
    <s v="Cosmo Street"/>
    <x v="2"/>
    <n v="100223"/>
    <n v="100223"/>
    <m/>
    <m/>
    <m/>
    <m/>
    <n v="1"/>
    <n v="1"/>
    <s v="0"/>
    <s v="0"/>
    <n v="100223"/>
    <n v="100223"/>
    <n v="100223"/>
    <n v="0"/>
    <n v="0"/>
  </r>
  <r>
    <n v="52"/>
    <x v="4"/>
    <n v="1"/>
    <x v="0"/>
    <s v="Academy Fight Songs"/>
    <x v="9"/>
    <n v="100000"/>
    <n v="100000"/>
    <m/>
    <m/>
    <m/>
    <m/>
    <m/>
    <n v="1"/>
    <s v="0"/>
    <s v="0"/>
    <n v="100000"/>
    <n v="100000"/>
    <n v="100000"/>
    <n v="0"/>
    <n v="0"/>
  </r>
  <r>
    <n v="75"/>
    <x v="8"/>
    <n v="1"/>
    <x v="0"/>
    <s v="Arcade Edit"/>
    <x v="2"/>
    <n v="140356.66"/>
    <n v="140356.66"/>
    <m/>
    <m/>
    <m/>
    <m/>
    <n v="1"/>
    <n v="1"/>
    <s v="0"/>
    <s v="0"/>
    <n v="140356.66"/>
    <n v="140356.66"/>
    <n v="140356.66"/>
    <n v="0"/>
    <n v="0"/>
  </r>
  <r>
    <n v="79"/>
    <x v="43"/>
    <n v="1"/>
    <x v="0"/>
    <s v="Cosmo Street"/>
    <x v="2"/>
    <n v="162570"/>
    <n v="162570"/>
    <m/>
    <m/>
    <m/>
    <m/>
    <n v="1"/>
    <n v="1"/>
    <s v="0"/>
    <s v="0"/>
    <n v="162570"/>
    <n v="162570"/>
    <n v="162570"/>
    <n v="0"/>
    <n v="0"/>
  </r>
  <r>
    <n v="42"/>
    <x v="1"/>
    <n v="1"/>
    <x v="0"/>
    <s v="The Mill"/>
    <x v="7"/>
    <n v="230100"/>
    <n v="230100"/>
    <m/>
    <m/>
    <m/>
    <m/>
    <m/>
    <m/>
    <s v="0"/>
    <s v="0"/>
    <n v="230100"/>
    <n v="230100"/>
    <n v="230100"/>
    <n v="0"/>
    <n v="0"/>
  </r>
  <r>
    <n v="43"/>
    <x v="2"/>
    <n v="1"/>
    <x v="0"/>
    <s v="The Mill"/>
    <x v="8"/>
    <n v="695380"/>
    <n v="695380"/>
    <m/>
    <m/>
    <m/>
    <m/>
    <m/>
    <m/>
    <s v="0"/>
    <s v="0"/>
    <n v="695380"/>
    <n v="695380"/>
    <n v="695380"/>
    <n v="0"/>
    <n v="0"/>
  </r>
  <r>
    <n v="44"/>
    <x v="3"/>
    <n v="1"/>
    <x v="0"/>
    <s v="Exile Edit"/>
    <x v="2"/>
    <n v="112360"/>
    <n v="112360"/>
    <m/>
    <m/>
    <m/>
    <m/>
    <m/>
    <m/>
    <s v="0"/>
    <s v="0"/>
    <n v="112360"/>
    <n v="112360"/>
    <n v="112360"/>
    <n v="0"/>
    <n v="0"/>
  </r>
  <r>
    <n v="44"/>
    <x v="3"/>
    <n v="1"/>
    <x v="0"/>
    <s v="Exile Edit"/>
    <x v="7"/>
    <n v="184931.6"/>
    <n v="184931.6"/>
    <m/>
    <m/>
    <m/>
    <m/>
    <m/>
    <m/>
    <s v="0"/>
    <s v="0"/>
    <n v="184931.6"/>
    <n v="184931.6"/>
    <n v="184931.6"/>
    <n v="0"/>
    <n v="0"/>
  </r>
  <r>
    <n v="45"/>
    <x v="44"/>
    <n v="1"/>
    <x v="0"/>
    <s v="ETC. Creative INC."/>
    <x v="5"/>
    <n v="285763.75"/>
    <n v="285763.75"/>
    <m/>
    <m/>
    <m/>
    <m/>
    <n v="1"/>
    <m/>
    <s v="0"/>
    <s v="0"/>
    <n v="285763.75"/>
    <n v="285763.75"/>
    <n v="285763.75"/>
    <n v="0"/>
    <n v="0"/>
  </r>
  <r>
    <n v="50"/>
    <x v="42"/>
    <n v="1"/>
    <x v="0"/>
    <s v="The Mill"/>
    <x v="8"/>
    <n v="10000"/>
    <n v="10000"/>
    <m/>
    <m/>
    <m/>
    <m/>
    <m/>
    <m/>
    <s v="0"/>
    <s v="0"/>
    <n v="10000"/>
    <n v="10000"/>
    <n v="10000"/>
    <n v="0"/>
    <n v="0"/>
  </r>
  <r>
    <n v="52"/>
    <x v="4"/>
    <n v="1"/>
    <x v="0"/>
    <s v="Yella Inc."/>
    <x v="0"/>
    <n v="396374.16"/>
    <n v="396374.16"/>
    <m/>
    <m/>
    <m/>
    <m/>
    <m/>
    <m/>
    <s v="0"/>
    <s v="0"/>
    <n v="396374.16"/>
    <n v="396374.16"/>
    <n v="396374.16"/>
    <n v="0"/>
    <n v="0"/>
  </r>
  <r>
    <n v="55"/>
    <x v="45"/>
    <n v="1"/>
    <x v="0"/>
    <s v="1stAveMachine"/>
    <x v="0"/>
    <n v="505453"/>
    <n v="505453"/>
    <m/>
    <m/>
    <m/>
    <m/>
    <m/>
    <m/>
    <s v="0"/>
    <s v="0"/>
    <n v="505453"/>
    <n v="505453"/>
    <n v="505453"/>
    <n v="0"/>
    <n v="0"/>
  </r>
  <r>
    <n v="60"/>
    <x v="5"/>
    <n v="1"/>
    <x v="0"/>
    <s v="Barrelhouse"/>
    <x v="7"/>
    <n v="19000"/>
    <n v="19000"/>
    <m/>
    <m/>
    <m/>
    <m/>
    <m/>
    <m/>
    <s v="0"/>
    <s v="0"/>
    <n v="19000"/>
    <n v="19000"/>
    <n v="19000"/>
    <n v="0"/>
    <n v="0"/>
  </r>
  <r>
    <n v="63"/>
    <x v="46"/>
    <n v="1"/>
    <x v="0"/>
    <s v="Independent Media Inc."/>
    <x v="0"/>
    <n v="119844.5344"/>
    <n v="119844.5344"/>
    <m/>
    <m/>
    <m/>
    <m/>
    <m/>
    <m/>
    <s v="0"/>
    <s v="0"/>
    <n v="119844.5344"/>
    <n v="119844.5344"/>
    <n v="119844.5344"/>
    <n v="0"/>
    <n v="0"/>
  </r>
  <r>
    <n v="65"/>
    <x v="47"/>
    <n v="1"/>
    <x v="0"/>
    <s v="ETC. Creative INC."/>
    <x v="5"/>
    <n v="27525"/>
    <n v="27525"/>
    <m/>
    <m/>
    <m/>
    <m/>
    <n v="1"/>
    <m/>
    <s v="0"/>
    <s v="0"/>
    <n v="27525"/>
    <n v="27525"/>
    <n v="27525"/>
    <n v="0"/>
    <n v="0"/>
  </r>
  <r>
    <n v="75"/>
    <x v="8"/>
    <n v="1"/>
    <x v="0"/>
    <s v="The Mill"/>
    <x v="8"/>
    <n v="164130"/>
    <n v="164130"/>
    <m/>
    <m/>
    <m/>
    <m/>
    <m/>
    <m/>
    <s v="0"/>
    <s v="0"/>
    <n v="164130"/>
    <n v="164130"/>
    <n v="164130"/>
    <n v="0"/>
    <n v="0"/>
  </r>
  <r>
    <n v="151"/>
    <x v="11"/>
    <n v="1"/>
    <x v="0"/>
    <s v="Arcade Edit"/>
    <x v="2"/>
    <n v="140253"/>
    <n v="140253"/>
    <m/>
    <m/>
    <m/>
    <m/>
    <m/>
    <m/>
    <s v="0"/>
    <s v="0"/>
    <n v="140253"/>
    <n v="140253"/>
    <n v="140253"/>
    <n v="0"/>
    <n v="0"/>
  </r>
  <r>
    <n v="151"/>
    <x v="11"/>
    <n v="1"/>
    <x v="0"/>
    <s v="The Mill"/>
    <x v="8"/>
    <n v="160000"/>
    <n v="160000"/>
    <m/>
    <m/>
    <m/>
    <m/>
    <m/>
    <m/>
    <s v="0"/>
    <s v="0"/>
    <n v="160000"/>
    <n v="160000"/>
    <n v="160000"/>
    <n v="0"/>
    <n v="0"/>
  </r>
  <r>
    <n v="162"/>
    <x v="48"/>
    <n v="1"/>
    <x v="1"/>
    <s v="Iconoclast"/>
    <x v="0"/>
    <n v="3624777"/>
    <n v="3624777"/>
    <m/>
    <m/>
    <m/>
    <m/>
    <m/>
    <m/>
    <s v="0"/>
    <s v="0"/>
    <n v="3624777"/>
    <n v="3624777"/>
    <n v="3624777"/>
    <n v="0"/>
    <n v="0"/>
  </r>
  <r>
    <n v="162"/>
    <x v="48"/>
    <n v="1"/>
    <x v="1"/>
    <s v="Arts Academy"/>
    <x v="2"/>
    <n v="249863.44"/>
    <n v="249863.44"/>
    <m/>
    <m/>
    <m/>
    <m/>
    <m/>
    <m/>
    <s v="0"/>
    <s v="0"/>
    <n v="249863.44"/>
    <n v="249863.44"/>
    <n v="249863.44"/>
    <n v="0"/>
    <n v="0"/>
  </r>
  <r>
    <n v="162"/>
    <x v="48"/>
    <n v="1"/>
    <x v="1"/>
    <s v="Wave Studios NY"/>
    <x v="3"/>
    <n v="90325"/>
    <n v="90325"/>
    <m/>
    <m/>
    <m/>
    <m/>
    <m/>
    <m/>
    <s v="0"/>
    <s v="0"/>
    <n v="90325"/>
    <n v="90325"/>
    <n v="90325"/>
    <n v="0"/>
    <n v="0"/>
  </r>
  <r>
    <n v="162"/>
    <x v="48"/>
    <n v="1"/>
    <x v="1"/>
    <s v="Parliament"/>
    <x v="8"/>
    <n v="495540"/>
    <n v="495540"/>
    <m/>
    <m/>
    <m/>
    <m/>
    <m/>
    <m/>
    <s v="0"/>
    <s v="0"/>
    <n v="495540"/>
    <n v="495540"/>
    <n v="495540"/>
    <n v="0"/>
    <n v="0"/>
  </r>
  <r>
    <n v="162"/>
    <x v="48"/>
    <n v="1"/>
    <x v="1"/>
    <s v="Co3"/>
    <x v="14"/>
    <n v="98019.04"/>
    <n v="98019.04"/>
    <m/>
    <m/>
    <m/>
    <m/>
    <m/>
    <m/>
    <s v="0"/>
    <s v="0"/>
    <n v="98019.04"/>
    <n v="98019.04"/>
    <n v="98019.04"/>
    <n v="0"/>
    <n v="0"/>
  </r>
  <r>
    <n v="162"/>
    <x v="48"/>
    <n v="1"/>
    <x v="1"/>
    <s v="Iconoclast"/>
    <x v="1"/>
    <n v="238144"/>
    <n v="238144"/>
    <m/>
    <m/>
    <m/>
    <m/>
    <m/>
    <m/>
    <s v="0"/>
    <s v="0"/>
    <n v="238144"/>
    <n v="238144"/>
    <n v="238144"/>
    <n v="0"/>
    <n v="0"/>
  </r>
  <r>
    <n v="162"/>
    <x v="48"/>
    <n v="1"/>
    <x v="1"/>
    <s v="Walker"/>
    <x v="9"/>
    <n v="90325"/>
    <n v="90325"/>
    <m/>
    <m/>
    <m/>
    <m/>
    <m/>
    <m/>
    <s v="0"/>
    <s v="0"/>
    <n v="90325"/>
    <n v="90325"/>
    <n v="90325"/>
    <n v="0"/>
    <n v="0"/>
  </r>
  <r>
    <n v="166"/>
    <x v="41"/>
    <n v="1"/>
    <x v="7"/>
    <s v="Studio PPS"/>
    <x v="2"/>
    <n v="249543"/>
    <n v="249543"/>
    <m/>
    <m/>
    <m/>
    <m/>
    <m/>
    <m/>
    <s v="0"/>
    <s v="0"/>
    <n v="249543"/>
    <n v="249543"/>
    <n v="249543"/>
    <n v="0"/>
    <n v="0"/>
  </r>
  <r>
    <n v="171"/>
    <x v="31"/>
    <n v="1"/>
    <x v="8"/>
    <s v="The Mill"/>
    <x v="7"/>
    <n v="613500"/>
    <n v="613500"/>
    <m/>
    <m/>
    <m/>
    <m/>
    <m/>
    <m/>
    <s v="0"/>
    <s v="0"/>
    <n v="613500"/>
    <n v="613500"/>
    <n v="613500"/>
    <n v="0"/>
    <n v="0"/>
  </r>
  <r>
    <n v="175"/>
    <x v="32"/>
    <n v="1"/>
    <x v="6"/>
    <s v="TESTING INTERNAL"/>
    <x v="8"/>
    <n v="93710"/>
    <n v="93710"/>
    <m/>
    <m/>
    <m/>
    <m/>
    <m/>
    <m/>
    <s v="0"/>
    <s v="0"/>
    <n v="93710"/>
    <n v="93710"/>
    <n v="93710"/>
    <n v="0"/>
    <n v="0"/>
  </r>
  <r>
    <n v="182"/>
    <x v="39"/>
    <n v="1"/>
    <x v="0"/>
    <s v="Arcade Edit"/>
    <x v="2"/>
    <n v="109355.9"/>
    <n v="109355.9"/>
    <m/>
    <m/>
    <m/>
    <m/>
    <m/>
    <m/>
    <s v="0"/>
    <s v="0"/>
    <n v="109355.9"/>
    <n v="109355.9"/>
    <n v="109355.9"/>
    <n v="0"/>
    <n v="0"/>
  </r>
  <r>
    <n v="182"/>
    <x v="39"/>
    <n v="1"/>
    <x v="0"/>
    <s v="Arcade Edit"/>
    <x v="2"/>
    <n v="109355.9"/>
    <n v="109355.9"/>
    <m/>
    <m/>
    <m/>
    <m/>
    <m/>
    <m/>
    <s v="0"/>
    <s v="0"/>
    <n v="109355.9"/>
    <n v="109355.9"/>
    <n v="109355.9"/>
    <n v="0"/>
    <n v="0"/>
  </r>
  <r>
    <n v="182"/>
    <x v="39"/>
    <n v="1"/>
    <x v="0"/>
    <s v="Arcade Edit"/>
    <x v="2"/>
    <n v="109355.9"/>
    <n v="109355.9"/>
    <m/>
    <m/>
    <m/>
    <m/>
    <m/>
    <m/>
    <s v="0"/>
    <s v="0"/>
    <n v="109355.9"/>
    <n v="109355.9"/>
    <n v="109355.9"/>
    <n v="0"/>
    <n v="0"/>
  </r>
  <r>
    <n v="220"/>
    <x v="15"/>
    <n v="1"/>
    <x v="0"/>
    <s v="Company3"/>
    <x v="14"/>
    <n v="22000"/>
    <n v="22000"/>
    <m/>
    <m/>
    <m/>
    <m/>
    <m/>
    <m/>
    <s v="0"/>
    <s v="0"/>
    <n v="22000"/>
    <n v="22000"/>
    <n v="22000"/>
    <n v="0"/>
    <n v="0"/>
  </r>
  <r>
    <n v="221"/>
    <x v="49"/>
    <n v="1"/>
    <x v="1"/>
    <s v="Untold Studios"/>
    <x v="0"/>
    <n v="190608.86"/>
    <n v="190608.86"/>
    <m/>
    <m/>
    <m/>
    <m/>
    <m/>
    <m/>
    <s v="0"/>
    <s v="0"/>
    <n v="190608.86"/>
    <n v="190608.86"/>
    <n v="190608.86"/>
    <n v="0"/>
    <n v="0"/>
  </r>
  <r>
    <n v="221"/>
    <x v="49"/>
    <n v="1"/>
    <x v="1"/>
    <s v="Wave Studios NY"/>
    <x v="3"/>
    <n v="5000"/>
    <n v="5000"/>
    <m/>
    <m/>
    <m/>
    <m/>
    <m/>
    <m/>
    <s v="0"/>
    <s v="0"/>
    <n v="5000"/>
    <n v="5000"/>
    <n v="5000"/>
    <n v="0"/>
    <n v="0"/>
  </r>
  <r>
    <n v="221"/>
    <x v="49"/>
    <n v="1"/>
    <x v="1"/>
    <s v="Untold Studios"/>
    <x v="7"/>
    <n v="139450"/>
    <n v="139450"/>
    <m/>
    <m/>
    <m/>
    <m/>
    <m/>
    <m/>
    <s v="0"/>
    <s v="0"/>
    <n v="139450"/>
    <n v="139450"/>
    <n v="139450"/>
    <n v="0"/>
    <n v="0"/>
  </r>
  <r>
    <n v="221"/>
    <x v="49"/>
    <n v="1"/>
    <x v="1"/>
    <s v="Shoot Collective"/>
    <x v="5"/>
    <n v="10300"/>
    <n v="10300"/>
    <m/>
    <m/>
    <m/>
    <m/>
    <m/>
    <m/>
    <s v="0"/>
    <s v="0"/>
    <n v="10300"/>
    <n v="10300"/>
    <n v="10300"/>
    <n v="0"/>
    <n v="0"/>
  </r>
  <r>
    <n v="221"/>
    <x v="49"/>
    <n v="1"/>
    <x v="1"/>
    <s v="Untold Studios"/>
    <x v="6"/>
    <n v="17240.09"/>
    <n v="17240.09"/>
    <m/>
    <m/>
    <m/>
    <m/>
    <m/>
    <m/>
    <s v="0"/>
    <s v="0"/>
    <n v="17240.09"/>
    <n v="17240.09"/>
    <n v="17240.09"/>
    <n v="0"/>
    <n v="0"/>
  </r>
  <r>
    <n v="222"/>
    <x v="50"/>
    <n v="1"/>
    <x v="1"/>
    <s v="Moxie Pictures"/>
    <x v="0"/>
    <n v="723760"/>
    <n v="723760"/>
    <m/>
    <m/>
    <m/>
    <m/>
    <m/>
    <m/>
    <s v="0"/>
    <s v="0"/>
    <n v="723760"/>
    <n v="723760"/>
    <n v="723760"/>
    <n v="0"/>
    <n v="0"/>
  </r>
  <r>
    <n v="222"/>
    <x v="50"/>
    <n v="1"/>
    <x v="1"/>
    <s v="Union Editorial"/>
    <x v="2"/>
    <n v="87187.5"/>
    <n v="87187.5"/>
    <m/>
    <m/>
    <m/>
    <m/>
    <m/>
    <m/>
    <s v="0"/>
    <s v="0"/>
    <n v="87187.5"/>
    <n v="87187.5"/>
    <n v="87187.5"/>
    <n v="0"/>
    <n v="0"/>
  </r>
  <r>
    <n v="222"/>
    <x v="50"/>
    <n v="1"/>
    <x v="1"/>
    <s v="The Mill"/>
    <x v="7"/>
    <n v="42900"/>
    <n v="42900"/>
    <m/>
    <m/>
    <m/>
    <m/>
    <m/>
    <m/>
    <s v="0"/>
    <s v="0"/>
    <n v="42900"/>
    <n v="42900"/>
    <n v="42900"/>
    <n v="0"/>
    <n v="0"/>
  </r>
  <r>
    <n v="222"/>
    <x v="50"/>
    <n v="1"/>
    <x v="1"/>
    <s v="The Mill"/>
    <x v="14"/>
    <n v="7000"/>
    <n v="7000"/>
    <m/>
    <m/>
    <m/>
    <m/>
    <m/>
    <m/>
    <s v="0"/>
    <s v="0"/>
    <n v="7000"/>
    <n v="7000"/>
    <n v="7000"/>
    <n v="0"/>
    <n v="0"/>
  </r>
  <r>
    <n v="222"/>
    <x v="50"/>
    <n v="1"/>
    <x v="1"/>
    <s v="Walker"/>
    <x v="9"/>
    <n v="39000"/>
    <n v="39000"/>
    <m/>
    <m/>
    <m/>
    <m/>
    <m/>
    <m/>
    <s v="0"/>
    <s v="0"/>
    <n v="39000"/>
    <n v="39000"/>
    <n v="39000"/>
    <n v="0"/>
    <n v="0"/>
  </r>
  <r>
    <n v="223"/>
    <x v="51"/>
    <n v="1"/>
    <x v="6"/>
    <s v="Superprime"/>
    <x v="0"/>
    <n v="439117.97"/>
    <n v="439117.97"/>
    <m/>
    <m/>
    <m/>
    <m/>
    <m/>
    <m/>
    <s v="0"/>
    <s v="0"/>
    <n v="439117.97"/>
    <n v="439117.97"/>
    <n v="439117.97"/>
    <n v="0"/>
    <n v="0"/>
  </r>
  <r>
    <n v="223"/>
    <x v="51"/>
    <n v="1"/>
    <x v="6"/>
    <s v="456 Studios"/>
    <x v="2"/>
    <n v="47525"/>
    <n v="47525"/>
    <m/>
    <m/>
    <m/>
    <m/>
    <m/>
    <m/>
    <s v="0"/>
    <s v="0"/>
    <n v="47525"/>
    <n v="47525"/>
    <n v="47525"/>
    <n v="0"/>
    <n v="0"/>
  </r>
  <r>
    <n v="223"/>
    <x v="51"/>
    <n v="1"/>
    <x v="6"/>
    <s v="Jamm Visual Inc"/>
    <x v="8"/>
    <n v="157160"/>
    <n v="157160"/>
    <m/>
    <m/>
    <m/>
    <m/>
    <m/>
    <m/>
    <s v="0"/>
    <s v="0"/>
    <n v="157160"/>
    <n v="157160"/>
    <n v="157160"/>
    <n v="0"/>
    <n v="0"/>
  </r>
  <r>
    <n v="226"/>
    <x v="52"/>
    <n v="1"/>
    <x v="0"/>
    <s v="8th Street Productions"/>
    <x v="0"/>
    <n v="278570.2"/>
    <n v="278570.2"/>
    <m/>
    <m/>
    <m/>
    <m/>
    <m/>
    <m/>
    <s v="0"/>
    <s v="0"/>
    <n v="278570.2"/>
    <n v="278570.2"/>
    <n v="278570.2"/>
    <n v="0"/>
    <n v="0"/>
  </r>
  <r>
    <n v="235"/>
    <x v="18"/>
    <n v="1"/>
    <x v="0"/>
    <s v="Co3"/>
    <x v="14"/>
    <n v="28000"/>
    <n v="28000"/>
    <m/>
    <m/>
    <m/>
    <m/>
    <m/>
    <m/>
    <s v="0"/>
    <s v="0"/>
    <n v="28000"/>
    <n v="28000"/>
    <n v="28000"/>
    <n v="0"/>
    <n v="0"/>
  </r>
  <r>
    <n v="235"/>
    <x v="18"/>
    <n v="1"/>
    <x v="0"/>
    <s v="Co3"/>
    <x v="14"/>
    <n v="28000"/>
    <n v="28000"/>
    <m/>
    <m/>
    <m/>
    <m/>
    <m/>
    <m/>
    <s v="0"/>
    <s v="0"/>
    <n v="28000"/>
    <n v="28000"/>
    <n v="28000"/>
    <n v="0"/>
    <n v="0"/>
  </r>
  <r>
    <n v="242"/>
    <x v="53"/>
    <n v="1"/>
    <x v="9"/>
    <s v="ABInBev Accounting"/>
    <x v="0"/>
    <n v="429995"/>
    <n v="429995"/>
    <m/>
    <m/>
    <m/>
    <m/>
    <m/>
    <m/>
    <s v="0"/>
    <s v="0"/>
    <n v="429995"/>
    <n v="429995"/>
    <n v="429995"/>
    <n v="0"/>
    <n v="0"/>
  </r>
  <r>
    <n v="242"/>
    <x v="53"/>
    <n v="1"/>
    <x v="9"/>
    <s v="Mackcut"/>
    <x v="2"/>
    <n v="105550"/>
    <n v="105550"/>
    <m/>
    <m/>
    <m/>
    <m/>
    <m/>
    <m/>
    <s v="0"/>
    <s v="0"/>
    <n v="105550"/>
    <n v="105550"/>
    <n v="105550"/>
    <n v="0"/>
    <n v="0"/>
  </r>
  <r>
    <n v="243"/>
    <x v="54"/>
    <n v="1"/>
    <x v="9"/>
    <s v="Biscuit Filmworks"/>
    <x v="0"/>
    <n v="1392924.55"/>
    <n v="1392924.55"/>
    <m/>
    <m/>
    <m/>
    <m/>
    <m/>
    <m/>
    <s v="0"/>
    <s v="0"/>
    <n v="1392924.55"/>
    <n v="1392924.55"/>
    <n v="1392924.55"/>
    <n v="0"/>
    <n v="0"/>
  </r>
  <r>
    <n v="243"/>
    <x v="54"/>
    <n v="1"/>
    <x v="9"/>
    <s v="Cabin Editorial"/>
    <x v="2"/>
    <n v="60000"/>
    <n v="60000"/>
    <m/>
    <m/>
    <m/>
    <m/>
    <m/>
    <m/>
    <s v="0"/>
    <s v="0"/>
    <n v="60000"/>
    <n v="60000"/>
    <n v="60000"/>
    <n v="0"/>
    <n v="0"/>
  </r>
  <r>
    <n v="243"/>
    <x v="54"/>
    <n v="1"/>
    <x v="9"/>
    <s v="Framestore Pictures"/>
    <x v="7"/>
    <n v="120000"/>
    <n v="120000"/>
    <m/>
    <m/>
    <m/>
    <m/>
    <m/>
    <m/>
    <s v="0"/>
    <s v="0"/>
    <n v="120000"/>
    <n v="120000"/>
    <n v="120000"/>
    <n v="0"/>
    <n v="0"/>
  </r>
  <r>
    <n v="244"/>
    <x v="55"/>
    <n v="1"/>
    <x v="8"/>
    <s v="Arts and Sciences"/>
    <x v="0"/>
    <n v="2029609.94"/>
    <n v="2029609.94"/>
    <m/>
    <m/>
    <m/>
    <m/>
    <m/>
    <m/>
    <s v="0"/>
    <s v="0"/>
    <n v="2029609.94"/>
    <n v="2029609.94"/>
    <n v="2029609.94"/>
    <n v="0"/>
    <n v="0"/>
  </r>
  <r>
    <n v="244"/>
    <x v="55"/>
    <n v="1"/>
    <x v="8"/>
    <s v="Arcade Edit"/>
    <x v="2"/>
    <n v="128668.1"/>
    <n v="128668.1"/>
    <m/>
    <m/>
    <m/>
    <m/>
    <m/>
    <m/>
    <s v="0"/>
    <s v="0"/>
    <n v="128668.1"/>
    <n v="128668.1"/>
    <n v="128668.1"/>
    <n v="0"/>
    <n v="0"/>
  </r>
  <r>
    <n v="244"/>
    <x v="55"/>
    <n v="1"/>
    <x v="8"/>
    <s v="The Mill"/>
    <x v="8"/>
    <n v="246600"/>
    <n v="246600"/>
    <m/>
    <m/>
    <m/>
    <m/>
    <m/>
    <m/>
    <s v="0"/>
    <s v="0"/>
    <n v="246600"/>
    <n v="246600"/>
    <n v="246600"/>
    <n v="0"/>
    <n v="0"/>
  </r>
  <r>
    <n v="251"/>
    <x v="56"/>
    <n v="1"/>
    <x v="8"/>
    <s v="RSA Films, Inc."/>
    <x v="0"/>
    <n v="753600"/>
    <n v="753600"/>
    <m/>
    <m/>
    <m/>
    <m/>
    <m/>
    <m/>
    <s v="0"/>
    <s v="0"/>
    <n v="753600"/>
    <n v="753600"/>
    <n v="753600"/>
    <n v="0"/>
    <n v="0"/>
  </r>
  <r>
    <n v="251"/>
    <x v="56"/>
    <n v="1"/>
    <x v="8"/>
    <s v="Cabin Editorial"/>
    <x v="2"/>
    <n v="124500"/>
    <n v="124500"/>
    <m/>
    <m/>
    <m/>
    <m/>
    <m/>
    <m/>
    <s v="0"/>
    <s v="0"/>
    <n v="124500"/>
    <n v="124500"/>
    <n v="124500"/>
    <n v="0"/>
    <n v="0"/>
  </r>
  <r>
    <n v="254"/>
    <x v="24"/>
    <n v="1"/>
    <x v="1"/>
    <s v="Company 3"/>
    <x v="14"/>
    <n v="12000"/>
    <n v="12000"/>
    <m/>
    <m/>
    <m/>
    <m/>
    <m/>
    <m/>
    <s v="0"/>
    <s v="0"/>
    <n v="12000"/>
    <n v="12000"/>
    <n v="12000"/>
    <n v="0"/>
    <n v="0"/>
  </r>
  <r>
    <n v="254"/>
    <x v="24"/>
    <n v="1"/>
    <x v="1"/>
    <s v="Invisible Works"/>
    <x v="8"/>
    <n v="32215"/>
    <n v="32215"/>
    <m/>
    <m/>
    <m/>
    <m/>
    <m/>
    <m/>
    <s v="0"/>
    <s v="0"/>
    <n v="32215"/>
    <n v="32215"/>
    <n v="32215"/>
    <n v="0"/>
    <n v="0"/>
  </r>
  <r>
    <n v="255"/>
    <x v="25"/>
    <n v="1"/>
    <x v="1"/>
    <s v="Reconcavo"/>
    <x v="5"/>
    <n v="22767"/>
    <n v="22767"/>
    <m/>
    <m/>
    <m/>
    <m/>
    <m/>
    <m/>
    <s v="0"/>
    <s v="0"/>
    <n v="22767"/>
    <n v="22767"/>
    <n v="22767"/>
    <n v="0"/>
    <n v="0"/>
  </r>
  <r>
    <n v="262"/>
    <x v="57"/>
    <n v="1"/>
    <x v="5"/>
    <s v="Division7"/>
    <x v="0"/>
    <n v="1237603"/>
    <n v="1237603"/>
    <m/>
    <m/>
    <m/>
    <m/>
    <m/>
    <m/>
    <s v="0"/>
    <s v="0"/>
    <n v="1237603"/>
    <n v="1237603"/>
    <n v="1237603"/>
    <n v="0"/>
    <n v="0"/>
  </r>
  <r>
    <n v="262"/>
    <x v="57"/>
    <n v="1"/>
    <x v="5"/>
    <s v="The Mill"/>
    <x v="8"/>
    <n v="178673"/>
    <n v="178673"/>
    <m/>
    <m/>
    <m/>
    <m/>
    <m/>
    <m/>
    <s v="0"/>
    <s v="0"/>
    <n v="178673"/>
    <n v="178673"/>
    <n v="178673"/>
    <n v="0"/>
    <n v="0"/>
  </r>
  <r>
    <n v="262"/>
    <x v="57"/>
    <n v="1"/>
    <x v="5"/>
    <s v="Cosmo Street"/>
    <x v="2"/>
    <n v="210000"/>
    <n v="210000"/>
    <m/>
    <m/>
    <m/>
    <m/>
    <m/>
    <m/>
    <s v="0"/>
    <s v="0"/>
    <n v="210000"/>
    <n v="210000"/>
    <n v="210000"/>
    <n v="0"/>
    <n v="0"/>
  </r>
  <r>
    <n v="264"/>
    <x v="35"/>
    <n v="1"/>
    <x v="1"/>
    <s v="Mugshot"/>
    <x v="9"/>
    <n v="22000"/>
    <n v="22000"/>
    <m/>
    <m/>
    <m/>
    <m/>
    <n v="1"/>
    <m/>
    <s v="0"/>
    <s v="0"/>
    <n v="22000"/>
    <n v="22000"/>
    <n v="22000"/>
    <n v="0"/>
    <n v="0"/>
  </r>
  <r>
    <n v="264"/>
    <x v="35"/>
    <n v="1"/>
    <x v="1"/>
    <s v="Joint Editorial SP"/>
    <x v="7"/>
    <n v="59040"/>
    <n v="59040"/>
    <m/>
    <m/>
    <m/>
    <m/>
    <m/>
    <m/>
    <s v="0"/>
    <s v="0"/>
    <n v="59040"/>
    <n v="59040"/>
    <n v="59040"/>
    <n v="0"/>
    <n v="0"/>
  </r>
  <r>
    <n v="265"/>
    <x v="58"/>
    <n v="1"/>
    <x v="1"/>
    <s v="Wave Studios NY"/>
    <x v="3"/>
    <n v="9715"/>
    <n v="9715"/>
    <m/>
    <m/>
    <m/>
    <m/>
    <m/>
    <m/>
    <s v="0"/>
    <s v="0"/>
    <n v="9715"/>
    <n v="9715"/>
    <n v="9715"/>
    <n v="0"/>
    <n v="0"/>
  </r>
  <r>
    <n v="265"/>
    <x v="58"/>
    <n v="1"/>
    <x v="1"/>
    <s v="Office of Development &amp; Design (O/DD)"/>
    <x v="12"/>
    <n v="144834"/>
    <n v="144834"/>
    <m/>
    <m/>
    <m/>
    <m/>
    <m/>
    <m/>
    <s v="0"/>
    <s v="0"/>
    <n v="144834"/>
    <n v="144834"/>
    <n v="144834"/>
    <n v="0"/>
    <n v="0"/>
  </r>
  <r>
    <n v="266"/>
    <x v="59"/>
    <n v="1"/>
    <x v="8"/>
    <s v="MJZ"/>
    <x v="0"/>
    <n v="1957018"/>
    <n v="1957018"/>
    <m/>
    <m/>
    <m/>
    <m/>
    <m/>
    <m/>
    <s v="0"/>
    <s v="0"/>
    <n v="1957018"/>
    <n v="1957018"/>
    <n v="1957018"/>
    <n v="0"/>
    <n v="0"/>
  </r>
  <r>
    <n v="266"/>
    <x v="59"/>
    <n v="1"/>
    <x v="8"/>
    <s v="Work Editorial"/>
    <x v="2"/>
    <n v="170269"/>
    <n v="170269"/>
    <m/>
    <m/>
    <m/>
    <m/>
    <m/>
    <m/>
    <s v="0"/>
    <s v="0"/>
    <n v="170269"/>
    <n v="170269"/>
    <n v="170269"/>
    <n v="0"/>
    <n v="0"/>
  </r>
  <r>
    <n v="266"/>
    <x v="59"/>
    <n v="1"/>
    <x v="8"/>
    <s v="The Mill"/>
    <x v="7"/>
    <n v="427540"/>
    <n v="427540"/>
    <m/>
    <m/>
    <m/>
    <m/>
    <m/>
    <m/>
    <s v="0"/>
    <s v="0"/>
    <n v="427540"/>
    <n v="427540"/>
    <n v="42754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d v="2020-11-13T15:26:00"/>
    <s v="Michelob Ultra Seltzer 21SB"/>
    <s v="2020 - 2021 Shoots"/>
    <s v="Primary Project Group"/>
    <n v="1"/>
    <x v="0"/>
    <s v="Luxury Brand A"/>
    <x v="0"/>
    <x v="0"/>
    <s v="Biscuit Filmworks"/>
    <s v="Film &amp; Video Production"/>
    <s v="Biscuit Aaron Stoller Michelob v1"/>
    <s v="Biscuit_AS_Michelob Bid"/>
    <s v="Original"/>
    <n v="1258947.925"/>
    <s v="cost-plus"/>
    <n v="1424324.892"/>
    <m/>
    <m/>
    <m/>
    <m/>
    <m/>
    <m/>
    <m/>
    <m/>
    <m/>
    <m/>
    <m/>
    <m/>
    <s v=""/>
    <m/>
    <s v="989837.06"/>
    <s v=""/>
    <m/>
    <s v=""/>
    <s v=""/>
    <m/>
    <m/>
    <m/>
    <m/>
    <m/>
    <s v=""/>
    <m/>
    <m/>
    <s v=""/>
    <s v=""/>
    <s v=""/>
    <m/>
    <s v=""/>
    <m/>
    <m/>
    <s v=""/>
    <s v=""/>
    <m/>
    <m/>
    <m/>
    <m/>
    <s v=""/>
    <m/>
    <m/>
    <s v=""/>
    <s v=""/>
    <m/>
    <s v=""/>
    <m/>
    <m/>
    <m/>
    <m/>
    <m/>
    <s v=""/>
    <s v=""/>
    <s v=""/>
    <s v=""/>
    <s v=""/>
    <n v="0"/>
  </r>
  <r>
    <n v="40"/>
    <d v="2020-11-13T15:26:00"/>
    <s v="Michelob Ultra Seltzer 21SB"/>
    <s v="2020 - 2021 Shoots"/>
    <s v="Primary Project Group"/>
    <n v="0"/>
    <x v="0"/>
    <s v="Luxury Brand A"/>
    <x v="0"/>
    <x v="0"/>
    <s v=""/>
    <s v="Film &amp; Video Production"/>
    <s v="New Package"/>
    <s v="PB.MichelobSeltzer.Cal.Bid.v6a"/>
    <s v="Original"/>
    <n v="1589701.8589999999"/>
    <s v="cost-plus"/>
    <m/>
    <m/>
    <n v="1"/>
    <m/>
    <m/>
    <n v="1"/>
    <n v="1"/>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Finishing"/>
    <s v="New Package"/>
    <s v="Q1078360_MICHELOB_FCB__NY_CLEANUP"/>
    <s v="Original"/>
    <n v="312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CRAIG"/>
    <s v="Q1078369_MICHELOB_FCB__NY_ CRAIG"/>
    <s v="Original"/>
    <n v="37675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STOLLER"/>
    <s v="Q1078020_MICHELOB_FCB__NY_STOLLER"/>
    <s v="Original"/>
    <n v="3883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CALMATIC"/>
    <s v="Q1078463_MICHELOB_FCB__NY_CALMATIC"/>
    <s v="Original"/>
    <n v="3322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1"/>
    <x v="0"/>
    <s v="Luxury Brand A"/>
    <x v="0"/>
    <x v="0"/>
    <s v="Ntropic"/>
    <s v="VFX"/>
    <s v="New Package"/>
    <s v=""/>
    <s v="Original"/>
    <n v="296850"/>
    <s v="cost-plus"/>
    <n v="348525"/>
    <m/>
    <m/>
    <m/>
    <m/>
    <m/>
    <m/>
    <m/>
    <m/>
    <m/>
    <m/>
    <m/>
    <m/>
    <s v=""/>
    <m/>
    <s v="296850"/>
    <s v=""/>
    <m/>
    <s v=""/>
    <s v=""/>
    <m/>
    <m/>
    <m/>
    <m/>
    <m/>
    <s v=""/>
    <m/>
    <m/>
    <s v=""/>
    <s v=""/>
    <s v=""/>
    <m/>
    <s v=""/>
    <m/>
    <m/>
    <s v=""/>
    <s v=""/>
    <m/>
    <m/>
    <m/>
    <m/>
    <s v=""/>
    <m/>
    <m/>
    <s v=""/>
    <s v=""/>
    <m/>
    <s v=""/>
    <m/>
    <m/>
    <m/>
    <m/>
    <m/>
    <s v=""/>
    <s v=""/>
    <s v=""/>
    <s v=""/>
    <s v=""/>
    <n v="0"/>
  </r>
  <r>
    <n v="40"/>
    <d v="2020-11-13T15:26:00"/>
    <s v="Michelob Ultra Seltzer 21SB"/>
    <s v="2020 - 2021 Shoots"/>
    <s v="Primary Project Group"/>
    <n v="0"/>
    <x v="0"/>
    <s v="Luxury Brand A"/>
    <x v="0"/>
    <x v="0"/>
    <s v=""/>
    <s v="Editorial"/>
    <s v="New Package"/>
    <s v="Bid_9259_3"/>
    <s v="Original"/>
    <n v="113990.39999999999"/>
    <s v="cost-plus"/>
    <m/>
    <m/>
    <m/>
    <m/>
    <n v="1"/>
    <n v="1"/>
    <n v="1"/>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Editorial"/>
    <s v="EXILE Edit + Audio"/>
    <s v=""/>
    <s v="Original"/>
    <n v="9009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1"/>
    <x v="0"/>
    <s v="Luxury Brand A"/>
    <x v="0"/>
    <x v="0"/>
    <s v="Exile Edit"/>
    <s v="Editorial"/>
    <s v="New Package"/>
    <s v="EXILE Michelob Ultra Rev 2 Bid_6290.3"/>
    <s v="Original"/>
    <n v="98440"/>
    <s v="cost-plus"/>
    <n v="100840.1333"/>
    <m/>
    <m/>
    <m/>
    <m/>
    <m/>
    <m/>
    <m/>
    <m/>
    <m/>
    <m/>
    <m/>
    <m/>
    <s v=""/>
    <m/>
    <s v="118300"/>
    <s v=""/>
    <m/>
    <s v=""/>
    <s v=""/>
    <m/>
    <m/>
    <m/>
    <m/>
    <m/>
    <s v=""/>
    <m/>
    <m/>
    <s v=""/>
    <s v=""/>
    <s v=""/>
    <m/>
    <s v=""/>
    <m/>
    <m/>
    <s v=""/>
    <s v=""/>
    <m/>
    <m/>
    <m/>
    <m/>
    <s v=""/>
    <m/>
    <m/>
    <s v=""/>
    <s v=""/>
    <m/>
    <s v=""/>
    <m/>
    <m/>
    <m/>
    <m/>
    <m/>
    <s v=""/>
    <s v=""/>
    <s v=""/>
    <s v=""/>
    <s v=""/>
    <n v="0"/>
  </r>
  <r>
    <n v="40"/>
    <d v="2020-11-13T15:26:00"/>
    <s v="Michelob Ultra Seltzer 21SB"/>
    <s v="2020 - 2021 Shoots"/>
    <s v="Primary Project Group"/>
    <n v="0"/>
    <x v="0"/>
    <s v="Luxury Brand A"/>
    <x v="0"/>
    <x v="0"/>
    <s v=""/>
    <s v="Audio Post"/>
    <s v="EXILE Edit + Audio"/>
    <s v="EXILE Michelob Ultra Seltzer Rev Bid_6290.2"/>
    <s v="Original"/>
    <n v="12350"/>
    <s v="cost-plus"/>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Film &amp; Video Production"/>
    <s v="4-Day"/>
    <s v="Michelob Bid LA+FL+UK v7a - Film, 4-day, Local UK Stills"/>
    <s v="Original"/>
    <n v="1816968.2560000001"/>
    <s v="cost-plus"/>
    <m/>
    <m/>
    <n v="1"/>
    <m/>
    <m/>
    <n v="1"/>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Pony Show Entertainment"/>
    <s v="Film &amp; Video Production"/>
    <s v="3-Day"/>
    <s v="Michelob Bid LA+FL+UK v7b - Film, 3-day"/>
    <s v="Original"/>
    <n v="1378361.513"/>
    <s v="cost-plus"/>
    <n v="1597664.8840000001"/>
    <m/>
    <n v="1"/>
    <m/>
    <m/>
    <n v="1"/>
    <m/>
    <m/>
    <m/>
    <m/>
    <m/>
    <m/>
    <m/>
    <s v=""/>
    <m/>
    <s v="1138327.61"/>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Super Bowl 2021"/>
    <s v="AE_Bid_9281_1"/>
    <s v="Original"/>
    <n v="280048.40000000002"/>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quot;Our Message To America&quot; RADIO"/>
    <s v="AE_Bid_9281_2"/>
    <s v="Original"/>
    <n v="15067"/>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Teaser Adapts 4 x :15"/>
    <s v="AE_Bid_9281_3"/>
    <s v="Original"/>
    <n v="34862.199999999997"/>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SB 10 Spots"/>
    <s v="Michelob_10Spots"/>
    <s v="Original"/>
    <n v="227365"/>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Radio"/>
    <s v="MichelobRadio"/>
    <s v="Original"/>
    <n v="19343"/>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Social"/>
    <s v="MichelobSocial"/>
    <s v="Original"/>
    <n v="37272.5"/>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Cosmo Street"/>
    <s v="Editorial"/>
    <s v="Main Edit Bid"/>
    <s v="Michelob Ultra Main Bid"/>
    <s v="Original"/>
    <n v="258625"/>
    <s v="firm-bid"/>
    <n v="95311.684999999998"/>
    <m/>
    <m/>
    <m/>
    <m/>
    <n v="1"/>
    <m/>
    <m/>
    <m/>
    <m/>
    <m/>
    <m/>
    <m/>
    <s v=""/>
    <m/>
    <s v="243300"/>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Socials"/>
    <s v="Michelob Ultra Socials"/>
    <s v="Original"/>
    <n v="3867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Radio Spots"/>
    <s v="Michelob Ultra Radio Spots"/>
    <s v="Original"/>
    <n v="19843.7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Teaser Adaptations"/>
    <s v="Michelob Ultra Teaser Adaptations"/>
    <s v="Original"/>
    <n v="2201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The Mill"/>
    <s v="Finishing"/>
    <s v="The Mill Michelob &quot;Happy&quot; SB"/>
    <s v="TheMill_Michelob_HappySB_ABID"/>
    <s v="Original"/>
    <n v="230100"/>
    <s v="firm-bid"/>
    <n v="230100"/>
    <m/>
    <m/>
    <m/>
    <m/>
    <m/>
    <m/>
    <m/>
    <m/>
    <m/>
    <m/>
    <m/>
    <m/>
    <s v=""/>
    <m/>
    <s v="230100"/>
    <s v=""/>
    <m/>
    <s v=""/>
    <s v=""/>
    <m/>
    <m/>
    <m/>
    <m/>
    <m/>
    <s v=""/>
    <m/>
    <m/>
    <s v=""/>
    <s v=""/>
    <s v=""/>
    <m/>
    <s v=""/>
    <m/>
    <m/>
    <s v=""/>
    <s v=""/>
    <m/>
    <m/>
    <m/>
    <m/>
    <s v=""/>
    <m/>
    <m/>
    <s v=""/>
    <s v=""/>
    <m/>
    <s v=""/>
    <m/>
    <m/>
    <m/>
    <m/>
    <m/>
    <s v=""/>
    <s v=""/>
    <s v=""/>
    <s v=""/>
    <s v=""/>
    <n v="0"/>
  </r>
  <r>
    <n v="43"/>
    <d v="2020-11-24T00:06:00"/>
    <s v="Bud Light Seltzer Lemonade 21SB"/>
    <s v="2020 - 2021 Shoots"/>
    <s v="Primary Project Group"/>
    <n v="0"/>
    <x v="0"/>
    <s v="Luxury Brand A"/>
    <x v="0"/>
    <x v="0"/>
    <s v=""/>
    <s v="Film &amp; Video Production"/>
    <s v="New Package"/>
    <s v="BUD LIGHT_WARZIN_A&amp;S_5 DAY_V4B"/>
    <s v="Original"/>
    <n v="1950395.62"/>
    <s v="cost-plus"/>
    <m/>
    <m/>
    <m/>
    <m/>
    <m/>
    <m/>
    <m/>
    <m/>
    <m/>
    <m/>
    <m/>
    <m/>
    <m/>
    <s v=""/>
    <m/>
    <s v=""/>
    <s v=""/>
    <m/>
    <s v=""/>
    <s v=""/>
    <m/>
    <m/>
    <m/>
    <m/>
    <m/>
    <s v=""/>
    <m/>
    <m/>
    <s v=""/>
    <s v=""/>
    <s v=""/>
    <m/>
    <s v=""/>
    <m/>
    <m/>
    <s v=""/>
    <s v=""/>
    <m/>
    <m/>
    <m/>
    <m/>
    <s v=""/>
    <m/>
    <m/>
    <s v=""/>
    <s v=""/>
    <m/>
    <s v=""/>
    <m/>
    <m/>
    <m/>
    <m/>
    <m/>
    <s v=""/>
    <s v=""/>
    <s v=""/>
    <s v=""/>
    <s v=""/>
    <n v="0"/>
  </r>
  <r>
    <n v="43"/>
    <d v="2020-11-24T00:06:00"/>
    <s v="Bud Light Seltzer Lemonade 21SB"/>
    <s v="2020 - 2021 Shoots"/>
    <s v="Primary Project Group"/>
    <n v="1"/>
    <x v="0"/>
    <s v="Luxury Brand A"/>
    <x v="0"/>
    <x v="0"/>
    <s v="RESET"/>
    <s v="Film &amp; Video Production"/>
    <s v="New Package"/>
    <s v=""/>
    <s v="Original"/>
    <n v="1739749.0349999999"/>
    <s v="cost-plus"/>
    <n v="1845072.327"/>
    <m/>
    <m/>
    <m/>
    <m/>
    <m/>
    <m/>
    <m/>
    <m/>
    <m/>
    <m/>
    <m/>
    <m/>
    <s v=""/>
    <m/>
    <s v="1338808.588"/>
    <s v=""/>
    <m/>
    <s v=""/>
    <s v=""/>
    <m/>
    <m/>
    <m/>
    <m/>
    <m/>
    <s v=""/>
    <m/>
    <m/>
    <s v=""/>
    <s v=""/>
    <s v=""/>
    <m/>
    <s v=""/>
    <m/>
    <m/>
    <s v=""/>
    <s v=""/>
    <m/>
    <m/>
    <m/>
    <m/>
    <s v=""/>
    <m/>
    <m/>
    <s v=""/>
    <s v=""/>
    <m/>
    <s v=""/>
    <m/>
    <m/>
    <m/>
    <m/>
    <m/>
    <s v=""/>
    <s v=""/>
    <s v=""/>
    <s v=""/>
    <s v=""/>
    <n v="0"/>
  </r>
  <r>
    <n v="43"/>
    <d v="2020-11-24T00:06:00"/>
    <s v="Bud Light Seltzer Lemonade 21SB"/>
    <s v="2020 - 2021 Shoots"/>
    <s v="Primary Project Group"/>
    <n v="1"/>
    <x v="0"/>
    <s v="Luxury Brand A"/>
    <x v="0"/>
    <x v="0"/>
    <s v="Arcade Edit"/>
    <s v="Editorial"/>
    <s v="AE_BudlightSeltzerSB2021_w5x15finish"/>
    <s v="Bid_9350_3"/>
    <s v="Original"/>
    <n v="238972.34"/>
    <s v="cost-plus"/>
    <n v="130306.79"/>
    <m/>
    <m/>
    <m/>
    <m/>
    <n v="1"/>
    <n v="1"/>
    <m/>
    <m/>
    <m/>
    <m/>
    <m/>
    <m/>
    <s v=""/>
    <m/>
    <s v="226422"/>
    <s v=""/>
    <m/>
    <s v=""/>
    <s v=""/>
    <m/>
    <m/>
    <m/>
    <m/>
    <m/>
    <s v=""/>
    <m/>
    <m/>
    <s v=""/>
    <s v=""/>
    <s v=""/>
    <m/>
    <s v=""/>
    <m/>
    <m/>
    <s v=""/>
    <s v=""/>
    <m/>
    <m/>
    <m/>
    <m/>
    <s v=""/>
    <m/>
    <m/>
    <s v=""/>
    <s v=""/>
    <m/>
    <s v=""/>
    <m/>
    <m/>
    <m/>
    <m/>
    <m/>
    <s v=""/>
    <s v=""/>
    <s v=""/>
    <s v=""/>
    <s v=""/>
    <n v="0"/>
  </r>
  <r>
    <n v="43"/>
    <d v="2020-11-24T00:06:00"/>
    <s v="Bud Light Seltzer Lemonade 21SB"/>
    <s v="2020 - 2021 Shoots"/>
    <s v="Primary Project Group"/>
    <n v="1"/>
    <x v="0"/>
    <s v="Luxury Brand A"/>
    <x v="0"/>
    <x v="0"/>
    <s v="Arcade Edit"/>
    <s v="Editorial"/>
    <s v="AE_BudlightSeltzerSB2021_w5x15finish"/>
    <s v="Bid_9350_4"/>
    <s v="Original"/>
    <n v="21641.24"/>
    <s v="cost-plus"/>
    <n v="130306.79"/>
    <m/>
    <m/>
    <m/>
    <m/>
    <n v="1"/>
    <n v="1"/>
    <m/>
    <m/>
    <m/>
    <m/>
    <m/>
    <m/>
    <s v=""/>
    <m/>
    <s v="19817"/>
    <s v=""/>
    <m/>
    <s v=""/>
    <s v=""/>
    <m/>
    <m/>
    <m/>
    <m/>
    <m/>
    <s v=""/>
    <m/>
    <m/>
    <s v=""/>
    <s v=""/>
    <s v=""/>
    <m/>
    <s v=""/>
    <m/>
    <m/>
    <s v=""/>
    <s v=""/>
    <m/>
    <m/>
    <m/>
    <m/>
    <s v=""/>
    <m/>
    <m/>
    <s v=""/>
    <s v=""/>
    <m/>
    <s v=""/>
    <m/>
    <m/>
    <m/>
    <m/>
    <m/>
    <s v=""/>
    <s v=""/>
    <s v=""/>
    <s v=""/>
    <s v=""/>
    <n v="0"/>
  </r>
  <r>
    <n v="43"/>
    <d v="2020-11-24T00:06:00"/>
    <s v="Bud Light Seltzer Lemonade 21SB"/>
    <s v="2020 - 2021 Shoots"/>
    <s v="Primary Project Group"/>
    <n v="1"/>
    <x v="0"/>
    <s v="Luxury Brand A"/>
    <x v="0"/>
    <x v="0"/>
    <s v="The Mill"/>
    <s v="VFX"/>
    <s v="Bud Light Lemon Superbowl 2021"/>
    <s v="Bud Light Lemon Superbowl 2021"/>
    <s v="Original"/>
    <n v="695380"/>
    <s v="firm-bid"/>
    <n v="695380"/>
    <m/>
    <m/>
    <m/>
    <m/>
    <m/>
    <m/>
    <m/>
    <m/>
    <m/>
    <m/>
    <m/>
    <m/>
    <s v=""/>
    <m/>
    <s v="695380"/>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IW AB SW V9"/>
    <s v="AB_SW_V9"/>
    <s v="Original"/>
    <n v="2070474"/>
    <s v="cost-plus"/>
    <m/>
    <m/>
    <m/>
    <m/>
    <m/>
    <m/>
    <m/>
    <m/>
    <m/>
    <m/>
    <m/>
    <m/>
    <m/>
    <s v=""/>
    <m/>
    <s v=""/>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New Package"/>
    <s v="Bid.Reset.GrabABeer.5Day.LA.v1a"/>
    <s v="Original"/>
    <n v="2938948.6749999998"/>
    <s v="cost-plus"/>
    <m/>
    <m/>
    <m/>
    <m/>
    <m/>
    <m/>
    <m/>
    <m/>
    <m/>
    <m/>
    <m/>
    <m/>
    <m/>
    <s v=""/>
    <m/>
    <s v=""/>
    <s v=""/>
    <m/>
    <s v=""/>
    <s v=""/>
    <m/>
    <m/>
    <m/>
    <m/>
    <m/>
    <s v=""/>
    <m/>
    <m/>
    <s v=""/>
    <s v=""/>
    <s v=""/>
    <m/>
    <s v=""/>
    <m/>
    <m/>
    <s v=""/>
    <s v=""/>
    <m/>
    <m/>
    <m/>
    <m/>
    <s v=""/>
    <m/>
    <m/>
    <s v=""/>
    <s v=""/>
    <m/>
    <s v=""/>
    <m/>
    <m/>
    <m/>
    <m/>
    <m/>
    <s v=""/>
    <s v=""/>
    <s v=""/>
    <s v=""/>
    <s v=""/>
    <n v="0"/>
  </r>
  <r>
    <n v="44"/>
    <d v="2020-11-30T23:03:00"/>
    <s v="AB Brand 21SB"/>
    <s v="2020 - 2021 Shoots"/>
    <s v="Primary Project Group"/>
    <n v="1"/>
    <x v="0"/>
    <s v="Luxury Brand A"/>
    <x v="0"/>
    <x v="0"/>
    <s v="RESET"/>
    <s v="Film &amp; Video Production"/>
    <s v="New Package"/>
    <s v="Bid.Reset.GrabABeer.6Day.LA.v6c"/>
    <s v="Original"/>
    <n v="3386143.3539999998"/>
    <s v="cost-plus"/>
    <n v="2470626.2280000001"/>
    <m/>
    <m/>
    <m/>
    <m/>
    <m/>
    <m/>
    <m/>
    <m/>
    <m/>
    <m/>
    <m/>
    <m/>
    <s v=""/>
    <m/>
    <s v="2684511.463"/>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AG_ParkPicturesBidV1.12.1"/>
    <s v="AG AB Abid V1 12.1"/>
    <s v="Original"/>
    <n v="1971406"/>
    <s v="cost-plus"/>
    <m/>
    <m/>
    <n v="1"/>
    <m/>
    <m/>
    <n v="1"/>
    <m/>
    <m/>
    <m/>
    <m/>
    <m/>
    <m/>
    <m/>
    <s v=""/>
    <m/>
    <s v=""/>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BidPackage_AB_Rubin_v1"/>
    <s v="Bid.AB.HAR.v1"/>
    <s v="Original"/>
    <n v="1986159.11"/>
    <s v="cost-plus"/>
    <m/>
    <m/>
    <m/>
    <m/>
    <m/>
    <m/>
    <m/>
    <m/>
    <m/>
    <m/>
    <m/>
    <m/>
    <m/>
    <s v=""/>
    <m/>
    <s v=""/>
    <s v=""/>
    <m/>
    <s v=""/>
    <s v=""/>
    <m/>
    <m/>
    <m/>
    <m/>
    <m/>
    <s v=""/>
    <m/>
    <m/>
    <s v=""/>
    <s v=""/>
    <s v=""/>
    <m/>
    <s v=""/>
    <m/>
    <m/>
    <s v=""/>
    <s v=""/>
    <m/>
    <m/>
    <m/>
    <m/>
    <s v=""/>
    <m/>
    <m/>
    <s v=""/>
    <s v=""/>
    <m/>
    <s v=""/>
    <m/>
    <m/>
    <m/>
    <m/>
    <m/>
    <s v=""/>
    <s v=""/>
    <s v=""/>
    <s v=""/>
    <s v=""/>
    <n v="0"/>
  </r>
  <r>
    <n v="44"/>
    <d v="2020-11-30T23:03:00"/>
    <s v="AB Brand 21SB"/>
    <s v="2020 - 2021 Shoots"/>
    <s v="Primary Project Group"/>
    <n v="1"/>
    <x v="0"/>
    <s v="Luxury Brand A"/>
    <x v="0"/>
    <x v="0"/>
    <s v="Exile Edit"/>
    <s v="Editorial"/>
    <s v="EXILE AB Rev 2 Bid"/>
    <s v="EXILE AB Rev 2 Bid_6321.4"/>
    <s v="Original"/>
    <n v="112360"/>
    <s v="cost-plus"/>
    <n v="112360"/>
    <m/>
    <m/>
    <m/>
    <m/>
    <m/>
    <m/>
    <m/>
    <m/>
    <m/>
    <m/>
    <m/>
    <m/>
    <s v=""/>
    <m/>
    <s v="122400"/>
    <s v=""/>
    <m/>
    <s v=""/>
    <s v=""/>
    <m/>
    <m/>
    <m/>
    <m/>
    <m/>
    <s v=""/>
    <m/>
    <m/>
    <s v=""/>
    <s v=""/>
    <s v=""/>
    <m/>
    <s v=""/>
    <m/>
    <m/>
    <s v=""/>
    <s v=""/>
    <m/>
    <m/>
    <m/>
    <m/>
    <s v=""/>
    <m/>
    <m/>
    <s v=""/>
    <s v=""/>
    <m/>
    <s v=""/>
    <m/>
    <m/>
    <m/>
    <m/>
    <m/>
    <s v=""/>
    <s v=""/>
    <s v=""/>
    <s v=""/>
    <s v=""/>
    <n v="0"/>
  </r>
  <r>
    <n v="44"/>
    <d v="2020-11-30T23:03:00"/>
    <s v="AB Brand 21SB"/>
    <s v="2020 - 2021 Shoots"/>
    <s v="Primary Project Group"/>
    <n v="1"/>
    <x v="0"/>
    <s v="Luxury Brand A"/>
    <x v="0"/>
    <x v="0"/>
    <s v="Exile Edit"/>
    <s v="Finishing"/>
    <s v="EXILE AB Finishing"/>
    <s v="EXILE AB Finishing Bid_6321.5"/>
    <s v="Original"/>
    <n v="184931.6"/>
    <s v="cost-plus"/>
    <n v="184931.6"/>
    <m/>
    <m/>
    <m/>
    <m/>
    <m/>
    <m/>
    <m/>
    <m/>
    <m/>
    <m/>
    <m/>
    <m/>
    <s v=""/>
    <m/>
    <s v="164843"/>
    <s v=""/>
    <m/>
    <s v=""/>
    <s v=""/>
    <m/>
    <m/>
    <m/>
    <m/>
    <m/>
    <s v=""/>
    <m/>
    <m/>
    <s v=""/>
    <s v=""/>
    <s v=""/>
    <m/>
    <s v=""/>
    <m/>
    <m/>
    <s v=""/>
    <s v=""/>
    <m/>
    <m/>
    <m/>
    <m/>
    <s v=""/>
    <m/>
    <m/>
    <s v=""/>
    <s v=""/>
    <m/>
    <s v=""/>
    <m/>
    <m/>
    <m/>
    <m/>
    <m/>
    <s v=""/>
    <s v=""/>
    <s v=""/>
    <s v=""/>
    <s v=""/>
    <n v="0"/>
  </r>
  <r>
    <n v="45"/>
    <d v="2020-12-03T15:02:00"/>
    <s v="Bud Light T2 Product Shoot"/>
    <s v="2020 - 2021 Shoots"/>
    <s v="Primary Project Group"/>
    <n v="1"/>
    <x v="0"/>
    <s v="Luxury Brand A"/>
    <x v="0"/>
    <x v="0"/>
    <s v="ETC. Creative INC."/>
    <s v="Still Photography Production"/>
    <s v="New Package"/>
    <s v="2020"/>
    <s v="Original"/>
    <n v="285763.75"/>
    <s v="firm-bid"/>
    <n v="285763.75"/>
    <m/>
    <m/>
    <m/>
    <m/>
    <n v="1"/>
    <m/>
    <m/>
    <m/>
    <m/>
    <m/>
    <m/>
    <m/>
    <s v=""/>
    <m/>
    <s v="285763.75"/>
    <s v=""/>
    <m/>
    <s v=""/>
    <s v=""/>
    <m/>
    <m/>
    <m/>
    <m/>
    <m/>
    <s v=""/>
    <m/>
    <m/>
    <s v=""/>
    <s v=""/>
    <s v=""/>
    <m/>
    <s v=""/>
    <m/>
    <m/>
    <s v=""/>
    <s v=""/>
    <m/>
    <m/>
    <m/>
    <m/>
    <s v=""/>
    <m/>
    <m/>
    <s v=""/>
    <s v=""/>
    <m/>
    <s v=""/>
    <m/>
    <m/>
    <m/>
    <m/>
    <m/>
    <s v=""/>
    <s v=""/>
    <s v=""/>
    <s v=""/>
    <s v=""/>
    <n v="0"/>
  </r>
  <r>
    <n v="49"/>
    <d v="2020-12-09T23:04:00"/>
    <s v="Michelob Ultra NBA Entrances"/>
    <s v="2020 - 2021 Shoots"/>
    <s v="Primary Project Group"/>
    <n v="1"/>
    <x v="0"/>
    <s v="Luxury Brand A"/>
    <x v="0"/>
    <x v="0"/>
    <s v="Arcade Edit"/>
    <s v="Editorial"/>
    <s v="AE_MichUltraNBA_BID_Dec11"/>
    <s v="Bid_9372_3"/>
    <s v="Original"/>
    <n v="84819.86"/>
    <s v="firm-bid"/>
    <n v="83587.81"/>
    <m/>
    <m/>
    <n v="1"/>
    <n v="1"/>
    <n v="1"/>
    <n v="1"/>
    <m/>
    <m/>
    <m/>
    <m/>
    <m/>
    <m/>
    <s v=""/>
    <m/>
    <s v="81500.5"/>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Editorial"/>
    <s v="AE_MichUltra_NBA_round2"/>
    <s v="Bid_9372_5 Editorial"/>
    <s v="Original"/>
    <n v="82355.759999999995"/>
    <s v="firm-bid"/>
    <m/>
    <m/>
    <m/>
    <n v="1"/>
    <n v="1"/>
    <n v="1"/>
    <n v="1"/>
    <m/>
    <m/>
    <m/>
    <m/>
    <m/>
    <m/>
    <s v=""/>
    <m/>
    <s v=""/>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Audio Post"/>
    <s v="AE_MichUltra_NBA_round2"/>
    <s v="Audio"/>
    <s v="Original"/>
    <n v="4465"/>
    <s v="firm-bid"/>
    <m/>
    <m/>
    <m/>
    <n v="1"/>
    <n v="1"/>
    <n v="1"/>
    <n v="1"/>
    <m/>
    <m/>
    <m/>
    <m/>
    <m/>
    <m/>
    <s v=""/>
    <m/>
    <s v=""/>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Finishing"/>
    <s v="AE_MichUltra_NBA_round2"/>
    <s v="Finish"/>
    <s v="Original"/>
    <n v="46493"/>
    <s v="firm-bid"/>
    <m/>
    <m/>
    <m/>
    <n v="1"/>
    <n v="1"/>
    <n v="1"/>
    <n v="1"/>
    <m/>
    <m/>
    <m/>
    <m/>
    <m/>
    <m/>
    <s v=""/>
    <m/>
    <s v=""/>
    <s v=""/>
    <m/>
    <s v=""/>
    <s v=""/>
    <m/>
    <m/>
    <m/>
    <m/>
    <m/>
    <s v=""/>
    <m/>
    <m/>
    <s v=""/>
    <s v=""/>
    <s v=""/>
    <m/>
    <s v=""/>
    <m/>
    <m/>
    <s v=""/>
    <s v=""/>
    <m/>
    <m/>
    <m/>
    <m/>
    <s v=""/>
    <m/>
    <m/>
    <s v=""/>
    <s v=""/>
    <m/>
    <s v=""/>
    <m/>
    <m/>
    <m/>
    <m/>
    <m/>
    <s v=""/>
    <s v=""/>
    <s v=""/>
    <s v=""/>
    <s v=""/>
    <n v="0"/>
  </r>
  <r>
    <n v="50"/>
    <d v="2020-12-10T16:26:00"/>
    <s v="Bud Light (Blue) Legends SB21"/>
    <s v="2020 - 2021 Shoots"/>
    <s v="Primary Project Group"/>
    <n v="1"/>
    <x v="0"/>
    <s v="Luxury Brand A"/>
    <x v="0"/>
    <x v="0"/>
    <s v="Arcade Edit"/>
    <s v="Editorial"/>
    <s v="AE_BudlightSB2021_BID"/>
    <s v="Bid_9352_1"/>
    <s v="Original"/>
    <n v="129477.84"/>
    <s v="firm-bid"/>
    <n v="129477.84"/>
    <m/>
    <m/>
    <m/>
    <m/>
    <n v="1"/>
    <n v="1"/>
    <m/>
    <m/>
    <m/>
    <m/>
    <m/>
    <m/>
    <s v=""/>
    <m/>
    <s v="119534.5"/>
    <s v=""/>
    <m/>
    <s v=""/>
    <s v=""/>
    <m/>
    <m/>
    <m/>
    <m/>
    <m/>
    <s v=""/>
    <m/>
    <m/>
    <s v=""/>
    <s v=""/>
    <s v=""/>
    <m/>
    <s v=""/>
    <m/>
    <m/>
    <s v=""/>
    <s v=""/>
    <m/>
    <m/>
    <m/>
    <m/>
    <s v=""/>
    <m/>
    <m/>
    <s v=""/>
    <s v=""/>
    <m/>
    <s v=""/>
    <m/>
    <m/>
    <m/>
    <m/>
    <m/>
    <s v=""/>
    <s v=""/>
    <s v=""/>
    <s v=""/>
    <s v=""/>
    <n v="0"/>
  </r>
  <r>
    <n v="50"/>
    <d v="2020-12-10T16:26:00"/>
    <s v="Bud Light (Blue) Legends SB21"/>
    <s v="2020 - 2021 Shoots"/>
    <s v="Primary Project Group"/>
    <n v="1"/>
    <x v="0"/>
    <s v="Luxury Brand A"/>
    <x v="0"/>
    <x v="0"/>
    <s v="The Mill"/>
    <s v="VFX"/>
    <s v="New Package"/>
    <s v="abid_1079571_export"/>
    <s v="Original"/>
    <n v="10000"/>
    <s v="firm-bid"/>
    <n v="10000"/>
    <m/>
    <m/>
    <m/>
    <m/>
    <m/>
    <m/>
    <m/>
    <m/>
    <m/>
    <m/>
    <m/>
    <m/>
    <s v=""/>
    <m/>
    <s v="10000"/>
    <s v=""/>
    <m/>
    <s v=""/>
    <s v=""/>
    <m/>
    <m/>
    <m/>
    <m/>
    <m/>
    <s v=""/>
    <m/>
    <m/>
    <s v=""/>
    <s v=""/>
    <s v=""/>
    <m/>
    <s v=""/>
    <m/>
    <m/>
    <s v=""/>
    <s v=""/>
    <m/>
    <m/>
    <m/>
    <m/>
    <s v=""/>
    <m/>
    <m/>
    <s v=""/>
    <s v=""/>
    <m/>
    <s v=""/>
    <m/>
    <m/>
    <m/>
    <m/>
    <m/>
    <s v=""/>
    <s v=""/>
    <s v=""/>
    <s v=""/>
    <s v=""/>
    <n v="0"/>
  </r>
  <r>
    <n v="52"/>
    <d v="2020-12-10T21:22:00"/>
    <s v="Stella Hepburn Production"/>
    <s v="2020 - 2021 Shoots"/>
    <s v="Primary Project Group"/>
    <n v="0"/>
    <x v="0"/>
    <s v="Luxury Brand A"/>
    <x v="0"/>
    <x v="0"/>
    <s v=""/>
    <s v="Film &amp; Video Production"/>
    <s v="New Package"/>
    <s v="EH Stella ATL Bid"/>
    <s v="Original"/>
    <n v="396374.16"/>
    <s v="cost-plus"/>
    <m/>
    <m/>
    <m/>
    <m/>
    <m/>
    <m/>
    <m/>
    <m/>
    <m/>
    <m/>
    <m/>
    <m/>
    <m/>
    <s v=""/>
    <m/>
    <s v=""/>
    <s v=""/>
    <m/>
    <s v=""/>
    <s v=""/>
    <m/>
    <m/>
    <m/>
    <m/>
    <m/>
    <s v=""/>
    <m/>
    <m/>
    <s v=""/>
    <s v=""/>
    <s v=""/>
    <m/>
    <s v=""/>
    <m/>
    <m/>
    <s v=""/>
    <s v=""/>
    <m/>
    <m/>
    <m/>
    <m/>
    <s v=""/>
    <m/>
    <m/>
    <s v=""/>
    <s v=""/>
    <m/>
    <s v=""/>
    <m/>
    <m/>
    <m/>
    <m/>
    <m/>
    <s v=""/>
    <s v=""/>
    <s v=""/>
    <s v=""/>
    <s v=""/>
    <n v="0"/>
  </r>
  <r>
    <n v="52"/>
    <d v="2020-12-10T21:22:00"/>
    <s v="Stella Hepburn Production"/>
    <s v="2020 - 2021 Shoots"/>
    <s v="Primary Project Group"/>
    <n v="1"/>
    <x v="0"/>
    <s v="Luxury Brand A"/>
    <x v="0"/>
    <x v="0"/>
    <s v="Yella Inc."/>
    <s v="Film &amp; Video Production"/>
    <s v="New Package"/>
    <s v="EH Stella ATL Bid"/>
    <s v="Original"/>
    <n v="396374.16"/>
    <s v="cost-plus"/>
    <n v="396374.16"/>
    <m/>
    <m/>
    <m/>
    <m/>
    <m/>
    <m/>
    <m/>
    <m/>
    <m/>
    <m/>
    <m/>
    <m/>
    <s v=""/>
    <m/>
    <s v="396374.16"/>
    <s v=""/>
    <m/>
    <s v=""/>
    <s v=""/>
    <m/>
    <m/>
    <m/>
    <m/>
    <m/>
    <s v=""/>
    <m/>
    <m/>
    <s v=""/>
    <s v=""/>
    <s v=""/>
    <m/>
    <s v=""/>
    <m/>
    <m/>
    <s v=""/>
    <s v=""/>
    <m/>
    <m/>
    <m/>
    <m/>
    <s v=""/>
    <m/>
    <m/>
    <s v=""/>
    <s v=""/>
    <m/>
    <s v=""/>
    <m/>
    <m/>
    <m/>
    <m/>
    <m/>
    <s v=""/>
    <s v=""/>
    <s v=""/>
    <s v=""/>
    <s v=""/>
    <n v="0"/>
  </r>
  <r>
    <n v="52"/>
    <d v="2020-12-10T21:22:00"/>
    <s v="Stella Hepburn Production"/>
    <s v="2020 - 2021 Shoots"/>
    <s v="Primary Project Group"/>
    <n v="1"/>
    <x v="0"/>
    <s v="Luxury Brand A"/>
    <x v="0"/>
    <x v="0"/>
    <s v="Cosmo Street"/>
    <s v="Editorial"/>
    <s v="Stella Hepburn Post Bid (14782.3R1)"/>
    <s v="2021 Stella Hepburn Bid 14782.3R1 - with discount under labor"/>
    <s v="Original"/>
    <n v="100223"/>
    <s v="cost-plus"/>
    <n v="100223"/>
    <m/>
    <m/>
    <m/>
    <m/>
    <n v="1"/>
    <n v="1"/>
    <m/>
    <m/>
    <m/>
    <m/>
    <m/>
    <m/>
    <s v=""/>
    <m/>
    <s v="89727.5"/>
    <s v=""/>
    <m/>
    <s v=""/>
    <s v=""/>
    <m/>
    <m/>
    <m/>
    <m/>
    <m/>
    <s v=""/>
    <m/>
    <m/>
    <s v=""/>
    <s v=""/>
    <s v=""/>
    <m/>
    <s v=""/>
    <m/>
    <m/>
    <s v=""/>
    <s v=""/>
    <m/>
    <m/>
    <m/>
    <m/>
    <s v=""/>
    <m/>
    <m/>
    <s v=""/>
    <s v=""/>
    <m/>
    <s v=""/>
    <m/>
    <m/>
    <m/>
    <m/>
    <m/>
    <s v=""/>
    <s v=""/>
    <s v=""/>
    <s v=""/>
    <s v=""/>
    <n v="0"/>
  </r>
  <r>
    <n v="52"/>
    <d v="2020-12-10T21:22:00"/>
    <s v="Stella Hepburn Production"/>
    <s v="2020 - 2021 Shoots"/>
    <s v="Primary Project Group"/>
    <n v="0"/>
    <x v="0"/>
    <s v="Luxury Brand A"/>
    <x v="0"/>
    <x v="0"/>
    <s v=""/>
    <s v="Editorial"/>
    <s v="New Package"/>
    <s v="2021 Stella Hepburn Bid 14782.3R1 - with discount under labor"/>
    <s v="Original"/>
    <n v="100223"/>
    <s v="cost-plus"/>
    <m/>
    <m/>
    <m/>
    <m/>
    <m/>
    <m/>
    <m/>
    <m/>
    <m/>
    <m/>
    <m/>
    <m/>
    <m/>
    <s v=""/>
    <m/>
    <s v=""/>
    <s v=""/>
    <m/>
    <s v=""/>
    <s v=""/>
    <m/>
    <m/>
    <m/>
    <m/>
    <m/>
    <s v=""/>
    <m/>
    <m/>
    <s v=""/>
    <s v=""/>
    <s v=""/>
    <m/>
    <s v=""/>
    <m/>
    <m/>
    <s v=""/>
    <s v=""/>
    <m/>
    <m/>
    <m/>
    <m/>
    <s v=""/>
    <m/>
    <m/>
    <s v=""/>
    <s v=""/>
    <m/>
    <s v=""/>
    <m/>
    <m/>
    <m/>
    <m/>
    <m/>
    <s v=""/>
    <s v=""/>
    <s v=""/>
    <s v=""/>
    <s v=""/>
    <n v="0"/>
  </r>
  <r>
    <n v="52"/>
    <d v="2020-12-10T21:22:00"/>
    <s v="Stella Hepburn Production"/>
    <s v="2020 - 2021 Shoots"/>
    <s v="Primary Project Group"/>
    <n v="1"/>
    <x v="0"/>
    <s v="Luxury Brand A"/>
    <x v="0"/>
    <x v="0"/>
    <s v="Academy Fight Songs"/>
    <s v="Music"/>
    <s v="Stella Hepburn - Music Bid - 12/15/20"/>
    <s v="AFS_MusicBid"/>
    <s v="Original"/>
    <n v="100000"/>
    <s v="firm-bid"/>
    <n v="100000"/>
    <m/>
    <m/>
    <m/>
    <m/>
    <m/>
    <n v="1"/>
    <m/>
    <m/>
    <m/>
    <m/>
    <m/>
    <m/>
    <s v=""/>
    <m/>
    <s v="100000"/>
    <s v=""/>
    <m/>
    <s v=""/>
    <s v=""/>
    <m/>
    <m/>
    <m/>
    <m/>
    <m/>
    <s v=""/>
    <m/>
    <m/>
    <s v=""/>
    <s v=""/>
    <s v=""/>
    <m/>
    <s v=""/>
    <m/>
    <m/>
    <s v=""/>
    <s v=""/>
    <m/>
    <m/>
    <m/>
    <m/>
    <s v=""/>
    <m/>
    <m/>
    <s v=""/>
    <s v=""/>
    <m/>
    <s v=""/>
    <m/>
    <m/>
    <m/>
    <m/>
    <m/>
    <s v=""/>
    <s v=""/>
    <s v=""/>
    <s v=""/>
    <s v=""/>
    <n v="0"/>
  </r>
  <r>
    <n v="55"/>
    <d v="2020-12-21T23:48:00"/>
    <s v="Budweiser 21SB"/>
    <s v="2020 - 2021 Shoots"/>
    <s v="Primary Project Group"/>
    <n v="1"/>
    <x v="0"/>
    <s v="Luxury Brand A"/>
    <x v="0"/>
    <x v="0"/>
    <s v="1stAveMachine"/>
    <s v="Film &amp; Video Production"/>
    <s v="1stAveMachine Production Estimate"/>
    <s v="ABID BUDWEISER SUBMISSION"/>
    <s v="Original"/>
    <n v="505453"/>
    <s v="cost-plus"/>
    <n v="505453"/>
    <m/>
    <m/>
    <m/>
    <m/>
    <m/>
    <m/>
    <m/>
    <m/>
    <m/>
    <m/>
    <m/>
    <m/>
    <s v=""/>
    <m/>
    <s v="375676"/>
    <s v=""/>
    <m/>
    <s v=""/>
    <s v=""/>
    <m/>
    <m/>
    <m/>
    <m/>
    <m/>
    <s v=""/>
    <m/>
    <m/>
    <s v=""/>
    <s v=""/>
    <s v=""/>
    <m/>
    <s v=""/>
    <m/>
    <m/>
    <s v=""/>
    <s v=""/>
    <m/>
    <m/>
    <m/>
    <m/>
    <s v=""/>
    <m/>
    <m/>
    <s v=""/>
    <s v=""/>
    <m/>
    <s v=""/>
    <m/>
    <m/>
    <m/>
    <m/>
    <m/>
    <s v=""/>
    <s v=""/>
    <s v=""/>
    <s v=""/>
    <s v=""/>
    <n v="0"/>
  </r>
  <r>
    <n v="60"/>
    <d v="2021-01-08T18:29:00"/>
    <s v="Stella Lenny Kravitz - 1Q 2021"/>
    <s v="2020 - 2021 Shoots"/>
    <s v="Primary Project Group"/>
    <n v="0"/>
    <x v="0"/>
    <s v="Luxury Brand A"/>
    <x v="0"/>
    <x v="0"/>
    <s v=""/>
    <s v="Film &amp; Video Production"/>
    <s v="Stella //Joseph Toman // HOUND"/>
    <s v="Stella AdBid File 1.12.21"/>
    <s v="Original"/>
    <n v="243890"/>
    <s v="firm-bid"/>
    <m/>
    <m/>
    <n v="1"/>
    <m/>
    <m/>
    <m/>
    <m/>
    <m/>
    <m/>
    <m/>
    <m/>
    <m/>
    <m/>
    <s v=""/>
    <m/>
    <s v=""/>
    <s v=""/>
    <m/>
    <s v=""/>
    <s v=""/>
    <m/>
    <m/>
    <m/>
    <m/>
    <m/>
    <s v=""/>
    <m/>
    <m/>
    <s v=""/>
    <s v=""/>
    <s v=""/>
    <m/>
    <s v=""/>
    <m/>
    <m/>
    <s v=""/>
    <s v=""/>
    <m/>
    <m/>
    <m/>
    <m/>
    <s v=""/>
    <m/>
    <m/>
    <s v=""/>
    <s v=""/>
    <m/>
    <s v=""/>
    <m/>
    <m/>
    <m/>
    <m/>
    <m/>
    <s v=""/>
    <s v=""/>
    <s v=""/>
    <s v=""/>
    <s v=""/>
    <n v="0"/>
  </r>
  <r>
    <n v="60"/>
    <d v="2021-01-08T18:29:00"/>
    <s v="Stella Lenny Kravitz - 1Q 2021"/>
    <s v="2020 - 2021 Shoots"/>
    <s v="Primary Project Group"/>
    <n v="1"/>
    <x v="0"/>
    <s v="Luxury Brand A"/>
    <x v="0"/>
    <x v="0"/>
    <s v="Hound"/>
    <s v="Film &amp; Video Production"/>
    <s v="Stella Revised Bid &amp; Bid Letter // Joey Toman // Hound"/>
    <s v="Stella AdBid File v.2"/>
    <s v="Original"/>
    <n v="232970"/>
    <s v="firm-bid"/>
    <n v="249112.37400000001"/>
    <m/>
    <n v="1"/>
    <m/>
    <m/>
    <m/>
    <m/>
    <m/>
    <m/>
    <m/>
    <m/>
    <m/>
    <m/>
    <s v=""/>
    <m/>
    <s v="199975"/>
    <s v=""/>
    <m/>
    <s v=""/>
    <s v=""/>
    <m/>
    <m/>
    <m/>
    <m/>
    <m/>
    <s v=""/>
    <m/>
    <m/>
    <s v=""/>
    <s v=""/>
    <s v=""/>
    <m/>
    <s v=""/>
    <m/>
    <m/>
    <s v=""/>
    <s v=""/>
    <m/>
    <m/>
    <m/>
    <m/>
    <s v=""/>
    <m/>
    <m/>
    <s v=""/>
    <s v=""/>
    <m/>
    <s v=""/>
    <m/>
    <m/>
    <m/>
    <m/>
    <m/>
    <s v=""/>
    <s v=""/>
    <s v=""/>
    <s v=""/>
    <s v=""/>
    <n v="0"/>
  </r>
  <r>
    <n v="60"/>
    <d v="2021-01-08T18:29:00"/>
    <s v="Stella Lenny Kravitz - 1Q 2021"/>
    <s v="2020 - 2021 Shoots"/>
    <s v="Primary Project Group"/>
    <n v="0"/>
    <x v="0"/>
    <s v="Luxury Brand A"/>
    <x v="0"/>
    <x v="0"/>
    <s v=""/>
    <s v="Film &amp; Video Production"/>
    <s v="StellaLK_DS_Bid Pkg"/>
    <s v="Stella LK_DS_BID_v1_"/>
    <s v="Original"/>
    <n v="250009.29"/>
    <s v="firm-bid"/>
    <m/>
    <n v="1"/>
    <n v="1"/>
    <m/>
    <m/>
    <m/>
    <m/>
    <m/>
    <m/>
    <m/>
    <m/>
    <m/>
    <m/>
    <s v=""/>
    <m/>
    <s v=""/>
    <s v=""/>
    <m/>
    <s v=""/>
    <s v=""/>
    <m/>
    <m/>
    <m/>
    <m/>
    <m/>
    <s v=""/>
    <m/>
    <m/>
    <s v=""/>
    <s v=""/>
    <s v=""/>
    <m/>
    <s v=""/>
    <m/>
    <m/>
    <s v=""/>
    <s v=""/>
    <m/>
    <m/>
    <m/>
    <m/>
    <s v=""/>
    <m/>
    <m/>
    <s v=""/>
    <s v=""/>
    <m/>
    <s v=""/>
    <m/>
    <m/>
    <m/>
    <m/>
    <m/>
    <s v=""/>
    <s v=""/>
    <s v=""/>
    <s v=""/>
    <s v=""/>
    <n v="250009.29"/>
  </r>
  <r>
    <n v="60"/>
    <d v="2021-01-08T18:29:00"/>
    <s v="Stella Lenny Kravitz - 1Q 2021"/>
    <s v="2020 - 2021 Shoots"/>
    <s v="Primary Project Group"/>
    <n v="0"/>
    <x v="0"/>
    <s v="Luxury Brand A"/>
    <x v="0"/>
    <x v="0"/>
    <s v=""/>
    <s v="Film &amp; Video Production"/>
    <s v="StellaLK_DS_Treatment"/>
    <s v="Stella LK_DS_BID_v1_"/>
    <s v="Original"/>
    <n v="250009.29"/>
    <s v="firm-bid"/>
    <m/>
    <n v="1"/>
    <n v="1"/>
    <m/>
    <m/>
    <m/>
    <m/>
    <m/>
    <m/>
    <m/>
    <m/>
    <m/>
    <m/>
    <s v=""/>
    <m/>
    <s v=""/>
    <s v=""/>
    <m/>
    <s v=""/>
    <s v=""/>
    <m/>
    <m/>
    <m/>
    <m/>
    <m/>
    <s v=""/>
    <m/>
    <m/>
    <s v=""/>
    <s v=""/>
    <s v=""/>
    <m/>
    <s v=""/>
    <m/>
    <m/>
    <s v=""/>
    <s v=""/>
    <m/>
    <m/>
    <m/>
    <m/>
    <s v=""/>
    <m/>
    <m/>
    <s v=""/>
    <s v=""/>
    <m/>
    <s v=""/>
    <m/>
    <m/>
    <m/>
    <m/>
    <m/>
    <s v=""/>
    <s v=""/>
    <s v=""/>
    <s v=""/>
    <s v=""/>
    <n v="250009.29"/>
  </r>
  <r>
    <n v="60"/>
    <d v="2021-01-08T18:29:00"/>
    <s v="Stella Lenny Kravitz - 1Q 2021"/>
    <s v="2020 - 2021 Shoots"/>
    <s v="Primary Project Group"/>
    <n v="0"/>
    <x v="0"/>
    <s v="Luxury Brand A"/>
    <x v="0"/>
    <x v="0"/>
    <s v=""/>
    <s v="Film &amp; Video Production"/>
    <s v="UNIT9 x Stella Artois Bid Package"/>
    <s v="UNIT9_Stella Artois_LK_Bid v1_1.12.2021"/>
    <s v="Original"/>
    <n v="268683.28999999998"/>
    <s v="firm-bid"/>
    <m/>
    <n v="1"/>
    <m/>
    <m/>
    <m/>
    <m/>
    <m/>
    <m/>
    <m/>
    <m/>
    <m/>
    <m/>
    <m/>
    <s v=""/>
    <m/>
    <s v=""/>
    <s v=""/>
    <m/>
    <s v=""/>
    <s v=""/>
    <m/>
    <m/>
    <m/>
    <m/>
    <m/>
    <s v=""/>
    <m/>
    <m/>
    <s v=""/>
    <s v=""/>
    <s v=""/>
    <m/>
    <s v=""/>
    <m/>
    <m/>
    <s v=""/>
    <s v=""/>
    <m/>
    <m/>
    <m/>
    <m/>
    <s v=""/>
    <m/>
    <m/>
    <s v=""/>
    <s v=""/>
    <m/>
    <s v=""/>
    <m/>
    <m/>
    <m/>
    <m/>
    <m/>
    <s v=""/>
    <s v=""/>
    <s v=""/>
    <s v=""/>
    <s v=""/>
    <n v="268683.28999999998"/>
  </r>
  <r>
    <n v="60"/>
    <d v="2021-01-08T18:29:00"/>
    <s v="Stella Lenny Kravitz - 1Q 2021"/>
    <s v="2020 - 2021 Shoots"/>
    <s v="Primary Project Group"/>
    <n v="0"/>
    <x v="0"/>
    <s v="Luxury Brand A"/>
    <x v="0"/>
    <x v="0"/>
    <s v=""/>
    <s v="Editorial"/>
    <s v="Editorial &amp; Finishing Bid"/>
    <s v="Stella Artois_Bid 14960.1R1"/>
    <s v="Original"/>
    <n v="77380"/>
    <s v="cost-plus"/>
    <m/>
    <m/>
    <m/>
    <n v="1"/>
    <n v="1"/>
    <n v="1"/>
    <n v="1"/>
    <m/>
    <m/>
    <m/>
    <m/>
    <m/>
    <m/>
    <s v=""/>
    <m/>
    <s v=""/>
    <s v=""/>
    <m/>
    <s v=""/>
    <s v=""/>
    <m/>
    <m/>
    <m/>
    <m/>
    <m/>
    <s v=""/>
    <m/>
    <m/>
    <s v=""/>
    <s v=""/>
    <s v=""/>
    <m/>
    <s v=""/>
    <m/>
    <m/>
    <s v=""/>
    <s v=""/>
    <m/>
    <m/>
    <m/>
    <m/>
    <s v=""/>
    <m/>
    <m/>
    <s v=""/>
    <s v=""/>
    <m/>
    <s v=""/>
    <m/>
    <m/>
    <m/>
    <m/>
    <m/>
    <s v=""/>
    <s v=""/>
    <s v=""/>
    <s v=""/>
    <s v=""/>
    <n v="0"/>
  </r>
  <r>
    <n v="60"/>
    <d v="2021-01-08T18:29:00"/>
    <s v="Stella Lenny Kravitz - 1Q 2021"/>
    <s v="2020 - 2021 Shoots"/>
    <s v="Primary Project Group"/>
    <n v="1"/>
    <x v="0"/>
    <s v="Luxury Brand A"/>
    <x v="0"/>
    <x v="0"/>
    <s v="Barrelhouse"/>
    <s v="Editorial"/>
    <s v="BarrelHouse X LennyKravitz Post Production 5831-01"/>
    <s v="BHxStella_EDITORIAL_01.11.21_v2"/>
    <s v="Original"/>
    <n v="49166.3"/>
    <s v="cost-plus"/>
    <n v="63273.15"/>
    <m/>
    <m/>
    <m/>
    <m/>
    <m/>
    <m/>
    <m/>
    <m/>
    <m/>
    <m/>
    <m/>
    <m/>
    <s v=""/>
    <m/>
    <s v="42230"/>
    <s v=""/>
    <m/>
    <s v=""/>
    <s v=""/>
    <m/>
    <m/>
    <m/>
    <m/>
    <m/>
    <s v=""/>
    <m/>
    <m/>
    <s v=""/>
    <s v=""/>
    <s v=""/>
    <m/>
    <s v=""/>
    <m/>
    <m/>
    <s v=""/>
    <s v=""/>
    <m/>
    <m/>
    <m/>
    <m/>
    <s v=""/>
    <m/>
    <m/>
    <s v=""/>
    <s v=""/>
    <m/>
    <s v=""/>
    <m/>
    <m/>
    <m/>
    <m/>
    <m/>
    <s v=""/>
    <s v=""/>
    <s v=""/>
    <s v=""/>
    <s v=""/>
    <n v="0"/>
  </r>
  <r>
    <n v="60"/>
    <d v="2021-01-08T18:29:00"/>
    <s v="Stella Lenny Kravitz - 1Q 2021"/>
    <s v="2020 - 2021 Shoots"/>
    <s v="Primary Project Group"/>
    <n v="1"/>
    <x v="0"/>
    <s v="Luxury Brand A"/>
    <x v="0"/>
    <x v="0"/>
    <s v="Barrelhouse"/>
    <s v="Finishing"/>
    <s v="BarrelHouse X LennyKravitz Post Production 5831-01"/>
    <s v="BHxStella_FINISHING_01.11.21_v2"/>
    <s v="Original"/>
    <n v="19000"/>
    <s v="cost-plus"/>
    <n v="19000"/>
    <m/>
    <m/>
    <m/>
    <m/>
    <m/>
    <m/>
    <m/>
    <m/>
    <m/>
    <m/>
    <m/>
    <m/>
    <s v=""/>
    <m/>
    <s v="38000"/>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1 + COVID Breakout V1 (separate)"/>
    <s v="NM_Biscuit_Stella_LA_3DayBid_V1"/>
    <s v="Original"/>
    <n v="1193231.610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2 + Covid Breakout V2 (Separate)"/>
    <s v="Stella_LA_Bid_V2_ABID"/>
    <s v="Original"/>
    <n v="1162786.357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3 + COVID Breakout V3 (separate)"/>
    <s v="Stella_LA_Bid_V3_ABID"/>
    <s v="Original"/>
    <n v="1135991.225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STELLA - The Corner Shop"/>
    <s v="BID Stella Solstice Corner Shop LA 2 Day- JMv1"/>
    <s v="Original"/>
    <n v="799785.87679999997"/>
    <s v="cost-plus"/>
    <m/>
    <m/>
    <m/>
    <m/>
    <m/>
    <n v="1"/>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Stella Merman Jan 22"/>
    <s v="MERMAN Stella Bid LA ABID"/>
    <s v="Original"/>
    <n v="884063.5148"/>
    <s v="cost-plus"/>
    <m/>
    <n v="1"/>
    <m/>
    <m/>
    <m/>
    <n v="1"/>
    <m/>
    <m/>
    <m/>
    <m/>
    <m/>
    <m/>
    <m/>
    <s v=""/>
    <m/>
    <s v=""/>
    <s v=""/>
    <m/>
    <s v=""/>
    <s v=""/>
    <m/>
    <m/>
    <m/>
    <m/>
    <m/>
    <s v=""/>
    <m/>
    <m/>
    <s v=""/>
    <s v=""/>
    <s v=""/>
    <m/>
    <s v=""/>
    <m/>
    <m/>
    <s v=""/>
    <s v=""/>
    <m/>
    <m/>
    <m/>
    <m/>
    <s v=""/>
    <m/>
    <m/>
    <s v=""/>
    <s v=""/>
    <m/>
    <s v=""/>
    <m/>
    <m/>
    <m/>
    <m/>
    <m/>
    <s v=""/>
    <s v=""/>
    <s v=""/>
    <s v=""/>
    <s v=""/>
    <n v="884063.5148"/>
  </r>
  <r>
    <n v="61"/>
    <d v="2021-01-15T21:09:00"/>
    <s v="Stella Solstice - 1Q 2020"/>
    <s v="2020 - 2021 Shoots"/>
    <s v="Primary Project Group"/>
    <n v="0"/>
    <x v="0"/>
    <s v="Luxury Brand A"/>
    <x v="0"/>
    <x v="0"/>
    <s v=""/>
    <s v="Film &amp; Video Production"/>
    <s v="Stella Merman Jan 22"/>
    <s v="MERMAN Stella Bid New Orleans ABID"/>
    <s v="Original"/>
    <n v="955673.5148"/>
    <s v="cost-plus"/>
    <m/>
    <n v="1"/>
    <m/>
    <m/>
    <m/>
    <n v="1"/>
    <m/>
    <m/>
    <m/>
    <m/>
    <m/>
    <m/>
    <m/>
    <s v=""/>
    <m/>
    <s v=""/>
    <s v=""/>
    <m/>
    <s v=""/>
    <s v=""/>
    <m/>
    <m/>
    <m/>
    <m/>
    <m/>
    <s v=""/>
    <m/>
    <m/>
    <s v=""/>
    <s v=""/>
    <s v=""/>
    <m/>
    <s v=""/>
    <m/>
    <m/>
    <s v=""/>
    <s v=""/>
    <m/>
    <m/>
    <m/>
    <m/>
    <s v=""/>
    <m/>
    <m/>
    <s v=""/>
    <s v=""/>
    <m/>
    <s v=""/>
    <m/>
    <m/>
    <m/>
    <m/>
    <m/>
    <s v=""/>
    <s v=""/>
    <s v=""/>
    <s v=""/>
    <s v=""/>
    <n v="955673.5148"/>
  </r>
  <r>
    <n v="61"/>
    <d v="2021-01-15T21:09:00"/>
    <s v="Stella Solstice - 1Q 2020"/>
    <s v="2020 - 2021 Shoots"/>
    <s v="Primary Project Group"/>
    <n v="1"/>
    <x v="0"/>
    <s v="Luxury Brand A"/>
    <x v="0"/>
    <x v="0"/>
    <s v="Merman LA, LLC"/>
    <s v="Film &amp; Video Production"/>
    <s v="Merman LA Bid v3 Jan 25"/>
    <s v="MERMAN Stella Bid LA v3"/>
    <s v="Original"/>
    <n v="698239.19319999998"/>
    <s v="cost-plus"/>
    <n v="953395.24809999997"/>
    <n v="1"/>
    <m/>
    <m/>
    <m/>
    <n v="1"/>
    <m/>
    <m/>
    <m/>
    <m/>
    <m/>
    <m/>
    <m/>
    <s v=""/>
    <m/>
    <s v="491576.7546"/>
    <s v=""/>
    <m/>
    <s v=""/>
    <s v=""/>
    <m/>
    <m/>
    <m/>
    <m/>
    <m/>
    <s v=""/>
    <m/>
    <m/>
    <s v=""/>
    <s v=""/>
    <s v=""/>
    <m/>
    <s v=""/>
    <m/>
    <m/>
    <s v=""/>
    <s v=""/>
    <m/>
    <m/>
    <m/>
    <m/>
    <s v=""/>
    <m/>
    <m/>
    <s v=""/>
    <s v=""/>
    <m/>
    <s v=""/>
    <m/>
    <m/>
    <m/>
    <m/>
    <m/>
    <s v=""/>
    <s v=""/>
    <s v=""/>
    <s v=""/>
    <s v=""/>
    <n v="698239.19319999998"/>
  </r>
  <r>
    <n v="61"/>
    <d v="2021-01-15T21:09:00"/>
    <s v="Stella Solstice - 1Q 2020"/>
    <s v="2020 - 2021 Shoots"/>
    <s v="Primary Project Group"/>
    <n v="0"/>
    <x v="0"/>
    <s v="Luxury Brand A"/>
    <x v="0"/>
    <x v="0"/>
    <s v=""/>
    <s v="Film &amp; Video Production"/>
    <s v="Merman Stella New Orleans v 3 Jan 25"/>
    <s v="MERMAN Stella Bid New Orleans v3"/>
    <s v="Original"/>
    <n v="797390.69319999998"/>
    <s v="cost-plus"/>
    <m/>
    <n v="1"/>
    <m/>
    <m/>
    <m/>
    <n v="1"/>
    <m/>
    <m/>
    <m/>
    <m/>
    <m/>
    <m/>
    <m/>
    <s v=""/>
    <m/>
    <s v=""/>
    <s v=""/>
    <m/>
    <s v=""/>
    <s v=""/>
    <m/>
    <m/>
    <m/>
    <m/>
    <m/>
    <s v=""/>
    <m/>
    <m/>
    <s v=""/>
    <s v=""/>
    <s v=""/>
    <m/>
    <s v=""/>
    <m/>
    <m/>
    <s v=""/>
    <s v=""/>
    <m/>
    <m/>
    <m/>
    <m/>
    <s v=""/>
    <m/>
    <m/>
    <s v=""/>
    <s v=""/>
    <m/>
    <s v=""/>
    <m/>
    <m/>
    <m/>
    <m/>
    <m/>
    <s v=""/>
    <s v=""/>
    <s v=""/>
    <s v=""/>
    <s v=""/>
    <n v="797390.69319999998"/>
  </r>
  <r>
    <n v="61"/>
    <d v="2021-01-15T21:09:00"/>
    <s v="Stella Solstice - 1Q 2020"/>
    <s v="2020 - 2021 Shoots"/>
    <s v="Primary Project Group"/>
    <n v="1"/>
    <x v="0"/>
    <s v="Luxury Brand A"/>
    <x v="0"/>
    <x v="0"/>
    <s v="Cosmo Street"/>
    <s v="Editorial"/>
    <s v="Cosmo Street Edit/Audio"/>
    <s v="Bid_15545_19"/>
    <s v="Original"/>
    <n v="56615"/>
    <s v="firm-bid"/>
    <n v="66724.453129999994"/>
    <m/>
    <m/>
    <n v="1"/>
    <m/>
    <n v="1"/>
    <n v="1"/>
    <m/>
    <m/>
    <m/>
    <m/>
    <m/>
    <m/>
    <s v=""/>
    <m/>
    <s v="55340"/>
    <s v=""/>
    <m/>
    <s v=""/>
    <s v=""/>
    <m/>
    <m/>
    <m/>
    <m/>
    <m/>
    <s v=""/>
    <m/>
    <m/>
    <s v=""/>
    <s v=""/>
    <s v=""/>
    <m/>
    <s v=""/>
    <m/>
    <m/>
    <s v=""/>
    <s v=""/>
    <m/>
    <m/>
    <m/>
    <m/>
    <s v=""/>
    <m/>
    <m/>
    <s v=""/>
    <s v=""/>
    <m/>
    <s v=""/>
    <m/>
    <m/>
    <m/>
    <m/>
    <m/>
    <s v=""/>
    <s v=""/>
    <s v=""/>
    <s v=""/>
    <s v=""/>
    <n v="0"/>
  </r>
  <r>
    <n v="61"/>
    <d v="2021-01-15T21:09:00"/>
    <s v="Stella Solstice - 1Q 2020"/>
    <s v="2020 - 2021 Shoots"/>
    <s v="Primary Project Group"/>
    <n v="0"/>
    <x v="0"/>
    <s v="Luxury Brand A"/>
    <x v="0"/>
    <x v="0"/>
    <s v=""/>
    <s v="Editorial"/>
    <s v="RPS STELLA BID REV 2"/>
    <s v="STELLA RPS REV 2"/>
    <s v="Original"/>
    <n v="76833.90625"/>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Parliament VFX Shadows"/>
    <s v="abid_398_export(1)"/>
    <s v="Original"/>
    <n v="1852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Updated BID Parliament"/>
    <s v="abid_398_export(2)"/>
    <s v="Original"/>
    <n v="2261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3 days shoot with :15 lift"/>
    <s v="abid_425_export"/>
    <s v="Original"/>
    <n v="1889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Nicole Ackermanns Approach - VFX + Finishing."/>
    <s v="abid_1080698_export"/>
    <s v="Original"/>
    <n v="163600"/>
    <s v="firm-bid"/>
    <m/>
    <n v="1"/>
    <m/>
    <m/>
    <m/>
    <m/>
    <m/>
    <m/>
    <m/>
    <m/>
    <m/>
    <m/>
    <m/>
    <s v=""/>
    <m/>
    <s v=""/>
    <s v=""/>
    <m/>
    <s v=""/>
    <s v=""/>
    <m/>
    <m/>
    <m/>
    <m/>
    <m/>
    <s v=""/>
    <m/>
    <m/>
    <s v=""/>
    <s v=""/>
    <s v=""/>
    <m/>
    <s v=""/>
    <m/>
    <m/>
    <s v=""/>
    <s v=""/>
    <m/>
    <m/>
    <m/>
    <m/>
    <s v=""/>
    <m/>
    <m/>
    <s v=""/>
    <s v=""/>
    <m/>
    <s v=""/>
    <m/>
    <m/>
    <m/>
    <m/>
    <m/>
    <s v=""/>
    <s v=""/>
    <s v=""/>
    <s v=""/>
    <s v=""/>
    <n v="163600"/>
  </r>
  <r>
    <n v="61"/>
    <d v="2021-01-15T21:09:00"/>
    <s v="Stella Solstice - 1Q 2020"/>
    <s v="2020 - 2021 Shoots"/>
    <s v="Primary Project Group"/>
    <n v="1"/>
    <x v="0"/>
    <s v="Luxury Brand A"/>
    <x v="0"/>
    <x v="0"/>
    <s v="The Mill"/>
    <s v="VFX"/>
    <s v="Martin Aamund's Approach VFX + Finishing"/>
    <s v="abid_1080818_export"/>
    <s v="Original"/>
    <n v="119500"/>
    <s v="firm-bid"/>
    <n v="176660"/>
    <m/>
    <m/>
    <m/>
    <m/>
    <m/>
    <m/>
    <m/>
    <m/>
    <m/>
    <m/>
    <m/>
    <m/>
    <s v=""/>
    <m/>
    <s v="119500"/>
    <s v=""/>
    <m/>
    <s v=""/>
    <s v=""/>
    <m/>
    <m/>
    <m/>
    <m/>
    <m/>
    <s v=""/>
    <m/>
    <m/>
    <s v=""/>
    <s v=""/>
    <s v=""/>
    <m/>
    <s v=""/>
    <m/>
    <m/>
    <s v=""/>
    <s v=""/>
    <m/>
    <m/>
    <m/>
    <m/>
    <s v=""/>
    <m/>
    <m/>
    <s v=""/>
    <s v=""/>
    <m/>
    <s v=""/>
    <m/>
    <m/>
    <m/>
    <m/>
    <m/>
    <s v=""/>
    <s v=""/>
    <s v=""/>
    <s v=""/>
    <s v=""/>
    <n v="0"/>
  </r>
  <r>
    <n v="61"/>
    <d v="2021-01-15T21:09:00"/>
    <s v="Stella Solstice - 1Q 2020"/>
    <s v="2020 - 2021 Shoots"/>
    <s v="Primary Project Group"/>
    <n v="0"/>
    <x v="0"/>
    <s v="Luxury Brand A"/>
    <x v="0"/>
    <x v="0"/>
    <s v=""/>
    <s v="Music"/>
    <s v="Quiet City Stella Solstice Bid"/>
    <s v="AICP_ POD_Stella_Bid Form"/>
    <s v="Original"/>
    <n v="720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Music"/>
    <s v="Quiet City Stella Solstice Est2"/>
    <s v="AICP_ POD_Stella EST2_Bid Form"/>
    <s v="Original"/>
    <n v="75000"/>
    <s v="firm-bid"/>
    <m/>
    <m/>
    <m/>
    <m/>
    <m/>
    <m/>
    <m/>
    <m/>
    <m/>
    <m/>
    <m/>
    <m/>
    <m/>
    <s v=""/>
    <m/>
    <s v=""/>
    <s v=""/>
    <m/>
    <s v=""/>
    <s v=""/>
    <m/>
    <m/>
    <m/>
    <m/>
    <m/>
    <s v=""/>
    <m/>
    <m/>
    <s v=""/>
    <s v=""/>
    <s v=""/>
    <m/>
    <s v=""/>
    <m/>
    <m/>
    <s v=""/>
    <s v=""/>
    <m/>
    <m/>
    <m/>
    <m/>
    <s v=""/>
    <m/>
    <m/>
    <s v=""/>
    <s v=""/>
    <m/>
    <s v=""/>
    <m/>
    <m/>
    <m/>
    <m/>
    <m/>
    <s v=""/>
    <s v=""/>
    <s v=""/>
    <s v=""/>
    <s v=""/>
    <n v="0"/>
  </r>
  <r>
    <n v="63"/>
    <d v="2021-01-22T16:11:00"/>
    <s v="Michelob Ultra Seltzer SB Social Shoot - 21SB"/>
    <s v="2020 - 2021 Shoots"/>
    <s v="Primary Project Group"/>
    <n v="1"/>
    <x v="0"/>
    <s v="Luxury Brand A"/>
    <x v="0"/>
    <x v="0"/>
    <s v="Independent Media Inc."/>
    <s v="Film &amp; Video Production"/>
    <s v="IM/MU"/>
    <s v="MU REVISED"/>
    <s v="Original"/>
    <n v="119844.5344"/>
    <s v="cost-plus"/>
    <n v="119844.5344"/>
    <m/>
    <m/>
    <m/>
    <m/>
    <m/>
    <m/>
    <m/>
    <m/>
    <m/>
    <m/>
    <m/>
    <m/>
    <s v=""/>
    <m/>
    <s v="98351.56"/>
    <s v=""/>
    <m/>
    <s v=""/>
    <s v=""/>
    <m/>
    <m/>
    <m/>
    <m/>
    <m/>
    <s v=""/>
    <m/>
    <m/>
    <s v=""/>
    <s v=""/>
    <s v=""/>
    <m/>
    <s v=""/>
    <m/>
    <m/>
    <s v=""/>
    <s v=""/>
    <m/>
    <m/>
    <m/>
    <m/>
    <s v=""/>
    <m/>
    <m/>
    <s v=""/>
    <s v=""/>
    <m/>
    <s v=""/>
    <m/>
    <m/>
    <m/>
    <m/>
    <m/>
    <s v=""/>
    <s v=""/>
    <s v=""/>
    <s v=""/>
    <s v=""/>
    <n v="0"/>
  </r>
  <r>
    <n v="65"/>
    <d v="2021-01-28T17:12:00"/>
    <s v="Bud Light OOH Studio Shoot - 1Q 2020"/>
    <s v="2020 - 2021 Shoots"/>
    <s v="Primary Project Group"/>
    <n v="1"/>
    <x v="0"/>
    <s v="Luxury Brand A"/>
    <x v="0"/>
    <x v="0"/>
    <s v="ETC. Creative INC."/>
    <s v="Still Photography Production"/>
    <s v="Final Bud Light Summer OOH"/>
    <s v="bud light studio"/>
    <s v="Original"/>
    <n v="27525"/>
    <s v="cost-plus"/>
    <n v="27525"/>
    <m/>
    <m/>
    <m/>
    <m/>
    <n v="1"/>
    <m/>
    <m/>
    <m/>
    <m/>
    <m/>
    <m/>
    <m/>
    <s v=""/>
    <m/>
    <s v="27525"/>
    <s v=""/>
    <m/>
    <s v=""/>
    <s v=""/>
    <m/>
    <m/>
    <m/>
    <m/>
    <m/>
    <s v=""/>
    <m/>
    <m/>
    <s v=""/>
    <s v=""/>
    <s v=""/>
    <m/>
    <s v=""/>
    <m/>
    <m/>
    <s v=""/>
    <s v=""/>
    <m/>
    <m/>
    <m/>
    <m/>
    <s v=""/>
    <m/>
    <m/>
    <s v=""/>
    <s v=""/>
    <m/>
    <s v=""/>
    <m/>
    <m/>
    <m/>
    <m/>
    <m/>
    <s v=""/>
    <s v=""/>
    <s v=""/>
    <s v=""/>
    <s v=""/>
    <n v="0"/>
  </r>
  <r>
    <n v="72"/>
    <d v="2021-02-22T20:36:00"/>
    <s v="YTIR Stella 1Q 2021"/>
    <s v="2020 - 2021 Shoots"/>
    <s v="Primary Project Group"/>
    <n v="1"/>
    <x v="0"/>
    <s v="Luxury Brand A"/>
    <x v="0"/>
    <x v="0"/>
    <s v="Furlined"/>
    <s v="Film &amp; Video Production"/>
    <s v="Furlined Yael Staav Stella LA Bid Package"/>
    <s v="Furlined Stella LosAngeles Bid Staav ABID v1"/>
    <s v="Original"/>
    <n v="546874"/>
    <s v="cost-plus"/>
    <n v="702069.6716"/>
    <n v="1"/>
    <m/>
    <m/>
    <m/>
    <n v="1"/>
    <m/>
    <m/>
    <m/>
    <m/>
    <m/>
    <m/>
    <m/>
    <s v=""/>
    <m/>
    <s v="546874"/>
    <s v=""/>
    <m/>
    <s v=""/>
    <s v=""/>
    <m/>
    <m/>
    <m/>
    <m/>
    <m/>
    <s v=""/>
    <m/>
    <m/>
    <s v=""/>
    <s v=""/>
    <s v=""/>
    <m/>
    <s v=""/>
    <m/>
    <m/>
    <s v=""/>
    <s v=""/>
    <m/>
    <m/>
    <m/>
    <m/>
    <s v=""/>
    <m/>
    <m/>
    <s v=""/>
    <s v=""/>
    <m/>
    <s v=""/>
    <m/>
    <m/>
    <m/>
    <m/>
    <m/>
    <s v=""/>
    <s v=""/>
    <s v=""/>
    <s v=""/>
    <s v=""/>
    <n v="546874"/>
  </r>
  <r>
    <n v="72"/>
    <d v="2021-02-22T20:36:00"/>
    <s v="YTIR Stella 1Q 2021"/>
    <s v="2020 - 2021 Shoots"/>
    <s v="Primary Project Group"/>
    <n v="0"/>
    <x v="0"/>
    <s v="Luxury Brand A"/>
    <x v="0"/>
    <x v="0"/>
    <s v=""/>
    <s v="Film &amp; Video Production"/>
    <s v="Furlined Yael Staav Stella Atlanta Bid Package"/>
    <s v="Furlined Stella Atlanta Bid Staav ABID v1"/>
    <s v="Original"/>
    <n v="539687"/>
    <s v="cost-plus"/>
    <m/>
    <n v="1"/>
    <m/>
    <m/>
    <m/>
    <n v="1"/>
    <m/>
    <m/>
    <m/>
    <m/>
    <m/>
    <m/>
    <m/>
    <s v=""/>
    <m/>
    <s v=""/>
    <s v=""/>
    <m/>
    <s v=""/>
    <s v=""/>
    <m/>
    <m/>
    <m/>
    <m/>
    <m/>
    <s v=""/>
    <m/>
    <m/>
    <s v=""/>
    <s v=""/>
    <s v=""/>
    <m/>
    <s v=""/>
    <m/>
    <m/>
    <s v=""/>
    <s v=""/>
    <m/>
    <m/>
    <m/>
    <m/>
    <s v=""/>
    <m/>
    <m/>
    <s v=""/>
    <s v=""/>
    <m/>
    <s v=""/>
    <m/>
    <m/>
    <m/>
    <m/>
    <m/>
    <s v=""/>
    <s v=""/>
    <s v=""/>
    <s v=""/>
    <s v=""/>
    <n v="539687"/>
  </r>
  <r>
    <n v="72"/>
    <d v="2021-02-22T20:36:00"/>
    <s v="YTIR Stella 1Q 2021"/>
    <s v="2020 - 2021 Shoots"/>
    <s v="Primary Project Group"/>
    <n v="0"/>
    <x v="0"/>
    <s v="Luxury Brand A"/>
    <x v="0"/>
    <x v="0"/>
    <s v=""/>
    <s v="Film &amp; Video Production"/>
    <s v="Furlined Yael Staav Stella Atlanta Bid Package v2"/>
    <s v="Furlined Stella Atlanta Bid Staav ABID v2"/>
    <s v="Original"/>
    <n v="546087"/>
    <s v="cost-plus"/>
    <m/>
    <n v="1"/>
    <m/>
    <m/>
    <m/>
    <n v="1"/>
    <m/>
    <m/>
    <m/>
    <m/>
    <m/>
    <m/>
    <m/>
    <s v=""/>
    <m/>
    <s v=""/>
    <s v=""/>
    <m/>
    <s v=""/>
    <s v=""/>
    <m/>
    <m/>
    <m/>
    <m/>
    <m/>
    <s v=""/>
    <m/>
    <m/>
    <s v=""/>
    <s v=""/>
    <s v=""/>
    <m/>
    <s v=""/>
    <m/>
    <m/>
    <s v=""/>
    <s v=""/>
    <m/>
    <m/>
    <m/>
    <m/>
    <s v=""/>
    <m/>
    <m/>
    <s v=""/>
    <s v=""/>
    <m/>
    <s v=""/>
    <m/>
    <m/>
    <m/>
    <m/>
    <m/>
    <s v=""/>
    <s v=""/>
    <s v=""/>
    <s v=""/>
    <s v=""/>
    <n v="546087"/>
  </r>
  <r>
    <n v="72"/>
    <d v="2021-02-22T20:36:00"/>
    <s v="YTIR Stella 1Q 2021"/>
    <s v="2020 - 2021 Shoots"/>
    <s v="Primary Project Group"/>
    <n v="0"/>
    <x v="0"/>
    <s v="Luxury Brand A"/>
    <x v="0"/>
    <x v="0"/>
    <s v=""/>
    <s v="Film &amp; Video Production"/>
    <s v="Furlined Yael Staav Stella LA Bid Package v2"/>
    <s v="Furlined Stella LosAngeles ABID Bid Staav v2"/>
    <s v="Original"/>
    <n v="546874"/>
    <s v="cost-plus"/>
    <m/>
    <n v="1"/>
    <m/>
    <m/>
    <m/>
    <n v="1"/>
    <m/>
    <m/>
    <m/>
    <m/>
    <m/>
    <m/>
    <m/>
    <s v=""/>
    <m/>
    <s v=""/>
    <s v=""/>
    <m/>
    <s v=""/>
    <s v=""/>
    <m/>
    <m/>
    <m/>
    <m/>
    <m/>
    <s v=""/>
    <m/>
    <m/>
    <s v=""/>
    <s v=""/>
    <s v=""/>
    <m/>
    <s v=""/>
    <m/>
    <m/>
    <s v=""/>
    <s v=""/>
    <m/>
    <m/>
    <m/>
    <m/>
    <s v=""/>
    <m/>
    <m/>
    <s v=""/>
    <s v=""/>
    <m/>
    <s v=""/>
    <m/>
    <m/>
    <m/>
    <m/>
    <m/>
    <s v=""/>
    <s v=""/>
    <s v=""/>
    <s v=""/>
    <s v=""/>
    <n v="546874"/>
  </r>
  <r>
    <n v="72"/>
    <d v="2021-02-22T20:36:00"/>
    <s v="YTIR Stella 1Q 2021"/>
    <s v="2020 - 2021 Shoots"/>
    <s v="Primary Project Group"/>
    <n v="0"/>
    <x v="0"/>
    <s v="Luxury Brand A"/>
    <x v="0"/>
    <x v="0"/>
    <s v=""/>
    <s v="Film &amp; Video Production"/>
    <s v="Stella Submission_Los Angeles"/>
    <s v="AC.STELLA.ROMANEK.BID.LA_2DY.V4"/>
    <s v="Original"/>
    <n v="883568.14729999995"/>
    <s v="cost-plus"/>
    <m/>
    <m/>
    <m/>
    <m/>
    <m/>
    <m/>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Stella Submission_New Orleans"/>
    <s v="AC.STELLA.ROMANEK.BID.NO_2DY.V4.abid"/>
    <s v="Original"/>
    <n v="968869.89729999995"/>
    <s v="cost-plus"/>
    <m/>
    <m/>
    <m/>
    <m/>
    <m/>
    <m/>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ATLANTA-2x12 Bid Pkg"/>
    <s v="ATLANTA Bid Pkg"/>
    <s v="Original"/>
    <n v="779870"/>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LOS ANGELES-2x12 Bid Pkg"/>
    <s v="LOS ANGELES Bid Pkg"/>
    <s v="Original"/>
    <n v="777527"/>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V2-ATLANTA-2x12 Bid Pkg"/>
    <s v="V2 PARK ATLANTA STELLA-9 MARCH"/>
    <s v="Original"/>
    <n v="729270"/>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1"/>
    <x v="0"/>
    <s v="Luxury Brand A"/>
    <x v="0"/>
    <x v="0"/>
    <s v="Arcade Edit"/>
    <s v="Editorial"/>
    <s v="Stella_Mar8_Offline_MixOnly"/>
    <s v="Bid_9654_3"/>
    <s v="Original"/>
    <n v="54046.7"/>
    <s v="cost-plus"/>
    <n v="54046.7"/>
    <m/>
    <m/>
    <m/>
    <n v="1"/>
    <n v="1"/>
    <n v="1"/>
    <m/>
    <m/>
    <m/>
    <m/>
    <m/>
    <m/>
    <s v=""/>
    <m/>
    <s v="52262.5"/>
    <s v=""/>
    <m/>
    <s v=""/>
    <s v=""/>
    <m/>
    <m/>
    <m/>
    <m/>
    <m/>
    <s v=""/>
    <m/>
    <m/>
    <s v=""/>
    <s v=""/>
    <s v=""/>
    <m/>
    <s v=""/>
    <m/>
    <m/>
    <s v=""/>
    <s v=""/>
    <m/>
    <m/>
    <m/>
    <m/>
    <s v=""/>
    <m/>
    <m/>
    <s v=""/>
    <s v=""/>
    <m/>
    <s v=""/>
    <m/>
    <m/>
    <m/>
    <m/>
    <m/>
    <s v=""/>
    <s v=""/>
    <s v=""/>
    <s v=""/>
    <s v=""/>
    <n v="0"/>
  </r>
  <r>
    <n v="72"/>
    <d v="2021-02-22T20:36:00"/>
    <s v="YTIR Stella 1Q 2021"/>
    <s v="2020 - 2021 Shoots"/>
    <s v="Primary Project Group"/>
    <n v="1"/>
    <x v="0"/>
    <s v="Luxury Brand A"/>
    <x v="0"/>
    <x v="0"/>
    <s v="Arcade Edit"/>
    <s v="Audio Post"/>
    <s v="Stella_Mar8_Offline_MixOnly"/>
    <s v="Audio"/>
    <s v="Original"/>
    <n v="3560"/>
    <s v="cost-plus"/>
    <n v="3560"/>
    <m/>
    <m/>
    <m/>
    <n v="1"/>
    <n v="1"/>
    <n v="1"/>
    <m/>
    <m/>
    <m/>
    <m/>
    <m/>
    <m/>
    <s v=""/>
    <m/>
    <s v="3560"/>
    <s v=""/>
    <m/>
    <s v=""/>
    <s v=""/>
    <m/>
    <m/>
    <m/>
    <m/>
    <m/>
    <s v=""/>
    <m/>
    <m/>
    <s v=""/>
    <s v=""/>
    <s v=""/>
    <m/>
    <s v=""/>
    <m/>
    <m/>
    <s v=""/>
    <s v=""/>
    <m/>
    <m/>
    <m/>
    <m/>
    <s v=""/>
    <m/>
    <m/>
    <s v=""/>
    <s v=""/>
    <m/>
    <s v=""/>
    <m/>
    <m/>
    <m/>
    <m/>
    <m/>
    <s v=""/>
    <s v=""/>
    <s v=""/>
    <s v=""/>
    <s v=""/>
    <n v="0"/>
  </r>
  <r>
    <n v="74"/>
    <d v="2021-02-26T02:55:00"/>
    <s v="MU Earth Day"/>
    <s v="2020 - 2021 Shoots"/>
    <s v="Primary Project Group"/>
    <n v="0"/>
    <x v="0"/>
    <s v="Luxury Brand A"/>
    <x v="0"/>
    <x v="0"/>
    <s v=""/>
    <s v="Film &amp; Video Production"/>
    <s v="Bid Michelob Ultra Atlanta v2.5"/>
    <s v="Bid 2125 Michelob ATL v2.5vc ABID"/>
    <s v="Original"/>
    <n v="915193.07519999996"/>
    <s v="cost-plus"/>
    <m/>
    <n v="1"/>
    <n v="1"/>
    <m/>
    <m/>
    <n v="1"/>
    <m/>
    <m/>
    <m/>
    <m/>
    <m/>
    <m/>
    <m/>
    <s v=""/>
    <m/>
    <s v=""/>
    <s v=""/>
    <m/>
    <s v=""/>
    <s v=""/>
    <m/>
    <m/>
    <m/>
    <m/>
    <m/>
    <s v=""/>
    <m/>
    <m/>
    <s v=""/>
    <s v=""/>
    <s v=""/>
    <m/>
    <s v=""/>
    <m/>
    <m/>
    <s v=""/>
    <s v=""/>
    <m/>
    <m/>
    <m/>
    <m/>
    <s v=""/>
    <m/>
    <m/>
    <s v=""/>
    <s v=""/>
    <m/>
    <s v=""/>
    <m/>
    <m/>
    <m/>
    <m/>
    <m/>
    <s v=""/>
    <s v=""/>
    <s v=""/>
    <s v=""/>
    <s v=""/>
    <n v="915193.07519999996"/>
  </r>
  <r>
    <n v="74"/>
    <d v="2021-02-26T02:55:00"/>
    <s v="MU Earth Day"/>
    <s v="2020 - 2021 Shoots"/>
    <s v="Primary Project Group"/>
    <n v="1"/>
    <x v="0"/>
    <s v="Luxury Brand A"/>
    <x v="0"/>
    <x v="0"/>
    <s v="Little Minx"/>
    <s v="Film &amp; Video Production"/>
    <s v="Bid Michelob Ultra Colombia v1.4 rev"/>
    <s v="Bid 2125 Michelob v1.4 COLO ABID rev"/>
    <s v="Original"/>
    <n v="676807.62479999999"/>
    <s v="cost-plus"/>
    <n v="737018.98230000003"/>
    <n v="1"/>
    <n v="1"/>
    <m/>
    <m/>
    <n v="1"/>
    <m/>
    <m/>
    <m/>
    <m/>
    <m/>
    <m/>
    <m/>
    <s v=""/>
    <m/>
    <s v="527338.3916"/>
    <s v=""/>
    <m/>
    <s v=""/>
    <s v=""/>
    <m/>
    <m/>
    <m/>
    <m/>
    <m/>
    <s v=""/>
    <m/>
    <m/>
    <s v=""/>
    <s v=""/>
    <s v=""/>
    <m/>
    <s v=""/>
    <m/>
    <m/>
    <s v=""/>
    <s v=""/>
    <m/>
    <m/>
    <m/>
    <m/>
    <s v=""/>
    <m/>
    <m/>
    <s v=""/>
    <s v=""/>
    <m/>
    <s v=""/>
    <m/>
    <m/>
    <m/>
    <m/>
    <m/>
    <s v=""/>
    <s v=""/>
    <s v=""/>
    <s v=""/>
    <s v=""/>
    <n v="676807.62479999999"/>
  </r>
  <r>
    <n v="74"/>
    <d v="2021-02-26T02:55:00"/>
    <s v="MU Earth Day"/>
    <s v="2020 - 2021 Shoots"/>
    <s v="Primary Project Group"/>
    <n v="0"/>
    <x v="0"/>
    <s v="Luxury Brand A"/>
    <x v="0"/>
    <x v="0"/>
    <s v=""/>
    <s v="Film &amp; Video Production"/>
    <s v="Michelob Rev Bid ATL v2.9"/>
    <s v="Bid 2125 Michelob ATL v2.9hh ABID"/>
    <s v="Original"/>
    <n v="799179.59589999996"/>
    <s v="cost-plus"/>
    <m/>
    <n v="1"/>
    <n v="1"/>
    <m/>
    <m/>
    <n v="1"/>
    <m/>
    <m/>
    <m/>
    <m/>
    <m/>
    <m/>
    <m/>
    <s v=""/>
    <m/>
    <s v=""/>
    <s v=""/>
    <m/>
    <s v=""/>
    <s v=""/>
    <m/>
    <m/>
    <m/>
    <m/>
    <m/>
    <s v=""/>
    <m/>
    <m/>
    <s v=""/>
    <s v=""/>
    <s v=""/>
    <m/>
    <s v=""/>
    <m/>
    <m/>
    <s v=""/>
    <s v=""/>
    <m/>
    <m/>
    <m/>
    <m/>
    <s v=""/>
    <m/>
    <m/>
    <s v=""/>
    <s v=""/>
    <m/>
    <s v=""/>
    <m/>
    <m/>
    <m/>
    <m/>
    <m/>
    <s v=""/>
    <s v=""/>
    <s v=""/>
    <s v=""/>
    <s v=""/>
    <n v="799179.59589999996"/>
  </r>
  <r>
    <n v="74"/>
    <d v="2021-02-26T02:55:00"/>
    <s v="MU Earth Day"/>
    <s v="2020 - 2021 Shoots"/>
    <s v="Primary Project Group"/>
    <n v="0"/>
    <x v="0"/>
    <s v="Luxury Brand A"/>
    <x v="0"/>
    <x v="0"/>
    <s v=""/>
    <s v="Film &amp; Video Production"/>
    <s v="Michelob Rev Bid COLOMBIA v1.5"/>
    <s v="Bid 2125 Michelob v1.5 COLO ABID"/>
    <s v="Original"/>
    <n v="662391.20189999999"/>
    <s v="cost-plus"/>
    <m/>
    <n v="1"/>
    <n v="1"/>
    <m/>
    <m/>
    <n v="1"/>
    <m/>
    <m/>
    <m/>
    <m/>
    <m/>
    <m/>
    <m/>
    <s v=""/>
    <m/>
    <s v=""/>
    <s v=""/>
    <m/>
    <s v=""/>
    <s v=""/>
    <m/>
    <m/>
    <m/>
    <m/>
    <m/>
    <s v=""/>
    <m/>
    <m/>
    <s v=""/>
    <s v=""/>
    <s v=""/>
    <m/>
    <s v=""/>
    <m/>
    <m/>
    <s v=""/>
    <s v=""/>
    <m/>
    <m/>
    <m/>
    <m/>
    <s v=""/>
    <m/>
    <m/>
    <s v=""/>
    <s v=""/>
    <m/>
    <s v=""/>
    <m/>
    <m/>
    <m/>
    <m/>
    <m/>
    <s v=""/>
    <s v=""/>
    <s v=""/>
    <s v=""/>
    <s v=""/>
    <n v="662391.20189999999"/>
  </r>
  <r>
    <n v="74"/>
    <d v="2021-02-26T02:55:00"/>
    <s v="MU Earth Day"/>
    <s v="2020 - 2021 Shoots"/>
    <s v="Primary Project Group"/>
    <n v="0"/>
    <x v="0"/>
    <s v="Luxury Brand A"/>
    <x v="0"/>
    <x v="0"/>
    <s v=""/>
    <s v="Film &amp; Video Production"/>
    <s v="Michelob Rev Bid COLOMBIA v1.7"/>
    <s v="Bid 2125 Michelob v1.7 COLO ABID"/>
    <s v="Original"/>
    <n v="603650.83429999999"/>
    <s v="cost-plus"/>
    <m/>
    <n v="1"/>
    <n v="1"/>
    <m/>
    <m/>
    <n v="1"/>
    <m/>
    <m/>
    <m/>
    <m/>
    <m/>
    <m/>
    <m/>
    <s v=""/>
    <m/>
    <s v=""/>
    <s v=""/>
    <m/>
    <s v=""/>
    <s v=""/>
    <m/>
    <m/>
    <m/>
    <m/>
    <m/>
    <s v=""/>
    <m/>
    <m/>
    <s v=""/>
    <s v=""/>
    <s v=""/>
    <m/>
    <s v=""/>
    <m/>
    <m/>
    <s v=""/>
    <s v=""/>
    <m/>
    <m/>
    <m/>
    <m/>
    <s v=""/>
    <m/>
    <m/>
    <s v=""/>
    <s v=""/>
    <m/>
    <s v=""/>
    <m/>
    <m/>
    <m/>
    <m/>
    <m/>
    <s v=""/>
    <s v=""/>
    <s v=""/>
    <s v=""/>
    <s v=""/>
    <n v="603650.83429999999"/>
  </r>
  <r>
    <n v="74"/>
    <d v="2021-02-26T02:55:00"/>
    <s v="MU Earth Day"/>
    <s v="2020 - 2021 Shoots"/>
    <s v="Primary Project Group"/>
    <n v="0"/>
    <x v="0"/>
    <s v="Luxury Brand A"/>
    <x v="0"/>
    <x v="0"/>
    <s v=""/>
    <s v="Film &amp; Video Production"/>
    <s v="Bid Michelob Ultra Miami v3.4"/>
    <s v="Bid 2125 Michelob FL v3.4vc ABID"/>
    <s v="Original"/>
    <n v="704353.69850000006"/>
    <s v="cost-plus"/>
    <m/>
    <n v="1"/>
    <n v="1"/>
    <m/>
    <m/>
    <n v="1"/>
    <m/>
    <m/>
    <m/>
    <m/>
    <m/>
    <m/>
    <m/>
    <s v=""/>
    <m/>
    <s v=""/>
    <s v=""/>
    <m/>
    <s v=""/>
    <s v=""/>
    <m/>
    <m/>
    <m/>
    <m/>
    <m/>
    <s v=""/>
    <m/>
    <m/>
    <s v=""/>
    <s v=""/>
    <s v=""/>
    <m/>
    <s v=""/>
    <m/>
    <m/>
    <s v=""/>
    <s v=""/>
    <m/>
    <m/>
    <m/>
    <m/>
    <s v=""/>
    <m/>
    <m/>
    <s v=""/>
    <s v=""/>
    <m/>
    <s v=""/>
    <m/>
    <m/>
    <m/>
    <m/>
    <m/>
    <s v=""/>
    <s v=""/>
    <s v=""/>
    <s v=""/>
    <s v=""/>
    <n v="704353.69850000006"/>
  </r>
  <r>
    <n v="74"/>
    <d v="2021-02-26T02:55:00"/>
    <s v="MU Earth Day"/>
    <s v="2020 - 2021 Shoots"/>
    <s v="Primary Project Group"/>
    <n v="0"/>
    <x v="0"/>
    <s v="Luxury Brand A"/>
    <x v="0"/>
    <x v="0"/>
    <s v=""/>
    <s v="Film &amp; Video Production"/>
    <s v="Bid Michelob Ultra Atlanta v2.10"/>
    <s v="Bid 2125 Michelob ATL v2.10vc ABID"/>
    <s v="Original"/>
    <n v="797556.84589999996"/>
    <s v="cost-plus"/>
    <m/>
    <n v="1"/>
    <n v="1"/>
    <m/>
    <m/>
    <n v="1"/>
    <m/>
    <m/>
    <m/>
    <m/>
    <m/>
    <m/>
    <m/>
    <s v=""/>
    <m/>
    <s v=""/>
    <s v=""/>
    <m/>
    <s v=""/>
    <s v=""/>
    <m/>
    <m/>
    <m/>
    <m/>
    <m/>
    <s v=""/>
    <m/>
    <m/>
    <s v=""/>
    <s v=""/>
    <s v=""/>
    <m/>
    <s v=""/>
    <m/>
    <m/>
    <s v=""/>
    <s v=""/>
    <m/>
    <m/>
    <m/>
    <m/>
    <s v=""/>
    <m/>
    <m/>
    <s v=""/>
    <s v=""/>
    <m/>
    <s v=""/>
    <m/>
    <m/>
    <m/>
    <m/>
    <m/>
    <s v=""/>
    <s v=""/>
    <s v=""/>
    <s v=""/>
    <s v=""/>
    <n v="797556.84589999996"/>
  </r>
  <r>
    <n v="74"/>
    <d v="2021-02-26T02:55:00"/>
    <s v="MU Earth Day"/>
    <s v="2020 - 2021 Shoots"/>
    <s v="Primary Project Group"/>
    <n v="0"/>
    <x v="0"/>
    <s v="Luxury Brand A"/>
    <x v="0"/>
    <x v="0"/>
    <s v=""/>
    <s v="Editorial"/>
    <s v="EarthDay_MusicVideo_editcolormix_NOWKND"/>
    <s v="EarthDay_OfflineColorMix_NOWKND"/>
    <s v="Original"/>
    <n v="175290.14"/>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_editcolormix_ACCELERATED"/>
    <s v="EarthDay_OfflineColorMix_ACCELERATED"/>
    <s v="Original"/>
    <n v="186588.45"/>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NOSOCIALS_editcolormix_NOWKND"/>
    <s v="MusicVideoNoSocialsNoWKND"/>
    <s v="Original"/>
    <n v="142897.44"/>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NOSOCIALS_editcolormix_ACCELERATED"/>
    <s v="MusicVideoNOSocialsWITHWKND"/>
    <s v="Original"/>
    <n v="154433.74"/>
    <s v="firm-bid"/>
    <m/>
    <m/>
    <m/>
    <m/>
    <n v="1"/>
    <n v="1"/>
    <n v="1"/>
    <m/>
    <m/>
    <m/>
    <m/>
    <m/>
    <m/>
    <s v=""/>
    <m/>
    <s v=""/>
    <s v=""/>
    <m/>
    <s v=""/>
    <s v=""/>
    <m/>
    <m/>
    <m/>
    <m/>
    <m/>
    <s v=""/>
    <m/>
    <m/>
    <s v=""/>
    <s v=""/>
    <s v=""/>
    <m/>
    <s v=""/>
    <m/>
    <m/>
    <s v=""/>
    <s v=""/>
    <m/>
    <m/>
    <m/>
    <m/>
    <s v=""/>
    <m/>
    <m/>
    <s v=""/>
    <s v=""/>
    <m/>
    <s v=""/>
    <m/>
    <m/>
    <m/>
    <m/>
    <m/>
    <s v=""/>
    <s v=""/>
    <s v=""/>
    <s v=""/>
    <s v=""/>
    <n v="0"/>
  </r>
  <r>
    <n v="74"/>
    <d v="2021-02-26T02:55:00"/>
    <s v="MU Earth Day"/>
    <s v="2020 - 2021 Shoots"/>
    <s v="Primary Project Group"/>
    <n v="1"/>
    <x v="0"/>
    <s v="Luxury Brand A"/>
    <x v="0"/>
    <x v="0"/>
    <s v="Arcade Edit"/>
    <s v="Editorial"/>
    <s v="EarthDay_MV_NOSOCIALS_REV_Mar18"/>
    <s v="Bid_9629_10"/>
    <s v="Original"/>
    <n v="147293.44"/>
    <s v="firm-bid"/>
    <n v="161300.64199999999"/>
    <m/>
    <m/>
    <m/>
    <n v="1"/>
    <n v="1"/>
    <n v="1"/>
    <m/>
    <m/>
    <m/>
    <m/>
    <m/>
    <m/>
    <s v=""/>
    <m/>
    <s v="138014.5"/>
    <s v=""/>
    <m/>
    <s v=""/>
    <s v=""/>
    <m/>
    <m/>
    <m/>
    <m/>
    <m/>
    <s v=""/>
    <m/>
    <m/>
    <s v=""/>
    <s v=""/>
    <s v=""/>
    <m/>
    <s v=""/>
    <m/>
    <m/>
    <s v=""/>
    <s v=""/>
    <m/>
    <m/>
    <m/>
    <m/>
    <s v=""/>
    <m/>
    <m/>
    <s v=""/>
    <s v=""/>
    <m/>
    <s v=""/>
    <m/>
    <m/>
    <m/>
    <m/>
    <m/>
    <s v=""/>
    <s v=""/>
    <s v=""/>
    <s v=""/>
    <s v=""/>
    <n v="0"/>
  </r>
  <r>
    <n v="74"/>
    <d v="2021-02-26T02:55:00"/>
    <s v="MU Earth Day"/>
    <s v="2020 - 2021 Shoots"/>
    <s v="Primary Project Group"/>
    <n v="1"/>
    <x v="0"/>
    <s v="Luxury Brand A"/>
    <x v="0"/>
    <x v="0"/>
    <s v="The Mill"/>
    <s v="VFX"/>
    <s v="3/12 | Music Video"/>
    <s v="abid_1082867_export"/>
    <s v="Original"/>
    <n v="168120"/>
    <s v="cost-plus"/>
    <n v="174120"/>
    <m/>
    <m/>
    <m/>
    <m/>
    <m/>
    <m/>
    <m/>
    <m/>
    <m/>
    <m/>
    <m/>
    <m/>
    <s v=""/>
    <m/>
    <s v="168120"/>
    <s v=""/>
    <m/>
    <s v=""/>
    <s v=""/>
    <m/>
    <m/>
    <m/>
    <m/>
    <m/>
    <s v=""/>
    <m/>
    <m/>
    <s v=""/>
    <s v=""/>
    <s v=""/>
    <m/>
    <s v=""/>
    <m/>
    <m/>
    <s v=""/>
    <s v=""/>
    <m/>
    <m/>
    <m/>
    <m/>
    <s v=""/>
    <m/>
    <m/>
    <s v=""/>
    <s v=""/>
    <m/>
    <s v=""/>
    <m/>
    <m/>
    <m/>
    <m/>
    <m/>
    <s v=""/>
    <s v=""/>
    <s v=""/>
    <s v=""/>
    <s v=""/>
    <n v="0"/>
  </r>
  <r>
    <n v="74"/>
    <d v="2021-02-26T02:55:00"/>
    <s v="MU Earth Day"/>
    <s v="2020 - 2021 Shoots"/>
    <s v="Primary Project Group"/>
    <n v="0"/>
    <x v="0"/>
    <s v="Luxury Brand A"/>
    <x v="0"/>
    <x v="0"/>
    <s v=""/>
    <s v="VFX"/>
    <s v="3/12 | Music Video Accelerated"/>
    <s v="abid_1082871_export"/>
    <s v="Original"/>
    <n v="180120"/>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Bud Light Cooler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Bud Light Coolers"/>
    <s v="2020 - 2021 Shoots"/>
    <s v="Primary Project Group"/>
    <n v="1"/>
    <x v="0"/>
    <s v="Luxury Brand A"/>
    <x v="0"/>
    <x v="0"/>
    <s v="Anonymous Content"/>
    <s v="Film &amp; Video Production"/>
    <s v="AC.BIDLIGHT.REES.PROD BID.NO_3DY.V1"/>
    <s v="AC.BUDLIGHT.REES.BID.NO_3DY.V2.abid"/>
    <s v="Original"/>
    <n v="1344821.5530000001"/>
    <s v="cost-plus"/>
    <n v="960338.05839999998"/>
    <n v="1"/>
    <n v="1"/>
    <m/>
    <m/>
    <m/>
    <m/>
    <m/>
    <m/>
    <m/>
    <m/>
    <m/>
    <m/>
    <s v=""/>
    <m/>
    <s v="919418.4821"/>
    <s v=""/>
    <m/>
    <s v=""/>
    <s v=""/>
    <m/>
    <m/>
    <m/>
    <m/>
    <m/>
    <s v=""/>
    <m/>
    <m/>
    <s v=""/>
    <s v=""/>
    <s v=""/>
    <m/>
    <s v=""/>
    <m/>
    <m/>
    <s v=""/>
    <s v=""/>
    <m/>
    <m/>
    <m/>
    <m/>
    <s v=""/>
    <m/>
    <m/>
    <s v=""/>
    <s v=""/>
    <m/>
    <s v=""/>
    <m/>
    <m/>
    <m/>
    <m/>
    <m/>
    <s v=""/>
    <s v=""/>
    <s v=""/>
    <s v=""/>
    <s v=""/>
    <n v="1344821.5530000001"/>
  </r>
  <r>
    <n v="75"/>
    <d v="2021-03-10T19:09:00"/>
    <s v="Bud Light Coolers"/>
    <s v="2020 - 2021 Shoots"/>
    <s v="Primary Project Group"/>
    <n v="0"/>
    <x v="0"/>
    <s v="Luxury Brand A"/>
    <x v="0"/>
    <x v="0"/>
    <s v=""/>
    <s v="Film &amp; Video Production"/>
    <s v="AC.BUDLIGHT.REES.BID.NO_3DY.V2"/>
    <s v="AC.BUDLIGHT.REES.BID.NO_3DY.V3.abid"/>
    <s v="Original"/>
    <n v="1369572.1780000001"/>
    <s v="cost-plus"/>
    <m/>
    <n v="1"/>
    <n v="1"/>
    <m/>
    <m/>
    <m/>
    <m/>
    <m/>
    <m/>
    <m/>
    <m/>
    <m/>
    <m/>
    <s v=""/>
    <m/>
    <s v=""/>
    <s v=""/>
    <m/>
    <s v=""/>
    <s v=""/>
    <m/>
    <m/>
    <m/>
    <m/>
    <m/>
    <s v=""/>
    <m/>
    <m/>
    <s v=""/>
    <s v=""/>
    <s v=""/>
    <m/>
    <s v=""/>
    <m/>
    <m/>
    <s v=""/>
    <s v=""/>
    <m/>
    <m/>
    <m/>
    <m/>
    <s v=""/>
    <m/>
    <m/>
    <s v=""/>
    <s v=""/>
    <m/>
    <s v=""/>
    <m/>
    <m/>
    <m/>
    <m/>
    <m/>
    <s v=""/>
    <s v=""/>
    <s v=""/>
    <s v=""/>
    <s v=""/>
    <n v="1369572.1780000001"/>
  </r>
  <r>
    <n v="75"/>
    <d v="2021-03-10T19:09:00"/>
    <s v="Bud Light Coolers"/>
    <s v="2020 - 2021 Shoots"/>
    <s v="Primary Project Group"/>
    <n v="0"/>
    <x v="0"/>
    <s v="Luxury Brand A"/>
    <x v="0"/>
    <x v="0"/>
    <s v=""/>
    <s v="Film &amp; Video Production"/>
    <s v="Bud Light / Mike Warzin / Arts &amp; Sciences / 4 Days / New Orleans"/>
    <s v="Bud Light_Warzin_A&amp;S_4 Day_New Orleans"/>
    <s v="Original"/>
    <n v="1571806.49"/>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4 Days / New Orleans"/>
    <s v="Bud Light_Warzin_A&amp;S_C+ Covid Costs_4 Day"/>
    <s v="Original"/>
    <n v="184356.8"/>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s / New Orleans"/>
    <s v="Bud Light_Warzin_A&amp;S_C+Covid Costs_3 Day"/>
    <s v="Original"/>
    <n v="150166.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s / New Orleans"/>
    <s v="Bud Light_Warzin_A&amp;S_3 Day_New Orleans"/>
    <s v="Original"/>
    <n v="1387154.67"/>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Bid Package 3.11.21"/>
    <s v="Bud LIght_Warzin_A&amp;S_3 Day_New Orleans_v2"/>
    <s v="Original"/>
    <n v="1323883.76"/>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Bid Package 3.11.21"/>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3 Day Bid V3"/>
    <s v="Bud Light_Warzin_A&amp;S_3 Day_New Orleans_v3"/>
    <s v="Original"/>
    <n v="1316973.8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3 Day Bid V3"/>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 Bid  V4"/>
    <s v="Bud Light_Warzin_A&amp;S_3 Day_New Orleans_v4"/>
    <s v="Original"/>
    <n v="1335066.78"/>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 Bid  V4"/>
    <s v="Bud Light_Warzin_A&amp;S_C + Covid Costs_3 Day_V3"/>
    <s v="Original"/>
    <n v="129479.25"/>
    <s v="cost-plus"/>
    <m/>
    <m/>
    <m/>
    <m/>
    <m/>
    <m/>
    <m/>
    <m/>
    <m/>
    <m/>
    <m/>
    <m/>
    <m/>
    <s v=""/>
    <m/>
    <s v=""/>
    <s v=""/>
    <m/>
    <s v=""/>
    <s v=""/>
    <m/>
    <m/>
    <m/>
    <m/>
    <m/>
    <s v=""/>
    <m/>
    <m/>
    <s v=""/>
    <s v=""/>
    <s v=""/>
    <m/>
    <s v=""/>
    <m/>
    <m/>
    <s v=""/>
    <s v=""/>
    <m/>
    <m/>
    <m/>
    <m/>
    <s v=""/>
    <m/>
    <m/>
    <s v=""/>
    <s v=""/>
    <m/>
    <s v=""/>
    <m/>
    <m/>
    <m/>
    <m/>
    <m/>
    <s v=""/>
    <s v=""/>
    <s v=""/>
    <s v=""/>
    <s v=""/>
    <n v="0"/>
  </r>
  <r>
    <n v="75"/>
    <d v="2021-03-10T19:09:00"/>
    <s v="Bud Light Coolers"/>
    <s v="2020 - 2021 Shoots"/>
    <s v="Primary Project Group"/>
    <n v="1"/>
    <x v="0"/>
    <s v="Luxury Brand A"/>
    <x v="0"/>
    <x v="0"/>
    <s v="Arcade Edit"/>
    <s v="Editorial"/>
    <s v="BudlightCooler_OfflineColorVOrec"/>
    <s v="Bid_9625_4"/>
    <s v="Original"/>
    <n v="140356.66"/>
    <s v="cost-plus"/>
    <n v="140356.66"/>
    <m/>
    <m/>
    <m/>
    <m/>
    <n v="1"/>
    <n v="1"/>
    <m/>
    <m/>
    <m/>
    <m/>
    <m/>
    <m/>
    <s v=""/>
    <m/>
    <s v="134053"/>
    <s v=""/>
    <m/>
    <s v=""/>
    <s v=""/>
    <m/>
    <m/>
    <m/>
    <m/>
    <m/>
    <s v=""/>
    <m/>
    <m/>
    <s v=""/>
    <s v=""/>
    <s v=""/>
    <m/>
    <s v=""/>
    <m/>
    <m/>
    <s v=""/>
    <s v=""/>
    <m/>
    <m/>
    <m/>
    <m/>
    <s v=""/>
    <m/>
    <m/>
    <s v=""/>
    <s v=""/>
    <m/>
    <s v=""/>
    <m/>
    <m/>
    <m/>
    <m/>
    <m/>
    <s v=""/>
    <s v=""/>
    <s v=""/>
    <s v=""/>
    <s v=""/>
    <n v="0"/>
  </r>
  <r>
    <n v="75"/>
    <d v="2021-03-10T19:09:00"/>
    <s v="Bud Light Coolers"/>
    <s v="2020 - 2021 Shoots"/>
    <s v="Primary Project Group"/>
    <n v="1"/>
    <x v="0"/>
    <s v="Luxury Brand A"/>
    <x v="0"/>
    <x v="0"/>
    <s v="The Mill"/>
    <s v="VFX"/>
    <s v="REV w/Mill discount - 3.11 I x1 :30, 5x :15's + End Card. Boom up x1"/>
    <s v="abid_1082799_export"/>
    <s v="Original"/>
    <n v="164130"/>
    <s v="cost-plus"/>
    <n v="164130"/>
    <m/>
    <m/>
    <m/>
    <m/>
    <m/>
    <m/>
    <m/>
    <m/>
    <m/>
    <m/>
    <m/>
    <m/>
    <s v=""/>
    <m/>
    <s v="164130"/>
    <s v=""/>
    <m/>
    <s v=""/>
    <s v=""/>
    <m/>
    <m/>
    <m/>
    <m/>
    <m/>
    <s v=""/>
    <m/>
    <m/>
    <s v=""/>
    <s v=""/>
    <s v=""/>
    <m/>
    <s v=""/>
    <m/>
    <m/>
    <s v=""/>
    <s v=""/>
    <m/>
    <m/>
    <m/>
    <m/>
    <s v=""/>
    <m/>
    <m/>
    <s v=""/>
    <s v=""/>
    <m/>
    <s v=""/>
    <m/>
    <m/>
    <m/>
    <m/>
    <m/>
    <s v=""/>
    <s v=""/>
    <s v=""/>
    <s v=""/>
    <s v=""/>
    <n v="0"/>
  </r>
  <r>
    <n v="76"/>
    <d v="2021-03-23T18:33:00"/>
    <s v="Michelob Ultra FCB Shoot"/>
    <s v="2020 - 2021 Shoots"/>
    <s v="Primary Project Group"/>
    <n v="1"/>
    <x v="0"/>
    <s v="Luxury Brand A"/>
    <x v="0"/>
    <x v="0"/>
    <s v="Maes Studio, Inc."/>
    <s v="Film &amp; Video Production"/>
    <s v="Maes Approach Michelob Ultra"/>
    <s v="FCB MUL T3 Seltzer and Holiday Shoot"/>
    <s v="Original"/>
    <n v="69966.25"/>
    <s v="cost-plus"/>
    <n v="73935.166670000006"/>
    <m/>
    <m/>
    <m/>
    <m/>
    <m/>
    <m/>
    <m/>
    <m/>
    <m/>
    <m/>
    <m/>
    <m/>
    <s v=""/>
    <m/>
    <s v="69966.25"/>
    <s v=""/>
    <m/>
    <s v=""/>
    <s v=""/>
    <m/>
    <m/>
    <m/>
    <m/>
    <m/>
    <s v=""/>
    <m/>
    <m/>
    <s v=""/>
    <s v=""/>
    <s v=""/>
    <m/>
    <s v=""/>
    <m/>
    <m/>
    <s v=""/>
    <s v=""/>
    <m/>
    <m/>
    <m/>
    <m/>
    <s v=""/>
    <m/>
    <m/>
    <s v=""/>
    <s v=""/>
    <m/>
    <s v=""/>
    <m/>
    <m/>
    <m/>
    <m/>
    <m/>
    <s v=""/>
    <s v=""/>
    <s v=""/>
    <s v=""/>
    <s v=""/>
    <n v="0"/>
  </r>
  <r>
    <n v="76"/>
    <d v="2021-03-23T18:33:00"/>
    <s v="Michelob Ultra FCB Shoot"/>
    <s v="2020 - 2021 Shoots"/>
    <s v="Primary Project Group"/>
    <n v="0"/>
    <x v="0"/>
    <s v="Luxury Brand A"/>
    <x v="0"/>
    <x v="0"/>
    <s v=""/>
    <s v="Film &amp; Video Production"/>
    <s v="FCB MUL T3 Seltzer and Holiday Shoot v2"/>
    <s v="ESTv3FCB MUL T3 Seltzer and Holiday Shootv3"/>
    <s v="Original"/>
    <n v="74316.25"/>
    <s v="cost-plus"/>
    <m/>
    <m/>
    <m/>
    <m/>
    <m/>
    <m/>
    <m/>
    <m/>
    <m/>
    <m/>
    <m/>
    <m/>
    <m/>
    <s v=""/>
    <m/>
    <s v=""/>
    <s v=""/>
    <m/>
    <s v=""/>
    <s v=""/>
    <m/>
    <m/>
    <m/>
    <m/>
    <m/>
    <s v=""/>
    <m/>
    <m/>
    <s v=""/>
    <s v=""/>
    <s v=""/>
    <m/>
    <s v=""/>
    <m/>
    <m/>
    <s v=""/>
    <s v=""/>
    <m/>
    <m/>
    <m/>
    <m/>
    <s v=""/>
    <m/>
    <m/>
    <s v=""/>
    <s v=""/>
    <m/>
    <s v=""/>
    <m/>
    <m/>
    <m/>
    <m/>
    <m/>
    <s v=""/>
    <s v=""/>
    <s v=""/>
    <s v=""/>
    <s v=""/>
    <n v="0"/>
  </r>
  <r>
    <n v="76"/>
    <d v="2021-03-23T18:33:00"/>
    <s v="Michelob Ultra FCB Shoot"/>
    <s v="2020 - 2021 Shoots"/>
    <s v="Primary Project Group"/>
    <n v="0"/>
    <x v="0"/>
    <s v="Luxury Brand A"/>
    <x v="0"/>
    <x v="0"/>
    <s v=""/>
    <s v="Film &amp; Video Production"/>
    <s v="Deepi Ahluwalia // Michelob Ultra"/>
    <s v="Deepi Ahluwalia_FCBChicago_MichelobUltra"/>
    <s v="Original"/>
    <n v="77523"/>
    <s v="cost-plus"/>
    <m/>
    <n v="1"/>
    <n v="1"/>
    <m/>
    <m/>
    <n v="1"/>
    <n v="1"/>
    <m/>
    <m/>
    <m/>
    <m/>
    <m/>
    <m/>
    <s v=""/>
    <m/>
    <s v=""/>
    <s v=""/>
    <m/>
    <s v=""/>
    <s v=""/>
    <m/>
    <m/>
    <m/>
    <m/>
    <m/>
    <s v=""/>
    <m/>
    <m/>
    <s v=""/>
    <s v=""/>
    <s v=""/>
    <m/>
    <s v=""/>
    <m/>
    <m/>
    <s v=""/>
    <s v=""/>
    <m/>
    <m/>
    <m/>
    <m/>
    <s v=""/>
    <m/>
    <m/>
    <s v=""/>
    <s v=""/>
    <m/>
    <s v=""/>
    <m/>
    <m/>
    <m/>
    <m/>
    <m/>
    <s v=""/>
    <s v=""/>
    <s v=""/>
    <s v=""/>
    <s v=""/>
    <n v="77523"/>
  </r>
  <r>
    <n v="79"/>
    <d v="2021-04-05T21:07:00"/>
    <s v="Budweiser T2 2021 Production"/>
    <s v="2020 - 2021 Shoots"/>
    <s v="Primary Project Group"/>
    <n v="1"/>
    <x v="0"/>
    <s v="Luxury Brand A"/>
    <x v="0"/>
    <x v="0"/>
    <s v="Cosmo Street"/>
    <s v="Editorial"/>
    <s v="41129 BUD T2 RED WHITE &amp; BUD 15184.1_042221"/>
    <s v="41129 BUD T2 RED WHITE &amp; BUD 15184.1_042221"/>
    <s v="Original"/>
    <n v="162570"/>
    <s v=""/>
    <n v="162570"/>
    <m/>
    <m/>
    <m/>
    <m/>
    <n v="1"/>
    <n v="1"/>
    <m/>
    <m/>
    <m/>
    <m/>
    <m/>
    <m/>
    <s v=""/>
    <m/>
    <s v="147475"/>
    <s v=""/>
    <m/>
    <s v=""/>
    <s v=""/>
    <m/>
    <m/>
    <m/>
    <m/>
    <m/>
    <s v=""/>
    <m/>
    <m/>
    <s v=""/>
    <s v=""/>
    <s v=""/>
    <m/>
    <s v=""/>
    <m/>
    <m/>
    <s v=""/>
    <s v=""/>
    <m/>
    <m/>
    <m/>
    <m/>
    <s v=""/>
    <m/>
    <m/>
    <s v=""/>
    <s v=""/>
    <m/>
    <s v=""/>
    <m/>
    <m/>
    <m/>
    <m/>
    <m/>
    <s v=""/>
    <s v=""/>
    <s v=""/>
    <s v=""/>
    <s v=""/>
    <n v="0"/>
  </r>
  <r>
    <n v="82"/>
    <d v="2021-04-23T13:23:00"/>
    <s v="AB LGAB 2.0 - Launch Manifesto"/>
    <s v="2020 - 2021 Shoots"/>
    <s v="Primary Project Group"/>
    <n v="0"/>
    <x v="0"/>
    <s v="Luxury Brand A"/>
    <x v="0"/>
    <x v="0"/>
    <s v=""/>
    <s v="Editorial"/>
    <s v="41:546 LGAB, SAFELY FILM"/>
    <s v="Bid_16625_5"/>
    <s v="Original"/>
    <n v="20150"/>
    <s v="cost-plus"/>
    <m/>
    <m/>
    <m/>
    <m/>
    <m/>
    <n v="1"/>
    <n v="1"/>
    <m/>
    <m/>
    <m/>
    <m/>
    <m/>
    <m/>
    <s v=""/>
    <m/>
    <s v=""/>
    <s v=""/>
    <m/>
    <s v=""/>
    <s v=""/>
    <m/>
    <m/>
    <m/>
    <m/>
    <m/>
    <s v=""/>
    <m/>
    <m/>
    <s v=""/>
    <s v=""/>
    <s v=""/>
    <m/>
    <s v=""/>
    <m/>
    <m/>
    <s v=""/>
    <s v=""/>
    <m/>
    <m/>
    <m/>
    <m/>
    <s v=""/>
    <m/>
    <m/>
    <s v=""/>
    <s v=""/>
    <m/>
    <s v=""/>
    <m/>
    <m/>
    <m/>
    <m/>
    <m/>
    <s v=""/>
    <s v=""/>
    <s v=""/>
    <s v=""/>
    <s v=""/>
    <n v="0"/>
  </r>
  <r>
    <n v="82"/>
    <d v="2021-04-23T13:23:00"/>
    <s v="AB LGAB 2.0 - Launch Manifesto"/>
    <s v="2020 - 2021 Shoots"/>
    <s v="Primary Project Group"/>
    <n v="0"/>
    <x v="0"/>
    <s v="Luxury Brand A"/>
    <x v="0"/>
    <x v="0"/>
    <s v=""/>
    <s v="Editorial"/>
    <s v="41:546 LGAB, SAFELY FILM"/>
    <s v="Bid_16625_8"/>
    <s v="Original"/>
    <n v="27960"/>
    <s v="cost-plus"/>
    <m/>
    <m/>
    <m/>
    <m/>
    <m/>
    <n v="1"/>
    <n v="1"/>
    <m/>
    <m/>
    <m/>
    <m/>
    <m/>
    <m/>
    <s v=""/>
    <m/>
    <s v=""/>
    <s v=""/>
    <m/>
    <s v=""/>
    <s v=""/>
    <m/>
    <m/>
    <m/>
    <m/>
    <m/>
    <s v=""/>
    <m/>
    <m/>
    <s v=""/>
    <s v=""/>
    <s v=""/>
    <m/>
    <s v=""/>
    <m/>
    <m/>
    <s v=""/>
    <s v=""/>
    <m/>
    <m/>
    <m/>
    <m/>
    <s v=""/>
    <m/>
    <m/>
    <s v=""/>
    <s v=""/>
    <m/>
    <s v=""/>
    <m/>
    <m/>
    <m/>
    <m/>
    <m/>
    <s v=""/>
    <s v=""/>
    <s v=""/>
    <s v=""/>
    <s v=""/>
    <n v="0"/>
  </r>
  <r>
    <n v="123"/>
    <d v="2022-04-08T14:22:00"/>
    <s v="Bud Light Core Blue 'Early Arrival'"/>
    <s v="W+K Legacy Space - DO NOT USE"/>
    <s v="W+K"/>
    <n v="0"/>
    <x v="0"/>
    <s v="Luxury Brand A"/>
    <x v="1"/>
    <x v="0"/>
    <s v=""/>
    <s v="Film &amp; Video Production"/>
    <s v="MG Bud Light ABID"/>
    <s v="MG Bud Light ABID"/>
    <s v="Original"/>
    <n v="723760"/>
    <s v="cost-plus"/>
    <m/>
    <m/>
    <m/>
    <m/>
    <m/>
    <m/>
    <n v="1"/>
    <m/>
    <m/>
    <m/>
    <m/>
    <m/>
    <m/>
    <s v=""/>
    <m/>
    <s v=""/>
    <s v=""/>
    <m/>
    <s v=""/>
    <s v=""/>
    <m/>
    <m/>
    <m/>
    <m/>
    <m/>
    <s v=""/>
    <m/>
    <m/>
    <s v=""/>
    <s v=""/>
    <s v=""/>
    <m/>
    <s v=""/>
    <m/>
    <m/>
    <s v=""/>
    <s v=""/>
    <m/>
    <m/>
    <m/>
    <m/>
    <s v=""/>
    <m/>
    <m/>
    <s v=""/>
    <s v=""/>
    <m/>
    <s v=""/>
    <m/>
    <m/>
    <m/>
    <m/>
    <m/>
    <s v=""/>
    <s v=""/>
    <s v=""/>
    <s v=""/>
    <s v=""/>
    <n v="0"/>
  </r>
  <r>
    <n v="151"/>
    <d v="2022-10-07T17:40:00"/>
    <s v="Equity Campaign"/>
    <s v="NAZ"/>
    <s v="The Martin Agency"/>
    <n v="0"/>
    <x v="0"/>
    <s v="Luxury Brand A"/>
    <x v="0"/>
    <x v="0"/>
    <s v=""/>
    <s v="Film &amp; Video Production"/>
    <s v="Riggs / Busch Light 3 Day Vancouver Bid Submission"/>
    <s v=""/>
    <s v="Original"/>
    <n v="1091065"/>
    <s v="firm-bid"/>
    <m/>
    <m/>
    <n v="1"/>
    <m/>
    <m/>
    <n v="1"/>
    <m/>
    <m/>
    <m/>
    <m/>
    <m/>
    <m/>
    <m/>
    <s v=""/>
    <m/>
    <s v=""/>
    <s v=""/>
    <m/>
    <s v=""/>
    <s v=""/>
    <m/>
    <m/>
    <m/>
    <m/>
    <m/>
    <s v=""/>
    <m/>
    <m/>
    <s v=""/>
    <s v=""/>
    <s v=""/>
    <m/>
    <s v=""/>
    <m/>
    <m/>
    <s v=""/>
    <s v=""/>
    <m/>
    <m/>
    <m/>
    <m/>
    <s v=""/>
    <m/>
    <m/>
    <s v=""/>
    <s v=""/>
    <m/>
    <s v=""/>
    <m/>
    <m/>
    <m/>
    <m/>
    <m/>
    <s v=""/>
    <s v=""/>
    <s v=""/>
    <s v=""/>
    <s v=""/>
    <n v="0"/>
  </r>
  <r>
    <n v="151"/>
    <d v="2022-10-07T17:40:00"/>
    <s v="Equity Campaign"/>
    <s v="NAZ"/>
    <s v="The Martin Agency"/>
    <n v="1"/>
    <x v="0"/>
    <s v="Luxury Brand A"/>
    <x v="0"/>
    <x v="0"/>
    <s v="Internal ABID"/>
    <s v="Film &amp; Video Production"/>
    <s v="Prettybird Production"/>
    <s v="Pretty Bird Production EXPORT"/>
    <s v="Original"/>
    <n v="938444"/>
    <s v="firm-bid"/>
    <n v="1014754.5"/>
    <m/>
    <m/>
    <m/>
    <m/>
    <m/>
    <m/>
    <n v="0"/>
    <n v="0"/>
    <n v="0"/>
    <n v="0"/>
    <n v="0"/>
    <n v="0"/>
    <s v=""/>
    <m/>
    <s v="47747"/>
    <s v="0"/>
    <n v="97500"/>
    <s v=""/>
    <s v=""/>
    <n v="0"/>
    <n v="0"/>
    <n v="0"/>
    <n v="0"/>
    <n v="0"/>
    <s v=""/>
    <n v="0"/>
    <n v="0"/>
    <s v=""/>
    <s v=""/>
    <s v="0"/>
    <n v="28485"/>
    <s v=""/>
    <n v="484249"/>
    <n v="0"/>
    <s v="0"/>
    <s v="0"/>
    <n v="0"/>
    <n v="92770"/>
    <n v="0"/>
    <m/>
    <s v="0"/>
    <m/>
    <m/>
    <s v=""/>
    <s v=""/>
    <m/>
    <s v=""/>
    <n v="0"/>
    <m/>
    <m/>
    <m/>
    <n v="0"/>
    <s v=""/>
    <s v="0"/>
    <s v=""/>
    <s v=""/>
    <s v=""/>
    <n v="0"/>
  </r>
  <r>
    <n v="151"/>
    <d v="2022-10-07T17:40:00"/>
    <s v="Equity Campaign"/>
    <s v="NAZ"/>
    <s v="The Martin Agency"/>
    <n v="1"/>
    <x v="0"/>
    <s v="Luxury Brand A"/>
    <x v="0"/>
    <x v="0"/>
    <s v="Arcade Edit"/>
    <s v="Editorial"/>
    <s v="Arcade Edit"/>
    <s v="Arcade Edit EXPORT"/>
    <s v="Original"/>
    <n v="140253"/>
    <s v="cost-plus"/>
    <n v="140253"/>
    <m/>
    <m/>
    <m/>
    <m/>
    <m/>
    <m/>
    <n v="0"/>
    <n v="0"/>
    <n v="0"/>
    <n v="1350"/>
    <n v="0"/>
    <n v="0"/>
    <s v=""/>
    <m/>
    <s v=""/>
    <s v="0"/>
    <n v="0"/>
    <s v=""/>
    <s v=""/>
    <n v="87700"/>
    <n v="3975"/>
    <n v="40200"/>
    <n v="3750"/>
    <n v="0"/>
    <s v=""/>
    <n v="0"/>
    <n v="0"/>
    <s v=""/>
    <s v=""/>
    <s v="0"/>
    <n v="0"/>
    <s v=""/>
    <n v="0"/>
    <n v="0"/>
    <s v="0"/>
    <s v="0"/>
    <n v="0"/>
    <n v="0"/>
    <n v="0"/>
    <m/>
    <s v="0"/>
    <m/>
    <m/>
    <s v=""/>
    <s v=""/>
    <m/>
    <s v=""/>
    <n v="0"/>
    <m/>
    <m/>
    <m/>
    <n v="0"/>
    <s v=""/>
    <s v="0"/>
    <s v=""/>
    <s v=""/>
    <s v=""/>
    <n v="0"/>
  </r>
  <r>
    <n v="151"/>
    <d v="2022-10-07T17:40:00"/>
    <s v="Equity Campaign"/>
    <s v="NAZ"/>
    <s v="The Martin Agency"/>
    <n v="1"/>
    <x v="0"/>
    <s v="Luxury Brand A"/>
    <x v="0"/>
    <x v="0"/>
    <s v="The Mill"/>
    <s v="VFX"/>
    <s v="The Mill VFX"/>
    <s v="The Mill VFX EXPORT"/>
    <s v="Original"/>
    <n v="160000"/>
    <s v="cost-plus"/>
    <n v="160000"/>
    <m/>
    <m/>
    <m/>
    <m/>
    <m/>
    <m/>
    <n v="0"/>
    <n v="0"/>
    <n v="0"/>
    <n v="0"/>
    <n v="0"/>
    <n v="0"/>
    <s v=""/>
    <m/>
    <s v=""/>
    <s v="0"/>
    <n v="0"/>
    <s v=""/>
    <s v=""/>
    <n v="0"/>
    <n v="54155"/>
    <n v="0"/>
    <n v="1250"/>
    <n v="0"/>
    <s v=""/>
    <n v="0"/>
    <n v="139650"/>
    <s v=""/>
    <s v=""/>
    <s v="0"/>
    <n v="0"/>
    <s v=""/>
    <n v="0"/>
    <n v="0"/>
    <s v="0"/>
    <s v="0"/>
    <n v="0"/>
    <n v="0"/>
    <n v="0"/>
    <m/>
    <s v="0"/>
    <m/>
    <m/>
    <s v=""/>
    <s v=""/>
    <m/>
    <s v=""/>
    <n v="0"/>
    <m/>
    <m/>
    <m/>
    <n v="0"/>
    <s v=""/>
    <s v="48650"/>
    <s v=""/>
    <s v=""/>
    <s v=""/>
    <n v="0"/>
  </r>
  <r>
    <n v="162"/>
    <d v="2022-10-24T21:00:00"/>
    <s v="Michelob Ultra Superior Hills"/>
    <s v="NAZ"/>
    <s v="W+K"/>
    <n v="1"/>
    <x v="0"/>
    <s v="Luxury Brand A"/>
    <x v="1"/>
    <x v="0"/>
    <s v="Iconoclast"/>
    <s v="Film &amp; Video Production"/>
    <s v="Iconoclast Production"/>
    <s v="ICONCOLAST BID PACKAGE MICHELOB ULTRA SB CAMPAIGN NOV17rev copy"/>
    <s v="Original"/>
    <n v="3624777"/>
    <s v="firm-bid"/>
    <n v="3624777"/>
    <m/>
    <m/>
    <m/>
    <m/>
    <m/>
    <m/>
    <n v="0"/>
    <n v="368272"/>
    <n v="227525"/>
    <n v="0"/>
    <n v="0"/>
    <n v="0"/>
    <s v=""/>
    <m/>
    <s v="281772"/>
    <s v="0"/>
    <n v="150000"/>
    <s v=""/>
    <s v=""/>
    <n v="0"/>
    <n v="0"/>
    <n v="0"/>
    <n v="0"/>
    <n v="255275"/>
    <s v=""/>
    <n v="108375"/>
    <n v="0"/>
    <s v=""/>
    <s v=""/>
    <s v="0"/>
    <n v="523343"/>
    <s v=""/>
    <n v="2500"/>
    <n v="0"/>
    <s v="0"/>
    <s v="0"/>
    <n v="39375"/>
    <n v="462635"/>
    <n v="0"/>
    <m/>
    <s v="0"/>
    <m/>
    <m/>
    <s v=""/>
    <s v=""/>
    <m/>
    <s v=""/>
    <n v="0"/>
    <m/>
    <m/>
    <m/>
    <n v="0"/>
    <s v=""/>
    <s v="0"/>
    <s v=""/>
    <s v=""/>
    <s v=""/>
    <n v="0"/>
  </r>
  <r>
    <n v="162"/>
    <d v="2022-10-24T21:00:00"/>
    <s v="Michelob Ultra Superior Hills"/>
    <s v="NAZ"/>
    <s v="W+K"/>
    <n v="1"/>
    <x v="0"/>
    <s v="Luxury Brand A"/>
    <x v="1"/>
    <x v="0"/>
    <s v="Arts Academy"/>
    <s v="Editorial"/>
    <s v="Arts Academy Editorial"/>
    <s v="AAE_Michelob SB   Travel &amp; Partnership_Offline Only_Bid_1199.3"/>
    <s v="Original"/>
    <n v="249863.44"/>
    <s v="cost-plus"/>
    <n v="249863.44"/>
    <m/>
    <m/>
    <m/>
    <m/>
    <m/>
    <m/>
    <n v="0"/>
    <n v="0"/>
    <n v="0"/>
    <n v="0"/>
    <n v="0"/>
    <n v="0"/>
    <s v=""/>
    <m/>
    <s v=""/>
    <s v="0"/>
    <n v="0"/>
    <s v=""/>
    <s v=""/>
    <n v="164038"/>
    <n v="30200"/>
    <n v="30250"/>
    <n v="16000"/>
    <n v="0"/>
    <s v=""/>
    <n v="0"/>
    <n v="0"/>
    <s v=""/>
    <s v=""/>
    <s v="0"/>
    <n v="0"/>
    <s v=""/>
    <n v="0"/>
    <n v="0"/>
    <s v="0"/>
    <s v="0"/>
    <n v="0"/>
    <n v="0"/>
    <n v="0"/>
    <m/>
    <s v="0"/>
    <m/>
    <m/>
    <s v=""/>
    <s v=""/>
    <m/>
    <s v=""/>
    <n v="0"/>
    <m/>
    <m/>
    <m/>
    <n v="0"/>
    <s v=""/>
    <s v="0"/>
    <s v=""/>
    <s v=""/>
    <s v=""/>
    <n v="0"/>
  </r>
  <r>
    <n v="162"/>
    <d v="2022-10-24T21:00:00"/>
    <s v="Michelob Ultra Superior Hills"/>
    <s v="NAZ"/>
    <s v="W+K"/>
    <n v="1"/>
    <x v="0"/>
    <s v="Luxury Brand A"/>
    <x v="1"/>
    <x v="0"/>
    <s v="Wave Studios NY"/>
    <s v="Audio Post"/>
    <s v="Wave"/>
    <s v="Wave"/>
    <s v="Original"/>
    <n v="90325"/>
    <s v="cost-plus"/>
    <n v="90325"/>
    <m/>
    <m/>
    <m/>
    <m/>
    <m/>
    <m/>
    <n v="0"/>
    <n v="0"/>
    <n v="0"/>
    <n v="90325"/>
    <n v="0"/>
    <n v="0"/>
    <s v=""/>
    <m/>
    <s v=""/>
    <s v="0"/>
    <n v="0"/>
    <s v=""/>
    <s v=""/>
    <n v="0"/>
    <n v="0"/>
    <n v="0"/>
    <n v="0"/>
    <n v="0"/>
    <s v=""/>
    <n v="0"/>
    <n v="0"/>
    <s v=""/>
    <s v=""/>
    <s v="0"/>
    <n v="0"/>
    <s v=""/>
    <n v="0"/>
    <n v="0"/>
    <s v="0"/>
    <s v="0"/>
    <n v="0"/>
    <n v="0"/>
    <n v="0"/>
    <m/>
    <s v="0"/>
    <m/>
    <m/>
    <s v=""/>
    <s v=""/>
    <m/>
    <s v=""/>
    <n v="0"/>
    <m/>
    <m/>
    <m/>
    <n v="0"/>
    <s v=""/>
    <s v="0"/>
    <s v=""/>
    <s v=""/>
    <s v=""/>
    <n v="0"/>
  </r>
  <r>
    <n v="162"/>
    <d v="2022-10-24T21:00:00"/>
    <s v="Michelob Ultra Superior Hills"/>
    <s v="NAZ"/>
    <s v="W+K"/>
    <n v="1"/>
    <x v="0"/>
    <s v="Luxury Brand A"/>
    <x v="1"/>
    <x v="0"/>
    <s v="Parliament"/>
    <s v="VFX"/>
    <s v="Parliament"/>
    <s v="Parliament"/>
    <s v="Original"/>
    <n v="495540"/>
    <s v="firm-bid"/>
    <n v="495540"/>
    <m/>
    <m/>
    <m/>
    <m/>
    <m/>
    <m/>
    <n v="0"/>
    <n v="0"/>
    <n v="0"/>
    <n v="0"/>
    <n v="0"/>
    <n v="0"/>
    <s v=""/>
    <m/>
    <s v=""/>
    <s v="0"/>
    <n v="0"/>
    <s v=""/>
    <s v=""/>
    <n v="0"/>
    <n v="0"/>
    <n v="0"/>
    <n v="0"/>
    <n v="0"/>
    <s v=""/>
    <n v="0"/>
    <n v="0"/>
    <s v=""/>
    <s v=""/>
    <s v="0"/>
    <n v="0"/>
    <s v=""/>
    <n v="0"/>
    <n v="0"/>
    <s v="0"/>
    <s v="0"/>
    <n v="0"/>
    <n v="0"/>
    <n v="0"/>
    <m/>
    <s v="0"/>
    <m/>
    <m/>
    <s v=""/>
    <s v=""/>
    <m/>
    <s v=""/>
    <n v="0"/>
    <m/>
    <m/>
    <m/>
    <n v="0"/>
    <s v=""/>
    <s v="495540"/>
    <s v=""/>
    <s v=""/>
    <s v=""/>
    <n v="0"/>
  </r>
  <r>
    <n v="162"/>
    <d v="2022-10-24T21:00:00"/>
    <s v="Michelob Ultra Superior Hills"/>
    <s v="NAZ"/>
    <s v="W+K"/>
    <n v="1"/>
    <x v="0"/>
    <s v="Luxury Brand A"/>
    <x v="1"/>
    <x v="0"/>
    <s v="Co3"/>
    <s v="Color Grading"/>
    <s v="Company 3 Grading"/>
    <s v="W+K - Michelob SB-PP - Pre Bill"/>
    <s v="Original"/>
    <n v="98019.04"/>
    <s v="firm-bid"/>
    <n v="98019.04"/>
    <m/>
    <m/>
    <m/>
    <m/>
    <m/>
    <m/>
    <n v="0"/>
    <n v="0"/>
    <n v="0"/>
    <n v="0"/>
    <n v="0"/>
    <n v="0"/>
    <s v=""/>
    <m/>
    <s v=""/>
    <s v="0"/>
    <n v="0"/>
    <s v=""/>
    <s v=""/>
    <n v="0"/>
    <n v="0"/>
    <n v="0"/>
    <n v="0"/>
    <n v="0"/>
    <s v=""/>
    <n v="0"/>
    <n v="98019"/>
    <s v=""/>
    <s v=""/>
    <s v="0"/>
    <n v="0"/>
    <s v=""/>
    <n v="0"/>
    <n v="0"/>
    <s v="0"/>
    <s v="0"/>
    <n v="0"/>
    <n v="0"/>
    <n v="0"/>
    <m/>
    <s v="0"/>
    <m/>
    <m/>
    <s v=""/>
    <s v=""/>
    <m/>
    <s v=""/>
    <n v="0"/>
    <m/>
    <m/>
    <m/>
    <n v="0"/>
    <s v=""/>
    <s v="0"/>
    <s v=""/>
    <s v=""/>
    <s v=""/>
    <n v="0"/>
  </r>
  <r>
    <n v="162"/>
    <d v="2022-10-24T21:00:00"/>
    <s v="Michelob Ultra Superior Hills"/>
    <s v="NAZ"/>
    <s v="W+K"/>
    <n v="1"/>
    <x v="0"/>
    <s v="Luxury Brand A"/>
    <x v="1"/>
    <x v="0"/>
    <s v="Iconoclast"/>
    <s v="Sanitary Production Costs"/>
    <s v="Iconoclast Production"/>
    <s v="ICONOCLAST.MICHELOB ULTRA MIAMI 6 DAYS nov17COVID"/>
    <s v="Original"/>
    <n v="238144"/>
    <s v="cost-plus"/>
    <n v="238144"/>
    <m/>
    <m/>
    <m/>
    <m/>
    <m/>
    <m/>
    <n v="0"/>
    <n v="0"/>
    <n v="0"/>
    <n v="0"/>
    <n v="0"/>
    <n v="0"/>
    <s v=""/>
    <m/>
    <s v=""/>
    <s v="0"/>
    <n v="0"/>
    <s v=""/>
    <s v=""/>
    <n v="0"/>
    <n v="0"/>
    <n v="0"/>
    <n v="0"/>
    <n v="0"/>
    <s v=""/>
    <n v="0"/>
    <n v="0"/>
    <s v=""/>
    <s v=""/>
    <s v="0"/>
    <n v="0"/>
    <s v=""/>
    <n v="0"/>
    <n v="0"/>
    <s v="0"/>
    <s v="0"/>
    <n v="0"/>
    <n v="0"/>
    <n v="207082"/>
    <m/>
    <s v="0"/>
    <m/>
    <m/>
    <s v=""/>
    <s v=""/>
    <m/>
    <s v=""/>
    <n v="0"/>
    <m/>
    <m/>
    <m/>
    <n v="0"/>
    <s v=""/>
    <s v="0"/>
    <s v=""/>
    <s v=""/>
    <s v=""/>
    <n v="0"/>
  </r>
  <r>
    <n v="162"/>
    <d v="2022-10-24T21:00:00"/>
    <s v="Michelob Ultra Superior Hills"/>
    <s v="NAZ"/>
    <s v="W+K"/>
    <n v="1"/>
    <x v="0"/>
    <s v="Luxury Brand A"/>
    <x v="1"/>
    <x v="0"/>
    <s v="Walker"/>
    <s v="Music"/>
    <s v="Walker"/>
    <s v="WalkerAudio"/>
    <s v="Original"/>
    <n v="90325"/>
    <s v="firm-bid"/>
    <n v="90325"/>
    <m/>
    <m/>
    <m/>
    <m/>
    <m/>
    <m/>
    <n v="0"/>
    <n v="0"/>
    <n v="0"/>
    <n v="90325"/>
    <n v="0"/>
    <n v="0"/>
    <s v=""/>
    <m/>
    <s v=""/>
    <s v="0"/>
    <n v="0"/>
    <s v=""/>
    <s v=""/>
    <n v="0"/>
    <n v="0"/>
    <n v="0"/>
    <n v="0"/>
    <n v="0"/>
    <s v=""/>
    <n v="0"/>
    <n v="0"/>
    <s v=""/>
    <s v=""/>
    <s v="0"/>
    <n v="0"/>
    <s v=""/>
    <n v="0"/>
    <n v="0"/>
    <s v="0"/>
    <s v="0"/>
    <n v="0"/>
    <n v="0"/>
    <n v="0"/>
    <m/>
    <s v="0"/>
    <m/>
    <m/>
    <s v=""/>
    <s v=""/>
    <m/>
    <s v=""/>
    <n v="0"/>
    <m/>
    <m/>
    <m/>
    <n v="0"/>
    <s v=""/>
    <s v="0"/>
    <s v=""/>
    <s v=""/>
    <s v=""/>
    <n v="0"/>
  </r>
  <r>
    <n v="164"/>
    <d v="2022-11-09T22:00:00"/>
    <s v="Corona Quarter Sunsets Production"/>
    <s v="GHQ"/>
    <s v="W+K"/>
    <n v="0"/>
    <x v="0"/>
    <s v="Luxury Brand A"/>
    <x v="1"/>
    <x v="0"/>
    <s v=""/>
    <s v="Film &amp; Video Production"/>
    <s v="123"/>
    <s v="RSA HARRIS AICP BID UPLOAD"/>
    <s v="Original"/>
    <n v="593909"/>
    <s v="firm-bid"/>
    <m/>
    <m/>
    <m/>
    <m/>
    <m/>
    <m/>
    <m/>
    <m/>
    <m/>
    <m/>
    <m/>
    <m/>
    <m/>
    <s v=""/>
    <m/>
    <s v=""/>
    <s v=""/>
    <m/>
    <s v=""/>
    <s v=""/>
    <m/>
    <m/>
    <m/>
    <m/>
    <m/>
    <s v=""/>
    <m/>
    <m/>
    <s v=""/>
    <s v=""/>
    <s v=""/>
    <m/>
    <s v=""/>
    <m/>
    <m/>
    <s v=""/>
    <s v=""/>
    <m/>
    <m/>
    <m/>
    <m/>
    <s v=""/>
    <m/>
    <m/>
    <s v=""/>
    <s v=""/>
    <m/>
    <s v=""/>
    <m/>
    <m/>
    <m/>
    <m/>
    <m/>
    <s v=""/>
    <s v=""/>
    <s v=""/>
    <s v=""/>
    <s v=""/>
    <n v="0"/>
  </r>
  <r>
    <n v="164"/>
    <d v="2022-11-09T22:00:00"/>
    <s v="Corona Quarter Sunsets Production"/>
    <s v="GHQ"/>
    <s v="W+K"/>
    <n v="0"/>
    <x v="0"/>
    <s v="Luxury Brand A"/>
    <x v="1"/>
    <x v="0"/>
    <s v=""/>
    <s v="Sanitary Production Costs"/>
    <s v="123"/>
    <s v="RSA COVID CORONA"/>
    <s v="Original"/>
    <n v="9049"/>
    <s v="cost-plus"/>
    <m/>
    <m/>
    <m/>
    <m/>
    <m/>
    <m/>
    <m/>
    <m/>
    <m/>
    <m/>
    <m/>
    <m/>
    <m/>
    <s v=""/>
    <m/>
    <s v=""/>
    <s v=""/>
    <m/>
    <s v=""/>
    <s v=""/>
    <m/>
    <m/>
    <m/>
    <m/>
    <m/>
    <s v=""/>
    <m/>
    <m/>
    <s v=""/>
    <s v=""/>
    <s v=""/>
    <m/>
    <s v=""/>
    <m/>
    <m/>
    <s v=""/>
    <s v=""/>
    <m/>
    <m/>
    <m/>
    <m/>
    <s v=""/>
    <m/>
    <m/>
    <s v=""/>
    <s v=""/>
    <m/>
    <s v=""/>
    <m/>
    <m/>
    <m/>
    <m/>
    <m/>
    <s v=""/>
    <s v=""/>
    <s v=""/>
    <s v=""/>
    <s v=""/>
    <n v="0"/>
  </r>
  <r>
    <n v="166"/>
    <d v="2022-11-10T20:12:00"/>
    <s v="Cutwater Equity Campaign 2023"/>
    <s v="NAZ"/>
    <s v="AKQA"/>
    <n v="1"/>
    <x v="1"/>
    <s v="Niche Brand A"/>
    <x v="2"/>
    <x v="0"/>
    <s v="1stAveMachine"/>
    <s v="Film &amp; Video Production"/>
    <s v="1stAveMachine Cutwater Bid Package"/>
    <s v="1stAveMachine Cutwater"/>
    <s v="Original"/>
    <n v="707268"/>
    <s v="firm-bid"/>
    <n v="705255"/>
    <n v="1"/>
    <m/>
    <m/>
    <m/>
    <m/>
    <m/>
    <m/>
    <n v="0"/>
    <n v="0"/>
    <m/>
    <m/>
    <m/>
    <s v=""/>
    <m/>
    <s v=""/>
    <s v=""/>
    <n v="75000"/>
    <s v=""/>
    <s v=""/>
    <n v="0"/>
    <m/>
    <m/>
    <m/>
    <n v="0"/>
    <s v=""/>
    <n v="0"/>
    <m/>
    <s v=""/>
    <s v=""/>
    <s v=""/>
    <n v="0"/>
    <s v=""/>
    <n v="376442"/>
    <m/>
    <s v=""/>
    <s v=""/>
    <n v="0"/>
    <n v="41700"/>
    <n v="0"/>
    <m/>
    <s v=""/>
    <m/>
    <m/>
    <s v=""/>
    <s v=""/>
    <m/>
    <s v=""/>
    <m/>
    <m/>
    <m/>
    <m/>
    <n v="0"/>
    <s v=""/>
    <s v=""/>
    <s v=""/>
    <s v=""/>
    <s v=""/>
    <n v="707268"/>
  </r>
  <r>
    <n v="166"/>
    <d v="2022-11-10T20:12:00"/>
    <s v="Cutwater Equity Campaign 2023"/>
    <s v="NAZ"/>
    <s v="AKQA"/>
    <n v="1"/>
    <x v="1"/>
    <s v="Niche Brand A"/>
    <x v="2"/>
    <x v="0"/>
    <s v="1stAveMachine"/>
    <s v="Film &amp; Video Production"/>
    <s v="1stAveMachine Production"/>
    <s v="1stAveMachine Production EXPORT"/>
    <s v="Original"/>
    <n v="703242"/>
    <s v="firm-bid"/>
    <n v="705255"/>
    <m/>
    <m/>
    <m/>
    <m/>
    <m/>
    <m/>
    <n v="0"/>
    <n v="0"/>
    <n v="0"/>
    <n v="0"/>
    <n v="0"/>
    <n v="0"/>
    <s v=""/>
    <m/>
    <s v="90191"/>
    <s v="0"/>
    <n v="75000"/>
    <s v=""/>
    <s v=""/>
    <n v="0"/>
    <n v="0"/>
    <n v="0"/>
    <n v="0"/>
    <n v="0"/>
    <s v=""/>
    <n v="0"/>
    <n v="0"/>
    <s v=""/>
    <s v=""/>
    <s v="0"/>
    <n v="0"/>
    <s v=""/>
    <n v="373429"/>
    <n v="0"/>
    <s v="0"/>
    <s v="0"/>
    <n v="0"/>
    <n v="41700"/>
    <n v="0"/>
    <m/>
    <s v="0"/>
    <m/>
    <m/>
    <s v=""/>
    <s v=""/>
    <m/>
    <s v=""/>
    <n v="0"/>
    <m/>
    <m/>
    <m/>
    <n v="0"/>
    <s v=""/>
    <s v="0"/>
    <s v=""/>
    <s v=""/>
    <s v=""/>
    <n v="0"/>
  </r>
  <r>
    <n v="166"/>
    <d v="2022-11-10T20:12:00"/>
    <s v="Cutwater Equity Campaign 2023"/>
    <s v="NAZ"/>
    <s v="AKQA"/>
    <n v="1"/>
    <x v="1"/>
    <s v="Niche Brand A"/>
    <x v="2"/>
    <x v="0"/>
    <s v="1stAveMachine"/>
    <s v="Editorial"/>
    <s v="1stAveMachine Cutwater Bid Package"/>
    <s v="Editorial"/>
    <s v="Original"/>
    <n v="249543"/>
    <s v="firm-bid"/>
    <n v="249543"/>
    <n v="1"/>
    <m/>
    <m/>
    <m/>
    <m/>
    <m/>
    <m/>
    <m/>
    <m/>
    <m/>
    <m/>
    <m/>
    <s v=""/>
    <m/>
    <s v=""/>
    <s v=""/>
    <m/>
    <s v=""/>
    <s v=""/>
    <m/>
    <m/>
    <n v="249543"/>
    <m/>
    <m/>
    <s v=""/>
    <m/>
    <m/>
    <s v=""/>
    <s v=""/>
    <s v=""/>
    <m/>
    <s v=""/>
    <m/>
    <m/>
    <s v=""/>
    <s v=""/>
    <m/>
    <m/>
    <m/>
    <m/>
    <s v=""/>
    <m/>
    <m/>
    <s v=""/>
    <s v=""/>
    <m/>
    <s v=""/>
    <m/>
    <m/>
    <m/>
    <m/>
    <m/>
    <s v=""/>
    <s v=""/>
    <s v=""/>
    <s v=""/>
    <s v=""/>
    <n v="249543"/>
  </r>
  <r>
    <n v="166"/>
    <d v="2022-11-10T20:12:00"/>
    <s v="Cutwater Equity Campaign 2023"/>
    <s v="NAZ"/>
    <s v="AKQA"/>
    <n v="1"/>
    <x v="1"/>
    <s v="Niche Brand A"/>
    <x v="2"/>
    <x v="0"/>
    <s v="Studio PPS"/>
    <s v="Editorial"/>
    <s v="Studio PPS Finish"/>
    <s v="Studio PPS Finish EXPORT"/>
    <s v="Original"/>
    <n v="249543"/>
    <s v="firm-bid"/>
    <n v="249543"/>
    <m/>
    <m/>
    <m/>
    <m/>
    <m/>
    <m/>
    <n v="0"/>
    <n v="0"/>
    <n v="0"/>
    <n v="18000"/>
    <n v="0"/>
    <n v="0"/>
    <s v=""/>
    <m/>
    <s v=""/>
    <s v="0"/>
    <n v="0"/>
    <s v=""/>
    <s v=""/>
    <n v="39400"/>
    <n v="100"/>
    <n v="146150"/>
    <n v="41000"/>
    <n v="0"/>
    <s v=""/>
    <n v="0"/>
    <n v="0"/>
    <s v=""/>
    <s v=""/>
    <s v="0"/>
    <n v="0"/>
    <s v=""/>
    <n v="0"/>
    <n v="0"/>
    <s v="0"/>
    <s v="0"/>
    <n v="0"/>
    <n v="0"/>
    <n v="0"/>
    <m/>
    <s v="0"/>
    <m/>
    <m/>
    <s v=""/>
    <s v=""/>
    <m/>
    <s v=""/>
    <n v="0"/>
    <m/>
    <m/>
    <m/>
    <n v="0"/>
    <s v=""/>
    <s v="0"/>
    <s v=""/>
    <s v=""/>
    <s v=""/>
    <n v="0"/>
  </r>
  <r>
    <n v="166"/>
    <d v="2022-11-10T20:12:00"/>
    <s v="Cutwater Equity Campaign 2023"/>
    <s v="NAZ"/>
    <s v="AKQA"/>
    <n v="1"/>
    <x v="1"/>
    <s v="Niche Brand A"/>
    <x v="2"/>
    <x v="0"/>
    <s v="1stAveMachine"/>
    <s v="Talent"/>
    <s v="1stAveMachine Cutwater Bid Package"/>
    <s v="Talent"/>
    <s v="Original"/>
    <n v="40076"/>
    <s v="cost-plus"/>
    <n v="40076"/>
    <n v="1"/>
    <m/>
    <m/>
    <m/>
    <m/>
    <m/>
    <m/>
    <n v="0"/>
    <n v="0"/>
    <m/>
    <m/>
    <m/>
    <s v=""/>
    <m/>
    <s v=""/>
    <s v=""/>
    <n v="0"/>
    <s v=""/>
    <s v=""/>
    <n v="0"/>
    <m/>
    <m/>
    <m/>
    <n v="0"/>
    <s v=""/>
    <n v="0"/>
    <m/>
    <s v=""/>
    <s v=""/>
    <s v=""/>
    <n v="0"/>
    <s v=""/>
    <n v="33396"/>
    <m/>
    <s v=""/>
    <s v=""/>
    <n v="0"/>
    <n v="0"/>
    <n v="0"/>
    <m/>
    <s v=""/>
    <m/>
    <m/>
    <s v=""/>
    <s v=""/>
    <m/>
    <s v=""/>
    <m/>
    <m/>
    <m/>
    <m/>
    <n v="0"/>
    <s v=""/>
    <s v=""/>
    <s v=""/>
    <s v=""/>
    <s v=""/>
    <n v="40076"/>
  </r>
  <r>
    <n v="166"/>
    <d v="2022-11-10T20:12:00"/>
    <s v="Cutwater Equity Campaign 2023"/>
    <s v="NAZ"/>
    <s v="AKQA"/>
    <n v="1"/>
    <x v="1"/>
    <s v="Niche Brand A"/>
    <x v="2"/>
    <x v="0"/>
    <s v="1stAveMachine"/>
    <s v="Sanitary Production Costs"/>
    <s v="1stAveMachine Cutwater Bid Package"/>
    <s v="Covid"/>
    <s v="Original"/>
    <n v="5659"/>
    <s v="cost-plus"/>
    <n v="5659"/>
    <n v="1"/>
    <m/>
    <m/>
    <m/>
    <m/>
    <m/>
    <m/>
    <n v="0"/>
    <n v="0"/>
    <m/>
    <m/>
    <m/>
    <s v=""/>
    <m/>
    <s v=""/>
    <s v=""/>
    <n v="0"/>
    <s v=""/>
    <s v=""/>
    <n v="0"/>
    <m/>
    <m/>
    <m/>
    <n v="0"/>
    <s v=""/>
    <n v="0"/>
    <m/>
    <s v=""/>
    <s v=""/>
    <s v=""/>
    <n v="0"/>
    <s v=""/>
    <n v="4576"/>
    <m/>
    <s v=""/>
    <s v=""/>
    <n v="0"/>
    <n v="0"/>
    <n v="0"/>
    <m/>
    <s v=""/>
    <m/>
    <m/>
    <s v=""/>
    <s v=""/>
    <m/>
    <s v=""/>
    <m/>
    <m/>
    <m/>
    <m/>
    <n v="0"/>
    <s v=""/>
    <s v=""/>
    <s v=""/>
    <s v=""/>
    <s v=""/>
    <n v="5659"/>
  </r>
  <r>
    <n v="171"/>
    <d v="2022-11-16T03:00:00"/>
    <s v="Super Bowl / Equity Campaign"/>
    <s v="NAZ"/>
    <s v="Anomaly"/>
    <n v="0"/>
    <x v="2"/>
    <s v="Mainstream Brand A"/>
    <x v="3"/>
    <x v="1"/>
    <s v=""/>
    <s v="Film &amp; Video Production"/>
    <s v="Bud Light / Arts &amp; Sciences / Bid Package - 11.17.22"/>
    <s v=""/>
    <s v="Original"/>
    <n v="1799363.91"/>
    <s v="firm-bid"/>
    <m/>
    <n v="1"/>
    <m/>
    <m/>
    <m/>
    <m/>
    <m/>
    <m/>
    <m/>
    <m/>
    <m/>
    <m/>
    <m/>
    <s v=""/>
    <m/>
    <s v=""/>
    <s v=""/>
    <m/>
    <s v=""/>
    <s v=""/>
    <m/>
    <m/>
    <m/>
    <m/>
    <m/>
    <s v=""/>
    <m/>
    <m/>
    <s v=""/>
    <s v=""/>
    <s v=""/>
    <m/>
    <s v=""/>
    <m/>
    <m/>
    <s v=""/>
    <s v=""/>
    <m/>
    <m/>
    <m/>
    <m/>
    <s v=""/>
    <m/>
    <m/>
    <s v=""/>
    <s v=""/>
    <m/>
    <s v=""/>
    <m/>
    <m/>
    <m/>
    <m/>
    <m/>
    <s v=""/>
    <s v=""/>
    <s v=""/>
    <s v=""/>
    <s v=""/>
    <n v="1799363.91"/>
  </r>
  <r>
    <n v="171"/>
    <d v="2022-11-16T03:00:00"/>
    <s v="Super Bowl / Equity Campaign"/>
    <s v="NAZ"/>
    <s v="Anomaly"/>
    <n v="0"/>
    <x v="2"/>
    <s v="Mainstream Brand A"/>
    <x v="3"/>
    <x v="1"/>
    <s v=""/>
    <s v="Film &amp; Video Production"/>
    <s v="Bud Light / Arts &amp; Sciences / Bid Package - 11.17.22"/>
    <s v=""/>
    <s v="Original"/>
    <n v="1860468.77"/>
    <s v="firm-bid"/>
    <m/>
    <n v="1"/>
    <m/>
    <m/>
    <m/>
    <m/>
    <m/>
    <m/>
    <m/>
    <m/>
    <m/>
    <m/>
    <m/>
    <s v=""/>
    <m/>
    <s v=""/>
    <s v=""/>
    <m/>
    <s v=""/>
    <s v=""/>
    <m/>
    <m/>
    <m/>
    <m/>
    <m/>
    <s v=""/>
    <m/>
    <m/>
    <s v=""/>
    <s v=""/>
    <s v=""/>
    <m/>
    <s v=""/>
    <m/>
    <m/>
    <s v=""/>
    <s v=""/>
    <m/>
    <m/>
    <m/>
    <m/>
    <s v=""/>
    <m/>
    <m/>
    <s v=""/>
    <s v=""/>
    <m/>
    <s v=""/>
    <m/>
    <m/>
    <m/>
    <m/>
    <m/>
    <s v=""/>
    <s v=""/>
    <s v=""/>
    <s v=""/>
    <s v=""/>
    <n v="1860468.77"/>
  </r>
  <r>
    <n v="171"/>
    <d v="2022-11-16T03:00:00"/>
    <s v="Super Bowl / Equity Campaign"/>
    <s v="NAZ"/>
    <s v="Anomaly"/>
    <n v="0"/>
    <x v="2"/>
    <s v="Mainstream Brand A"/>
    <x v="3"/>
    <x v="1"/>
    <s v=""/>
    <s v="Film &amp; Video Production"/>
    <s v="Bud Light / Arts &amp; Sciences / Bid Package - 11.17.22"/>
    <s v=""/>
    <s v="Original"/>
    <n v="2088989.94"/>
    <s v="firm-bid"/>
    <m/>
    <n v="1"/>
    <m/>
    <m/>
    <m/>
    <m/>
    <m/>
    <m/>
    <m/>
    <m/>
    <m/>
    <m/>
    <m/>
    <s v=""/>
    <m/>
    <s v=""/>
    <s v=""/>
    <m/>
    <s v=""/>
    <s v=""/>
    <m/>
    <m/>
    <m/>
    <m/>
    <m/>
    <s v=""/>
    <m/>
    <m/>
    <s v=""/>
    <s v=""/>
    <s v=""/>
    <m/>
    <s v=""/>
    <m/>
    <m/>
    <s v=""/>
    <s v=""/>
    <m/>
    <m/>
    <m/>
    <m/>
    <s v=""/>
    <m/>
    <m/>
    <s v=""/>
    <s v=""/>
    <m/>
    <s v=""/>
    <m/>
    <m/>
    <m/>
    <m/>
    <m/>
    <s v=""/>
    <s v=""/>
    <s v=""/>
    <s v=""/>
    <s v=""/>
    <n v="2088989.94"/>
  </r>
  <r>
    <n v="171"/>
    <d v="2022-11-16T03:00:00"/>
    <s v="Super Bowl / Equity Campaign"/>
    <s v="NAZ"/>
    <s v="Anomaly"/>
    <n v="1"/>
    <x v="2"/>
    <s v="Mainstream Brand A"/>
    <x v="3"/>
    <x v="1"/>
    <s v="RESET"/>
    <s v="Film &amp; Video Production"/>
    <s v="Production Bid"/>
    <s v="Production EXPORT"/>
    <s v="Original"/>
    <n v="1721874"/>
    <s v="firm-bid"/>
    <n v="1867674.155"/>
    <m/>
    <m/>
    <m/>
    <m/>
    <m/>
    <m/>
    <n v="0"/>
    <n v="0"/>
    <n v="0"/>
    <n v="0"/>
    <n v="0"/>
    <n v="0"/>
    <s v=""/>
    <m/>
    <s v=""/>
    <s v="0"/>
    <n v="110000"/>
    <s v=""/>
    <s v=""/>
    <n v="0"/>
    <n v="0"/>
    <n v="0"/>
    <n v="0"/>
    <n v="108150"/>
    <s v=""/>
    <n v="8650"/>
    <n v="0"/>
    <s v=""/>
    <s v=""/>
    <s v="0"/>
    <n v="210391"/>
    <s v=""/>
    <n v="0"/>
    <n v="0"/>
    <s v="0"/>
    <s v="0"/>
    <n v="0"/>
    <n v="318079"/>
    <n v="0"/>
    <m/>
    <s v="0"/>
    <m/>
    <m/>
    <s v=""/>
    <s v=""/>
    <m/>
    <s v=""/>
    <n v="0"/>
    <m/>
    <m/>
    <m/>
    <n v="0"/>
    <s v=""/>
    <s v="0"/>
    <s v=""/>
    <s v=""/>
    <s v=""/>
    <n v="0"/>
  </r>
  <r>
    <n v="171"/>
    <d v="2022-11-16T03:00:00"/>
    <s v="Super Bowl / Equity Campaign"/>
    <s v="NAZ"/>
    <s v="Anomaly"/>
    <n v="0"/>
    <x v="2"/>
    <s v="Mainstream Brand A"/>
    <x v="3"/>
    <x v="1"/>
    <s v=""/>
    <s v="Editorial"/>
    <s v="Budlight Offline"/>
    <s v="Bid_11490_3"/>
    <s v="Original"/>
    <n v="275128.5"/>
    <s v="cost-plus"/>
    <m/>
    <m/>
    <m/>
    <n v="1"/>
    <m/>
    <n v="1"/>
    <n v="1"/>
    <m/>
    <m/>
    <m/>
    <m/>
    <m/>
    <m/>
    <s v=""/>
    <m/>
    <s v=""/>
    <s v=""/>
    <m/>
    <s v=""/>
    <s v=""/>
    <m/>
    <m/>
    <m/>
    <m/>
    <m/>
    <s v=""/>
    <m/>
    <m/>
    <s v=""/>
    <s v=""/>
    <s v=""/>
    <m/>
    <s v=""/>
    <m/>
    <m/>
    <s v=""/>
    <s v=""/>
    <m/>
    <m/>
    <m/>
    <m/>
    <s v=""/>
    <m/>
    <m/>
    <s v=""/>
    <s v=""/>
    <m/>
    <s v=""/>
    <m/>
    <m/>
    <m/>
    <m/>
    <m/>
    <s v=""/>
    <s v=""/>
    <s v=""/>
    <s v=""/>
    <s v=""/>
    <n v="0"/>
  </r>
  <r>
    <n v="171"/>
    <d v="2022-11-16T03:00:00"/>
    <s v="Super Bowl / Equity Campaign"/>
    <s v="NAZ"/>
    <s v="Anomaly"/>
    <n v="0"/>
    <x v="2"/>
    <s v="Mainstream Brand A"/>
    <x v="3"/>
    <x v="1"/>
    <s v=""/>
    <s v="Editorial"/>
    <s v="Mackcut/Bud Light SB"/>
    <s v="Bud Light SB BID"/>
    <s v="Original"/>
    <n v="250700"/>
    <s v="cost-plus"/>
    <m/>
    <m/>
    <m/>
    <n v="1"/>
    <m/>
    <m/>
    <m/>
    <m/>
    <m/>
    <m/>
    <m/>
    <m/>
    <m/>
    <s v=""/>
    <m/>
    <s v=""/>
    <s v=""/>
    <m/>
    <s v=""/>
    <s v=""/>
    <m/>
    <m/>
    <m/>
    <m/>
    <m/>
    <s v=""/>
    <m/>
    <m/>
    <s v=""/>
    <s v=""/>
    <s v=""/>
    <m/>
    <s v=""/>
    <m/>
    <m/>
    <s v=""/>
    <s v=""/>
    <m/>
    <m/>
    <m/>
    <m/>
    <s v=""/>
    <m/>
    <m/>
    <s v=""/>
    <s v=""/>
    <m/>
    <s v=""/>
    <m/>
    <m/>
    <m/>
    <m/>
    <m/>
    <s v=""/>
    <s v=""/>
    <s v=""/>
    <s v=""/>
    <s v=""/>
    <n v="0"/>
  </r>
  <r>
    <n v="171"/>
    <d v="2022-11-16T03:00:00"/>
    <s v="Super Bowl / Equity Campaign"/>
    <s v="NAZ"/>
    <s v="Anomaly"/>
    <n v="1"/>
    <x v="2"/>
    <s v="Mainstream Brand A"/>
    <x v="3"/>
    <x v="1"/>
    <s v="Arcade Edit"/>
    <s v="Editorial"/>
    <s v="Editorial"/>
    <s v="Editorial EXPORT"/>
    <s v="Original"/>
    <n v="269721"/>
    <s v="cost-plus"/>
    <n v="265183.1667"/>
    <m/>
    <m/>
    <m/>
    <m/>
    <m/>
    <m/>
    <n v="0"/>
    <n v="0"/>
    <n v="0"/>
    <n v="2250"/>
    <n v="0"/>
    <n v="0"/>
    <s v=""/>
    <m/>
    <s v=""/>
    <s v="0"/>
    <n v="0"/>
    <s v=""/>
    <s v=""/>
    <n v="171762"/>
    <n v="12550"/>
    <n v="63950"/>
    <n v="14000"/>
    <n v="0"/>
    <s v=""/>
    <n v="0"/>
    <n v="0"/>
    <s v=""/>
    <s v=""/>
    <s v="0"/>
    <n v="0"/>
    <s v=""/>
    <n v="0"/>
    <n v="0"/>
    <s v="0"/>
    <s v="0"/>
    <n v="0"/>
    <n v="0"/>
    <n v="0"/>
    <m/>
    <s v="0"/>
    <m/>
    <m/>
    <s v=""/>
    <s v=""/>
    <m/>
    <s v=""/>
    <n v="0"/>
    <m/>
    <m/>
    <m/>
    <n v="0"/>
    <s v=""/>
    <s v="0"/>
    <s v=""/>
    <s v=""/>
    <s v=""/>
    <n v="0"/>
  </r>
  <r>
    <n v="171"/>
    <d v="2022-11-16T03:00:00"/>
    <s v="Super Bowl / Equity Campaign"/>
    <s v="NAZ"/>
    <s v="Anomaly"/>
    <n v="1"/>
    <x v="2"/>
    <s v="Mainstream Brand A"/>
    <x v="3"/>
    <x v="1"/>
    <s v="The Mill"/>
    <s v="Finishing"/>
    <s v="VFX"/>
    <s v="VFX EXPORT"/>
    <s v="Original"/>
    <n v="613500"/>
    <s v="firm-bid"/>
    <n v="613500"/>
    <m/>
    <m/>
    <m/>
    <m/>
    <m/>
    <m/>
    <n v="0"/>
    <n v="0"/>
    <n v="0"/>
    <n v="0"/>
    <n v="0"/>
    <n v="0"/>
    <s v=""/>
    <m/>
    <s v=""/>
    <s v="12600"/>
    <n v="0"/>
    <s v=""/>
    <s v=""/>
    <n v="0"/>
    <n v="0"/>
    <n v="0"/>
    <n v="0"/>
    <n v="0"/>
    <s v=""/>
    <n v="0"/>
    <n v="35150"/>
    <s v=""/>
    <s v=""/>
    <s v="0"/>
    <n v="0"/>
    <s v=""/>
    <n v="0"/>
    <n v="0"/>
    <s v="0"/>
    <s v="0"/>
    <n v="0"/>
    <n v="0"/>
    <n v="0"/>
    <m/>
    <s v="0"/>
    <m/>
    <m/>
    <s v=""/>
    <s v=""/>
    <m/>
    <s v=""/>
    <n v="0"/>
    <m/>
    <m/>
    <m/>
    <n v="0"/>
    <s v=""/>
    <s v="897050"/>
    <s v=""/>
    <s v=""/>
    <s v=""/>
    <n v="0"/>
  </r>
  <r>
    <n v="175"/>
    <d v="2022-11-21T21:19:00"/>
    <s v="Budweiser Equity"/>
    <s v="NAZ"/>
    <s v="FCB"/>
    <n v="0"/>
    <x v="3"/>
    <s v="Mainstream Brand B"/>
    <x v="4"/>
    <x v="0"/>
    <s v=""/>
    <s v="Film &amp; Video Production"/>
    <s v="Bid Package v2"/>
    <s v="Budweiser Bid V2"/>
    <s v="Original"/>
    <n v="966776.52500000002"/>
    <s v="firm-bid"/>
    <m/>
    <n v="1"/>
    <n v="1"/>
    <m/>
    <m/>
    <m/>
    <m/>
    <m/>
    <m/>
    <m/>
    <m/>
    <m/>
    <m/>
    <s v=""/>
    <m/>
    <s v=""/>
    <s v=""/>
    <m/>
    <s v=""/>
    <s v=""/>
    <m/>
    <m/>
    <m/>
    <m/>
    <m/>
    <s v=""/>
    <m/>
    <m/>
    <s v=""/>
    <s v=""/>
    <s v=""/>
    <m/>
    <s v=""/>
    <m/>
    <m/>
    <s v=""/>
    <s v=""/>
    <m/>
    <m/>
    <m/>
    <m/>
    <s v=""/>
    <m/>
    <m/>
    <s v=""/>
    <s v=""/>
    <m/>
    <s v=""/>
    <m/>
    <m/>
    <m/>
    <m/>
    <m/>
    <s v=""/>
    <s v=""/>
    <s v=""/>
    <s v=""/>
    <s v=""/>
    <n v="966776.52500000002"/>
  </r>
  <r>
    <n v="175"/>
    <d v="2022-11-21T21:19:00"/>
    <s v="Budweiser Equity"/>
    <s v="NAZ"/>
    <s v="FCB"/>
    <n v="0"/>
    <x v="3"/>
    <s v="Mainstream Brand B"/>
    <x v="4"/>
    <x v="0"/>
    <s v=""/>
    <s v="Film &amp; Video Production"/>
    <s v="Love Song | MF Bid Package V1.2"/>
    <s v=""/>
    <s v="Original"/>
    <n v="999838"/>
    <s v="firm-bid"/>
    <m/>
    <n v="1"/>
    <m/>
    <m/>
    <m/>
    <n v="1"/>
    <m/>
    <m/>
    <m/>
    <m/>
    <m/>
    <m/>
    <m/>
    <s v=""/>
    <m/>
    <s v=""/>
    <s v=""/>
    <m/>
    <s v=""/>
    <s v=""/>
    <m/>
    <m/>
    <m/>
    <m/>
    <m/>
    <s v=""/>
    <m/>
    <m/>
    <s v=""/>
    <s v=""/>
    <s v=""/>
    <m/>
    <s v=""/>
    <m/>
    <m/>
    <s v=""/>
    <s v=""/>
    <m/>
    <m/>
    <m/>
    <m/>
    <s v=""/>
    <m/>
    <m/>
    <s v=""/>
    <s v=""/>
    <m/>
    <s v=""/>
    <m/>
    <m/>
    <m/>
    <m/>
    <m/>
    <s v=""/>
    <s v=""/>
    <s v=""/>
    <s v=""/>
    <s v=""/>
    <n v="999838"/>
  </r>
  <r>
    <n v="175"/>
    <d v="2022-11-21T21:19:00"/>
    <s v="Budweiser Equity"/>
    <s v="NAZ"/>
    <s v="FCB"/>
    <n v="1"/>
    <x v="3"/>
    <s v="Mainstream Brand B"/>
    <x v="4"/>
    <x v="0"/>
    <s v="Biscuit Filmworks"/>
    <s v="Film &amp; Video Production"/>
    <s v="Biscuit Filmworks Production Bid"/>
    <s v="BUDWEISER PRODUCTION AICP EXPORT"/>
    <s v="Original"/>
    <n v="931749.96"/>
    <s v="firm-bid"/>
    <n v="966121.495"/>
    <m/>
    <m/>
    <m/>
    <m/>
    <m/>
    <m/>
    <n v="0"/>
    <n v="69875"/>
    <n v="44350"/>
    <n v="0"/>
    <n v="0"/>
    <n v="0"/>
    <s v=""/>
    <m/>
    <s v="22600"/>
    <s v="0"/>
    <n v="87000"/>
    <s v=""/>
    <s v=""/>
    <n v="0"/>
    <n v="0"/>
    <n v="0"/>
    <n v="0"/>
    <n v="82000"/>
    <s v=""/>
    <n v="4900"/>
    <n v="0"/>
    <s v=""/>
    <s v=""/>
    <s v="0"/>
    <n v="97200"/>
    <s v=""/>
    <n v="0"/>
    <n v="0"/>
    <s v="10812"/>
    <s v="0"/>
    <n v="6925"/>
    <n v="104956.8"/>
    <n v="0"/>
    <m/>
    <s v="0"/>
    <m/>
    <m/>
    <s v=""/>
    <s v=""/>
    <m/>
    <s v=""/>
    <n v="0"/>
    <m/>
    <m/>
    <m/>
    <n v="0"/>
    <s v=""/>
    <s v="0"/>
    <s v=""/>
    <s v=""/>
    <s v=""/>
    <n v="0"/>
  </r>
  <r>
    <n v="175"/>
    <d v="2022-11-21T21:19:00"/>
    <s v="Budweiser Equity"/>
    <s v="NAZ"/>
    <s v="FCB"/>
    <n v="0"/>
    <x v="3"/>
    <s v="Mainstream Brand B"/>
    <x v="4"/>
    <x v="0"/>
    <s v=""/>
    <s v="Editorial"/>
    <s v="Budweiser Equity"/>
    <s v="Bid_19872_2"/>
    <s v="Original"/>
    <n v="172667.1563"/>
    <s v="cost-plus"/>
    <m/>
    <m/>
    <m/>
    <m/>
    <m/>
    <m/>
    <m/>
    <m/>
    <m/>
    <m/>
    <m/>
    <m/>
    <m/>
    <s v=""/>
    <m/>
    <s v=""/>
    <s v=""/>
    <m/>
    <s v=""/>
    <s v=""/>
    <m/>
    <m/>
    <m/>
    <m/>
    <m/>
    <s v=""/>
    <m/>
    <m/>
    <s v=""/>
    <s v=""/>
    <s v=""/>
    <m/>
    <s v=""/>
    <m/>
    <m/>
    <s v=""/>
    <s v=""/>
    <m/>
    <m/>
    <m/>
    <m/>
    <s v=""/>
    <m/>
    <m/>
    <s v=""/>
    <s v=""/>
    <m/>
    <s v=""/>
    <m/>
    <m/>
    <m/>
    <m/>
    <m/>
    <s v=""/>
    <s v=""/>
    <s v=""/>
    <s v=""/>
    <s v=""/>
    <n v="0"/>
  </r>
  <r>
    <n v="175"/>
    <d v="2022-11-21T21:19:00"/>
    <s v="Budweiser Equity"/>
    <s v="NAZ"/>
    <s v="FCB"/>
    <n v="0"/>
    <x v="3"/>
    <s v="Mainstream Brand B"/>
    <x v="4"/>
    <x v="0"/>
    <s v=""/>
    <s v="Editorial"/>
    <s v="budweiser revised bid"/>
    <s v="Bid_19872_4"/>
    <s v="Original"/>
    <n v="163679.6563"/>
    <s v="cost-plus"/>
    <m/>
    <m/>
    <m/>
    <m/>
    <m/>
    <m/>
    <m/>
    <m/>
    <m/>
    <m/>
    <m/>
    <m/>
    <m/>
    <s v=""/>
    <m/>
    <s v=""/>
    <s v=""/>
    <m/>
    <s v=""/>
    <s v=""/>
    <m/>
    <m/>
    <m/>
    <m/>
    <m/>
    <s v=""/>
    <m/>
    <m/>
    <s v=""/>
    <s v=""/>
    <s v=""/>
    <m/>
    <s v=""/>
    <m/>
    <m/>
    <s v=""/>
    <s v=""/>
    <m/>
    <m/>
    <m/>
    <m/>
    <s v=""/>
    <m/>
    <m/>
    <s v=""/>
    <s v=""/>
    <m/>
    <s v=""/>
    <m/>
    <m/>
    <m/>
    <m/>
    <m/>
    <s v=""/>
    <s v=""/>
    <s v=""/>
    <s v=""/>
    <s v=""/>
    <n v="0"/>
  </r>
  <r>
    <n v="175"/>
    <d v="2022-11-21T21:19:00"/>
    <s v="Budweiser Equity"/>
    <s v="NAZ"/>
    <s v="FCB"/>
    <n v="0"/>
    <x v="3"/>
    <s v="Mainstream Brand B"/>
    <x v="4"/>
    <x v="0"/>
    <s v=""/>
    <s v="Editorial"/>
    <s v="Budweiser Offline"/>
    <s v="Budweiser_Bid_11501_1"/>
    <s v="Original"/>
    <n v="216608.6"/>
    <s v="cost-plus"/>
    <m/>
    <m/>
    <m/>
    <m/>
    <m/>
    <n v="1"/>
    <n v="1"/>
    <m/>
    <m/>
    <m/>
    <m/>
    <m/>
    <m/>
    <s v=""/>
    <m/>
    <s v=""/>
    <s v=""/>
    <m/>
    <s v=""/>
    <s v=""/>
    <m/>
    <m/>
    <m/>
    <m/>
    <m/>
    <s v=""/>
    <m/>
    <m/>
    <s v=""/>
    <s v=""/>
    <s v=""/>
    <m/>
    <s v=""/>
    <m/>
    <m/>
    <s v=""/>
    <s v=""/>
    <m/>
    <m/>
    <m/>
    <m/>
    <s v=""/>
    <m/>
    <m/>
    <s v=""/>
    <s v=""/>
    <m/>
    <s v=""/>
    <m/>
    <m/>
    <m/>
    <m/>
    <m/>
    <s v=""/>
    <s v=""/>
    <s v=""/>
    <s v=""/>
    <s v=""/>
    <n v="0"/>
  </r>
  <r>
    <n v="175"/>
    <d v="2022-11-21T21:19:00"/>
    <s v="Budweiser Equity"/>
    <s v="NAZ"/>
    <s v="FCB"/>
    <n v="1"/>
    <x v="3"/>
    <s v="Mainstream Brand B"/>
    <x v="4"/>
    <x v="0"/>
    <s v="Rock Paper Scissors"/>
    <s v="Editorial"/>
    <s v="Rock Paper Scissors Edit"/>
    <s v="BUDWEISER EDIT AICP EXPORT"/>
    <s v="Original"/>
    <n v="158679.66"/>
    <s v="cost-plus"/>
    <n v="177908.76809999999"/>
    <m/>
    <m/>
    <m/>
    <m/>
    <m/>
    <m/>
    <n v="0"/>
    <n v="0"/>
    <n v="0"/>
    <n v="9575"/>
    <n v="0"/>
    <n v="0"/>
    <s v=""/>
    <m/>
    <s v=""/>
    <s v="0"/>
    <n v="0"/>
    <s v=""/>
    <s v=""/>
    <n v="92512"/>
    <n v="2500"/>
    <n v="37200"/>
    <n v="3700"/>
    <n v="0"/>
    <s v=""/>
    <n v="0"/>
    <n v="0"/>
    <s v=""/>
    <s v=""/>
    <s v="0"/>
    <n v="0"/>
    <s v=""/>
    <n v="0"/>
    <n v="0"/>
    <s v="0"/>
    <s v="0"/>
    <n v="0"/>
    <n v="0"/>
    <n v="0"/>
    <m/>
    <s v="0"/>
    <m/>
    <m/>
    <s v=""/>
    <s v=""/>
    <m/>
    <s v=""/>
    <n v="0"/>
    <m/>
    <m/>
    <m/>
    <n v="0"/>
    <s v=""/>
    <s v="11125"/>
    <s v=""/>
    <s v=""/>
    <s v=""/>
    <n v="0"/>
  </r>
  <r>
    <n v="175"/>
    <d v="2022-11-21T21:19:00"/>
    <s v="Budweiser Equity"/>
    <s v="NAZ"/>
    <s v="FCB"/>
    <n v="1"/>
    <x v="3"/>
    <s v="Mainstream Brand B"/>
    <x v="4"/>
    <x v="0"/>
    <s v="TESTING INTERNAL"/>
    <s v="VFX"/>
    <s v="A52 VFX"/>
    <s v="BUDWEISER VFX AICP EXPORT"/>
    <s v="Original"/>
    <n v="93710"/>
    <s v="firm-bid"/>
    <n v="93710"/>
    <m/>
    <m/>
    <m/>
    <m/>
    <m/>
    <m/>
    <n v="0"/>
    <n v="0"/>
    <n v="0"/>
    <n v="0"/>
    <n v="0"/>
    <n v="0"/>
    <s v=""/>
    <m/>
    <s v="35910"/>
    <s v="0"/>
    <n v="0"/>
    <s v=""/>
    <s v=""/>
    <n v="0"/>
    <n v="0"/>
    <n v="0"/>
    <n v="0"/>
    <n v="0"/>
    <s v=""/>
    <n v="0"/>
    <n v="0"/>
    <s v=""/>
    <s v=""/>
    <s v="0"/>
    <n v="0"/>
    <s v=""/>
    <n v="0"/>
    <n v="0"/>
    <s v="0"/>
    <s v="0"/>
    <n v="0"/>
    <n v="0"/>
    <n v="0"/>
    <m/>
    <s v="0"/>
    <m/>
    <m/>
    <s v=""/>
    <s v=""/>
    <m/>
    <s v=""/>
    <n v="0"/>
    <m/>
    <m/>
    <m/>
    <n v="0"/>
    <s v=""/>
    <s v="67800"/>
    <s v=""/>
    <s v=""/>
    <s v=""/>
    <n v="0"/>
  </r>
  <r>
    <n v="180"/>
    <d v="2022-12-12T17:42:00"/>
    <s v="Bud Light Seltzer Spring 2023 Campaign"/>
    <s v="NAZ"/>
    <s v="The Martin Agency"/>
    <n v="0"/>
    <x v="4"/>
    <s v="Bargain Brand B"/>
    <x v="0"/>
    <x v="2"/>
    <s v=""/>
    <s v="Film &amp; Video Production"/>
    <s v="Park Pictures Puebla 1 Day"/>
    <s v="Bid_BudLightSeltzer_Puebla 1Day_Leaf"/>
    <s v="Original"/>
    <n v="391843"/>
    <s v="cost-plus"/>
    <m/>
    <n v="1"/>
    <n v="1"/>
    <m/>
    <m/>
    <n v="1"/>
    <m/>
    <m/>
    <m/>
    <m/>
    <m/>
    <m/>
    <m/>
    <s v=""/>
    <m/>
    <s v=""/>
    <s v=""/>
    <m/>
    <s v=""/>
    <s v=""/>
    <m/>
    <m/>
    <m/>
    <m/>
    <m/>
    <s v=""/>
    <m/>
    <m/>
    <s v=""/>
    <s v=""/>
    <s v=""/>
    <m/>
    <s v=""/>
    <m/>
    <m/>
    <s v=""/>
    <s v=""/>
    <m/>
    <m/>
    <m/>
    <m/>
    <s v=""/>
    <m/>
    <m/>
    <s v=""/>
    <s v=""/>
    <m/>
    <s v=""/>
    <m/>
    <m/>
    <m/>
    <m/>
    <m/>
    <s v=""/>
    <s v=""/>
    <s v=""/>
    <s v=""/>
    <s v=""/>
    <n v="391843"/>
  </r>
  <r>
    <n v="180"/>
    <d v="2022-12-12T17:42:00"/>
    <s v="Bud Light Seltzer Spring 2023 Campaign"/>
    <s v="NAZ"/>
    <s v="The Martin Agency"/>
    <n v="0"/>
    <x v="4"/>
    <s v="Bargain Brand B"/>
    <x v="0"/>
    <x v="2"/>
    <s v=""/>
    <s v="Film &amp; Video Production"/>
    <s v="Park Pictures Puebla 2 Day"/>
    <s v="Bid_BudLightSeltzer_Puebla 2Day_Leaf"/>
    <s v="Original"/>
    <n v="556400"/>
    <s v="cost-plus"/>
    <m/>
    <n v="1"/>
    <n v="1"/>
    <m/>
    <m/>
    <n v="1"/>
    <m/>
    <m/>
    <m/>
    <m/>
    <m/>
    <m/>
    <m/>
    <s v=""/>
    <m/>
    <s v=""/>
    <s v=""/>
    <m/>
    <s v=""/>
    <s v=""/>
    <m/>
    <m/>
    <m/>
    <m/>
    <m/>
    <s v=""/>
    <m/>
    <m/>
    <s v=""/>
    <s v=""/>
    <s v=""/>
    <m/>
    <s v=""/>
    <m/>
    <m/>
    <s v=""/>
    <s v=""/>
    <m/>
    <m/>
    <m/>
    <m/>
    <s v=""/>
    <m/>
    <m/>
    <s v=""/>
    <s v=""/>
    <m/>
    <s v=""/>
    <m/>
    <m/>
    <m/>
    <m/>
    <m/>
    <s v=""/>
    <s v=""/>
    <s v=""/>
    <s v=""/>
    <s v=""/>
    <n v="556400"/>
  </r>
  <r>
    <n v="180"/>
    <d v="2022-12-12T17:42:00"/>
    <s v="Bud Light Seltzer Spring 2023 Campaign"/>
    <s v="NAZ"/>
    <s v="The Martin Agency"/>
    <n v="0"/>
    <x v="4"/>
    <s v="Bargain Brand B"/>
    <x v="0"/>
    <x v="2"/>
    <s v=""/>
    <s v="Film &amp; Video Production"/>
    <s v="BLS - CDMX - 2x Day - v3"/>
    <s v="Bid.BLSeltzer.AD.2DAY.v3"/>
    <s v="Original"/>
    <n v="413565.02500000002"/>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Tomorrow"/>
    <s v="Film &amp; Video Production"/>
    <s v="Tomorrow Production"/>
    <s v="Tomorrow Production EXPORT"/>
    <s v="Original"/>
    <n v="413566"/>
    <s v="cost-plus"/>
    <n v="443843.50630000001"/>
    <m/>
    <m/>
    <m/>
    <m/>
    <m/>
    <m/>
    <n v="0"/>
    <n v="0"/>
    <n v="0"/>
    <n v="0"/>
    <n v="0"/>
    <n v="0"/>
    <s v=""/>
    <m/>
    <s v="23237"/>
    <s v="0"/>
    <n v="37000"/>
    <s v=""/>
    <s v=""/>
    <n v="0"/>
    <n v="0"/>
    <n v="0"/>
    <n v="0"/>
    <n v="0"/>
    <s v=""/>
    <n v="0"/>
    <n v="0"/>
    <s v=""/>
    <s v=""/>
    <s v="0"/>
    <n v="17940"/>
    <s v=""/>
    <n v="202060"/>
    <n v="0"/>
    <s v="0"/>
    <s v="0"/>
    <n v="0"/>
    <n v="54473"/>
    <n v="0"/>
    <m/>
    <s v="0"/>
    <m/>
    <m/>
    <s v=""/>
    <s v=""/>
    <m/>
    <s v=""/>
    <n v="0"/>
    <m/>
    <m/>
    <m/>
    <n v="0"/>
    <s v=""/>
    <s v="0"/>
    <s v=""/>
    <s v=""/>
    <s v=""/>
    <n v="0"/>
  </r>
  <r>
    <n v="180"/>
    <d v="2022-12-12T17:42:00"/>
    <s v="Bud Light Seltzer Spring 2023 Campaign"/>
    <s v="NAZ"/>
    <s v="The Martin Agency"/>
    <n v="0"/>
    <x v="4"/>
    <s v="Bargain Brand B"/>
    <x v="0"/>
    <x v="2"/>
    <s v=""/>
    <s v="Editorial"/>
    <s v="Budlight Seltzer &quot;Open to Flavor&quot; Offline Only"/>
    <s v="Bid_11563_3"/>
    <s v="Original"/>
    <n v="86455"/>
    <s v="cost-plus"/>
    <m/>
    <m/>
    <m/>
    <n v="1"/>
    <m/>
    <n v="1"/>
    <n v="1"/>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Bid_11692.4_CabinEdit"/>
    <s v=""/>
    <s v="Original"/>
    <n v="9625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Bid_11692.5_CabinEdit"/>
    <s v=""/>
    <s v="Original"/>
    <n v="7800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s v="BLS_SPRING23_WORK_BID_2"/>
    <s v="Original"/>
    <n v="745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s v="BLS_SPRING23_WORK_BID_3_AICP"/>
    <s v="Original"/>
    <n v="760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 CC"/>
    <s v="BLS_SPRING23_WORK_BID_4"/>
    <s v="Original"/>
    <n v="749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 TRAVEL"/>
    <s v="BLS_SPRING23_WORK_BID_5"/>
    <s v="Original"/>
    <n v="80684.2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Final Cut"/>
    <s v="Editorial"/>
    <s v="Final Cut Edit"/>
    <s v="Final Cut Edit EXPORT"/>
    <s v="Original"/>
    <n v="90610"/>
    <s v="cost-plus"/>
    <n v="82200.21875"/>
    <m/>
    <m/>
    <m/>
    <m/>
    <m/>
    <m/>
    <n v="0"/>
    <n v="0"/>
    <n v="0"/>
    <n v="0"/>
    <n v="0"/>
    <n v="0"/>
    <s v=""/>
    <m/>
    <s v=""/>
    <s v="0"/>
    <n v="0"/>
    <s v=""/>
    <s v=""/>
    <n v="60550"/>
    <n v="10800"/>
    <n v="20200"/>
    <n v="4150"/>
    <n v="0"/>
    <s v=""/>
    <n v="0"/>
    <n v="0"/>
    <s v=""/>
    <s v=""/>
    <s v="0"/>
    <n v="0"/>
    <s v=""/>
    <n v="0"/>
    <n v="0"/>
    <s v="0"/>
    <s v="0"/>
    <n v="0"/>
    <n v="0"/>
    <n v="0"/>
    <m/>
    <s v="0"/>
    <m/>
    <m/>
    <s v=""/>
    <s v=""/>
    <m/>
    <s v=""/>
    <n v="0"/>
    <m/>
    <m/>
    <m/>
    <n v="0"/>
    <s v=""/>
    <s v="0"/>
    <s v=""/>
    <s v=""/>
    <s v=""/>
    <n v="0"/>
  </r>
  <r>
    <n v="180"/>
    <d v="2022-12-12T17:42:00"/>
    <s v="Bud Light Seltzer Spring 2023 Campaign"/>
    <s v="NAZ"/>
    <s v="The Martin Agency"/>
    <n v="0"/>
    <x v="4"/>
    <s v="Bargain Brand B"/>
    <x v="0"/>
    <x v="2"/>
    <s v=""/>
    <s v="VFX"/>
    <s v="Artjail Bidding Package 01"/>
    <s v="Artjail_5887"/>
    <s v="Original"/>
    <n v="23105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VFX"/>
    <s v="Bud Light Seltzer Open to Flavor VFX Bid Package RD 1"/>
    <s v=""/>
    <s v="Original"/>
    <n v="23988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VFX"/>
    <s v="Bud Light Seltzer Open to Flavor VFX Bid Package RD 2"/>
    <s v="Bud-Light-Seltzer-Open-To-Flavor-VFX-2"/>
    <s v="Original"/>
    <n v="22428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PrePost LLC"/>
    <s v="VFX"/>
    <s v="Prepost VFX"/>
    <s v="Prepost VFX EXPORT"/>
    <s v="Original"/>
    <n v="224280"/>
    <s v="cost-plus"/>
    <n v="229872.5"/>
    <m/>
    <m/>
    <m/>
    <m/>
    <m/>
    <m/>
    <n v="0"/>
    <n v="0"/>
    <n v="0"/>
    <n v="0"/>
    <n v="0"/>
    <n v="0"/>
    <s v=""/>
    <m/>
    <s v="1200"/>
    <s v="0"/>
    <n v="0"/>
    <s v=""/>
    <s v=""/>
    <n v="10400"/>
    <n v="22700"/>
    <n v="0"/>
    <n v="0"/>
    <n v="0"/>
    <s v=""/>
    <n v="0"/>
    <n v="44600"/>
    <s v=""/>
    <s v=""/>
    <s v="0"/>
    <n v="0"/>
    <s v=""/>
    <n v="0"/>
    <n v="0"/>
    <s v="0"/>
    <s v="0"/>
    <n v="0"/>
    <n v="0"/>
    <n v="0"/>
    <m/>
    <s v="0"/>
    <m/>
    <m/>
    <s v=""/>
    <s v=""/>
    <m/>
    <s v=""/>
    <n v="0"/>
    <m/>
    <m/>
    <m/>
    <n v="0"/>
    <s v=""/>
    <s v="108000"/>
    <s v=""/>
    <s v=""/>
    <s v=""/>
    <n v="0"/>
  </r>
  <r>
    <n v="180"/>
    <d v="2022-12-12T17:42:00"/>
    <s v="Bud Light Seltzer Spring 2023 Campaign"/>
    <s v="NAZ"/>
    <s v="The Martin Agency"/>
    <n v="0"/>
    <x v="4"/>
    <s v="Bargain Brand B"/>
    <x v="0"/>
    <x v="2"/>
    <s v=""/>
    <s v="Green Production Costs"/>
    <s v="BLS - CDMX - 2x Day - v3"/>
    <s v="GreenBid.BLSeltzer.AD.2DAY.v3"/>
    <s v="Original"/>
    <n v="5786.2349999999997"/>
    <s v="cost-plus"/>
    <m/>
    <m/>
    <m/>
    <m/>
    <m/>
    <m/>
    <m/>
    <m/>
    <m/>
    <m/>
    <m/>
    <m/>
    <m/>
    <s v=""/>
    <m/>
    <s v=""/>
    <s v=""/>
    <m/>
    <s v=""/>
    <s v=""/>
    <m/>
    <m/>
    <m/>
    <m/>
    <m/>
    <s v=""/>
    <m/>
    <m/>
    <s v=""/>
    <s v=""/>
    <s v=""/>
    <m/>
    <s v=""/>
    <m/>
    <m/>
    <s v=""/>
    <s v=""/>
    <m/>
    <m/>
    <m/>
    <m/>
    <s v=""/>
    <m/>
    <m/>
    <s v=""/>
    <s v=""/>
    <m/>
    <s v=""/>
    <m/>
    <m/>
    <m/>
    <m/>
    <m/>
    <s v=""/>
    <s v=""/>
    <s v=""/>
    <s v=""/>
    <s v=""/>
    <n v="0"/>
  </r>
  <r>
    <n v="182"/>
    <d v="2022-12-15T00:41:00"/>
    <s v="Nütrl Spring Equity Campaign"/>
    <s v="NAZ"/>
    <s v="The Martin Agency"/>
    <n v="0"/>
    <x v="5"/>
    <s v="Luxury Brand B"/>
    <x v="0"/>
    <x v="2"/>
    <s v=""/>
    <s v="Film &amp; Video Production"/>
    <s v="RSA Bid Package for NÜTRL"/>
    <s v="NUTRL - 2 Day ATL BID V2"/>
    <s v="Original"/>
    <n v="771360"/>
    <s v="cost-plus"/>
    <m/>
    <n v="1"/>
    <m/>
    <m/>
    <m/>
    <m/>
    <m/>
    <m/>
    <m/>
    <m/>
    <m/>
    <m/>
    <m/>
    <s v=""/>
    <m/>
    <s v=""/>
    <s v=""/>
    <m/>
    <s v=""/>
    <s v=""/>
    <m/>
    <m/>
    <m/>
    <m/>
    <m/>
    <s v=""/>
    <m/>
    <m/>
    <s v=""/>
    <s v=""/>
    <s v=""/>
    <m/>
    <s v=""/>
    <m/>
    <m/>
    <s v=""/>
    <s v=""/>
    <m/>
    <m/>
    <m/>
    <m/>
    <s v=""/>
    <m/>
    <m/>
    <s v=""/>
    <s v=""/>
    <m/>
    <s v=""/>
    <m/>
    <m/>
    <m/>
    <m/>
    <m/>
    <s v=""/>
    <s v=""/>
    <s v=""/>
    <s v=""/>
    <s v=""/>
    <n v="771360"/>
  </r>
  <r>
    <n v="182"/>
    <d v="2022-12-15T00:41:00"/>
    <s v="Nütrl Spring Equity Campaign"/>
    <s v="NAZ"/>
    <s v="The Martin Agency"/>
    <n v="0"/>
    <x v="5"/>
    <s v="Luxury Brand B"/>
    <x v="0"/>
    <x v="2"/>
    <s v=""/>
    <s v="Film &amp; Video Production"/>
    <s v="RSA Bid Package for NÜTRL"/>
    <s v="NUTRL - Covid BID V2"/>
    <s v="Original"/>
    <n v="59267"/>
    <s v="cost-plus"/>
    <m/>
    <n v="1"/>
    <m/>
    <m/>
    <m/>
    <m/>
    <m/>
    <m/>
    <m/>
    <m/>
    <m/>
    <m/>
    <m/>
    <s v=""/>
    <m/>
    <s v=""/>
    <s v=""/>
    <m/>
    <s v=""/>
    <s v=""/>
    <m/>
    <m/>
    <m/>
    <m/>
    <m/>
    <s v=""/>
    <m/>
    <m/>
    <s v=""/>
    <s v=""/>
    <s v=""/>
    <m/>
    <s v=""/>
    <m/>
    <m/>
    <s v=""/>
    <s v=""/>
    <m/>
    <m/>
    <m/>
    <m/>
    <s v=""/>
    <m/>
    <m/>
    <s v=""/>
    <s v=""/>
    <m/>
    <s v=""/>
    <m/>
    <m/>
    <m/>
    <m/>
    <m/>
    <s v=""/>
    <s v=""/>
    <s v=""/>
    <s v=""/>
    <s v=""/>
    <n v="59267"/>
  </r>
  <r>
    <n v="182"/>
    <d v="2022-12-15T00:41:00"/>
    <s v="Nütrl Spring Equity Campaign"/>
    <s v="NAZ"/>
    <s v="The Martin Agency"/>
    <n v="1"/>
    <x v="5"/>
    <s v="Luxury Brand B"/>
    <x v="0"/>
    <x v="2"/>
    <s v="Internal ABID"/>
    <s v="Film &amp; Video Production"/>
    <s v="Pretty Bird Production"/>
    <s v="Pretty Bird Production EXPORT"/>
    <s v="Original"/>
    <n v="710011"/>
    <s v="cost-plus"/>
    <n v="513546"/>
    <m/>
    <m/>
    <m/>
    <m/>
    <m/>
    <m/>
    <n v="0"/>
    <n v="0"/>
    <n v="0"/>
    <n v="0"/>
    <n v="0"/>
    <n v="0"/>
    <s v=""/>
    <m/>
    <s v="4500"/>
    <s v="0"/>
    <n v="55000"/>
    <s v=""/>
    <s v=""/>
    <n v="0"/>
    <n v="0"/>
    <n v="0"/>
    <n v="0"/>
    <n v="77050"/>
    <s v=""/>
    <n v="8500"/>
    <n v="0"/>
    <s v=""/>
    <s v=""/>
    <s v="0"/>
    <n v="47396"/>
    <s v=""/>
    <n v="450"/>
    <n v="0"/>
    <s v="0"/>
    <s v="0"/>
    <n v="0"/>
    <n v="77560"/>
    <n v="0"/>
    <m/>
    <s v="0"/>
    <m/>
    <m/>
    <s v=""/>
    <s v=""/>
    <m/>
    <s v=""/>
    <n v="0"/>
    <m/>
    <m/>
    <m/>
    <n v="0"/>
    <s v=""/>
    <s v="0"/>
    <s v=""/>
    <s v=""/>
    <s v=""/>
    <n v="0"/>
  </r>
  <r>
    <n v="182"/>
    <d v="2022-12-15T00:41:00"/>
    <s v="Nütrl Spring Equity Campaign"/>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Nütrl Spring Equity Campaign"/>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Nütrl Spring Equity Campaign"/>
    <s v="NAZ"/>
    <s v="The Martin Agency"/>
    <n v="0"/>
    <x v="5"/>
    <s v="Luxury Brand B"/>
    <x v="0"/>
    <x v="2"/>
    <s v=""/>
    <s v="Editorial"/>
    <s v="Arcade"/>
    <s v="ArcadeEdit 11614.1"/>
    <s v="Original"/>
    <n v="109355.9"/>
    <s v="cost-plus"/>
    <m/>
    <m/>
    <m/>
    <m/>
    <m/>
    <m/>
    <m/>
    <m/>
    <m/>
    <m/>
    <m/>
    <m/>
    <m/>
    <s v=""/>
    <m/>
    <s v=""/>
    <s v=""/>
    <m/>
    <s v=""/>
    <s v=""/>
    <m/>
    <m/>
    <m/>
    <m/>
    <m/>
    <s v=""/>
    <m/>
    <m/>
    <s v=""/>
    <s v=""/>
    <s v=""/>
    <m/>
    <s v=""/>
    <m/>
    <m/>
    <s v=""/>
    <s v=""/>
    <m/>
    <m/>
    <m/>
    <m/>
    <s v=""/>
    <m/>
    <m/>
    <s v=""/>
    <s v=""/>
    <m/>
    <s v=""/>
    <m/>
    <m/>
    <m/>
    <m/>
    <m/>
    <s v=""/>
    <s v=""/>
    <s v=""/>
    <s v=""/>
    <s v=""/>
    <n v="0"/>
  </r>
  <r>
    <n v="182"/>
    <d v="2022-12-15T00:41:00"/>
    <s v="Nütrl Spring Equity Campaign"/>
    <s v="NAZ"/>
    <s v="The Martin Agency"/>
    <n v="1"/>
    <x v="5"/>
    <s v="Luxury Brand B"/>
    <x v="0"/>
    <x v="2"/>
    <s v="Arcade Edit"/>
    <s v="Editorial"/>
    <s v="Arcade Edit"/>
    <s v="Arcade Edit EXPORT"/>
    <s v="Original"/>
    <n v="109355.9"/>
    <s v="cost-plus"/>
    <n v="109355.9"/>
    <m/>
    <m/>
    <m/>
    <m/>
    <m/>
    <m/>
    <n v="0"/>
    <n v="0"/>
    <n v="0"/>
    <n v="12270"/>
    <n v="0"/>
    <n v="0"/>
    <s v=""/>
    <m/>
    <s v=""/>
    <s v="0"/>
    <n v="0"/>
    <s v=""/>
    <s v=""/>
    <n v="67380"/>
    <n v="4750"/>
    <n v="21250"/>
    <n v="0"/>
    <n v="0"/>
    <s v=""/>
    <n v="0"/>
    <n v="0"/>
    <s v=""/>
    <s v=""/>
    <s v="0"/>
    <n v="0"/>
    <s v=""/>
    <n v="0"/>
    <n v="0"/>
    <s v="0"/>
    <s v="0"/>
    <n v="0"/>
    <n v="0"/>
    <n v="0"/>
    <m/>
    <s v="0"/>
    <m/>
    <m/>
    <s v=""/>
    <s v=""/>
    <m/>
    <s v=""/>
    <n v="0"/>
    <m/>
    <m/>
    <m/>
    <n v="0"/>
    <s v=""/>
    <s v="0"/>
    <s v=""/>
    <s v=""/>
    <s v=""/>
    <n v="0"/>
  </r>
  <r>
    <n v="182"/>
    <d v="2022-12-15T00:41:00"/>
    <s v="Nütrl Spring Equity Campaign"/>
    <s v="NAZ"/>
    <s v="The Martin Agency"/>
    <n v="0"/>
    <x v="5"/>
    <s v="Luxury Brand B"/>
    <x v="0"/>
    <x v="2"/>
    <s v=""/>
    <s v="Finishing"/>
    <s v="Nutrl Color, Conform &amp; Final Deliverables"/>
    <s v="Bid_11614_7"/>
    <s v="Original"/>
    <n v="81365"/>
    <s v="cost-plus"/>
    <m/>
    <m/>
    <m/>
    <m/>
    <m/>
    <n v="1"/>
    <m/>
    <m/>
    <m/>
    <m/>
    <m/>
    <m/>
    <m/>
    <s v=""/>
    <m/>
    <s v=""/>
    <s v=""/>
    <m/>
    <s v=""/>
    <s v=""/>
    <m/>
    <m/>
    <m/>
    <m/>
    <m/>
    <s v=""/>
    <m/>
    <m/>
    <s v=""/>
    <s v=""/>
    <s v=""/>
    <m/>
    <s v=""/>
    <m/>
    <m/>
    <s v=""/>
    <s v=""/>
    <m/>
    <m/>
    <m/>
    <m/>
    <s v=""/>
    <m/>
    <m/>
    <s v=""/>
    <s v=""/>
    <m/>
    <s v=""/>
    <m/>
    <m/>
    <m/>
    <m/>
    <m/>
    <s v=""/>
    <s v=""/>
    <s v=""/>
    <s v=""/>
    <s v=""/>
    <n v="0"/>
  </r>
  <r>
    <n v="182"/>
    <d v="2022-12-15T00:41:00"/>
    <s v="Nütrl Spring Equity Campaign"/>
    <s v="NAZ"/>
    <s v="The Martin Agency"/>
    <n v="0"/>
    <x v="5"/>
    <s v="Luxury Brand B"/>
    <x v="0"/>
    <x v="2"/>
    <s v=""/>
    <s v="Finishing"/>
    <s v="Glove - incidental cost (as needed)"/>
    <s v="BID230130_Nutrl_v2_glove"/>
    <s v="Original"/>
    <n v="5600"/>
    <s v="cost-plus"/>
    <m/>
    <m/>
    <m/>
    <m/>
    <m/>
    <m/>
    <m/>
    <m/>
    <m/>
    <m/>
    <m/>
    <m/>
    <m/>
    <s v=""/>
    <m/>
    <s v=""/>
    <s v=""/>
    <m/>
    <s v=""/>
    <s v=""/>
    <m/>
    <m/>
    <m/>
    <m/>
    <m/>
    <s v=""/>
    <m/>
    <m/>
    <s v=""/>
    <s v=""/>
    <s v=""/>
    <m/>
    <s v=""/>
    <m/>
    <m/>
    <s v=""/>
    <s v=""/>
    <m/>
    <m/>
    <m/>
    <m/>
    <s v=""/>
    <m/>
    <m/>
    <s v=""/>
    <s v=""/>
    <m/>
    <s v=""/>
    <m/>
    <m/>
    <m/>
    <m/>
    <m/>
    <s v=""/>
    <s v=""/>
    <s v=""/>
    <s v=""/>
    <s v=""/>
    <n v="0"/>
  </r>
  <r>
    <n v="182"/>
    <d v="2022-12-15T00:41:00"/>
    <s v="Nütrl Spring Equity Campaign"/>
    <s v="NAZ"/>
    <s v="The Martin Agency"/>
    <n v="1"/>
    <x v="5"/>
    <s v="Luxury Brand B"/>
    <x v="0"/>
    <x v="2"/>
    <s v="Arcade Edit"/>
    <s v="Finishing"/>
    <s v="Arcade Finish"/>
    <s v="Arcade Finish EXPORT"/>
    <s v="Original"/>
    <n v="81365"/>
    <s v="cost-plus"/>
    <n v="56110"/>
    <m/>
    <m/>
    <m/>
    <m/>
    <m/>
    <m/>
    <n v="0"/>
    <n v="0"/>
    <n v="0"/>
    <n v="3200"/>
    <n v="0"/>
    <n v="0"/>
    <s v=""/>
    <m/>
    <s v=""/>
    <s v="0"/>
    <n v="0"/>
    <s v=""/>
    <s v=""/>
    <n v="950"/>
    <n v="0"/>
    <n v="0"/>
    <n v="17000"/>
    <n v="0"/>
    <s v=""/>
    <n v="0"/>
    <n v="54275"/>
    <s v=""/>
    <s v=""/>
    <s v="0"/>
    <n v="0"/>
    <s v=""/>
    <n v="0"/>
    <n v="0"/>
    <s v="0"/>
    <s v="0"/>
    <n v="0"/>
    <n v="0"/>
    <n v="0"/>
    <m/>
    <s v="0"/>
    <m/>
    <m/>
    <s v=""/>
    <s v=""/>
    <m/>
    <s v=""/>
    <n v="0"/>
    <m/>
    <m/>
    <m/>
    <n v="0"/>
    <s v=""/>
    <s v="0"/>
    <s v=""/>
    <s v=""/>
    <s v=""/>
    <n v="0"/>
  </r>
  <r>
    <n v="182"/>
    <d v="2022-12-15T00:41:00"/>
    <s v="Nütrl Spring Equity Campaign"/>
    <s v="NAZ"/>
    <s v="The Martin Agency"/>
    <n v="0"/>
    <x v="5"/>
    <s v="Luxury Brand B"/>
    <x v="0"/>
    <x v="2"/>
    <s v=""/>
    <s v="Behind The Scenes (BTS)"/>
    <s v="RSA Bid Package for NÜTRL"/>
    <s v="NUTRL - BTS BID V2"/>
    <s v="Original"/>
    <n v="66097"/>
    <s v="cost-plus"/>
    <m/>
    <n v="1"/>
    <m/>
    <m/>
    <m/>
    <m/>
    <m/>
    <m/>
    <m/>
    <m/>
    <m/>
    <m/>
    <m/>
    <s v=""/>
    <m/>
    <s v=""/>
    <s v=""/>
    <m/>
    <s v=""/>
    <s v=""/>
    <m/>
    <m/>
    <m/>
    <m/>
    <m/>
    <s v=""/>
    <m/>
    <m/>
    <s v=""/>
    <s v=""/>
    <s v=""/>
    <m/>
    <s v=""/>
    <m/>
    <m/>
    <s v=""/>
    <s v=""/>
    <m/>
    <m/>
    <m/>
    <m/>
    <s v=""/>
    <m/>
    <m/>
    <s v=""/>
    <s v=""/>
    <m/>
    <s v=""/>
    <m/>
    <m/>
    <m/>
    <m/>
    <m/>
    <s v=""/>
    <s v=""/>
    <s v=""/>
    <s v=""/>
    <s v=""/>
    <n v="66097"/>
  </r>
  <r>
    <n v="185"/>
    <d v="2023-01-11T16:43:00"/>
    <s v="Stella Artois Global Promo Film Production &quot;Let's Do Dinner Promo&quot;"/>
    <s v="NAZ"/>
    <s v="Anomoly Toronto"/>
    <n v="0"/>
    <x v="5"/>
    <s v="Luxury Brand B"/>
    <x v="5"/>
    <x v="0"/>
    <s v=""/>
    <s v="Film &amp; Video Production"/>
    <s v="Original Bid"/>
    <s v="BID_Stella _LA _Original Bid"/>
    <s v="Original"/>
    <n v="890399.91630000004"/>
    <s v="firm-bid"/>
    <m/>
    <n v="1"/>
    <n v="1"/>
    <m/>
    <m/>
    <m/>
    <n v="1"/>
    <m/>
    <m/>
    <m/>
    <m/>
    <m/>
    <m/>
    <s v=""/>
    <m/>
    <s v=""/>
    <s v=""/>
    <m/>
    <s v=""/>
    <s v=""/>
    <m/>
    <m/>
    <m/>
    <m/>
    <m/>
    <s v=""/>
    <m/>
    <m/>
    <s v=""/>
    <s v=""/>
    <s v=""/>
    <m/>
    <s v=""/>
    <m/>
    <m/>
    <s v=""/>
    <s v=""/>
    <m/>
    <m/>
    <m/>
    <m/>
    <s v=""/>
    <m/>
    <m/>
    <s v=""/>
    <s v=""/>
    <m/>
    <s v=""/>
    <m/>
    <m/>
    <m/>
    <m/>
    <m/>
    <s v=""/>
    <s v=""/>
    <s v=""/>
    <s v=""/>
    <s v=""/>
    <n v="890399.91630000004"/>
  </r>
  <r>
    <n v="185"/>
    <d v="2023-01-11T16:43:00"/>
    <s v="Stella Artois Global Promo Film Production &quot;Let's Do Dinner Promo&quot;"/>
    <s v="NAZ"/>
    <s v="Anomoly Toronto"/>
    <n v="0"/>
    <x v="5"/>
    <s v="Luxury Brand B"/>
    <x v="5"/>
    <x v="0"/>
    <s v=""/>
    <s v="Film &amp; Video Production"/>
    <s v="V5 Reduced Bid"/>
    <s v="Stella Excel Bid V5"/>
    <s v="Original"/>
    <n v="794714.91630000004"/>
    <s v="firm-bid"/>
    <m/>
    <n v="1"/>
    <n v="1"/>
    <m/>
    <m/>
    <m/>
    <n v="1"/>
    <m/>
    <m/>
    <m/>
    <m/>
    <m/>
    <m/>
    <s v=""/>
    <m/>
    <s v=""/>
    <s v=""/>
    <m/>
    <s v=""/>
    <s v=""/>
    <m/>
    <m/>
    <m/>
    <m/>
    <m/>
    <s v=""/>
    <m/>
    <m/>
    <s v=""/>
    <s v=""/>
    <s v=""/>
    <m/>
    <s v=""/>
    <m/>
    <m/>
    <s v=""/>
    <s v=""/>
    <m/>
    <m/>
    <m/>
    <m/>
    <s v=""/>
    <m/>
    <m/>
    <s v=""/>
    <s v=""/>
    <m/>
    <s v=""/>
    <m/>
    <m/>
    <m/>
    <m/>
    <m/>
    <s v=""/>
    <s v=""/>
    <s v=""/>
    <s v=""/>
    <s v=""/>
    <n v="794714.91630000004"/>
  </r>
  <r>
    <n v="185"/>
    <d v="2023-01-11T16:43:00"/>
    <s v="Stella Artois Global Promo Film Production &quot;Let's Do Dinner Promo&quot;"/>
    <s v="NAZ"/>
    <s v="Anomoly Toronto"/>
    <n v="0"/>
    <x v="5"/>
    <s v="Luxury Brand B"/>
    <x v="5"/>
    <x v="0"/>
    <s v=""/>
    <s v="Film &amp; Video Production"/>
    <s v="Toronto Global Bids V2"/>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Stella Artois Global Promo Film Production &quot;Let's Do Dinner Promo&quot;"/>
    <s v="NAZ"/>
    <s v="Anomoly Toronto"/>
    <n v="0"/>
    <x v="5"/>
    <s v="Luxury Brand B"/>
    <x v="5"/>
    <x v="0"/>
    <s v=""/>
    <s v="Film &amp; Video Production"/>
    <s v="Toronto Global Bids V3"/>
    <s v="Stella Toronto Production V3 1.23"/>
    <s v="Original"/>
    <n v="562068"/>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Film &amp; Video Production"/>
    <s v="Atlanta Bid"/>
    <s v="Atlanta V2 ABID"/>
    <s v="Original"/>
    <n v="822069.41630000004"/>
    <s v="firm-bid"/>
    <m/>
    <n v="1"/>
    <n v="1"/>
    <m/>
    <m/>
    <m/>
    <n v="1"/>
    <m/>
    <m/>
    <m/>
    <m/>
    <m/>
    <m/>
    <s v=""/>
    <m/>
    <s v=""/>
    <s v=""/>
    <m/>
    <s v=""/>
    <s v=""/>
    <m/>
    <m/>
    <m/>
    <m/>
    <m/>
    <s v=""/>
    <m/>
    <m/>
    <s v=""/>
    <s v=""/>
    <s v=""/>
    <m/>
    <s v=""/>
    <m/>
    <m/>
    <s v=""/>
    <s v=""/>
    <m/>
    <m/>
    <m/>
    <m/>
    <s v=""/>
    <m/>
    <m/>
    <s v=""/>
    <s v=""/>
    <m/>
    <s v=""/>
    <m/>
    <m/>
    <m/>
    <m/>
    <m/>
    <s v=""/>
    <s v=""/>
    <s v=""/>
    <s v=""/>
    <s v=""/>
    <n v="822069.41630000004"/>
  </r>
  <r>
    <n v="185"/>
    <d v="2023-01-11T16:43:00"/>
    <s v="Stella Artois Global Promo Film Production &quot;Let's Do Dinner Promo&quot;"/>
    <s v="NAZ"/>
    <s v="Anomoly Toronto"/>
    <n v="0"/>
    <x v="5"/>
    <s v="Luxury Brand B"/>
    <x v="5"/>
    <x v="0"/>
    <s v=""/>
    <s v="Film &amp; Video Production"/>
    <s v="LA Bid V6"/>
    <s v="Stella Excel Bid V6. ABIDxls"/>
    <s v="Original"/>
    <n v="774111.86129999999"/>
    <s v="firm-bid"/>
    <m/>
    <n v="1"/>
    <n v="1"/>
    <m/>
    <m/>
    <m/>
    <n v="1"/>
    <m/>
    <m/>
    <m/>
    <m/>
    <m/>
    <m/>
    <s v=""/>
    <m/>
    <s v=""/>
    <s v=""/>
    <m/>
    <s v=""/>
    <s v=""/>
    <m/>
    <m/>
    <m/>
    <m/>
    <m/>
    <s v=""/>
    <m/>
    <m/>
    <s v=""/>
    <s v=""/>
    <s v=""/>
    <m/>
    <s v=""/>
    <m/>
    <m/>
    <s v=""/>
    <s v=""/>
    <m/>
    <m/>
    <m/>
    <m/>
    <s v=""/>
    <m/>
    <m/>
    <s v=""/>
    <s v=""/>
    <m/>
    <s v=""/>
    <m/>
    <m/>
    <m/>
    <m/>
    <m/>
    <s v=""/>
    <s v=""/>
    <s v=""/>
    <s v=""/>
    <s v=""/>
    <n v="774111.86129999999"/>
  </r>
  <r>
    <n v="185"/>
    <d v="2023-01-11T16:43:00"/>
    <s v="Stella Artois Global Promo Film Production &quot;Let's Do Dinner Promo&quot;"/>
    <s v="NAZ"/>
    <s v="Anomoly Toronto"/>
    <n v="0"/>
    <x v="5"/>
    <s v="Luxury Brand B"/>
    <x v="5"/>
    <x v="0"/>
    <s v=""/>
    <s v="Film &amp; Video Production"/>
    <s v="Toronto V4  GLOBAL + US BID 1.30"/>
    <s v="2. Stella Toronto Production V3 1.23"/>
    <s v="Original"/>
    <n v="562068"/>
    <s v="firm-bid"/>
    <m/>
    <n v="1"/>
    <n v="1"/>
    <m/>
    <m/>
    <m/>
    <n v="1"/>
    <m/>
    <m/>
    <m/>
    <m/>
    <m/>
    <m/>
    <s v=""/>
    <m/>
    <s v=""/>
    <s v=""/>
    <m/>
    <s v=""/>
    <s v=""/>
    <m/>
    <m/>
    <m/>
    <m/>
    <m/>
    <s v=""/>
    <m/>
    <m/>
    <s v=""/>
    <s v=""/>
    <s v=""/>
    <m/>
    <s v=""/>
    <m/>
    <m/>
    <s v=""/>
    <s v=""/>
    <m/>
    <m/>
    <m/>
    <m/>
    <s v=""/>
    <m/>
    <m/>
    <s v=""/>
    <s v=""/>
    <m/>
    <s v=""/>
    <m/>
    <m/>
    <m/>
    <m/>
    <m/>
    <s v=""/>
    <s v=""/>
    <s v=""/>
    <s v=""/>
    <s v=""/>
    <n v="562068"/>
  </r>
  <r>
    <n v="185"/>
    <d v="2023-01-11T16:43:00"/>
    <s v="Stella Artois Global Promo Film Production &quot;Let's Do Dinner Promo&quot;"/>
    <s v="NAZ"/>
    <s v="Anomoly Toronto"/>
    <n v="0"/>
    <x v="5"/>
    <s v="Luxury Brand B"/>
    <x v="5"/>
    <x v="0"/>
    <s v=""/>
    <s v="Film &amp; Video Production"/>
    <s v="Toronto V4 GLOBAL ONLY 1.30"/>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Stella Artois Global Promo Film Production &quot;Let's Do Dinner Promo&quot;"/>
    <s v="NAZ"/>
    <s v="Anomoly Toronto"/>
    <n v="0"/>
    <x v="5"/>
    <s v="Luxury Brand B"/>
    <x v="5"/>
    <x v="0"/>
    <s v=""/>
    <s v="Film &amp; Video Production"/>
    <s v="ANIMALS - TORONTO BTS Costs"/>
    <s v="V1 BTS Bid - Stella Toronto - Levy"/>
    <s v="Original"/>
    <n v="10020.6"/>
    <s v="firm-bid"/>
    <m/>
    <n v="1"/>
    <m/>
    <m/>
    <m/>
    <m/>
    <m/>
    <m/>
    <m/>
    <m/>
    <m/>
    <m/>
    <m/>
    <s v=""/>
    <m/>
    <s v=""/>
    <s v=""/>
    <m/>
    <s v=""/>
    <s v=""/>
    <m/>
    <m/>
    <m/>
    <m/>
    <m/>
    <s v=""/>
    <m/>
    <m/>
    <s v=""/>
    <s v=""/>
    <s v=""/>
    <m/>
    <s v=""/>
    <m/>
    <m/>
    <s v=""/>
    <s v=""/>
    <m/>
    <m/>
    <m/>
    <m/>
    <s v=""/>
    <m/>
    <m/>
    <s v=""/>
    <s v=""/>
    <m/>
    <s v=""/>
    <m/>
    <m/>
    <m/>
    <m/>
    <m/>
    <s v=""/>
    <s v=""/>
    <s v=""/>
    <s v=""/>
    <s v=""/>
    <n v="10020.6"/>
  </r>
  <r>
    <n v="185"/>
    <d v="2023-01-11T16:43:00"/>
    <s v="Stella Artois Global Promo Film Production &quot;Let's Do Dinner Promo&quot;"/>
    <s v="NAZ"/>
    <s v="Anomoly Toronto"/>
    <n v="0"/>
    <x v="5"/>
    <s v="Luxury Brand B"/>
    <x v="5"/>
    <x v="0"/>
    <s v=""/>
    <s v="Film &amp; Video Production"/>
    <s v="Atlanta Film &amp; Video Production Costs - Jan 25 Submission"/>
    <s v="ANIMALS - V3 Film and Video Bid - Stella ATL - Levy"/>
    <s v="Original"/>
    <n v="811832"/>
    <s v="firm-bid"/>
    <m/>
    <n v="1"/>
    <m/>
    <m/>
    <m/>
    <m/>
    <m/>
    <m/>
    <m/>
    <m/>
    <m/>
    <m/>
    <m/>
    <s v=""/>
    <m/>
    <s v=""/>
    <s v=""/>
    <m/>
    <s v=""/>
    <s v=""/>
    <m/>
    <m/>
    <m/>
    <m/>
    <m/>
    <s v=""/>
    <m/>
    <m/>
    <s v=""/>
    <s v=""/>
    <s v=""/>
    <m/>
    <s v=""/>
    <m/>
    <m/>
    <s v=""/>
    <s v=""/>
    <m/>
    <m/>
    <m/>
    <m/>
    <s v=""/>
    <m/>
    <m/>
    <s v=""/>
    <s v=""/>
    <m/>
    <s v=""/>
    <m/>
    <m/>
    <m/>
    <m/>
    <m/>
    <s v=""/>
    <s v=""/>
    <s v=""/>
    <s v=""/>
    <s v=""/>
    <n v="811832"/>
  </r>
  <r>
    <n v="185"/>
    <d v="2023-01-11T16:43:00"/>
    <s v="Stella Artois Global Promo Film Production &quot;Let's Do Dinner Promo&quot;"/>
    <s v="NAZ"/>
    <s v="Anomoly Toronto"/>
    <n v="0"/>
    <x v="5"/>
    <s v="Luxury Brand B"/>
    <x v="5"/>
    <x v="0"/>
    <s v=""/>
    <s v="Film &amp; Video Production"/>
    <s v="LA Film &amp; Video Production Costs - Jan 25 Submission"/>
    <s v="ANIMALS - V9 Film and Video Bid - Stella LA - Levy"/>
    <s v="Original"/>
    <n v="762655"/>
    <s v="firm-bid"/>
    <m/>
    <n v="1"/>
    <m/>
    <m/>
    <m/>
    <m/>
    <m/>
    <m/>
    <m/>
    <m/>
    <m/>
    <m/>
    <m/>
    <s v=""/>
    <m/>
    <s v=""/>
    <s v=""/>
    <m/>
    <s v=""/>
    <s v=""/>
    <m/>
    <m/>
    <m/>
    <m/>
    <m/>
    <s v=""/>
    <m/>
    <m/>
    <s v=""/>
    <s v=""/>
    <s v=""/>
    <m/>
    <s v=""/>
    <m/>
    <m/>
    <s v=""/>
    <s v=""/>
    <m/>
    <m/>
    <m/>
    <m/>
    <s v=""/>
    <m/>
    <m/>
    <s v=""/>
    <s v=""/>
    <m/>
    <s v=""/>
    <m/>
    <m/>
    <m/>
    <m/>
    <m/>
    <s v=""/>
    <s v=""/>
    <s v=""/>
    <s v=""/>
    <s v=""/>
    <n v="762655"/>
  </r>
  <r>
    <n v="185"/>
    <d v="2023-01-11T16:43:00"/>
    <s v="Stella Artois Global Promo Film Production &quot;Let's Do Dinner Promo&quot;"/>
    <s v="NAZ"/>
    <s v="Anomoly Toronto"/>
    <n v="0"/>
    <x v="5"/>
    <s v="Luxury Brand B"/>
    <x v="5"/>
    <x v="0"/>
    <s v=""/>
    <s v="Film &amp; Video Production"/>
    <s v="TORONTO Animals Bid Local DP/PD - GLOBAL US"/>
    <s v="NEW BID v5BGM STELLA GLOBAL US HLEVY LOCAL PD DP"/>
    <s v="Original"/>
    <n v="610999.57999999996"/>
    <s v="firm-bid"/>
    <m/>
    <n v="1"/>
    <m/>
    <m/>
    <m/>
    <m/>
    <m/>
    <m/>
    <m/>
    <m/>
    <m/>
    <m/>
    <m/>
    <s v=""/>
    <m/>
    <s v=""/>
    <s v=""/>
    <m/>
    <s v=""/>
    <s v=""/>
    <m/>
    <m/>
    <m/>
    <m/>
    <m/>
    <s v=""/>
    <m/>
    <m/>
    <s v=""/>
    <s v=""/>
    <s v=""/>
    <m/>
    <s v=""/>
    <m/>
    <m/>
    <s v=""/>
    <s v=""/>
    <m/>
    <m/>
    <m/>
    <m/>
    <s v=""/>
    <m/>
    <m/>
    <s v=""/>
    <s v=""/>
    <m/>
    <s v=""/>
    <m/>
    <m/>
    <m/>
    <m/>
    <m/>
    <s v=""/>
    <s v=""/>
    <s v=""/>
    <s v=""/>
    <s v=""/>
    <n v="610999.57999999996"/>
  </r>
  <r>
    <n v="185"/>
    <d v="2023-01-11T16:43:00"/>
    <s v="Stella Artois Global Promo Film Production &quot;Let's Do Dinner Promo&quot;"/>
    <s v="NAZ"/>
    <s v="Anomoly Toronto"/>
    <n v="0"/>
    <x v="5"/>
    <s v="Luxury Brand B"/>
    <x v="5"/>
    <x v="0"/>
    <s v=""/>
    <s v="Film &amp; Video Production"/>
    <s v="TORONTO Animals Bid US DP/PD - GLOBAL US"/>
    <s v="NEW BID v4bGM STELLA GLOBAL US HLEVY US PD DP"/>
    <s v="Original"/>
    <n v="702750.88"/>
    <s v="firm-bid"/>
    <m/>
    <n v="1"/>
    <m/>
    <m/>
    <m/>
    <m/>
    <m/>
    <m/>
    <m/>
    <m/>
    <m/>
    <m/>
    <m/>
    <s v=""/>
    <m/>
    <s v=""/>
    <s v=""/>
    <m/>
    <s v=""/>
    <s v=""/>
    <m/>
    <m/>
    <m/>
    <m/>
    <m/>
    <s v=""/>
    <m/>
    <m/>
    <s v=""/>
    <s v=""/>
    <s v=""/>
    <m/>
    <s v=""/>
    <m/>
    <m/>
    <s v=""/>
    <s v=""/>
    <m/>
    <m/>
    <m/>
    <m/>
    <s v=""/>
    <m/>
    <m/>
    <s v=""/>
    <s v=""/>
    <m/>
    <s v=""/>
    <m/>
    <m/>
    <m/>
    <m/>
    <m/>
    <s v=""/>
    <s v=""/>
    <s v=""/>
    <s v=""/>
    <s v=""/>
    <n v="702750.88"/>
  </r>
  <r>
    <n v="185"/>
    <d v="2023-01-11T16:43:00"/>
    <s v="Stella Artois Global Promo Film Production &quot;Let's Do Dinner Promo&quot;"/>
    <s v="NAZ"/>
    <s v="Anomoly Toronto"/>
    <n v="0"/>
    <x v="5"/>
    <s v="Luxury Brand B"/>
    <x v="5"/>
    <x v="0"/>
    <s v=""/>
    <s v="Film &amp; Video Production"/>
    <s v="TORONTO Animals Bid US DP/PD - GLOBAL"/>
    <s v="V5 Prod Ballpark Bid - Stella Toronto - Levy - Global US"/>
    <s v="Original"/>
    <n v="694257.81"/>
    <s v="firm-bid"/>
    <m/>
    <n v="1"/>
    <m/>
    <m/>
    <m/>
    <m/>
    <m/>
    <m/>
    <m/>
    <m/>
    <m/>
    <m/>
    <m/>
    <s v=""/>
    <m/>
    <s v=""/>
    <s v=""/>
    <m/>
    <s v=""/>
    <s v=""/>
    <m/>
    <m/>
    <m/>
    <m/>
    <m/>
    <s v=""/>
    <m/>
    <m/>
    <s v=""/>
    <s v=""/>
    <s v=""/>
    <m/>
    <s v=""/>
    <m/>
    <m/>
    <s v=""/>
    <s v=""/>
    <m/>
    <m/>
    <m/>
    <m/>
    <s v=""/>
    <m/>
    <m/>
    <s v=""/>
    <s v=""/>
    <m/>
    <s v=""/>
    <m/>
    <m/>
    <m/>
    <m/>
    <m/>
    <s v=""/>
    <s v=""/>
    <s v=""/>
    <s v=""/>
    <s v=""/>
    <n v="694257.81"/>
  </r>
  <r>
    <n v="185"/>
    <d v="2023-01-11T16:43:00"/>
    <s v="Stella Artois Global Promo Film Production &quot;Let's Do Dinner Promo&quot;"/>
    <s v="NAZ"/>
    <s v="Anomoly Toronto"/>
    <n v="0"/>
    <x v="5"/>
    <s v="Luxury Brand B"/>
    <x v="5"/>
    <x v="0"/>
    <s v=""/>
    <s v="Film &amp; Video Production"/>
    <s v="TORONTO Animals Bid LOCAL DP/PD - GLOBAL"/>
    <s v="v3GM Stella Ballpark Bid - HL - 1 day GLOBAL"/>
    <s v="Original"/>
    <n v="599783.57999999996"/>
    <s v="firm-bid"/>
    <m/>
    <n v="1"/>
    <m/>
    <m/>
    <m/>
    <m/>
    <m/>
    <m/>
    <m/>
    <m/>
    <m/>
    <m/>
    <m/>
    <s v=""/>
    <m/>
    <s v=""/>
    <s v=""/>
    <m/>
    <s v=""/>
    <s v=""/>
    <m/>
    <m/>
    <m/>
    <m/>
    <m/>
    <s v=""/>
    <m/>
    <m/>
    <s v=""/>
    <s v=""/>
    <s v=""/>
    <m/>
    <s v=""/>
    <m/>
    <m/>
    <s v=""/>
    <s v=""/>
    <m/>
    <m/>
    <m/>
    <m/>
    <s v=""/>
    <m/>
    <m/>
    <s v=""/>
    <s v=""/>
    <m/>
    <s v=""/>
    <m/>
    <m/>
    <m/>
    <m/>
    <m/>
    <s v=""/>
    <s v=""/>
    <s v=""/>
    <s v=""/>
    <s v=""/>
    <n v="599783.57999999996"/>
  </r>
  <r>
    <n v="185"/>
    <d v="2023-01-11T16:43:00"/>
    <s v="Stella Artois Global Promo Film Production &quot;Let's Do Dinner Promo&quot;"/>
    <s v="NAZ"/>
    <s v="Anomoly Toronto"/>
    <n v="0"/>
    <x v="5"/>
    <s v="Luxury Brand B"/>
    <x v="5"/>
    <x v="0"/>
    <s v=""/>
    <s v="Film &amp; Video Production"/>
    <s v="Stella Artois Estimates FRANK + IM"/>
    <s v="SA LA with prelight no glam"/>
    <s v="Original"/>
    <n v="844520.17500000005"/>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Berkeley 1"/>
    <s v="BERKELY 4 BLANK ABID TEMPLATE"/>
    <s v="Original"/>
    <n v="191478.5"/>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Berkeley Final Bid for Stella Artois"/>
    <s v="BERKELY FINAL ABID SUBMISSION"/>
    <s v="Original"/>
    <n v="135204.5"/>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Stella World's greatest Dinner V1 - final"/>
    <s v="ABID FORM GRAYSON_WGD_V1"/>
    <s v="Original"/>
    <n v="140346"/>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Stella World's greatest Dinner V2 - final"/>
    <s v="ABID FORM GRAYSON_WGD_V2"/>
    <s v="Original"/>
    <n v="105485.5"/>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Green Production Costs"/>
    <s v="Original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V5 Reduced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Toronto Global Bids V2"/>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Toronto Global Bids V3"/>
    <s v="6. Stella Toronto Sustainability V3"/>
    <s v="Original"/>
    <n v="8646"/>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Green Production Costs"/>
    <s v="Atlanta Bid"/>
    <s v="Atlanta V2 A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LA Bid V6"/>
    <s v="Stella Excel Bid V6. ABIDxls"/>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Toronto V4  GLOBAL + US BID 1.30"/>
    <s v="6. Stella Toronto Sustainability V3"/>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Toronto V4 GLOBAL ONLY 1.30"/>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ANIMALS - TORONTO Green Sustainability Costs"/>
    <s v="V3 Stills GREEN Bid - Stella TO - Levy"/>
    <s v="Original"/>
    <n v="13490.6"/>
    <s v="firm-bid"/>
    <m/>
    <n v="1"/>
    <m/>
    <m/>
    <m/>
    <m/>
    <m/>
    <m/>
    <m/>
    <m/>
    <m/>
    <m/>
    <m/>
    <s v=""/>
    <m/>
    <s v=""/>
    <s v=""/>
    <m/>
    <s v=""/>
    <s v=""/>
    <m/>
    <m/>
    <m/>
    <m/>
    <m/>
    <s v=""/>
    <m/>
    <m/>
    <s v=""/>
    <s v=""/>
    <s v=""/>
    <m/>
    <s v=""/>
    <m/>
    <m/>
    <s v=""/>
    <s v=""/>
    <m/>
    <m/>
    <m/>
    <m/>
    <s v=""/>
    <m/>
    <m/>
    <s v=""/>
    <s v=""/>
    <m/>
    <s v=""/>
    <m/>
    <m/>
    <m/>
    <m/>
    <m/>
    <s v=""/>
    <s v=""/>
    <s v=""/>
    <s v=""/>
    <s v=""/>
    <n v="13490.6"/>
  </r>
  <r>
    <n v="185"/>
    <d v="2023-01-11T16:43:00"/>
    <s v="Stella Artois Global Promo Film Production &quot;Let's Do Dinner Promo&quot;"/>
    <s v="NAZ"/>
    <s v="Anomoly Toronto"/>
    <n v="0"/>
    <x v="5"/>
    <s v="Luxury Brand B"/>
    <x v="5"/>
    <x v="0"/>
    <s v=""/>
    <s v="Green Production Costs"/>
    <s v="Atlanta Green Sustainability Costs - Jan 25 Submission"/>
    <s v="ANIMALS - V3 Green Sustainability Bid - Stella ATL - Levy"/>
    <s v="Original"/>
    <n v="15466"/>
    <s v="firm-bid"/>
    <m/>
    <n v="1"/>
    <m/>
    <m/>
    <m/>
    <m/>
    <m/>
    <m/>
    <m/>
    <m/>
    <m/>
    <m/>
    <m/>
    <s v=""/>
    <m/>
    <s v=""/>
    <s v=""/>
    <m/>
    <s v=""/>
    <s v=""/>
    <m/>
    <m/>
    <m/>
    <m/>
    <m/>
    <s v=""/>
    <m/>
    <m/>
    <s v=""/>
    <s v=""/>
    <s v=""/>
    <m/>
    <s v=""/>
    <m/>
    <m/>
    <s v=""/>
    <s v=""/>
    <m/>
    <m/>
    <m/>
    <m/>
    <s v=""/>
    <m/>
    <m/>
    <s v=""/>
    <s v=""/>
    <m/>
    <s v=""/>
    <m/>
    <m/>
    <m/>
    <m/>
    <m/>
    <s v=""/>
    <s v=""/>
    <s v=""/>
    <s v=""/>
    <s v=""/>
    <n v="15466"/>
  </r>
  <r>
    <n v="185"/>
    <d v="2023-01-11T16:43:00"/>
    <s v="Stella Artois Global Promo Film Production &quot;Let's Do Dinner Promo&quot;"/>
    <s v="NAZ"/>
    <s v="Anomoly Toronto"/>
    <n v="0"/>
    <x v="5"/>
    <s v="Luxury Brand B"/>
    <x v="5"/>
    <x v="0"/>
    <s v=""/>
    <s v="Green Production Costs"/>
    <s v="LA Green Sustainability Costs - Jan 25 Submission"/>
    <s v="ANIMALS - V9 Green Sustainability Bid - Stella LA - Levy"/>
    <s v="Original"/>
    <n v="15466"/>
    <s v="firm-bid"/>
    <m/>
    <n v="1"/>
    <m/>
    <m/>
    <m/>
    <m/>
    <m/>
    <m/>
    <m/>
    <m/>
    <m/>
    <m/>
    <m/>
    <s v=""/>
    <m/>
    <s v=""/>
    <s v=""/>
    <m/>
    <s v=""/>
    <s v=""/>
    <m/>
    <m/>
    <m/>
    <m/>
    <m/>
    <s v=""/>
    <m/>
    <m/>
    <s v=""/>
    <s v=""/>
    <s v=""/>
    <m/>
    <s v=""/>
    <m/>
    <m/>
    <s v=""/>
    <s v=""/>
    <m/>
    <m/>
    <m/>
    <m/>
    <s v=""/>
    <m/>
    <m/>
    <s v=""/>
    <s v=""/>
    <m/>
    <s v=""/>
    <m/>
    <m/>
    <m/>
    <m/>
    <m/>
    <s v=""/>
    <s v=""/>
    <s v=""/>
    <s v=""/>
    <s v=""/>
    <n v="15466"/>
  </r>
  <r>
    <n v="185"/>
    <d v="2023-01-11T16:43:00"/>
    <s v="Stella Artois Global Promo Film Production &quot;Let's Do Dinner Promo&quot;"/>
    <s v="NAZ"/>
    <s v="Anomoly Toronto"/>
    <n v="0"/>
    <x v="5"/>
    <s v="Luxury Brand B"/>
    <x v="5"/>
    <x v="0"/>
    <s v=""/>
    <s v="Still Photography Production"/>
    <s v="Toronto V4  GLOBAL + US BID 1.30"/>
    <s v="4. Stella Toronto Travel V3"/>
    <s v="Original"/>
    <n v="20801"/>
    <s v="cost-plus"/>
    <m/>
    <n v="1"/>
    <n v="1"/>
    <m/>
    <m/>
    <m/>
    <n v="1"/>
    <m/>
    <m/>
    <m/>
    <m/>
    <m/>
    <m/>
    <s v=""/>
    <m/>
    <s v=""/>
    <s v=""/>
    <m/>
    <s v=""/>
    <s v=""/>
    <m/>
    <m/>
    <m/>
    <m/>
    <m/>
    <s v=""/>
    <m/>
    <m/>
    <s v=""/>
    <s v=""/>
    <s v=""/>
    <m/>
    <s v=""/>
    <m/>
    <m/>
    <s v=""/>
    <s v=""/>
    <m/>
    <m/>
    <m/>
    <m/>
    <s v=""/>
    <m/>
    <m/>
    <s v=""/>
    <s v=""/>
    <m/>
    <s v=""/>
    <m/>
    <m/>
    <m/>
    <m/>
    <m/>
    <s v=""/>
    <s v=""/>
    <s v=""/>
    <s v=""/>
    <s v=""/>
    <n v="20801"/>
  </r>
  <r>
    <n v="185"/>
    <d v="2023-01-11T16:43:00"/>
    <s v="Stella Artois Global Promo Film Production &quot;Let's Do Dinner Promo&quot;"/>
    <s v="NAZ"/>
    <s v="Anomoly Toronto"/>
    <n v="0"/>
    <x v="5"/>
    <s v="Luxury Brand B"/>
    <x v="5"/>
    <x v="0"/>
    <s v=""/>
    <s v="Still Photography Production"/>
    <s v="Toronto V4 GLOBAL ONLY 1.30"/>
    <s v="4. Stella Toronto GLOBAL ONLY  Travel V2"/>
    <s v="Original"/>
    <n v="20801"/>
    <s v="cost-plus"/>
    <m/>
    <n v="1"/>
    <n v="1"/>
    <m/>
    <m/>
    <m/>
    <n v="1"/>
    <m/>
    <m/>
    <m/>
    <m/>
    <m/>
    <m/>
    <s v=""/>
    <m/>
    <s v=""/>
    <s v=""/>
    <m/>
    <s v=""/>
    <s v=""/>
    <m/>
    <m/>
    <m/>
    <m/>
    <m/>
    <s v=""/>
    <m/>
    <m/>
    <s v=""/>
    <s v=""/>
    <s v=""/>
    <m/>
    <s v=""/>
    <m/>
    <m/>
    <s v=""/>
    <s v=""/>
    <m/>
    <m/>
    <m/>
    <m/>
    <s v=""/>
    <m/>
    <m/>
    <s v=""/>
    <s v=""/>
    <m/>
    <s v=""/>
    <m/>
    <m/>
    <m/>
    <m/>
    <m/>
    <s v=""/>
    <s v=""/>
    <s v=""/>
    <s v=""/>
    <s v=""/>
    <n v="20801"/>
  </r>
  <r>
    <n v="185"/>
    <d v="2023-01-11T16:43:00"/>
    <s v="Stella Artois Global Promo Film Production &quot;Let's Do Dinner Promo&quot;"/>
    <s v="NAZ"/>
    <s v="Anomoly Toronto"/>
    <n v="0"/>
    <x v="5"/>
    <s v="Luxury Brand B"/>
    <x v="5"/>
    <x v="0"/>
    <s v=""/>
    <s v="Still Photography Production"/>
    <s v="Atlanta Still Photography Costs - Jan 25 Submission"/>
    <s v="ANIMALS - V3 Stills Bid - Stella ATL - Levy"/>
    <s v="Original"/>
    <n v="38977"/>
    <s v="cost-plus"/>
    <m/>
    <n v="1"/>
    <m/>
    <m/>
    <m/>
    <m/>
    <m/>
    <m/>
    <m/>
    <m/>
    <m/>
    <m/>
    <m/>
    <s v=""/>
    <m/>
    <s v=""/>
    <s v=""/>
    <m/>
    <s v=""/>
    <s v=""/>
    <m/>
    <m/>
    <m/>
    <m/>
    <m/>
    <s v=""/>
    <m/>
    <m/>
    <s v=""/>
    <s v=""/>
    <s v=""/>
    <m/>
    <s v=""/>
    <m/>
    <m/>
    <s v=""/>
    <s v=""/>
    <m/>
    <m/>
    <m/>
    <m/>
    <s v=""/>
    <m/>
    <m/>
    <s v=""/>
    <s v=""/>
    <m/>
    <s v=""/>
    <m/>
    <m/>
    <m/>
    <m/>
    <m/>
    <s v=""/>
    <s v=""/>
    <s v=""/>
    <s v=""/>
    <s v=""/>
    <n v="38977"/>
  </r>
  <r>
    <n v="185"/>
    <d v="2023-01-11T16:43:00"/>
    <s v="Stella Artois Global Promo Film Production &quot;Let's Do Dinner Promo&quot;"/>
    <s v="NAZ"/>
    <s v="Anomoly Toronto"/>
    <n v="0"/>
    <x v="5"/>
    <s v="Luxury Brand B"/>
    <x v="5"/>
    <x v="0"/>
    <s v=""/>
    <s v="Still Photography Production"/>
    <s v="LA Still Photography Costs - Jan 25 Submission"/>
    <s v="ANIMALS - V9 Stills Bid - Stella LA - Levy"/>
    <s v="Original"/>
    <n v="38977"/>
    <s v="cost-plus"/>
    <m/>
    <n v="1"/>
    <m/>
    <m/>
    <m/>
    <m/>
    <m/>
    <m/>
    <m/>
    <m/>
    <m/>
    <m/>
    <m/>
    <s v=""/>
    <m/>
    <s v=""/>
    <s v=""/>
    <m/>
    <s v=""/>
    <s v=""/>
    <m/>
    <m/>
    <m/>
    <m/>
    <m/>
    <s v=""/>
    <m/>
    <m/>
    <s v=""/>
    <s v=""/>
    <s v=""/>
    <m/>
    <s v=""/>
    <m/>
    <m/>
    <s v=""/>
    <s v=""/>
    <m/>
    <m/>
    <m/>
    <m/>
    <s v=""/>
    <m/>
    <m/>
    <s v=""/>
    <s v=""/>
    <m/>
    <s v=""/>
    <m/>
    <m/>
    <m/>
    <m/>
    <m/>
    <s v=""/>
    <s v=""/>
    <s v=""/>
    <s v=""/>
    <s v=""/>
    <n v="38977"/>
  </r>
  <r>
    <n v="185"/>
    <d v="2023-01-11T16:43:00"/>
    <s v="Stella Artois Global Promo Film Production &quot;Let's Do Dinner Promo&quot;"/>
    <s v="NAZ"/>
    <s v="Anomoly Toronto"/>
    <n v="0"/>
    <x v="5"/>
    <s v="Luxury Brand B"/>
    <x v="5"/>
    <x v="0"/>
    <s v=""/>
    <s v="Still Photography Production"/>
    <s v="TORONTO Animals - Stills Bid"/>
    <s v="V3 Stills Photography Bid - Stella TO - Levy"/>
    <s v="Original"/>
    <n v="36058.9"/>
    <s v="cost-plus"/>
    <m/>
    <n v="1"/>
    <m/>
    <m/>
    <m/>
    <m/>
    <m/>
    <m/>
    <m/>
    <m/>
    <m/>
    <m/>
    <m/>
    <s v=""/>
    <m/>
    <s v=""/>
    <s v=""/>
    <m/>
    <s v=""/>
    <s v=""/>
    <m/>
    <m/>
    <m/>
    <m/>
    <m/>
    <s v=""/>
    <m/>
    <m/>
    <s v=""/>
    <s v=""/>
    <s v=""/>
    <m/>
    <s v=""/>
    <m/>
    <m/>
    <s v=""/>
    <s v=""/>
    <m/>
    <m/>
    <m/>
    <m/>
    <s v=""/>
    <m/>
    <m/>
    <s v=""/>
    <s v=""/>
    <m/>
    <s v=""/>
    <m/>
    <m/>
    <m/>
    <m/>
    <m/>
    <s v=""/>
    <s v=""/>
    <s v=""/>
    <s v=""/>
    <s v=""/>
    <n v="36058.9"/>
  </r>
  <r>
    <n v="185"/>
    <d v="2023-01-11T16:43:00"/>
    <s v="Stella Artois Global Promo Film Production &quot;Let's Do Dinner Promo&quot;"/>
    <s v="NAZ"/>
    <s v="Anomoly Toronto"/>
    <n v="0"/>
    <x v="5"/>
    <s v="Luxury Brand B"/>
    <x v="5"/>
    <x v="0"/>
    <s v=""/>
    <s v="Still Photography Production"/>
    <s v="Stella Artois Estimates FRANK + IM"/>
    <s v="Photographer Quote Stella FRANK Jan 18, 2023"/>
    <s v="Original"/>
    <n v="22740"/>
    <s v="cost-plus"/>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Talent"/>
    <s v="Original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Stella Artois Global Promo Film Production &quot;Let's Do Dinner Promo&quot;"/>
    <s v="NAZ"/>
    <s v="Anomoly Toronto"/>
    <n v="0"/>
    <x v="5"/>
    <s v="Luxury Brand B"/>
    <x v="5"/>
    <x v="0"/>
    <s v=""/>
    <s v="Talent"/>
    <s v="V5 Reduced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Stella Artois Global Promo Film Production &quot;Let's Do Dinner Promo&quot;"/>
    <s v="NAZ"/>
    <s v="Anomoly Toronto"/>
    <n v="0"/>
    <x v="5"/>
    <s v="Luxury Brand B"/>
    <x v="5"/>
    <x v="0"/>
    <s v=""/>
    <s v="Talent"/>
    <s v="Toronto Global Bids V2"/>
    <s v="5.  Stella Toronto GLOBAL ONLY Celeb Costs V2"/>
    <s v="Original"/>
    <n v="112931"/>
    <s v="cost-plus"/>
    <m/>
    <n v="1"/>
    <n v="1"/>
    <m/>
    <m/>
    <m/>
    <n v="1"/>
    <m/>
    <m/>
    <m/>
    <m/>
    <m/>
    <m/>
    <s v=""/>
    <m/>
    <s v=""/>
    <s v=""/>
    <m/>
    <s v=""/>
    <s v=""/>
    <m/>
    <m/>
    <m/>
    <m/>
    <m/>
    <s v=""/>
    <m/>
    <m/>
    <s v=""/>
    <s v=""/>
    <s v=""/>
    <m/>
    <s v=""/>
    <m/>
    <m/>
    <s v=""/>
    <s v=""/>
    <m/>
    <m/>
    <m/>
    <m/>
    <s v=""/>
    <m/>
    <m/>
    <s v=""/>
    <s v=""/>
    <m/>
    <s v=""/>
    <m/>
    <m/>
    <m/>
    <m/>
    <m/>
    <s v=""/>
    <s v=""/>
    <s v=""/>
    <s v=""/>
    <s v=""/>
    <n v="112931"/>
  </r>
  <r>
    <n v="185"/>
    <d v="2023-01-11T16:43:00"/>
    <s v="Stella Artois Global Promo Film Production &quot;Let's Do Dinner Promo&quot;"/>
    <s v="NAZ"/>
    <s v="Anomoly Toronto"/>
    <n v="0"/>
    <x v="5"/>
    <s v="Luxury Brand B"/>
    <x v="5"/>
    <x v="0"/>
    <s v=""/>
    <s v="Talent"/>
    <s v="Toronto Global Bids V3"/>
    <s v="5. Stella Toronto Celeb Costs V3"/>
    <s v="Original"/>
    <n v="258105"/>
    <s v="cost-plus"/>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Talent"/>
    <s v="Atlanta Bid"/>
    <s v="Atlanta V2 ABID"/>
    <s v="Original"/>
    <n v="301607.11829999997"/>
    <s v="cost-plus"/>
    <m/>
    <n v="1"/>
    <n v="1"/>
    <m/>
    <m/>
    <m/>
    <n v="1"/>
    <m/>
    <m/>
    <m/>
    <m/>
    <m/>
    <m/>
    <s v=""/>
    <m/>
    <s v=""/>
    <s v=""/>
    <m/>
    <s v=""/>
    <s v=""/>
    <m/>
    <m/>
    <m/>
    <m/>
    <m/>
    <s v=""/>
    <m/>
    <m/>
    <s v=""/>
    <s v=""/>
    <s v=""/>
    <m/>
    <s v=""/>
    <m/>
    <m/>
    <s v=""/>
    <s v=""/>
    <m/>
    <m/>
    <m/>
    <m/>
    <s v=""/>
    <m/>
    <m/>
    <s v=""/>
    <s v=""/>
    <m/>
    <s v=""/>
    <m/>
    <m/>
    <m/>
    <m/>
    <m/>
    <s v=""/>
    <s v=""/>
    <s v=""/>
    <s v=""/>
    <s v=""/>
    <n v="301607.11829999997"/>
  </r>
  <r>
    <n v="185"/>
    <d v="2023-01-11T16:43:00"/>
    <s v="Stella Artois Global Promo Film Production &quot;Let's Do Dinner Promo&quot;"/>
    <s v="NAZ"/>
    <s v="Anomoly Toronto"/>
    <n v="0"/>
    <x v="5"/>
    <s v="Luxury Brand B"/>
    <x v="5"/>
    <x v="0"/>
    <s v=""/>
    <s v="Talent"/>
    <s v="LA Bid V6"/>
    <s v="Stella Excel Bid V6. ABIDxls"/>
    <s v="Original"/>
    <n v="237360.43539999999"/>
    <s v="cost-plus"/>
    <m/>
    <n v="1"/>
    <n v="1"/>
    <m/>
    <m/>
    <m/>
    <n v="1"/>
    <m/>
    <m/>
    <m/>
    <m/>
    <m/>
    <m/>
    <s v=""/>
    <m/>
    <s v=""/>
    <s v=""/>
    <m/>
    <s v=""/>
    <s v=""/>
    <m/>
    <m/>
    <m/>
    <m/>
    <m/>
    <s v=""/>
    <m/>
    <m/>
    <s v=""/>
    <s v=""/>
    <s v=""/>
    <m/>
    <s v=""/>
    <m/>
    <m/>
    <s v=""/>
    <s v=""/>
    <m/>
    <m/>
    <m/>
    <m/>
    <s v=""/>
    <m/>
    <m/>
    <s v=""/>
    <s v=""/>
    <m/>
    <s v=""/>
    <m/>
    <m/>
    <m/>
    <m/>
    <m/>
    <s v=""/>
    <s v=""/>
    <s v=""/>
    <s v=""/>
    <s v=""/>
    <n v="237360.43539999999"/>
  </r>
  <r>
    <n v="185"/>
    <d v="2023-01-11T16:43:00"/>
    <s v="Stella Artois Global Promo Film Production &quot;Let's Do Dinner Promo&quot;"/>
    <s v="NAZ"/>
    <s v="Anomoly Toronto"/>
    <n v="0"/>
    <x v="5"/>
    <s v="Luxury Brand B"/>
    <x v="5"/>
    <x v="0"/>
    <s v=""/>
    <s v="Talent"/>
    <s v="Toronto V4  GLOBAL + US BID 1.30"/>
    <s v="5. Stella Toronto Celeb Costs V3.2"/>
    <s v="Original"/>
    <n v="323561"/>
    <s v="cost-plus"/>
    <m/>
    <n v="1"/>
    <n v="1"/>
    <m/>
    <m/>
    <m/>
    <n v="1"/>
    <m/>
    <m/>
    <m/>
    <m/>
    <m/>
    <m/>
    <s v=""/>
    <m/>
    <s v=""/>
    <s v=""/>
    <m/>
    <s v=""/>
    <s v=""/>
    <m/>
    <m/>
    <m/>
    <m/>
    <m/>
    <s v=""/>
    <m/>
    <m/>
    <s v=""/>
    <s v=""/>
    <s v=""/>
    <m/>
    <s v=""/>
    <m/>
    <m/>
    <s v=""/>
    <s v=""/>
    <m/>
    <m/>
    <m/>
    <m/>
    <s v=""/>
    <m/>
    <m/>
    <s v=""/>
    <s v=""/>
    <m/>
    <s v=""/>
    <m/>
    <m/>
    <m/>
    <m/>
    <m/>
    <s v=""/>
    <s v=""/>
    <s v=""/>
    <s v=""/>
    <s v=""/>
    <n v="323561"/>
  </r>
  <r>
    <n v="185"/>
    <d v="2023-01-11T16:43:00"/>
    <s v="Stella Artois Global Promo Film Production &quot;Let's Do Dinner Promo&quot;"/>
    <s v="NAZ"/>
    <s v="Anomoly Toronto"/>
    <n v="0"/>
    <x v="5"/>
    <s v="Luxury Brand B"/>
    <x v="5"/>
    <x v="0"/>
    <s v=""/>
    <s v="Talent"/>
    <s v="Toronto V4 GLOBAL ONLY 1.30"/>
    <s v="5. Stella Toronto GLOBAL ONLY Celeb Costs V2.2"/>
    <s v="Original"/>
    <n v="158541"/>
    <s v="cost-plus"/>
    <m/>
    <n v="1"/>
    <n v="1"/>
    <m/>
    <m/>
    <m/>
    <n v="1"/>
    <m/>
    <m/>
    <m/>
    <m/>
    <m/>
    <m/>
    <s v=""/>
    <m/>
    <s v=""/>
    <s v=""/>
    <m/>
    <s v=""/>
    <s v=""/>
    <m/>
    <m/>
    <m/>
    <m/>
    <m/>
    <s v=""/>
    <m/>
    <m/>
    <s v=""/>
    <s v=""/>
    <s v=""/>
    <m/>
    <s v=""/>
    <m/>
    <m/>
    <s v=""/>
    <s v=""/>
    <m/>
    <m/>
    <m/>
    <m/>
    <s v=""/>
    <m/>
    <m/>
    <s v=""/>
    <s v=""/>
    <m/>
    <s v=""/>
    <m/>
    <m/>
    <m/>
    <m/>
    <m/>
    <s v=""/>
    <s v=""/>
    <s v=""/>
    <s v=""/>
    <s v=""/>
    <n v="158541"/>
  </r>
  <r>
    <n v="185"/>
    <d v="2023-01-11T16:43:00"/>
    <s v="Stella Artois Global Promo Film Production &quot;Let's Do Dinner Promo&quot;"/>
    <s v="NAZ"/>
    <s v="Anomoly Toronto"/>
    <n v="0"/>
    <x v="5"/>
    <s v="Luxury Brand B"/>
    <x v="5"/>
    <x v="0"/>
    <s v=""/>
    <s v="Talent"/>
    <s v="Atlanta Celebrity Talent Costs - Jan 25 Submission"/>
    <s v="ANIMALS - V3 Celebrity Bid - Stella ATL - Levy"/>
    <s v="Original"/>
    <n v="549180"/>
    <s v="cost-plus"/>
    <m/>
    <n v="1"/>
    <m/>
    <m/>
    <m/>
    <m/>
    <m/>
    <m/>
    <m/>
    <m/>
    <m/>
    <m/>
    <m/>
    <s v=""/>
    <m/>
    <s v=""/>
    <s v=""/>
    <m/>
    <s v=""/>
    <s v=""/>
    <m/>
    <m/>
    <m/>
    <m/>
    <m/>
    <s v=""/>
    <m/>
    <m/>
    <s v=""/>
    <s v=""/>
    <s v=""/>
    <m/>
    <s v=""/>
    <m/>
    <m/>
    <s v=""/>
    <s v=""/>
    <m/>
    <m/>
    <m/>
    <m/>
    <s v=""/>
    <m/>
    <m/>
    <s v=""/>
    <s v=""/>
    <m/>
    <s v=""/>
    <m/>
    <m/>
    <m/>
    <m/>
    <m/>
    <s v=""/>
    <s v=""/>
    <s v=""/>
    <s v=""/>
    <s v=""/>
    <n v="549180"/>
  </r>
  <r>
    <n v="185"/>
    <d v="2023-01-11T16:43:00"/>
    <s v="Stella Artois Global Promo Film Production &quot;Let's Do Dinner Promo&quot;"/>
    <s v="NAZ"/>
    <s v="Anomoly Toronto"/>
    <n v="0"/>
    <x v="5"/>
    <s v="Luxury Brand B"/>
    <x v="5"/>
    <x v="0"/>
    <s v=""/>
    <s v="Talent"/>
    <s v="LA Celebrity Talent Costs - Jan 25 Submission"/>
    <s v="ANIMALS - V9 Celebrity Bid - Stella LA - Levy"/>
    <s v="Original"/>
    <n v="357324"/>
    <s v="cost-plus"/>
    <m/>
    <n v="1"/>
    <m/>
    <m/>
    <m/>
    <m/>
    <m/>
    <m/>
    <m/>
    <m/>
    <m/>
    <m/>
    <m/>
    <s v=""/>
    <m/>
    <s v=""/>
    <s v=""/>
    <m/>
    <s v=""/>
    <s v=""/>
    <m/>
    <m/>
    <m/>
    <m/>
    <m/>
    <s v=""/>
    <m/>
    <m/>
    <s v=""/>
    <s v=""/>
    <s v=""/>
    <m/>
    <s v=""/>
    <m/>
    <m/>
    <s v=""/>
    <s v=""/>
    <m/>
    <m/>
    <m/>
    <m/>
    <s v=""/>
    <m/>
    <m/>
    <s v=""/>
    <s v=""/>
    <m/>
    <s v=""/>
    <m/>
    <m/>
    <m/>
    <m/>
    <m/>
    <s v=""/>
    <s v=""/>
    <s v=""/>
    <s v=""/>
    <s v=""/>
    <n v="357324"/>
  </r>
  <r>
    <n v="185"/>
    <d v="2023-01-11T16:43:00"/>
    <s v="Stella Artois Global Promo Film Production &quot;Let's Do Dinner Promo&quot;"/>
    <s v="NAZ"/>
    <s v="Anomoly Toronto"/>
    <n v="0"/>
    <x v="5"/>
    <s v="Luxury Brand B"/>
    <x v="5"/>
    <x v="0"/>
    <s v=""/>
    <s v="Talent"/>
    <s v="TORONTO Animals Bid US Glam Squad - GLOBAL"/>
    <s v="V3 Celeb Bid GLOBAL - Stella LA GLAM Toronto - Levy copy"/>
    <s v="Original"/>
    <n v="333049.96999999997"/>
    <s v="cost-plus"/>
    <m/>
    <n v="1"/>
    <m/>
    <m/>
    <m/>
    <m/>
    <m/>
    <m/>
    <m/>
    <m/>
    <m/>
    <m/>
    <m/>
    <s v=""/>
    <m/>
    <s v=""/>
    <s v=""/>
    <m/>
    <s v=""/>
    <s v=""/>
    <m/>
    <m/>
    <m/>
    <m/>
    <m/>
    <s v=""/>
    <m/>
    <m/>
    <s v=""/>
    <s v=""/>
    <s v=""/>
    <m/>
    <s v=""/>
    <m/>
    <m/>
    <s v=""/>
    <s v=""/>
    <m/>
    <m/>
    <m/>
    <m/>
    <s v=""/>
    <m/>
    <m/>
    <s v=""/>
    <s v=""/>
    <m/>
    <s v=""/>
    <m/>
    <m/>
    <m/>
    <m/>
    <m/>
    <s v=""/>
    <s v=""/>
    <s v=""/>
    <s v=""/>
    <s v=""/>
    <n v="333049.96999999997"/>
  </r>
  <r>
    <n v="185"/>
    <d v="2023-01-11T16:43:00"/>
    <s v="Stella Artois Global Promo Film Production &quot;Let's Do Dinner Promo&quot;"/>
    <s v="NAZ"/>
    <s v="Anomoly Toronto"/>
    <n v="0"/>
    <x v="5"/>
    <s v="Luxury Brand B"/>
    <x v="5"/>
    <x v="0"/>
    <s v=""/>
    <s v="Talent"/>
    <s v="TORONTO Animals Bid US Glam Squad - GLOBAL US"/>
    <s v="V2 Celeb Bid GLOBAL US (6) - Stella LA GLAM Toronto - Levy"/>
    <s v="Original"/>
    <n v="589962.93999999994"/>
    <s v="cost-plus"/>
    <m/>
    <n v="1"/>
    <m/>
    <m/>
    <m/>
    <m/>
    <m/>
    <m/>
    <m/>
    <m/>
    <m/>
    <m/>
    <m/>
    <s v=""/>
    <m/>
    <s v=""/>
    <s v=""/>
    <m/>
    <s v=""/>
    <s v=""/>
    <m/>
    <m/>
    <m/>
    <m/>
    <m/>
    <s v=""/>
    <m/>
    <m/>
    <s v=""/>
    <s v=""/>
    <s v=""/>
    <m/>
    <s v=""/>
    <m/>
    <m/>
    <s v=""/>
    <s v=""/>
    <m/>
    <m/>
    <m/>
    <m/>
    <s v=""/>
    <m/>
    <m/>
    <s v=""/>
    <s v=""/>
    <m/>
    <s v=""/>
    <m/>
    <m/>
    <m/>
    <m/>
    <m/>
    <s v=""/>
    <s v=""/>
    <s v=""/>
    <s v=""/>
    <s v=""/>
    <n v="589962.93999999994"/>
  </r>
  <r>
    <n v="185"/>
    <d v="2023-01-11T16:43:00"/>
    <s v="Stella Artois Global Promo Film Production &quot;Let's Do Dinner Promo&quot;"/>
    <s v="NAZ"/>
    <s v="Anomoly Toronto"/>
    <n v="0"/>
    <x v="5"/>
    <s v="Luxury Brand B"/>
    <x v="5"/>
    <x v="0"/>
    <s v=""/>
    <s v="Talent"/>
    <s v="TORONTO Animals Bid Local Glam Squad - GLOBAL US"/>
    <s v="V3 Celeb Bid GLOBAL US 6 - Stella LOCAL Toronto - Levy"/>
    <s v="Original"/>
    <n v="298057.09000000003"/>
    <s v="cost-plus"/>
    <m/>
    <n v="1"/>
    <m/>
    <m/>
    <m/>
    <m/>
    <m/>
    <m/>
    <m/>
    <m/>
    <m/>
    <m/>
    <m/>
    <s v=""/>
    <m/>
    <s v=""/>
    <s v=""/>
    <m/>
    <s v=""/>
    <s v=""/>
    <m/>
    <m/>
    <m/>
    <m/>
    <m/>
    <s v=""/>
    <m/>
    <m/>
    <s v=""/>
    <s v=""/>
    <s v=""/>
    <m/>
    <s v=""/>
    <m/>
    <m/>
    <s v=""/>
    <s v=""/>
    <m/>
    <m/>
    <m/>
    <m/>
    <s v=""/>
    <m/>
    <m/>
    <s v=""/>
    <s v=""/>
    <m/>
    <s v=""/>
    <m/>
    <m/>
    <m/>
    <m/>
    <m/>
    <s v=""/>
    <s v=""/>
    <s v=""/>
    <s v=""/>
    <s v=""/>
    <n v="298057.09000000003"/>
  </r>
  <r>
    <n v="185"/>
    <d v="2023-01-11T16:43:00"/>
    <s v="Stella Artois Global Promo Film Production &quot;Let's Do Dinner Promo&quot;"/>
    <s v="NAZ"/>
    <s v="Anomoly Toronto"/>
    <n v="0"/>
    <x v="5"/>
    <s v="Luxury Brand B"/>
    <x v="5"/>
    <x v="0"/>
    <s v=""/>
    <s v="Talent"/>
    <s v="TORONTO Animals Bid Local Glam Squad - GLOBAL"/>
    <s v="V4 Celeb Bid GLOBAL (2)- Stella LOCAL Toronto - Levy"/>
    <s v="Original"/>
    <n v="133723.48000000001"/>
    <s v="cost-plus"/>
    <m/>
    <n v="1"/>
    <m/>
    <m/>
    <m/>
    <m/>
    <m/>
    <m/>
    <m/>
    <m/>
    <m/>
    <m/>
    <m/>
    <s v=""/>
    <m/>
    <s v=""/>
    <s v=""/>
    <m/>
    <s v=""/>
    <s v=""/>
    <m/>
    <m/>
    <m/>
    <m/>
    <m/>
    <s v=""/>
    <m/>
    <m/>
    <s v=""/>
    <s v=""/>
    <s v=""/>
    <m/>
    <s v=""/>
    <m/>
    <m/>
    <s v=""/>
    <s v=""/>
    <m/>
    <m/>
    <m/>
    <m/>
    <s v=""/>
    <m/>
    <m/>
    <s v=""/>
    <s v=""/>
    <m/>
    <s v=""/>
    <m/>
    <m/>
    <m/>
    <m/>
    <m/>
    <s v=""/>
    <s v=""/>
    <s v=""/>
    <s v=""/>
    <s v=""/>
    <n v="133723.48000000001"/>
  </r>
  <r>
    <n v="185"/>
    <d v="2023-01-11T16:43:00"/>
    <s v="Stella Artois Global Promo Film Production &quot;Let's Do Dinner Promo&quot;"/>
    <s v="NAZ"/>
    <s v="Anomoly Toronto"/>
    <n v="0"/>
    <x v="5"/>
    <s v="Luxury Brand B"/>
    <x v="5"/>
    <x v="0"/>
    <s v=""/>
    <s v="Talent"/>
    <s v="Stella Artois Estimates FRANK + IM"/>
    <s v="SA LA GLAM Jan 18, 2023"/>
    <s v="Original"/>
    <n v="282486.4375"/>
    <s v="cost-plus"/>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Sanitary Production Costs"/>
    <s v="Original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V5 Reduced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Toronto Global Bids V2"/>
    <s v="3. Stella Toronto GLOBAL ONLY COVID V2"/>
    <s v="Original"/>
    <n v="49257"/>
    <s v="cost-plus"/>
    <m/>
    <n v="1"/>
    <n v="1"/>
    <m/>
    <m/>
    <m/>
    <n v="1"/>
    <m/>
    <m/>
    <m/>
    <m/>
    <m/>
    <m/>
    <s v=""/>
    <m/>
    <s v=""/>
    <s v=""/>
    <m/>
    <s v=""/>
    <s v=""/>
    <m/>
    <m/>
    <m/>
    <m/>
    <m/>
    <s v=""/>
    <m/>
    <m/>
    <s v=""/>
    <s v=""/>
    <s v=""/>
    <m/>
    <s v=""/>
    <m/>
    <m/>
    <s v=""/>
    <s v=""/>
    <m/>
    <m/>
    <m/>
    <m/>
    <s v=""/>
    <m/>
    <m/>
    <s v=""/>
    <s v=""/>
    <m/>
    <s v=""/>
    <m/>
    <m/>
    <m/>
    <m/>
    <m/>
    <s v=""/>
    <s v=""/>
    <s v=""/>
    <s v=""/>
    <s v=""/>
    <n v="49257"/>
  </r>
  <r>
    <n v="185"/>
    <d v="2023-01-11T16:43:00"/>
    <s v="Stella Artois Global Promo Film Production &quot;Let's Do Dinner Promo&quot;"/>
    <s v="NAZ"/>
    <s v="Anomoly Toronto"/>
    <n v="0"/>
    <x v="5"/>
    <s v="Luxury Brand B"/>
    <x v="5"/>
    <x v="0"/>
    <s v=""/>
    <s v="Sanitary Production Costs"/>
    <s v="Toronto Global Bids V3"/>
    <s v="3. Stella Toronto COVID V3"/>
    <s v="Original"/>
    <n v="49257"/>
    <s v="cost-plus"/>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Sanitary Production Costs"/>
    <s v="Atlanta Bid"/>
    <s v=""/>
    <s v="Original"/>
    <n v="61113.69"/>
    <s v="cost-plus"/>
    <m/>
    <n v="1"/>
    <n v="1"/>
    <m/>
    <m/>
    <m/>
    <n v="1"/>
    <m/>
    <m/>
    <m/>
    <m/>
    <m/>
    <m/>
    <s v=""/>
    <m/>
    <s v=""/>
    <s v=""/>
    <m/>
    <s v=""/>
    <s v=""/>
    <m/>
    <m/>
    <m/>
    <m/>
    <m/>
    <s v=""/>
    <m/>
    <m/>
    <s v=""/>
    <s v=""/>
    <s v=""/>
    <m/>
    <s v=""/>
    <m/>
    <m/>
    <s v=""/>
    <s v=""/>
    <m/>
    <m/>
    <m/>
    <m/>
    <s v=""/>
    <m/>
    <m/>
    <s v=""/>
    <s v=""/>
    <m/>
    <s v=""/>
    <m/>
    <m/>
    <m/>
    <m/>
    <m/>
    <s v=""/>
    <s v=""/>
    <s v=""/>
    <s v=""/>
    <s v=""/>
    <n v="61113.69"/>
  </r>
  <r>
    <n v="185"/>
    <d v="2023-01-11T16:43:00"/>
    <s v="Stella Artois Global Promo Film Production &quot;Let's Do Dinner Promo&quot;"/>
    <s v="NAZ"/>
    <s v="Anomoly Toronto"/>
    <n v="0"/>
    <x v="5"/>
    <s v="Luxury Brand B"/>
    <x v="5"/>
    <x v="0"/>
    <s v=""/>
    <s v="Sanitary Production Costs"/>
    <s v="LA Bid V6"/>
    <s v=""/>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Toronto V4  GLOBAL + US BID 1.30"/>
    <s v="3. Stella Toronto COVID V3"/>
    <s v="Original"/>
    <n v="49259"/>
    <s v="cost-plus"/>
    <m/>
    <n v="1"/>
    <n v="1"/>
    <m/>
    <m/>
    <m/>
    <n v="1"/>
    <m/>
    <m/>
    <m/>
    <m/>
    <m/>
    <m/>
    <s v=""/>
    <m/>
    <s v=""/>
    <s v=""/>
    <m/>
    <s v=""/>
    <s v=""/>
    <m/>
    <m/>
    <m/>
    <m/>
    <m/>
    <s v=""/>
    <m/>
    <m/>
    <s v=""/>
    <s v=""/>
    <s v=""/>
    <m/>
    <s v=""/>
    <m/>
    <m/>
    <s v=""/>
    <s v=""/>
    <m/>
    <m/>
    <m/>
    <m/>
    <s v=""/>
    <m/>
    <m/>
    <s v=""/>
    <s v=""/>
    <m/>
    <s v=""/>
    <m/>
    <m/>
    <m/>
    <m/>
    <m/>
    <s v=""/>
    <s v=""/>
    <s v=""/>
    <s v=""/>
    <s v=""/>
    <n v="49259"/>
  </r>
  <r>
    <n v="185"/>
    <d v="2023-01-11T16:43:00"/>
    <s v="Stella Artois Global Promo Film Production &quot;Let's Do Dinner Promo&quot;"/>
    <s v="NAZ"/>
    <s v="Anomoly Toronto"/>
    <n v="0"/>
    <x v="5"/>
    <s v="Luxury Brand B"/>
    <x v="5"/>
    <x v="0"/>
    <s v=""/>
    <s v="Sanitary Production Costs"/>
    <s v="Toronto V4 GLOBAL ONLY 1.30"/>
    <s v="3. Stella Toronto GLOBAL ONLY COVID V2"/>
    <s v="Original"/>
    <n v="49259"/>
    <s v="cost-plus"/>
    <m/>
    <n v="1"/>
    <n v="1"/>
    <m/>
    <m/>
    <m/>
    <n v="1"/>
    <m/>
    <m/>
    <m/>
    <m/>
    <m/>
    <m/>
    <s v=""/>
    <m/>
    <s v=""/>
    <s v=""/>
    <m/>
    <s v=""/>
    <s v=""/>
    <m/>
    <m/>
    <m/>
    <m/>
    <m/>
    <s v=""/>
    <m/>
    <m/>
    <s v=""/>
    <s v=""/>
    <s v=""/>
    <m/>
    <s v=""/>
    <m/>
    <m/>
    <s v=""/>
    <s v=""/>
    <m/>
    <m/>
    <m/>
    <m/>
    <s v=""/>
    <m/>
    <m/>
    <s v=""/>
    <s v=""/>
    <m/>
    <s v=""/>
    <m/>
    <m/>
    <m/>
    <m/>
    <m/>
    <s v=""/>
    <s v=""/>
    <s v=""/>
    <s v=""/>
    <s v=""/>
    <n v="49259"/>
  </r>
  <r>
    <n v="185"/>
    <d v="2023-01-11T16:43:00"/>
    <s v="Stella Artois Global Promo Film Production &quot;Let's Do Dinner Promo&quot;"/>
    <s v="NAZ"/>
    <s v="Anomoly Toronto"/>
    <n v="0"/>
    <x v="5"/>
    <s v="Luxury Brand B"/>
    <x v="5"/>
    <x v="0"/>
    <s v=""/>
    <s v="Sanitary Production Costs"/>
    <s v="ANIMALS - TORONTO COVID19 (Global US Bid)"/>
    <s v="V2 Bid - Stella Toronto GLOBAL US - HL Day COVID copy"/>
    <s v="Original"/>
    <n v="10872"/>
    <s v="cost-plus"/>
    <m/>
    <n v="1"/>
    <m/>
    <m/>
    <m/>
    <m/>
    <m/>
    <m/>
    <m/>
    <m/>
    <m/>
    <m/>
    <m/>
    <s v=""/>
    <m/>
    <s v=""/>
    <s v=""/>
    <m/>
    <s v=""/>
    <s v=""/>
    <m/>
    <m/>
    <m/>
    <m/>
    <m/>
    <s v=""/>
    <m/>
    <m/>
    <s v=""/>
    <s v=""/>
    <s v=""/>
    <m/>
    <s v=""/>
    <m/>
    <m/>
    <s v=""/>
    <s v=""/>
    <m/>
    <m/>
    <m/>
    <m/>
    <s v=""/>
    <m/>
    <m/>
    <s v=""/>
    <s v=""/>
    <m/>
    <s v=""/>
    <m/>
    <m/>
    <m/>
    <m/>
    <m/>
    <s v=""/>
    <s v=""/>
    <s v=""/>
    <s v=""/>
    <s v=""/>
    <n v="10872"/>
  </r>
  <r>
    <n v="185"/>
    <d v="2023-01-11T16:43:00"/>
    <s v="Stella Artois Global Promo Film Production &quot;Let's Do Dinner Promo&quot;"/>
    <s v="NAZ"/>
    <s v="Anomoly Toronto"/>
    <n v="0"/>
    <x v="5"/>
    <s v="Luxury Brand B"/>
    <x v="5"/>
    <x v="0"/>
    <s v=""/>
    <s v="Sanitary Production Costs"/>
    <s v="ANIMALS - TORONTO COVID19 (Global Bid)"/>
    <s v="V1 Bid - Stella Toronto GLOBAL - HL Day COVID"/>
    <s v="Original"/>
    <n v="10806"/>
    <s v="cost-plus"/>
    <m/>
    <n v="1"/>
    <m/>
    <m/>
    <m/>
    <m/>
    <m/>
    <m/>
    <m/>
    <m/>
    <m/>
    <m/>
    <m/>
    <s v=""/>
    <m/>
    <s v=""/>
    <s v=""/>
    <m/>
    <s v=""/>
    <s v=""/>
    <m/>
    <m/>
    <m/>
    <m/>
    <m/>
    <s v=""/>
    <m/>
    <m/>
    <s v=""/>
    <s v=""/>
    <s v=""/>
    <m/>
    <s v=""/>
    <m/>
    <m/>
    <s v=""/>
    <s v=""/>
    <m/>
    <m/>
    <m/>
    <m/>
    <s v=""/>
    <m/>
    <m/>
    <s v=""/>
    <s v=""/>
    <m/>
    <s v=""/>
    <m/>
    <m/>
    <m/>
    <m/>
    <m/>
    <s v=""/>
    <s v=""/>
    <s v=""/>
    <s v=""/>
    <s v=""/>
    <n v="10806"/>
  </r>
  <r>
    <n v="185"/>
    <d v="2023-01-11T16:43:00"/>
    <s v="Stella Artois Global Promo Film Production &quot;Let's Do Dinner Promo&quot;"/>
    <s v="NAZ"/>
    <s v="Anomoly Toronto"/>
    <n v="0"/>
    <x v="5"/>
    <s v="Luxury Brand B"/>
    <x v="5"/>
    <x v="0"/>
    <s v=""/>
    <s v="Sanitary Production Costs"/>
    <s v="Atlanta COVID19 Sanitary Costs - Jan 25 Submission"/>
    <s v="ANIMALS - V3 COVID Bid - Stella ATL - Levy"/>
    <s v="Original"/>
    <n v="99830"/>
    <s v="cost-plus"/>
    <m/>
    <n v="1"/>
    <m/>
    <m/>
    <m/>
    <m/>
    <m/>
    <m/>
    <m/>
    <m/>
    <m/>
    <m/>
    <m/>
    <s v=""/>
    <m/>
    <s v=""/>
    <s v=""/>
    <m/>
    <s v=""/>
    <s v=""/>
    <m/>
    <m/>
    <m/>
    <m/>
    <m/>
    <s v=""/>
    <m/>
    <m/>
    <s v=""/>
    <s v=""/>
    <s v=""/>
    <m/>
    <s v=""/>
    <m/>
    <m/>
    <s v=""/>
    <s v=""/>
    <m/>
    <m/>
    <m/>
    <m/>
    <s v=""/>
    <m/>
    <m/>
    <s v=""/>
    <s v=""/>
    <m/>
    <s v=""/>
    <m/>
    <m/>
    <m/>
    <m/>
    <m/>
    <s v=""/>
    <s v=""/>
    <s v=""/>
    <s v=""/>
    <s v=""/>
    <n v="99830"/>
  </r>
  <r>
    <n v="185"/>
    <d v="2023-01-11T16:43:00"/>
    <s v="Stella Artois Global Promo Film Production &quot;Let's Do Dinner Promo&quot;"/>
    <s v="NAZ"/>
    <s v="Anomoly Toronto"/>
    <n v="0"/>
    <x v="5"/>
    <s v="Luxury Brand B"/>
    <x v="5"/>
    <x v="0"/>
    <s v=""/>
    <s v="Sanitary Production Costs"/>
    <s v="LA COVID19 Sanitary Costs - Jan 25 Submission"/>
    <s v="ANIMALS - V9 COVID Bid - Stella LA - Levy"/>
    <s v="Original"/>
    <n v="99830.7"/>
    <s v="cost-plus"/>
    <m/>
    <n v="1"/>
    <m/>
    <m/>
    <m/>
    <m/>
    <m/>
    <m/>
    <m/>
    <m/>
    <m/>
    <m/>
    <m/>
    <s v=""/>
    <m/>
    <s v=""/>
    <s v=""/>
    <m/>
    <s v=""/>
    <s v=""/>
    <m/>
    <m/>
    <m/>
    <m/>
    <m/>
    <s v=""/>
    <m/>
    <m/>
    <s v=""/>
    <s v=""/>
    <s v=""/>
    <m/>
    <s v=""/>
    <m/>
    <m/>
    <s v=""/>
    <s v=""/>
    <m/>
    <m/>
    <m/>
    <m/>
    <s v=""/>
    <m/>
    <m/>
    <s v=""/>
    <s v=""/>
    <m/>
    <s v=""/>
    <m/>
    <m/>
    <m/>
    <m/>
    <m/>
    <s v=""/>
    <s v=""/>
    <s v=""/>
    <s v=""/>
    <s v=""/>
    <n v="99830.7"/>
  </r>
  <r>
    <n v="185"/>
    <d v="2023-01-11T16:43:00"/>
    <s v="Stella Artois Global Promo Film Production &quot;Let's Do Dinner Promo&quot;"/>
    <s v="NAZ"/>
    <s v="Anomoly Toronto"/>
    <n v="0"/>
    <x v="5"/>
    <s v="Luxury Brand B"/>
    <x v="5"/>
    <x v="0"/>
    <s v=""/>
    <s v="Sanitary Production Costs"/>
    <s v="Stella Artois Estimates FRANK + IM"/>
    <s v="SA COVID prelight included Jan 18, 2023"/>
    <s v="Original"/>
    <n v="98361.697499999995"/>
    <s v="cost-plus"/>
    <m/>
    <m/>
    <n v="1"/>
    <m/>
    <m/>
    <n v="1"/>
    <m/>
    <m/>
    <m/>
    <m/>
    <m/>
    <m/>
    <m/>
    <s v=""/>
    <m/>
    <s v=""/>
    <s v=""/>
    <m/>
    <s v=""/>
    <s v=""/>
    <m/>
    <m/>
    <m/>
    <m/>
    <m/>
    <s v=""/>
    <m/>
    <m/>
    <s v=""/>
    <s v=""/>
    <s v=""/>
    <m/>
    <s v=""/>
    <m/>
    <m/>
    <s v=""/>
    <s v=""/>
    <m/>
    <m/>
    <m/>
    <m/>
    <s v=""/>
    <m/>
    <m/>
    <s v=""/>
    <s v=""/>
    <m/>
    <s v=""/>
    <m/>
    <m/>
    <m/>
    <m/>
    <m/>
    <s v=""/>
    <s v=""/>
    <s v=""/>
    <s v=""/>
    <s v=""/>
    <n v="0"/>
  </r>
  <r>
    <n v="212"/>
    <d v="2023-04-26T18:20:00"/>
    <s v="Bud Global WWC 2023"/>
    <s v="GHQ"/>
    <s v="W+K"/>
    <n v="1"/>
    <x v="0"/>
    <s v="Luxury Brand A"/>
    <x v="1"/>
    <x v="0"/>
    <s v="Superprime"/>
    <s v="Film &amp; Video Production"/>
    <s v="Superprime"/>
    <s v="Superprime Budweiser bid package 4.25"/>
    <s v="Original"/>
    <n v="827507"/>
    <s v="firm-bid"/>
    <n v="827507"/>
    <n v="1"/>
    <m/>
    <m/>
    <m/>
    <m/>
    <m/>
    <m/>
    <m/>
    <m/>
    <m/>
    <m/>
    <m/>
    <s v=""/>
    <m/>
    <s v=""/>
    <s v=""/>
    <m/>
    <s v=""/>
    <s v=""/>
    <m/>
    <m/>
    <m/>
    <m/>
    <n v="115841"/>
    <s v=""/>
    <n v="0"/>
    <m/>
    <s v=""/>
    <s v=""/>
    <s v=""/>
    <n v="51820"/>
    <s v=""/>
    <n v="909"/>
    <m/>
    <s v=""/>
    <s v=""/>
    <n v="8653"/>
    <m/>
    <m/>
    <m/>
    <s v=""/>
    <m/>
    <m/>
    <s v=""/>
    <s v=""/>
    <m/>
    <s v=""/>
    <n v="25849"/>
    <m/>
    <m/>
    <m/>
    <m/>
    <s v="10732"/>
    <s v=""/>
    <s v=""/>
    <s v=""/>
    <s v=""/>
    <n v="827507"/>
  </r>
  <r>
    <n v="212"/>
    <d v="2023-04-26T18:20:00"/>
    <s v="Bud Global WWC 2023"/>
    <s v="GHQ"/>
    <s v="W+K"/>
    <n v="0"/>
    <x v="0"/>
    <s v="Luxury Brand A"/>
    <x v="1"/>
    <x v="0"/>
    <s v=""/>
    <s v="Editorial"/>
    <s v="Budweiser FIFA 2023"/>
    <s v="Bid_11906_3"/>
    <s v="Original"/>
    <n v="38971.599999999999"/>
    <s v="firm-bid"/>
    <m/>
    <m/>
    <m/>
    <m/>
    <m/>
    <n v="1"/>
    <n v="1"/>
    <m/>
    <m/>
    <m/>
    <m/>
    <m/>
    <m/>
    <s v=""/>
    <m/>
    <s v=""/>
    <s v=""/>
    <m/>
    <s v=""/>
    <s v=""/>
    <m/>
    <m/>
    <m/>
    <m/>
    <m/>
    <s v=""/>
    <m/>
    <m/>
    <s v=""/>
    <s v=""/>
    <s v=""/>
    <m/>
    <s v=""/>
    <m/>
    <m/>
    <s v=""/>
    <s v=""/>
    <m/>
    <m/>
    <m/>
    <m/>
    <s v=""/>
    <m/>
    <m/>
    <s v=""/>
    <s v=""/>
    <m/>
    <s v=""/>
    <m/>
    <m/>
    <m/>
    <m/>
    <m/>
    <s v=""/>
    <s v=""/>
    <s v=""/>
    <s v=""/>
    <s v=""/>
    <n v="0"/>
  </r>
  <r>
    <n v="212"/>
    <d v="2023-04-26T18:20:00"/>
    <s v="Bud Global WWC 2023"/>
    <s v="GHQ"/>
    <s v="W+K"/>
    <n v="0"/>
    <x v="0"/>
    <s v="Luxury Brand A"/>
    <x v="1"/>
    <x v="0"/>
    <s v=""/>
    <s v="Finishing"/>
    <s v="FSQ_BudweiserWWC_VFXv1"/>
    <s v=""/>
    <s v="Original"/>
    <n v="80000"/>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Arcade Edit"/>
    <s v="Arcade Edit EXPORT"/>
    <s v="Original"/>
    <n v="179483.5"/>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Cosmo Street Bud Light Bid 0605"/>
    <s v="Cosmo-Bid_20044_1"/>
    <s v="Original"/>
    <n v="194217.5"/>
    <s v="firm-bid"/>
    <m/>
    <m/>
    <m/>
    <m/>
    <m/>
    <n v="1"/>
    <n v="1"/>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Cosmo Street Bud Light Bid 0613"/>
    <s v="Cosmo-Bid_20044_2"/>
    <s v="Original"/>
    <n v="184217.5"/>
    <s v="firm-bid"/>
    <m/>
    <m/>
    <m/>
    <m/>
    <m/>
    <n v="1"/>
    <n v="1"/>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Budlight Easy Summer"/>
    <s v="Bid_11971_2"/>
    <s v="Original"/>
    <n v="216421"/>
    <s v="firm-bid"/>
    <m/>
    <m/>
    <m/>
    <m/>
    <m/>
    <n v="1"/>
    <n v="1"/>
    <m/>
    <m/>
    <m/>
    <m/>
    <m/>
    <m/>
    <s v=""/>
    <m/>
    <s v=""/>
    <s v=""/>
    <m/>
    <s v=""/>
    <s v=""/>
    <m/>
    <m/>
    <m/>
    <m/>
    <m/>
    <s v=""/>
    <m/>
    <m/>
    <s v=""/>
    <s v=""/>
    <s v=""/>
    <m/>
    <s v=""/>
    <m/>
    <m/>
    <s v=""/>
    <s v=""/>
    <m/>
    <m/>
    <m/>
    <m/>
    <s v=""/>
    <m/>
    <m/>
    <s v=""/>
    <s v=""/>
    <m/>
    <s v=""/>
    <m/>
    <m/>
    <m/>
    <m/>
    <m/>
    <s v=""/>
    <s v=""/>
    <s v=""/>
    <s v=""/>
    <s v=""/>
    <n v="0"/>
  </r>
  <r>
    <n v="220"/>
    <d v="2023-05-24T17:06:00"/>
    <s v="Bud Light Summer Social Campaign"/>
    <s v="NAZ"/>
    <s v="The Martin Agency"/>
    <n v="1"/>
    <x v="2"/>
    <s v="Mainstream Brand A"/>
    <x v="0"/>
    <x v="0"/>
    <s v="Arcade Edit"/>
    <s v="Editorial"/>
    <s v="Budlight Easy Summer Revised bid &amp; schedule"/>
    <s v="Bid_11971_3"/>
    <s v="Original"/>
    <n v="179483.5"/>
    <s v="firm-bid"/>
    <n v="185652.86670000001"/>
    <m/>
    <m/>
    <m/>
    <m/>
    <n v="1"/>
    <n v="1"/>
    <m/>
    <m/>
    <m/>
    <n v="0"/>
    <m/>
    <m/>
    <s v="0"/>
    <m/>
    <s v=""/>
    <s v=""/>
    <m/>
    <s v=""/>
    <s v=""/>
    <n v="87538"/>
    <n v="4300"/>
    <n v="29150"/>
    <n v="0"/>
    <m/>
    <s v=""/>
    <n v="5550"/>
    <n v="48975"/>
    <s v=""/>
    <s v=""/>
    <s v=""/>
    <m/>
    <s v=""/>
    <m/>
    <m/>
    <s v=""/>
    <s v=""/>
    <m/>
    <m/>
    <m/>
    <m/>
    <s v=""/>
    <m/>
    <m/>
    <s v=""/>
    <s v=""/>
    <m/>
    <s v=""/>
    <m/>
    <m/>
    <m/>
    <m/>
    <m/>
    <s v=""/>
    <s v="0"/>
    <s v=""/>
    <s v=""/>
    <s v=""/>
    <n v="0"/>
  </r>
  <r>
    <n v="220"/>
    <d v="2023-05-24T17:06:00"/>
    <s v="Bud Light Summer Social Campaign"/>
    <s v="NAZ"/>
    <s v="The Martin Agency"/>
    <n v="0"/>
    <x v="2"/>
    <s v="Mainstream Brand A"/>
    <x v="0"/>
    <x v="0"/>
    <s v=""/>
    <s v="Editorial"/>
    <s v="Cutters_Bid_Bud Light"/>
    <s v="Cutters_BudLight Summer"/>
    <s v="Original"/>
    <n v="160094.20000000001"/>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Film &amp; Video Production"/>
    <s v="Bud Light / Dugan O'Neal"/>
    <s v=""/>
    <s v="Original"/>
    <n v="412755"/>
    <s v="firm-bid"/>
    <m/>
    <m/>
    <m/>
    <m/>
    <m/>
    <n v="1"/>
    <m/>
    <m/>
    <m/>
    <m/>
    <m/>
    <m/>
    <m/>
    <s v=""/>
    <m/>
    <s v=""/>
    <s v=""/>
    <m/>
    <s v=""/>
    <s v=""/>
    <m/>
    <m/>
    <m/>
    <m/>
    <m/>
    <s v=""/>
    <m/>
    <m/>
    <s v=""/>
    <s v=""/>
    <s v=""/>
    <m/>
    <s v=""/>
    <m/>
    <m/>
    <s v=""/>
    <s v=""/>
    <m/>
    <m/>
    <m/>
    <m/>
    <s v=""/>
    <m/>
    <m/>
    <s v=""/>
    <s v=""/>
    <m/>
    <s v=""/>
    <m/>
    <m/>
    <m/>
    <m/>
    <m/>
    <s v=""/>
    <s v=""/>
    <s v=""/>
    <s v=""/>
    <s v=""/>
    <n v="0"/>
  </r>
  <r>
    <n v="220"/>
    <d v="2023-05-24T17:06:00"/>
    <s v="Bud Light Summer Social Campaign"/>
    <s v="NAZ"/>
    <s v="The Martin Agency"/>
    <n v="1"/>
    <x v="2"/>
    <s v="Mainstream Brand A"/>
    <x v="0"/>
    <x v="0"/>
    <s v="EPOCH FILMS - 1"/>
    <s v="Film &amp; Video Production"/>
    <s v="Epoch Production Bid"/>
    <s v="Epoch Production EXPORT"/>
    <s v="Original"/>
    <n v="1537622"/>
    <s v="firm-bid"/>
    <n v="975188.5"/>
    <m/>
    <m/>
    <m/>
    <m/>
    <m/>
    <m/>
    <n v="0"/>
    <n v="0"/>
    <n v="0"/>
    <n v="0"/>
    <n v="0"/>
    <n v="0"/>
    <s v=""/>
    <m/>
    <s v=""/>
    <s v="0"/>
    <n v="67500"/>
    <s v=""/>
    <s v=""/>
    <n v="0"/>
    <n v="0"/>
    <n v="0"/>
    <n v="0"/>
    <n v="0"/>
    <s v=""/>
    <n v="0"/>
    <n v="0"/>
    <s v=""/>
    <s v=""/>
    <s v="0"/>
    <n v="0"/>
    <s v=""/>
    <n v="879268"/>
    <n v="0"/>
    <s v="0"/>
    <s v="0"/>
    <n v="0"/>
    <n v="171158"/>
    <n v="0"/>
    <m/>
    <s v="0"/>
    <m/>
    <m/>
    <s v=""/>
    <s v=""/>
    <m/>
    <s v=""/>
    <n v="0"/>
    <m/>
    <m/>
    <m/>
    <n v="0"/>
    <s v=""/>
    <s v="0"/>
    <s v=""/>
    <s v=""/>
    <s v=""/>
    <n v="0"/>
  </r>
  <r>
    <n v="220"/>
    <d v="2023-05-24T17:06:00"/>
    <s v="Bud Light Summer Social Campaign"/>
    <s v="NAZ"/>
    <s v="The Martin Agency"/>
    <n v="1"/>
    <x v="2"/>
    <s v="Mainstream Brand A"/>
    <x v="0"/>
    <x v="0"/>
    <s v="Company3"/>
    <s v="Color Grading"/>
    <s v="Company3 Color"/>
    <s v="Company3 Color EXPORT"/>
    <s v="Original"/>
    <n v="22000"/>
    <s v="firm-bid"/>
    <n v="22000"/>
    <m/>
    <m/>
    <m/>
    <m/>
    <m/>
    <m/>
    <n v="0"/>
    <n v="0"/>
    <n v="0"/>
    <n v="0"/>
    <n v="0"/>
    <n v="0"/>
    <s v=""/>
    <m/>
    <s v=""/>
    <s v="0"/>
    <n v="0"/>
    <s v=""/>
    <s v=""/>
    <n v="0"/>
    <n v="0"/>
    <n v="0"/>
    <n v="0"/>
    <n v="0"/>
    <s v=""/>
    <n v="0"/>
    <n v="39900"/>
    <s v=""/>
    <s v=""/>
    <s v="0"/>
    <n v="0"/>
    <s v=""/>
    <n v="0"/>
    <n v="0"/>
    <s v="0"/>
    <s v="0"/>
    <n v="0"/>
    <n v="0"/>
    <n v="0"/>
    <m/>
    <s v="0"/>
    <m/>
    <m/>
    <s v=""/>
    <s v=""/>
    <m/>
    <s v=""/>
    <n v="0"/>
    <m/>
    <m/>
    <m/>
    <n v="0"/>
    <s v=""/>
    <s v="0"/>
    <s v=""/>
    <s v=""/>
    <s v=""/>
    <n v="0"/>
  </r>
  <r>
    <n v="221"/>
    <d v="2023-05-24T18:42:00"/>
    <s v="Bud WC Lil Baby 2022"/>
    <s v="NAZ"/>
    <s v="W+K"/>
    <n v="1"/>
    <x v="0"/>
    <s v="Luxury Brand A"/>
    <x v="1"/>
    <x v="0"/>
    <s v="Untold Studios"/>
    <s v="Film &amp; Video Production"/>
    <s v="Untold Final"/>
    <s v="UntoldShoot"/>
    <s v="Original"/>
    <n v="190608.86"/>
    <s v="firm-bid"/>
    <n v="190608.86"/>
    <m/>
    <m/>
    <m/>
    <m/>
    <m/>
    <m/>
    <n v="0"/>
    <n v="7568.55"/>
    <n v="3100"/>
    <n v="0"/>
    <n v="0"/>
    <n v="0"/>
    <s v=""/>
    <m/>
    <s v=""/>
    <s v="0"/>
    <n v="18000"/>
    <s v=""/>
    <s v=""/>
    <n v="0"/>
    <n v="0"/>
    <n v="0"/>
    <n v="0"/>
    <n v="29130"/>
    <s v=""/>
    <n v="600"/>
    <n v="0"/>
    <s v=""/>
    <s v=""/>
    <s v="0"/>
    <n v="14225"/>
    <s v=""/>
    <n v="0"/>
    <n v="0"/>
    <s v="0"/>
    <s v="0"/>
    <n v="1550"/>
    <n v="51848.5"/>
    <n v="0"/>
    <m/>
    <s v="0"/>
    <m/>
    <m/>
    <s v=""/>
    <s v=""/>
    <m/>
    <s v=""/>
    <n v="0"/>
    <m/>
    <m/>
    <m/>
    <n v="400"/>
    <s v=""/>
    <s v="0"/>
    <s v=""/>
    <s v=""/>
    <s v=""/>
    <n v="0"/>
  </r>
  <r>
    <n v="221"/>
    <d v="2023-05-24T18:42:00"/>
    <s v="Bud WC Lil Baby 2022"/>
    <s v="NAZ"/>
    <s v="W+K"/>
    <n v="1"/>
    <x v="0"/>
    <s v="Luxury Brand A"/>
    <x v="1"/>
    <x v="0"/>
    <s v="Wave Studios NY"/>
    <s v="Audio Post"/>
    <s v="Wave Audio"/>
    <s v="WaveAudio"/>
    <s v="Original"/>
    <n v="5000"/>
    <s v="firm-bid"/>
    <n v="5000"/>
    <m/>
    <m/>
    <m/>
    <m/>
    <m/>
    <m/>
    <n v="0"/>
    <n v="0"/>
    <n v="0"/>
    <n v="5000"/>
    <n v="0"/>
    <n v="0"/>
    <s v=""/>
    <m/>
    <s v=""/>
    <s v="0"/>
    <n v="0"/>
    <s v=""/>
    <s v=""/>
    <n v="0"/>
    <n v="0"/>
    <n v="0"/>
    <n v="0"/>
    <n v="0"/>
    <s v=""/>
    <n v="0"/>
    <n v="0"/>
    <s v=""/>
    <s v=""/>
    <s v="0"/>
    <n v="0"/>
    <s v=""/>
    <n v="0"/>
    <n v="0"/>
    <s v="0"/>
    <s v="0"/>
    <n v="0"/>
    <n v="0"/>
    <n v="0"/>
    <m/>
    <s v="0"/>
    <m/>
    <m/>
    <s v=""/>
    <s v=""/>
    <m/>
    <s v=""/>
    <n v="0"/>
    <m/>
    <m/>
    <m/>
    <n v="0"/>
    <s v=""/>
    <s v="0"/>
    <s v=""/>
    <s v=""/>
    <s v=""/>
    <n v="0"/>
  </r>
  <r>
    <n v="221"/>
    <d v="2023-05-24T18:42:00"/>
    <s v="Bud WC Lil Baby 2022"/>
    <s v="NAZ"/>
    <s v="W+K"/>
    <n v="1"/>
    <x v="0"/>
    <s v="Luxury Brand A"/>
    <x v="1"/>
    <x v="0"/>
    <s v="Untold Studios"/>
    <s v="Finishing"/>
    <s v="Untold Final"/>
    <s v="Untold VFX"/>
    <s v="Original"/>
    <n v="139450"/>
    <s v="firm-bid"/>
    <n v="139450"/>
    <m/>
    <m/>
    <m/>
    <m/>
    <m/>
    <m/>
    <n v="0"/>
    <n v="0"/>
    <n v="0"/>
    <n v="0"/>
    <n v="0"/>
    <n v="0"/>
    <s v=""/>
    <m/>
    <s v=""/>
    <s v="0"/>
    <n v="0"/>
    <s v=""/>
    <s v=""/>
    <n v="0"/>
    <n v="0"/>
    <n v="0"/>
    <n v="0"/>
    <n v="0"/>
    <s v=""/>
    <n v="0"/>
    <n v="0"/>
    <s v=""/>
    <s v=""/>
    <s v="0"/>
    <n v="0"/>
    <s v=""/>
    <n v="0"/>
    <n v="0"/>
    <s v="0"/>
    <s v="0"/>
    <n v="0"/>
    <n v="0"/>
    <n v="0"/>
    <m/>
    <s v="0"/>
    <m/>
    <m/>
    <s v=""/>
    <s v=""/>
    <m/>
    <s v=""/>
    <n v="0"/>
    <m/>
    <m/>
    <m/>
    <n v="0"/>
    <s v=""/>
    <s v="139450"/>
    <s v=""/>
    <s v=""/>
    <s v=""/>
    <n v="0"/>
  </r>
  <r>
    <n v="221"/>
    <d v="2023-05-24T18:42:00"/>
    <s v="Bud WC Lil Baby 2022"/>
    <s v="NAZ"/>
    <s v="W+K"/>
    <n v="1"/>
    <x v="0"/>
    <s v="Luxury Brand A"/>
    <x v="1"/>
    <x v="0"/>
    <s v="Shoot Collective"/>
    <s v="Still Photography Production"/>
    <s v="Shoot Collective Stills"/>
    <s v="ShootCo Stills"/>
    <s v="Original"/>
    <n v="10300"/>
    <s v="firm-bid"/>
    <n v="10300"/>
    <m/>
    <m/>
    <m/>
    <m/>
    <m/>
    <m/>
    <n v="0"/>
    <n v="0"/>
    <n v="0"/>
    <n v="0"/>
    <n v="0"/>
    <n v="0"/>
    <s v=""/>
    <m/>
    <s v=""/>
    <s v="0"/>
    <n v="0"/>
    <s v=""/>
    <s v=""/>
    <n v="0"/>
    <n v="0"/>
    <n v="0"/>
    <n v="0"/>
    <n v="0"/>
    <s v=""/>
    <n v="0"/>
    <n v="0"/>
    <s v=""/>
    <s v=""/>
    <s v="0"/>
    <n v="0"/>
    <s v=""/>
    <n v="0"/>
    <n v="0"/>
    <s v="0"/>
    <s v="0"/>
    <n v="0"/>
    <n v="0"/>
    <n v="0"/>
    <m/>
    <s v="0"/>
    <m/>
    <m/>
    <s v=""/>
    <s v=""/>
    <m/>
    <s v=""/>
    <n v="10300"/>
    <m/>
    <m/>
    <m/>
    <n v="0"/>
    <s v=""/>
    <s v="0"/>
    <s v=""/>
    <s v=""/>
    <s v=""/>
    <n v="0"/>
  </r>
  <r>
    <n v="221"/>
    <d v="2023-05-24T18:42:00"/>
    <s v="Bud WC Lil Baby 2022"/>
    <s v="NAZ"/>
    <s v="W+K"/>
    <n v="1"/>
    <x v="0"/>
    <s v="Luxury Brand A"/>
    <x v="1"/>
    <x v="0"/>
    <s v="Untold Studios"/>
    <s v="Talent"/>
    <s v="Untold Final"/>
    <s v="Untold Celeb V2"/>
    <s v="Original"/>
    <n v="17240.09"/>
    <s v="firm-bid"/>
    <n v="17240.09"/>
    <m/>
    <m/>
    <m/>
    <m/>
    <m/>
    <m/>
    <n v="0"/>
    <n v="0"/>
    <n v="0"/>
    <n v="0"/>
    <n v="0"/>
    <n v="0"/>
    <s v=""/>
    <m/>
    <s v="17240.09"/>
    <s v="0"/>
    <n v="0"/>
    <s v=""/>
    <s v=""/>
    <n v="0"/>
    <n v="0"/>
    <n v="0"/>
    <n v="0"/>
    <n v="0"/>
    <s v=""/>
    <n v="0"/>
    <n v="0"/>
    <s v=""/>
    <s v=""/>
    <s v="0"/>
    <n v="0"/>
    <s v=""/>
    <n v="0"/>
    <n v="0"/>
    <s v="0"/>
    <s v="0"/>
    <n v="0"/>
    <n v="0"/>
    <n v="0"/>
    <m/>
    <s v="0"/>
    <m/>
    <m/>
    <s v=""/>
    <s v=""/>
    <m/>
    <s v=""/>
    <n v="0"/>
    <m/>
    <m/>
    <m/>
    <n v="0"/>
    <s v=""/>
    <s v="0"/>
    <s v=""/>
    <s v=""/>
    <s v=""/>
    <n v="0"/>
  </r>
  <r>
    <n v="222"/>
    <d v="2023-05-24T18:49:00"/>
    <s v="Bud Light Early Arrival 2022"/>
    <s v="NAZ"/>
    <s v="W+K"/>
    <n v="1"/>
    <x v="2"/>
    <s v="Mainstream Brand A"/>
    <x v="1"/>
    <x v="3"/>
    <s v="Moxie Pictures"/>
    <s v="Film &amp; Video Production"/>
    <s v="Moxie Production"/>
    <s v="Moxie Production"/>
    <s v="Original"/>
    <n v="723760"/>
    <s v="firm-bid"/>
    <n v="723760"/>
    <m/>
    <m/>
    <m/>
    <m/>
    <m/>
    <m/>
    <n v="0"/>
    <n v="76493"/>
    <n v="34050"/>
    <n v="0"/>
    <n v="0"/>
    <n v="0"/>
    <s v=""/>
    <m/>
    <s v=""/>
    <s v="0"/>
    <n v="44000"/>
    <s v=""/>
    <s v=""/>
    <n v="0"/>
    <n v="0"/>
    <n v="0"/>
    <n v="0"/>
    <n v="57100"/>
    <s v=""/>
    <n v="2500"/>
    <n v="0"/>
    <s v=""/>
    <s v=""/>
    <s v="0"/>
    <n v="58815"/>
    <s v=""/>
    <n v="600"/>
    <n v="0"/>
    <s v="0"/>
    <s v="0"/>
    <n v="21190"/>
    <n v="105320"/>
    <n v="46974"/>
    <m/>
    <s v="0"/>
    <m/>
    <m/>
    <s v=""/>
    <s v=""/>
    <m/>
    <s v=""/>
    <n v="0"/>
    <m/>
    <m/>
    <m/>
    <n v="0"/>
    <s v=""/>
    <s v="0"/>
    <s v=""/>
    <s v=""/>
    <s v=""/>
    <n v="0"/>
  </r>
  <r>
    <n v="222"/>
    <d v="2023-05-24T18:49:00"/>
    <s v="Bud Light Early Arrival 2022"/>
    <s v="NAZ"/>
    <s v="W+K"/>
    <n v="1"/>
    <x v="2"/>
    <s v="Mainstream Brand A"/>
    <x v="1"/>
    <x v="3"/>
    <s v="Union Editorial"/>
    <s v="Editorial"/>
    <s v="Union Editorial"/>
    <s v="Union Edit"/>
    <s v="Original"/>
    <n v="87187.5"/>
    <s v="firm-bid"/>
    <n v="87187.5"/>
    <m/>
    <m/>
    <m/>
    <m/>
    <m/>
    <m/>
    <n v="0"/>
    <n v="0"/>
    <n v="0"/>
    <n v="0"/>
    <n v="0"/>
    <n v="0"/>
    <s v=""/>
    <m/>
    <s v=""/>
    <s v="0"/>
    <n v="0"/>
    <s v=""/>
    <s v=""/>
    <n v="62500"/>
    <n v="4000"/>
    <n v="16500"/>
    <n v="3250"/>
    <n v="0"/>
    <s v=""/>
    <n v="0"/>
    <n v="0"/>
    <s v=""/>
    <s v=""/>
    <s v="0"/>
    <n v="0"/>
    <s v=""/>
    <n v="0"/>
    <n v="0"/>
    <s v="0"/>
    <s v="0"/>
    <n v="0"/>
    <n v="0"/>
    <n v="0"/>
    <m/>
    <s v="0"/>
    <m/>
    <m/>
    <s v=""/>
    <s v=""/>
    <m/>
    <s v=""/>
    <n v="0"/>
    <m/>
    <m/>
    <m/>
    <n v="0"/>
    <s v=""/>
    <s v="0"/>
    <s v=""/>
    <s v=""/>
    <s v=""/>
    <n v="0"/>
  </r>
  <r>
    <n v="222"/>
    <d v="2023-05-24T18:49:00"/>
    <s v="Bud Light Early Arrival 2022"/>
    <s v="NAZ"/>
    <s v="W+K"/>
    <n v="1"/>
    <x v="2"/>
    <s v="Mainstream Brand A"/>
    <x v="1"/>
    <x v="3"/>
    <s v="The Mill"/>
    <s v="Finishing"/>
    <s v="The Mill"/>
    <s v="Mill VFX"/>
    <s v="Original"/>
    <n v="42900"/>
    <s v="firm-bid"/>
    <n v="42900"/>
    <m/>
    <m/>
    <m/>
    <m/>
    <m/>
    <m/>
    <n v="0"/>
    <n v="0"/>
    <n v="0"/>
    <n v="0"/>
    <n v="0"/>
    <n v="0"/>
    <s v=""/>
    <m/>
    <s v=""/>
    <s v="0"/>
    <n v="0"/>
    <s v=""/>
    <s v=""/>
    <n v="0"/>
    <n v="0"/>
    <n v="0"/>
    <n v="0"/>
    <n v="0"/>
    <s v=""/>
    <n v="0"/>
    <n v="42900"/>
    <s v=""/>
    <s v=""/>
    <s v="0"/>
    <n v="0"/>
    <s v=""/>
    <n v="0"/>
    <n v="0"/>
    <s v="0"/>
    <s v="0"/>
    <n v="0"/>
    <n v="0"/>
    <n v="0"/>
    <m/>
    <s v="0"/>
    <m/>
    <m/>
    <s v=""/>
    <s v=""/>
    <m/>
    <s v=""/>
    <n v="0"/>
    <m/>
    <m/>
    <m/>
    <n v="0"/>
    <s v=""/>
    <s v="0"/>
    <s v=""/>
    <s v=""/>
    <s v=""/>
    <n v="0"/>
  </r>
  <r>
    <n v="222"/>
    <d v="2023-05-24T18:49:00"/>
    <s v="Bud Light Early Arrival 2022"/>
    <s v="NAZ"/>
    <s v="W+K"/>
    <n v="1"/>
    <x v="2"/>
    <s v="Mainstream Brand A"/>
    <x v="1"/>
    <x v="3"/>
    <s v="The Mill"/>
    <s v="Color Grading"/>
    <s v="The Mill"/>
    <s v="Mill Finish"/>
    <s v="Original"/>
    <n v="7000"/>
    <s v="firm-bid"/>
    <n v="7000"/>
    <m/>
    <m/>
    <m/>
    <m/>
    <m/>
    <m/>
    <n v="0"/>
    <n v="0"/>
    <n v="0"/>
    <n v="0"/>
    <n v="0"/>
    <n v="0"/>
    <s v=""/>
    <m/>
    <s v=""/>
    <s v="0"/>
    <n v="0"/>
    <s v=""/>
    <s v=""/>
    <n v="0"/>
    <n v="0"/>
    <n v="0"/>
    <n v="0"/>
    <n v="0"/>
    <s v=""/>
    <n v="0"/>
    <n v="7000"/>
    <s v=""/>
    <s v=""/>
    <s v="0"/>
    <n v="0"/>
    <s v=""/>
    <n v="0"/>
    <n v="0"/>
    <s v="0"/>
    <s v="0"/>
    <n v="0"/>
    <n v="0"/>
    <n v="0"/>
    <m/>
    <s v="0"/>
    <m/>
    <m/>
    <s v=""/>
    <s v=""/>
    <m/>
    <s v=""/>
    <n v="0"/>
    <m/>
    <m/>
    <m/>
    <n v="0"/>
    <s v=""/>
    <s v="0"/>
    <s v=""/>
    <s v=""/>
    <s v=""/>
    <n v="0"/>
  </r>
  <r>
    <n v="222"/>
    <d v="2023-05-24T18:49:00"/>
    <s v="Bud Light Early Arrival 2022"/>
    <s v="NAZ"/>
    <s v="W+K"/>
    <n v="1"/>
    <x v="2"/>
    <s v="Mainstream Brand A"/>
    <x v="1"/>
    <x v="3"/>
    <s v="Walker"/>
    <s v="Music"/>
    <s v="Walker Music"/>
    <s v="WalkerMusic"/>
    <s v="Original"/>
    <n v="39000"/>
    <s v="firm-bid"/>
    <n v="39000"/>
    <m/>
    <m/>
    <m/>
    <m/>
    <m/>
    <m/>
    <n v="0"/>
    <n v="0"/>
    <n v="0"/>
    <n v="0"/>
    <n v="0"/>
    <n v="0"/>
    <s v=""/>
    <m/>
    <s v=""/>
    <s v="0"/>
    <n v="0"/>
    <s v=""/>
    <s v=""/>
    <n v="0"/>
    <n v="0"/>
    <n v="0"/>
    <n v="0"/>
    <n v="0"/>
    <s v=""/>
    <n v="0"/>
    <n v="0"/>
    <s v=""/>
    <s v=""/>
    <s v="0"/>
    <n v="0"/>
    <s v=""/>
    <n v="0"/>
    <n v="39000"/>
    <s v="0"/>
    <s v="0"/>
    <n v="0"/>
    <n v="0"/>
    <n v="0"/>
    <m/>
    <s v="0"/>
    <m/>
    <m/>
    <s v=""/>
    <s v=""/>
    <m/>
    <s v=""/>
    <n v="0"/>
    <m/>
    <m/>
    <m/>
    <n v="0"/>
    <s v=""/>
    <s v="0"/>
    <s v=""/>
    <s v=""/>
    <s v=""/>
    <n v="0"/>
  </r>
  <r>
    <n v="223"/>
    <d v="2023-05-24T20:20:00"/>
    <s v="Budweiser / Folds of Honor / GRADUATES :60, :30, :15, :6"/>
    <s v="NAZ"/>
    <s v="FCB"/>
    <n v="1"/>
    <x v="3"/>
    <s v="Mainstream Brand B"/>
    <x v="4"/>
    <x v="4"/>
    <s v="Superprime"/>
    <s v="Film &amp; Video Production"/>
    <s v="Superprime Production"/>
    <s v="Superprime Production EXPORT"/>
    <s v="Original"/>
    <n v="439117.97"/>
    <s v="firm-bid"/>
    <n v="439117.97"/>
    <m/>
    <m/>
    <m/>
    <m/>
    <m/>
    <m/>
    <n v="0"/>
    <n v="23251.8"/>
    <n v="9450"/>
    <n v="0"/>
    <n v="0"/>
    <n v="0"/>
    <s v=""/>
    <m/>
    <s v="28900"/>
    <s v="0"/>
    <n v="27500"/>
    <s v=""/>
    <s v=""/>
    <n v="0"/>
    <n v="0"/>
    <n v="0"/>
    <n v="0"/>
    <n v="43750"/>
    <s v=""/>
    <n v="800"/>
    <n v="0"/>
    <s v=""/>
    <s v=""/>
    <s v="0"/>
    <n v="27181"/>
    <s v=""/>
    <n v="200"/>
    <n v="0"/>
    <s v="0"/>
    <s v="0"/>
    <n v="3500"/>
    <n v="120450"/>
    <n v="0"/>
    <m/>
    <s v="0"/>
    <m/>
    <m/>
    <s v=""/>
    <s v=""/>
    <m/>
    <s v=""/>
    <n v="0"/>
    <m/>
    <m/>
    <m/>
    <n v="0"/>
    <s v=""/>
    <s v="0"/>
    <s v=""/>
    <s v=""/>
    <s v=""/>
    <n v="0"/>
  </r>
  <r>
    <n v="223"/>
    <d v="2023-05-24T20:20:00"/>
    <s v="Budweiser / Folds of Honor / GRADUATES :60, :30, :15, :6"/>
    <s v="NAZ"/>
    <s v="FCB"/>
    <n v="1"/>
    <x v="3"/>
    <s v="Mainstream Brand B"/>
    <x v="4"/>
    <x v="4"/>
    <s v="456 Studios"/>
    <s v="Editorial"/>
    <s v="456 Studios"/>
    <s v="456 Studios Edit EXPORT"/>
    <s v="Original"/>
    <n v="47525"/>
    <s v="cost-plus"/>
    <n v="47525"/>
    <m/>
    <m/>
    <m/>
    <m/>
    <m/>
    <m/>
    <n v="0"/>
    <n v="0"/>
    <n v="0"/>
    <n v="0"/>
    <n v="0"/>
    <n v="0"/>
    <s v=""/>
    <m/>
    <s v=""/>
    <s v="0"/>
    <n v="0"/>
    <s v=""/>
    <s v=""/>
    <n v="44800"/>
    <n v="600"/>
    <n v="2125"/>
    <n v="0"/>
    <n v="0"/>
    <s v=""/>
    <n v="0"/>
    <n v="0"/>
    <s v=""/>
    <s v=""/>
    <s v="0"/>
    <n v="0"/>
    <s v=""/>
    <n v="0"/>
    <n v="0"/>
    <s v="0"/>
    <s v="0"/>
    <n v="0"/>
    <n v="0"/>
    <n v="0"/>
    <m/>
    <s v="0"/>
    <m/>
    <m/>
    <s v=""/>
    <s v=""/>
    <m/>
    <s v=""/>
    <n v="0"/>
    <m/>
    <m/>
    <m/>
    <n v="0"/>
    <s v=""/>
    <s v="0"/>
    <s v=""/>
    <s v=""/>
    <s v=""/>
    <n v="0"/>
  </r>
  <r>
    <n v="223"/>
    <d v="2023-05-24T20:20:00"/>
    <s v="Budweiser / Folds of Honor / GRADUATES :60, :30, :15, :6"/>
    <s v="NAZ"/>
    <s v="FCB"/>
    <n v="1"/>
    <x v="3"/>
    <s v="Mainstream Brand B"/>
    <x v="4"/>
    <x v="4"/>
    <s v="Jamm Visual Inc"/>
    <s v="VFX"/>
    <s v="Jamm VFX"/>
    <s v="Jamm VFX EXPORT"/>
    <s v="Original"/>
    <n v="157160"/>
    <s v="cost-plus"/>
    <n v="157160"/>
    <m/>
    <m/>
    <m/>
    <m/>
    <m/>
    <m/>
    <n v="0"/>
    <n v="0"/>
    <n v="0"/>
    <n v="0"/>
    <n v="0"/>
    <n v="0"/>
    <s v=""/>
    <m/>
    <s v=""/>
    <s v="0"/>
    <n v="0"/>
    <s v=""/>
    <s v=""/>
    <n v="0"/>
    <n v="0"/>
    <n v="0"/>
    <n v="0"/>
    <n v="0"/>
    <s v=""/>
    <n v="0"/>
    <n v="157160"/>
    <s v=""/>
    <s v=""/>
    <s v="0"/>
    <n v="0"/>
    <s v=""/>
    <n v="0"/>
    <n v="0"/>
    <s v="0"/>
    <s v="0"/>
    <n v="0"/>
    <n v="0"/>
    <n v="0"/>
    <m/>
    <s v="0"/>
    <m/>
    <m/>
    <s v=""/>
    <s v=""/>
    <m/>
    <s v=""/>
    <n v="0"/>
    <m/>
    <m/>
    <m/>
    <n v="0"/>
    <s v=""/>
    <s v="0"/>
    <s v=""/>
    <s v=""/>
    <s v=""/>
    <n v="0"/>
  </r>
  <r>
    <n v="224"/>
    <d v="2023-06-06T15:18:00"/>
    <s v="Budweiser &quot;Friendship&quot;"/>
    <s v="NAZ"/>
    <s v="Anomoly Toronto"/>
    <n v="0"/>
    <x v="3"/>
    <s v="Mainstream Brand B"/>
    <x v="5"/>
    <x v="0"/>
    <s v=""/>
    <s v="Film &amp; Video Production"/>
    <s v="OPC Production"/>
    <s v="OPC Live CAD"/>
    <s v="Original"/>
    <n v="143580.92000000001"/>
    <s v="firm-bid"/>
    <m/>
    <m/>
    <m/>
    <m/>
    <m/>
    <m/>
    <m/>
    <m/>
    <m/>
    <m/>
    <m/>
    <m/>
    <m/>
    <s v=""/>
    <m/>
    <s v=""/>
    <s v=""/>
    <m/>
    <s v=""/>
    <s v=""/>
    <m/>
    <m/>
    <m/>
    <m/>
    <m/>
    <s v=""/>
    <m/>
    <m/>
    <s v=""/>
    <s v=""/>
    <s v=""/>
    <m/>
    <s v=""/>
    <m/>
    <m/>
    <s v=""/>
    <s v=""/>
    <m/>
    <m/>
    <m/>
    <m/>
    <s v=""/>
    <m/>
    <m/>
    <s v=""/>
    <s v=""/>
    <m/>
    <s v=""/>
    <m/>
    <m/>
    <m/>
    <m/>
    <m/>
    <s v=""/>
    <s v=""/>
    <s v=""/>
    <s v=""/>
    <s v=""/>
    <n v="0"/>
  </r>
  <r>
    <n v="224"/>
    <d v="2023-06-06T15:18:00"/>
    <s v="Budweiser &quot;Friendship&quot;"/>
    <s v="NAZ"/>
    <s v="Anomoly Toronto"/>
    <n v="0"/>
    <x v="3"/>
    <s v="Mainstream Brand B"/>
    <x v="5"/>
    <x v="0"/>
    <s v=""/>
    <s v="Editorial"/>
    <s v="Outsider Editorial"/>
    <s v="Outsider Edit"/>
    <s v="Original"/>
    <n v="80000"/>
    <s v="firm-bid"/>
    <m/>
    <m/>
    <m/>
    <m/>
    <m/>
    <m/>
    <m/>
    <m/>
    <m/>
    <m/>
    <m/>
    <m/>
    <m/>
    <s v=""/>
    <m/>
    <s v=""/>
    <s v=""/>
    <m/>
    <s v=""/>
    <s v=""/>
    <m/>
    <m/>
    <m/>
    <m/>
    <m/>
    <s v=""/>
    <m/>
    <m/>
    <s v=""/>
    <s v=""/>
    <s v=""/>
    <m/>
    <s v=""/>
    <m/>
    <m/>
    <s v=""/>
    <s v=""/>
    <m/>
    <m/>
    <m/>
    <m/>
    <s v=""/>
    <m/>
    <m/>
    <s v=""/>
    <s v=""/>
    <m/>
    <s v=""/>
    <m/>
    <m/>
    <m/>
    <m/>
    <m/>
    <s v=""/>
    <s v=""/>
    <s v=""/>
    <s v=""/>
    <s v=""/>
    <n v="0"/>
  </r>
  <r>
    <n v="224"/>
    <d v="2023-06-06T15:18:00"/>
    <s v="Budweiser &quot;Friendship&quot;"/>
    <s v="NAZ"/>
    <s v="Anomoly Toronto"/>
    <n v="0"/>
    <x v="3"/>
    <s v="Mainstream Brand B"/>
    <x v="5"/>
    <x v="0"/>
    <s v=""/>
    <s v="Audio Post"/>
    <s v="Grayson Music v2"/>
    <s v="Grayson music"/>
    <s v="Original"/>
    <n v="35595"/>
    <s v="firm-bid"/>
    <m/>
    <m/>
    <m/>
    <m/>
    <m/>
    <m/>
    <m/>
    <m/>
    <m/>
    <m/>
    <m/>
    <m/>
    <m/>
    <s v=""/>
    <m/>
    <s v=""/>
    <s v=""/>
    <m/>
    <s v=""/>
    <s v=""/>
    <m/>
    <m/>
    <m/>
    <m/>
    <m/>
    <s v=""/>
    <m/>
    <m/>
    <s v=""/>
    <s v=""/>
    <s v=""/>
    <m/>
    <s v=""/>
    <m/>
    <m/>
    <s v=""/>
    <s v=""/>
    <m/>
    <m/>
    <m/>
    <m/>
    <s v=""/>
    <m/>
    <m/>
    <s v=""/>
    <s v=""/>
    <m/>
    <s v=""/>
    <m/>
    <m/>
    <m/>
    <m/>
    <m/>
    <s v=""/>
    <s v=""/>
    <s v=""/>
    <s v=""/>
    <s v=""/>
    <n v="0"/>
  </r>
  <r>
    <n v="226"/>
    <d v="2023-06-14T17:06:00"/>
    <s v="Bud Knight"/>
    <s v="NAZ"/>
    <s v="The Martin Agency"/>
    <n v="1"/>
    <x v="0"/>
    <s v="Luxury Brand A"/>
    <x v="0"/>
    <x v="0"/>
    <s v="8th Street Productions"/>
    <s v="Film &amp; Video Production"/>
    <s v="8th Street Production &amp; Edit"/>
    <s v="8th Street Production EXPORT"/>
    <s v="Original"/>
    <n v="278570.2"/>
    <s v="firm-bid"/>
    <n v="278570.2"/>
    <m/>
    <m/>
    <m/>
    <m/>
    <m/>
    <m/>
    <n v="0"/>
    <n v="14100"/>
    <n v="11500"/>
    <n v="0"/>
    <n v="0"/>
    <n v="0"/>
    <s v=""/>
    <m/>
    <s v=""/>
    <s v="0"/>
    <n v="20000"/>
    <s v=""/>
    <s v=""/>
    <n v="0"/>
    <n v="0"/>
    <n v="0"/>
    <n v="0"/>
    <n v="27900"/>
    <s v=""/>
    <n v="800"/>
    <n v="0"/>
    <s v=""/>
    <s v=""/>
    <s v="0"/>
    <n v="38850"/>
    <s v=""/>
    <n v="0"/>
    <n v="0"/>
    <s v="10000"/>
    <s v="0"/>
    <n v="7800"/>
    <n v="40796.25"/>
    <n v="0"/>
    <m/>
    <s v="0"/>
    <m/>
    <m/>
    <s v=""/>
    <s v=""/>
    <m/>
    <s v=""/>
    <n v="0"/>
    <m/>
    <m/>
    <m/>
    <n v="0"/>
    <s v=""/>
    <s v="0"/>
    <s v=""/>
    <s v=""/>
    <s v=""/>
    <n v="0"/>
  </r>
  <r>
    <n v="233"/>
    <d v="2023-06-20T21:20:00"/>
    <s v="MICHELOB ULTRA - TOO GOOD TO BE TRUE"/>
    <s v="GHQ"/>
    <s v="GUT"/>
    <n v="0"/>
    <x v="6"/>
    <s v="Bargain Brand A"/>
    <x v="6"/>
    <x v="0"/>
    <s v=""/>
    <s v="Film &amp; Video Production"/>
    <s v="Option A_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MICHELOB ULTRA - TOO GOOD TO BE TRUE"/>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MICHELOB ULTRA - TOO GOOD TO BE TRUE"/>
    <s v="GHQ"/>
    <s v="GUT"/>
    <n v="0"/>
    <x v="6"/>
    <s v="Bargain Brand A"/>
    <x v="6"/>
    <x v="0"/>
    <s v=""/>
    <s v="Film &amp; Video Production"/>
    <s v="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MICHELOB ULTRA - TOO GOOD TO BE TRUE"/>
    <s v="GHQ"/>
    <s v="GUT"/>
    <n v="0"/>
    <x v="6"/>
    <s v="Bargain Brand A"/>
    <x v="6"/>
    <x v="0"/>
    <s v=""/>
    <s v="Film &amp; Video Production"/>
    <s v="Update for Option A: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Update for 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MICHELOB ULTRA - TOO GOOD TO BE TRUE"/>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Update for 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Update for 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MICHELOB ULTRA - TOO GOOD TO BE TRUE"/>
    <s v="GHQ"/>
    <s v="GUT"/>
    <n v="0"/>
    <x v="6"/>
    <s v="Bargain Brand A"/>
    <x v="6"/>
    <x v="0"/>
    <s v=""/>
    <s v="Film &amp; Video Production"/>
    <s v="Update for 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Update for 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MICHELOB ULTRA - TOO GOOD TO BE TRUE"/>
    <s v="GHQ"/>
    <s v="GUT"/>
    <n v="0"/>
    <x v="6"/>
    <s v="Bargain Brand A"/>
    <x v="6"/>
    <x v="0"/>
    <s v=""/>
    <s v="Film &amp; Video Production"/>
    <s v="Michelob Ultra - TABLE TOP ONLY - DIRECTOR RADAMES - SHOOTING IN BRAZIL OPTION 1 - 3 SHOOTING DAYS - UP TO 21 SHOTS"/>
    <s v=""/>
    <s v="Original"/>
    <n v="235429"/>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TABLE TOP ONLY - DIRECTOR RADAMES - SHOOTING IN BRAZIL OPTION 2 - 2 SHOOTING DAYS - UP TO 14 SHOTS"/>
    <s v=""/>
    <s v="Original"/>
    <n v="179840"/>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TABLE TOP ONLY - DIRECTOR RADAMES - SHOOTING IN BRAZIL OPTION 3 - 1 SHOOTING DAY - UP TO 6 SHOTS"/>
    <s v=""/>
    <s v="Original"/>
    <n v="100321"/>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LIVE ACTION + TABLE TABLE TOP - URUGUAY &amp; BRAZIL OPTION 1: SHOOTING LIVE ACTION 3 DAYS URUGUAY + TABLE TOP 2 DAYS IN BRAZIL"/>
    <s v=""/>
    <s v="Original"/>
    <n v="694626"/>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 LIVE ACTION + TABLE TABLE TOP - SHOOTING URUGUAY &amp; BRAZIL OPTION 1: SHOOTING LIVE ACTION 3 DAYS IN URUGUAY + TABLE TOP 3 DAYS IN BRAZIL"/>
    <s v=""/>
    <s v="Original"/>
    <n v="750215"/>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 LIVE ACTION + TABLE TABLE TOP - SHOOTING IN URUGUAY &amp; BRAZIL OPTION: SHOOTING LIVE ACTION 3 DAYS IN URUGUAY + TABLE TOP 1 DAY IN BRAZIL"/>
    <s v=""/>
    <s v="Original"/>
    <n v="615107"/>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LIVE ACTION ONLY - DIRECTOR FEDERICO MAZZARIZI 3 DAYS IN URUGUAY"/>
    <s v=""/>
    <s v="Original"/>
    <n v="514786"/>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1 WW"/>
    <s v=""/>
    <s v="Original"/>
    <n v="702062"/>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2 Canadá + Latam + Mexico"/>
    <s v=""/>
    <s v="Original"/>
    <n v="658579"/>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3 Canadá + Latam + Mexico + USA"/>
    <s v=""/>
    <s v="Original"/>
    <n v="681785"/>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TABLE TOP"/>
    <s v=""/>
    <s v="Original"/>
    <n v="141800"/>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230622_Offer_TheM_v01"/>
    <s v=""/>
    <s v="Original"/>
    <n v="738189"/>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323"/>
    <s v="Bud Light_D Merc_062323"/>
    <s v="Original"/>
    <n v="1167284"/>
    <s v="firm-bid"/>
    <m/>
    <m/>
    <m/>
    <m/>
    <m/>
    <n v="1"/>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623"/>
    <s v="BudLight_Merc_ABID_V8"/>
    <s v="Original"/>
    <n v="1179574"/>
    <s v="firm-bid"/>
    <m/>
    <m/>
    <m/>
    <m/>
    <m/>
    <n v="1"/>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623 V2"/>
    <s v="BudLight_DMerc_V9"/>
    <s v="Original"/>
    <n v="1177465"/>
    <s v="firm-bid"/>
    <m/>
    <m/>
    <m/>
    <m/>
    <m/>
    <n v="1"/>
    <m/>
    <m/>
    <m/>
    <m/>
    <m/>
    <m/>
    <m/>
    <s v=""/>
    <m/>
    <s v=""/>
    <s v=""/>
    <m/>
    <s v=""/>
    <s v=""/>
    <m/>
    <m/>
    <m/>
    <m/>
    <m/>
    <s v=""/>
    <m/>
    <m/>
    <s v=""/>
    <s v=""/>
    <s v=""/>
    <m/>
    <s v=""/>
    <m/>
    <m/>
    <s v=""/>
    <s v=""/>
    <m/>
    <m/>
    <m/>
    <m/>
    <s v=""/>
    <m/>
    <m/>
    <s v=""/>
    <s v=""/>
    <m/>
    <s v=""/>
    <m/>
    <m/>
    <m/>
    <m/>
    <m/>
    <s v=""/>
    <s v=""/>
    <s v=""/>
    <s v=""/>
    <s v=""/>
    <n v="0"/>
  </r>
  <r>
    <n v="235"/>
    <d v="2023-06-23T15:09:00"/>
    <s v="Bud Light - NFL 2023"/>
    <s v="NAZ"/>
    <s v="The Martin Agency"/>
    <n v="1"/>
    <x v="0"/>
    <s v="Luxury Brand A"/>
    <x v="0"/>
    <x v="0"/>
    <s v="Park Pictures, LLC"/>
    <s v="Film &amp; Video Production"/>
    <s v="Bud Light x NFL - D. Mercadante - 062823"/>
    <s v="BudLight_DMerc_V10"/>
    <s v="Original"/>
    <n v="1167013"/>
    <s v="firm-bid"/>
    <n v="1172834"/>
    <m/>
    <m/>
    <m/>
    <m/>
    <n v="1"/>
    <m/>
    <m/>
    <n v="53879"/>
    <n v="41735"/>
    <m/>
    <m/>
    <m/>
    <s v=""/>
    <m/>
    <s v=""/>
    <s v=""/>
    <n v="82500"/>
    <s v=""/>
    <s v=""/>
    <m/>
    <m/>
    <m/>
    <m/>
    <n v="66505"/>
    <s v=""/>
    <n v="7280"/>
    <m/>
    <s v=""/>
    <s v=""/>
    <s v=""/>
    <n v="73508"/>
    <s v=""/>
    <n v="1200"/>
    <m/>
    <s v=""/>
    <s v=""/>
    <n v="15875"/>
    <n v="232910"/>
    <n v="0"/>
    <m/>
    <s v=""/>
    <m/>
    <m/>
    <s v=""/>
    <s v=""/>
    <m/>
    <s v=""/>
    <m/>
    <m/>
    <n v="93250"/>
    <m/>
    <m/>
    <s v=""/>
    <s v=""/>
    <s v=""/>
    <s v=""/>
    <s v=""/>
    <n v="0"/>
  </r>
  <r>
    <n v="235"/>
    <d v="2023-06-23T15:09:00"/>
    <s v="Bud Light - NFL 2023"/>
    <s v="NAZ"/>
    <s v="The Martin Agency"/>
    <n v="0"/>
    <x v="0"/>
    <s v="Luxury Brand A"/>
    <x v="0"/>
    <x v="0"/>
    <s v=""/>
    <s v="Editorial"/>
    <s v="Cartel Bud Light"/>
    <s v=""/>
    <s v="Original"/>
    <n v="218960"/>
    <s v="firm-bid"/>
    <m/>
    <m/>
    <m/>
    <m/>
    <m/>
    <m/>
    <m/>
    <m/>
    <m/>
    <m/>
    <m/>
    <m/>
    <m/>
    <s v=""/>
    <m/>
    <s v=""/>
    <s v=""/>
    <m/>
    <s v=""/>
    <s v=""/>
    <m/>
    <m/>
    <m/>
    <m/>
    <m/>
    <s v=""/>
    <m/>
    <m/>
    <s v=""/>
    <s v=""/>
    <s v=""/>
    <m/>
    <s v=""/>
    <m/>
    <m/>
    <s v=""/>
    <s v=""/>
    <m/>
    <m/>
    <m/>
    <m/>
    <s v=""/>
    <m/>
    <m/>
    <s v=""/>
    <s v=""/>
    <m/>
    <s v=""/>
    <m/>
    <m/>
    <m/>
    <m/>
    <m/>
    <s v=""/>
    <s v=""/>
    <s v=""/>
    <s v=""/>
    <s v=""/>
    <n v="0"/>
  </r>
  <r>
    <n v="235"/>
    <d v="2023-06-23T15:09:00"/>
    <s v="Bud Light - NFL 2023"/>
    <s v="NAZ"/>
    <s v="The Martin Agency"/>
    <n v="1"/>
    <x v="0"/>
    <s v="Luxury Brand A"/>
    <x v="0"/>
    <x v="0"/>
    <s v="Cartel - Evyn"/>
    <s v="Editorial"/>
    <s v="Cartel Edit"/>
    <s v="Cartel Edit EXPORT"/>
    <s v="Original"/>
    <n v="284975"/>
    <s v="firm-bid"/>
    <n v="251967.5"/>
    <m/>
    <m/>
    <m/>
    <m/>
    <m/>
    <m/>
    <n v="6000"/>
    <n v="0"/>
    <n v="0"/>
    <n v="0"/>
    <n v="0"/>
    <n v="0"/>
    <s v=""/>
    <m/>
    <s v=""/>
    <s v="0"/>
    <n v="0"/>
    <s v=""/>
    <s v=""/>
    <n v="145080"/>
    <n v="14475"/>
    <n v="40050"/>
    <n v="4350"/>
    <n v="0"/>
    <s v=""/>
    <n v="0"/>
    <n v="72175"/>
    <s v=""/>
    <s v=""/>
    <s v="0"/>
    <n v="0"/>
    <s v=""/>
    <n v="0"/>
    <n v="0"/>
    <s v="0"/>
    <s v="0"/>
    <n v="0"/>
    <n v="0"/>
    <n v="0"/>
    <m/>
    <s v="0"/>
    <m/>
    <m/>
    <s v=""/>
    <s v=""/>
    <m/>
    <s v=""/>
    <n v="0"/>
    <m/>
    <m/>
    <m/>
    <n v="0"/>
    <s v=""/>
    <s v="0"/>
    <s v=""/>
    <s v=""/>
    <s v=""/>
    <n v="0"/>
  </r>
  <r>
    <n v="235"/>
    <d v="2023-06-23T15:09:00"/>
    <s v="Bud Light - NFL 2023"/>
    <s v="NAZ"/>
    <s v="The Martin Agency"/>
    <n v="0"/>
    <x v="0"/>
    <s v="Luxury Brand A"/>
    <x v="0"/>
    <x v="0"/>
    <s v=""/>
    <s v="Finishing"/>
    <s v="Cartel Bud Light"/>
    <s v=""/>
    <s v="Original"/>
    <n v="72900"/>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Audio Post"/>
    <s v="Overcoast - Audio Post Proposal 3"/>
    <s v=""/>
    <s v="Original"/>
    <n v="5850"/>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Audio Post"/>
    <s v="Sound Lounge audio mix / Bud Light x NFL"/>
    <s v="SL Bud Light NFL 071923 ABID"/>
    <s v="Original"/>
    <n v="21300"/>
    <s v="firm-bid"/>
    <m/>
    <m/>
    <m/>
    <m/>
    <m/>
    <m/>
    <m/>
    <m/>
    <m/>
    <m/>
    <m/>
    <m/>
    <m/>
    <s v=""/>
    <m/>
    <s v=""/>
    <s v=""/>
    <m/>
    <s v=""/>
    <s v=""/>
    <m/>
    <m/>
    <m/>
    <m/>
    <m/>
    <s v=""/>
    <m/>
    <m/>
    <s v=""/>
    <s v=""/>
    <s v=""/>
    <m/>
    <s v=""/>
    <m/>
    <m/>
    <s v=""/>
    <s v=""/>
    <m/>
    <m/>
    <m/>
    <m/>
    <s v=""/>
    <m/>
    <m/>
    <s v=""/>
    <s v=""/>
    <m/>
    <s v=""/>
    <m/>
    <m/>
    <m/>
    <m/>
    <m/>
    <s v=""/>
    <s v=""/>
    <s v=""/>
    <s v=""/>
    <s v=""/>
    <n v="0"/>
  </r>
  <r>
    <n v="235"/>
    <d v="2023-06-23T15:09:00"/>
    <s v="Bud Light - NFL 2023"/>
    <s v="NAZ"/>
    <s v="The Martin Agency"/>
    <n v="1"/>
    <x v="0"/>
    <s v="Luxury Brand A"/>
    <x v="0"/>
    <x v="0"/>
    <s v="Co3"/>
    <s v="Color Grading"/>
    <s v="Company 3 Bid Package for Bud Light Color"/>
    <s v="BudLight_MartinAgency_Bid_v2"/>
    <s v="Original"/>
    <n v="28000"/>
    <s v="firm-bid"/>
    <n v="28000"/>
    <m/>
    <m/>
    <m/>
    <m/>
    <m/>
    <m/>
    <m/>
    <m/>
    <m/>
    <m/>
    <m/>
    <m/>
    <s v="37500"/>
    <m/>
    <s v=""/>
    <s v=""/>
    <m/>
    <s v=""/>
    <s v=""/>
    <m/>
    <m/>
    <m/>
    <m/>
    <n v="2500"/>
    <s v=""/>
    <m/>
    <m/>
    <s v=""/>
    <s v=""/>
    <s v=""/>
    <m/>
    <s v=""/>
    <n v="1500"/>
    <m/>
    <s v=""/>
    <s v=""/>
    <m/>
    <m/>
    <m/>
    <m/>
    <s v=""/>
    <m/>
    <m/>
    <s v=""/>
    <s v=""/>
    <m/>
    <s v=""/>
    <m/>
    <m/>
    <m/>
    <m/>
    <m/>
    <s v=""/>
    <s v=""/>
    <s v=""/>
    <s v=""/>
    <s v=""/>
    <n v="0"/>
  </r>
  <r>
    <n v="235"/>
    <d v="2023-06-23T15:09:00"/>
    <s v="Bud Light - NFL 2023"/>
    <s v="NAZ"/>
    <s v="The Martin Agency"/>
    <n v="1"/>
    <x v="0"/>
    <s v="Luxury Brand A"/>
    <x v="0"/>
    <x v="0"/>
    <s v="Co3"/>
    <s v="Color Grading"/>
    <s v="Company3 Color"/>
    <s v="Company3 Color EXPORT"/>
    <s v="Original"/>
    <n v="28000"/>
    <s v="firm-bid"/>
    <n v="28000"/>
    <m/>
    <m/>
    <m/>
    <m/>
    <m/>
    <m/>
    <n v="0"/>
    <n v="0"/>
    <n v="0"/>
    <n v="0"/>
    <n v="0"/>
    <n v="0"/>
    <s v=""/>
    <m/>
    <s v="4000"/>
    <s v="0"/>
    <n v="0"/>
    <s v=""/>
    <s v=""/>
    <n v="0"/>
    <n v="0"/>
    <n v="0"/>
    <n v="0"/>
    <n v="0"/>
    <s v=""/>
    <n v="0"/>
    <n v="37500"/>
    <s v=""/>
    <s v=""/>
    <s v="0"/>
    <n v="0"/>
    <s v=""/>
    <n v="0"/>
    <n v="0"/>
    <s v="0"/>
    <s v="0"/>
    <n v="0"/>
    <n v="0"/>
    <n v="0"/>
    <m/>
    <s v="0"/>
    <m/>
    <m/>
    <s v=""/>
    <s v=""/>
    <m/>
    <s v=""/>
    <n v="0"/>
    <m/>
    <m/>
    <m/>
    <n v="0"/>
    <s v=""/>
    <s v="0"/>
    <s v=""/>
    <s v=""/>
    <s v=""/>
    <n v="0"/>
  </r>
  <r>
    <n v="242"/>
    <d v="2023-07-25T20:55:00"/>
    <s v="Natural Light 29 and Counting"/>
    <s v="NAZ"/>
    <s v="McKinney"/>
    <n v="1"/>
    <x v="0"/>
    <s v="Luxury Brand A"/>
    <x v="7"/>
    <x v="0"/>
    <s v="ABInBev Accounting"/>
    <s v="Film &amp; Video Production"/>
    <s v="RadicalMedia Production"/>
    <s v="RadicalMedia Production EXPORT"/>
    <s v="Original"/>
    <n v="429995"/>
    <s v="firm-bid"/>
    <n v="429995"/>
    <m/>
    <m/>
    <m/>
    <m/>
    <m/>
    <m/>
    <n v="0"/>
    <n v="0"/>
    <n v="0"/>
    <n v="0"/>
    <n v="0"/>
    <n v="0"/>
    <s v=""/>
    <m/>
    <s v=""/>
    <s v="0"/>
    <n v="32500"/>
    <s v=""/>
    <s v=""/>
    <n v="0"/>
    <n v="0"/>
    <n v="0"/>
    <n v="0"/>
    <n v="21650"/>
    <s v=""/>
    <n v="1400"/>
    <n v="0"/>
    <s v=""/>
    <s v=""/>
    <s v="0"/>
    <n v="32045"/>
    <s v=""/>
    <n v="750"/>
    <n v="0"/>
    <s v="0"/>
    <s v="0"/>
    <n v="0"/>
    <n v="74601"/>
    <n v="0"/>
    <m/>
    <s v="0"/>
    <m/>
    <m/>
    <s v=""/>
    <s v=""/>
    <m/>
    <s v=""/>
    <n v="0"/>
    <m/>
    <m/>
    <m/>
    <n v="0"/>
    <s v=""/>
    <s v="0"/>
    <s v=""/>
    <s v=""/>
    <s v=""/>
    <n v="0"/>
  </r>
  <r>
    <n v="242"/>
    <d v="2023-07-25T20:55:00"/>
    <s v="Natural Light 29 and Counting"/>
    <s v="NAZ"/>
    <s v="McKinney"/>
    <n v="1"/>
    <x v="0"/>
    <s v="Luxury Brand A"/>
    <x v="7"/>
    <x v="0"/>
    <s v="Mackcut"/>
    <s v="Editorial"/>
    <s v="Mackcut Editorial"/>
    <s v="Mackcut Edit EXPORT"/>
    <s v="Original"/>
    <n v="105550"/>
    <s v="cost-plus"/>
    <n v="105550"/>
    <m/>
    <m/>
    <m/>
    <m/>
    <m/>
    <m/>
    <n v="0"/>
    <n v="0"/>
    <n v="0"/>
    <n v="14700"/>
    <n v="0"/>
    <n v="0"/>
    <s v=""/>
    <m/>
    <s v=""/>
    <s v="0"/>
    <n v="0"/>
    <s v=""/>
    <s v=""/>
    <n v="11350"/>
    <n v="3500"/>
    <n v="16750"/>
    <n v="1500"/>
    <n v="0"/>
    <s v=""/>
    <n v="0"/>
    <n v="23450"/>
    <s v=""/>
    <s v=""/>
    <s v="0"/>
    <n v="0"/>
    <s v=""/>
    <n v="0"/>
    <n v="0"/>
    <s v="0"/>
    <s v="0"/>
    <n v="0"/>
    <n v="0"/>
    <n v="0"/>
    <m/>
    <s v="0"/>
    <m/>
    <m/>
    <s v=""/>
    <s v=""/>
    <m/>
    <s v=""/>
    <n v="0"/>
    <m/>
    <m/>
    <m/>
    <n v="0"/>
    <s v=""/>
    <s v="0"/>
    <s v=""/>
    <s v=""/>
    <s v=""/>
    <n v="0"/>
  </r>
  <r>
    <n v="243"/>
    <d v="2023-07-25T21:03:00"/>
    <s v="Bring the Aloha"/>
    <s v="NAZ"/>
    <s v="Duncan Channon"/>
    <n v="1"/>
    <x v="0"/>
    <s v="Luxury Brand A"/>
    <x v="7"/>
    <x v="0"/>
    <s v="Biscuit Filmworks"/>
    <s v="Film &amp; Video Production"/>
    <s v="Biscuit Production"/>
    <s v="Biscuit Production EXPORT"/>
    <s v="Original"/>
    <n v="1392924.55"/>
    <s v="firm-bid"/>
    <n v="1392924.55"/>
    <m/>
    <m/>
    <m/>
    <m/>
    <m/>
    <m/>
    <n v="0"/>
    <n v="39984"/>
    <n v="0"/>
    <n v="0"/>
    <n v="0"/>
    <n v="0"/>
    <s v=""/>
    <m/>
    <s v="129988"/>
    <s v="0"/>
    <n v="110000"/>
    <s v=""/>
    <s v=""/>
    <n v="0"/>
    <n v="0"/>
    <n v="0"/>
    <n v="0"/>
    <n v="0"/>
    <s v=""/>
    <n v="0"/>
    <n v="0"/>
    <s v=""/>
    <s v=""/>
    <s v="0"/>
    <n v="0"/>
    <s v=""/>
    <n v="670423"/>
    <n v="0"/>
    <s v="0"/>
    <s v="0"/>
    <n v="11000"/>
    <n v="94082"/>
    <n v="48406"/>
    <m/>
    <s v="0"/>
    <m/>
    <m/>
    <s v=""/>
    <s v=""/>
    <m/>
    <s v=""/>
    <n v="0"/>
    <m/>
    <m/>
    <m/>
    <n v="0"/>
    <s v=""/>
    <s v="0"/>
    <s v=""/>
    <s v=""/>
    <s v=""/>
    <n v="0"/>
  </r>
  <r>
    <n v="243"/>
    <d v="2023-07-25T21:03:00"/>
    <s v="Bring the Aloha"/>
    <s v="NAZ"/>
    <s v="Duncan Channon"/>
    <n v="1"/>
    <x v="0"/>
    <s v="Luxury Brand A"/>
    <x v="7"/>
    <x v="0"/>
    <s v="Cabin Editorial"/>
    <s v="Editorial"/>
    <s v="Cabin Editorial"/>
    <s v="Cabin Edit EXPORT"/>
    <s v="Original"/>
    <n v="60000"/>
    <s v="cost-plus"/>
    <n v="60000"/>
    <m/>
    <m/>
    <m/>
    <m/>
    <m/>
    <m/>
    <n v="0"/>
    <n v="0"/>
    <n v="0"/>
    <n v="0"/>
    <n v="0"/>
    <n v="0"/>
    <s v=""/>
    <m/>
    <s v=""/>
    <s v="0"/>
    <n v="0"/>
    <s v=""/>
    <s v=""/>
    <n v="56000"/>
    <n v="2950"/>
    <n v="19850"/>
    <n v="3200"/>
    <n v="0"/>
    <s v=""/>
    <n v="0"/>
    <n v="0"/>
    <s v=""/>
    <s v=""/>
    <s v="0"/>
    <n v="0"/>
    <s v=""/>
    <n v="0"/>
    <n v="0"/>
    <s v="0"/>
    <s v="0"/>
    <n v="0"/>
    <n v="0"/>
    <n v="0"/>
    <m/>
    <s v="0"/>
    <m/>
    <m/>
    <s v=""/>
    <s v=""/>
    <m/>
    <s v=""/>
    <n v="0"/>
    <m/>
    <m/>
    <m/>
    <n v="0"/>
    <s v=""/>
    <s v="0"/>
    <s v=""/>
    <s v=""/>
    <s v=""/>
    <n v="0"/>
  </r>
  <r>
    <n v="243"/>
    <d v="2023-07-25T21:03:00"/>
    <s v="Bring the Aloha"/>
    <s v="NAZ"/>
    <s v="Duncan Channon"/>
    <n v="1"/>
    <x v="0"/>
    <s v="Luxury Brand A"/>
    <x v="7"/>
    <x v="0"/>
    <s v="Framestore Pictures"/>
    <s v="Finishing"/>
    <s v="Framestore Finishing"/>
    <s v="Framestore Finishing EXPORT"/>
    <s v="Original"/>
    <n v="120000"/>
    <s v="cost-plus"/>
    <n v="120000"/>
    <m/>
    <m/>
    <m/>
    <m/>
    <m/>
    <m/>
    <n v="0"/>
    <n v="0"/>
    <n v="0"/>
    <n v="0"/>
    <n v="0"/>
    <n v="0"/>
    <s v=""/>
    <m/>
    <s v=""/>
    <s v="0"/>
    <n v="0"/>
    <s v=""/>
    <s v=""/>
    <n v="0"/>
    <n v="0"/>
    <n v="0"/>
    <n v="0"/>
    <n v="0"/>
    <s v=""/>
    <n v="0"/>
    <n v="183400"/>
    <s v=""/>
    <s v=""/>
    <s v="0"/>
    <n v="0"/>
    <s v=""/>
    <n v="0"/>
    <n v="0"/>
    <s v="0"/>
    <s v="0"/>
    <n v="0"/>
    <n v="0"/>
    <n v="0"/>
    <m/>
    <s v="0"/>
    <m/>
    <m/>
    <s v=""/>
    <s v=""/>
    <m/>
    <s v=""/>
    <n v="0"/>
    <m/>
    <m/>
    <m/>
    <n v="0"/>
    <s v=""/>
    <s v="0"/>
    <s v=""/>
    <s v=""/>
    <s v=""/>
    <n v="0"/>
  </r>
  <r>
    <n v="244"/>
    <d v="2023-07-26T19:23:00"/>
    <s v="Bud Light Summer of Easy"/>
    <s v="NAZ"/>
    <s v="Anomaly"/>
    <n v="1"/>
    <x v="0"/>
    <s v="Luxury Brand A"/>
    <x v="3"/>
    <x v="0"/>
    <s v="Arts and Sciences"/>
    <s v="Film &amp; Video Production"/>
    <s v="Arts &amp; Science Production"/>
    <s v="Arts &amp; Science Production EXPORT"/>
    <s v="Original"/>
    <n v="2029609.94"/>
    <s v="firm-bid"/>
    <n v="2029609.94"/>
    <m/>
    <m/>
    <m/>
    <m/>
    <m/>
    <m/>
    <n v="0"/>
    <n v="0"/>
    <n v="0"/>
    <n v="0"/>
    <n v="0"/>
    <n v="0"/>
    <s v=""/>
    <m/>
    <s v="118450"/>
    <s v="0"/>
    <n v="110000"/>
    <s v=""/>
    <s v=""/>
    <n v="0"/>
    <n v="0"/>
    <n v="0"/>
    <n v="0"/>
    <n v="120400"/>
    <s v=""/>
    <n v="9300"/>
    <n v="0"/>
    <s v=""/>
    <s v=""/>
    <s v="0"/>
    <n v="141240"/>
    <s v=""/>
    <n v="1000"/>
    <n v="0"/>
    <s v="0"/>
    <s v="0"/>
    <n v="0"/>
    <n v="359390.5"/>
    <n v="0"/>
    <m/>
    <s v="0"/>
    <m/>
    <m/>
    <s v=""/>
    <s v=""/>
    <m/>
    <s v=""/>
    <n v="0"/>
    <m/>
    <m/>
    <m/>
    <n v="0"/>
    <s v=""/>
    <s v="0"/>
    <s v=""/>
    <s v=""/>
    <s v=""/>
    <n v="0"/>
  </r>
  <r>
    <n v="244"/>
    <d v="2023-07-26T19:23:00"/>
    <s v="Bud Light Summer of Easy"/>
    <s v="NAZ"/>
    <s v="Anomaly"/>
    <n v="1"/>
    <x v="0"/>
    <s v="Luxury Brand A"/>
    <x v="3"/>
    <x v="0"/>
    <s v="Arcade Edit"/>
    <s v="Editorial"/>
    <s v="Arcade Editorial"/>
    <s v="Arcade Edit EXPORT"/>
    <s v="Original"/>
    <n v="128668.1"/>
    <s v="cost-plus"/>
    <n v="128668.1"/>
    <m/>
    <m/>
    <m/>
    <m/>
    <m/>
    <m/>
    <n v="0"/>
    <n v="0"/>
    <n v="0"/>
    <n v="13630"/>
    <n v="0"/>
    <n v="0"/>
    <s v=""/>
    <m/>
    <s v="5700"/>
    <s v="0"/>
    <n v="0"/>
    <s v=""/>
    <s v=""/>
    <n v="60988"/>
    <n v="14075"/>
    <n v="26800"/>
    <n v="0"/>
    <n v="0"/>
    <s v=""/>
    <n v="0"/>
    <n v="0"/>
    <s v=""/>
    <s v=""/>
    <s v="0"/>
    <n v="0"/>
    <s v=""/>
    <n v="0"/>
    <n v="0"/>
    <s v="0"/>
    <s v="0"/>
    <n v="0"/>
    <n v="0"/>
    <n v="0"/>
    <m/>
    <s v="0"/>
    <m/>
    <m/>
    <s v=""/>
    <s v=""/>
    <m/>
    <s v=""/>
    <n v="0"/>
    <m/>
    <m/>
    <m/>
    <n v="0"/>
    <s v=""/>
    <s v="0"/>
    <s v=""/>
    <s v=""/>
    <s v=""/>
    <n v="0"/>
  </r>
  <r>
    <n v="244"/>
    <d v="2023-07-26T19:23:00"/>
    <s v="Bud Light Summer of Easy"/>
    <s v="NAZ"/>
    <s v="Anomaly"/>
    <n v="1"/>
    <x v="0"/>
    <s v="Luxury Brand A"/>
    <x v="3"/>
    <x v="0"/>
    <s v="The Mill"/>
    <s v="VFX"/>
    <s v="The Mill VFX"/>
    <s v="The Mill VFX EXPORT"/>
    <s v="Original"/>
    <n v="246600"/>
    <s v="cost-plus"/>
    <n v="246600"/>
    <m/>
    <m/>
    <m/>
    <m/>
    <m/>
    <m/>
    <n v="0"/>
    <n v="0"/>
    <n v="0"/>
    <n v="0"/>
    <n v="0"/>
    <n v="0"/>
    <s v=""/>
    <m/>
    <s v=""/>
    <s v="0"/>
    <n v="0"/>
    <s v=""/>
    <s v=""/>
    <n v="0"/>
    <n v="0"/>
    <n v="0"/>
    <n v="0"/>
    <n v="0"/>
    <s v=""/>
    <n v="0"/>
    <n v="0"/>
    <s v=""/>
    <s v=""/>
    <s v="0"/>
    <n v="0"/>
    <s v=""/>
    <n v="0"/>
    <n v="0"/>
    <s v="0"/>
    <s v="0"/>
    <n v="0"/>
    <n v="0"/>
    <n v="0"/>
    <m/>
    <s v="0"/>
    <m/>
    <m/>
    <s v=""/>
    <s v=""/>
    <m/>
    <s v=""/>
    <n v="0"/>
    <m/>
    <m/>
    <m/>
    <n v="0"/>
    <s v=""/>
    <s v="246600"/>
    <s v=""/>
    <s v=""/>
    <s v=""/>
    <n v="0"/>
  </r>
  <r>
    <n v="245"/>
    <d v="2023-08-10T00:37:00"/>
    <s v="Hanmac_Production Campaign"/>
    <s v="APAC"/>
    <s v="DRAFTLINE"/>
    <n v="1"/>
    <x v="7"/>
    <s v="Niche Brand B"/>
    <x v="8"/>
    <x v="5"/>
    <s v="Brabo Production"/>
    <s v="Film &amp; Video Production"/>
    <s v="Brabo"/>
    <s v=""/>
    <s v="Original"/>
    <n v="316669000"/>
    <s v="firm-bid"/>
    <n v="321179300"/>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Cil"/>
    <s v=""/>
    <s v="Original"/>
    <n v="3330335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Planit"/>
    <s v=""/>
    <s v="Original"/>
    <n v="3228560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KH Corona Hewitt Bid Package 2023"/>
    <s v=""/>
    <s v="Original"/>
    <n v="464122.1"/>
    <s v="firm-bid"/>
    <m/>
    <m/>
    <m/>
    <m/>
    <m/>
    <m/>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Los York - Corona"/>
    <s v="ABID--202392814950"/>
    <s v="Original"/>
    <n v="424955.25"/>
    <s v="firm-bid"/>
    <m/>
    <m/>
    <n v="1"/>
    <m/>
    <m/>
    <n v="1"/>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SUBMISSION JOJX CORONA RAFAELA CARVALHO X 3 DAYS BRAZIL V4"/>
    <s v=""/>
    <s v="Original"/>
    <n v="399124"/>
    <s v="firm-bid"/>
    <m/>
    <n v="1"/>
    <n v="1"/>
    <m/>
    <m/>
    <m/>
    <m/>
    <m/>
    <m/>
    <m/>
    <m/>
    <m/>
    <m/>
    <s v=""/>
    <m/>
    <s v=""/>
    <s v=""/>
    <m/>
    <s v=""/>
    <s v=""/>
    <m/>
    <m/>
    <m/>
    <m/>
    <m/>
    <s v=""/>
    <m/>
    <m/>
    <s v=""/>
    <s v=""/>
    <s v=""/>
    <m/>
    <s v=""/>
    <m/>
    <m/>
    <s v=""/>
    <s v=""/>
    <m/>
    <m/>
    <m/>
    <m/>
    <s v=""/>
    <m/>
    <m/>
    <s v=""/>
    <s v=""/>
    <m/>
    <s v=""/>
    <m/>
    <m/>
    <m/>
    <m/>
    <m/>
    <s v=""/>
    <s v=""/>
    <s v=""/>
    <s v=""/>
    <s v=""/>
    <n v="399124"/>
  </r>
  <r>
    <n v="247"/>
    <d v="2023-09-27T22:11:00"/>
    <s v="Corona Natural 2.0"/>
    <s v="GHQ"/>
    <s v="W+K"/>
    <n v="0"/>
    <x v="0"/>
    <s v="Luxury Brand A"/>
    <x v="1"/>
    <x v="0"/>
    <s v=""/>
    <s v="Editorial"/>
    <s v="Corona Nature - Cosmo Offline Bid"/>
    <s v=""/>
    <s v="Original"/>
    <n v="150013"/>
    <s v="firm-bid"/>
    <m/>
    <m/>
    <m/>
    <m/>
    <m/>
    <n v="1"/>
    <n v="1"/>
    <m/>
    <m/>
    <m/>
    <m/>
    <m/>
    <m/>
    <s v=""/>
    <m/>
    <s v=""/>
    <s v=""/>
    <m/>
    <s v=""/>
    <s v=""/>
    <m/>
    <m/>
    <m/>
    <m/>
    <m/>
    <s v=""/>
    <m/>
    <m/>
    <s v=""/>
    <s v=""/>
    <s v=""/>
    <m/>
    <s v=""/>
    <m/>
    <m/>
    <s v=""/>
    <s v=""/>
    <m/>
    <m/>
    <m/>
    <m/>
    <s v=""/>
    <m/>
    <m/>
    <s v=""/>
    <s v=""/>
    <m/>
    <s v=""/>
    <m/>
    <m/>
    <m/>
    <m/>
    <m/>
    <s v=""/>
    <s v=""/>
    <s v=""/>
    <s v=""/>
    <s v=""/>
    <n v="0"/>
  </r>
  <r>
    <n v="247"/>
    <d v="2023-09-27T22:11:00"/>
    <s v="Corona Natural 2.0"/>
    <s v="GHQ"/>
    <s v="W+K"/>
    <n v="0"/>
    <x v="0"/>
    <s v="Luxury Brand A"/>
    <x v="1"/>
    <x v="0"/>
    <s v=""/>
    <s v="VFX"/>
    <s v="Corona Naturals"/>
    <s v=""/>
    <s v="Original"/>
    <n v="34000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Nütrl, Director Paul Briganti, Tool"/>
    <s v=""/>
    <s v="Original"/>
    <n v="636639"/>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WW7 x DS x Nütrl Bid Package"/>
    <s v=""/>
    <s v="Original"/>
    <n v="613923"/>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World War Seven"/>
    <s v="Film &amp; Video Production"/>
    <s v="WW7 x DS x Nütrl Revised Bid Package"/>
    <s v=""/>
    <s v="Original"/>
    <n v="610798"/>
    <s v="firm-bid"/>
    <n v="627701.91500000004"/>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Nütrl - Mike Diva // Lord Danger"/>
    <s v=""/>
    <s v="Original"/>
    <n v="649447.66"/>
    <s v="firm-bid"/>
    <m/>
    <m/>
    <n v="1"/>
    <m/>
    <m/>
    <m/>
    <m/>
    <m/>
    <m/>
    <m/>
    <m/>
    <m/>
    <m/>
    <s v=""/>
    <m/>
    <s v=""/>
    <s v=""/>
    <m/>
    <s v=""/>
    <s v=""/>
    <m/>
    <m/>
    <m/>
    <m/>
    <m/>
    <s v=""/>
    <m/>
    <m/>
    <s v=""/>
    <s v=""/>
    <s v=""/>
    <m/>
    <s v=""/>
    <m/>
    <m/>
    <s v=""/>
    <s v=""/>
    <m/>
    <m/>
    <m/>
    <m/>
    <s v=""/>
    <m/>
    <m/>
    <s v=""/>
    <s v=""/>
    <m/>
    <s v=""/>
    <m/>
    <m/>
    <m/>
    <m/>
    <m/>
    <s v=""/>
    <s v=""/>
    <s v=""/>
    <s v=""/>
    <s v=""/>
    <n v="0"/>
  </r>
  <r>
    <n v="249"/>
    <d v="2023-10-10T18:18:00"/>
    <s v="NUTRL"/>
    <s v="NAZ"/>
    <s v="The Martin Agency"/>
    <n v="1"/>
    <x v="5"/>
    <s v="Luxury Brand B"/>
    <x v="0"/>
    <x v="2"/>
    <s v="Arcade Edit"/>
    <s v="Editorial"/>
    <s v="Nutrl - Offline &amp; Mix"/>
    <s v="Bid_12283_4"/>
    <s v="Original"/>
    <n v="127190.1"/>
    <s v="firm-bid"/>
    <n v="113910.05"/>
    <m/>
    <m/>
    <n v="1"/>
    <m/>
    <n v="1"/>
    <n v="1"/>
    <m/>
    <m/>
    <m/>
    <n v="10130"/>
    <m/>
    <m/>
    <s v="0"/>
    <m/>
    <s v=""/>
    <s v=""/>
    <m/>
    <s v=""/>
    <s v=""/>
    <n v="19475"/>
    <n v="60700"/>
    <n v="31450"/>
    <n v="0"/>
    <m/>
    <s v=""/>
    <n v="0"/>
    <n v="0"/>
    <s v=""/>
    <s v=""/>
    <s v=""/>
    <m/>
    <s v=""/>
    <m/>
    <m/>
    <s v=""/>
    <s v=""/>
    <m/>
    <m/>
    <m/>
    <m/>
    <s v=""/>
    <m/>
    <m/>
    <s v=""/>
    <s v=""/>
    <m/>
    <s v=""/>
    <m/>
    <m/>
    <m/>
    <m/>
    <m/>
    <s v=""/>
    <s v="0"/>
    <s v=""/>
    <s v=""/>
    <s v=""/>
    <n v="0"/>
  </r>
  <r>
    <n v="249"/>
    <d v="2023-10-10T18:18:00"/>
    <s v="NUTRL"/>
    <s v="NAZ"/>
    <s v="The Martin Agency"/>
    <n v="0"/>
    <x v="5"/>
    <s v="Luxury Brand B"/>
    <x v="0"/>
    <x v="2"/>
    <s v=""/>
    <s v="Editorial"/>
    <s v="Mackcut Edit &amp; Mix Bid"/>
    <s v=""/>
    <s v="Original"/>
    <n v="10063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nishing"/>
    <s v="Nutrl | The Mill | Bid Submission | 10.12.23"/>
    <s v="abid_1116522_export"/>
    <s v="Original"/>
    <n v="189215"/>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The Mill"/>
    <s v="Finishing"/>
    <s v="Nutrl | The Mill | Bid Revision | 10.17.23"/>
    <s v="abid_1116635_export"/>
    <s v="Original"/>
    <n v="169875"/>
    <s v="firm-bid"/>
    <n v="172501.25"/>
    <m/>
    <m/>
    <m/>
    <m/>
    <m/>
    <m/>
    <m/>
    <m/>
    <m/>
    <m/>
    <m/>
    <m/>
    <s v=""/>
    <m/>
    <s v="169875"/>
    <s v=""/>
    <m/>
    <s v=""/>
    <s v=""/>
    <m/>
    <m/>
    <m/>
    <m/>
    <m/>
    <s v=""/>
    <m/>
    <m/>
    <s v=""/>
    <s v=""/>
    <s v=""/>
    <m/>
    <s v=""/>
    <m/>
    <m/>
    <s v=""/>
    <s v=""/>
    <m/>
    <m/>
    <m/>
    <m/>
    <s v=""/>
    <m/>
    <m/>
    <s v=""/>
    <s v=""/>
    <m/>
    <s v=""/>
    <m/>
    <m/>
    <m/>
    <m/>
    <m/>
    <s v=""/>
    <s v=""/>
    <s v=""/>
    <s v=""/>
    <s v=""/>
    <n v="0"/>
  </r>
  <r>
    <n v="249"/>
    <d v="2023-10-10T18:18:00"/>
    <s v="NUTRL"/>
    <s v="NAZ"/>
    <s v="The Martin Agency"/>
    <n v="0"/>
    <x v="5"/>
    <s v="Luxury Brand B"/>
    <x v="0"/>
    <x v="2"/>
    <s v=""/>
    <s v="Finishing"/>
    <s v="Platige Image - Finishing Bid"/>
    <s v="Nutrl bid file - Nutrl bid"/>
    <s v="Original"/>
    <n v="16210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nishing"/>
    <s v="Trafik Bid"/>
    <s v=""/>
    <s v="Original"/>
    <n v="168815"/>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Talent"/>
    <s v="Nütrl, Director Paul Briganti, Tool, Talent"/>
    <s v=""/>
    <s v="Original"/>
    <n v="62682"/>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World War Seven"/>
    <s v="Talent"/>
    <s v="WW7 x DS x Nütrl Talent Estimate"/>
    <s v=""/>
    <s v="Original"/>
    <n v="60629"/>
    <s v="firm-bid"/>
    <n v="66490.666670000006"/>
    <m/>
    <m/>
    <m/>
    <m/>
    <m/>
    <m/>
    <m/>
    <m/>
    <m/>
    <m/>
    <m/>
    <m/>
    <s v=""/>
    <m/>
    <s v=""/>
    <s v=""/>
    <m/>
    <s v=""/>
    <s v=""/>
    <m/>
    <m/>
    <m/>
    <m/>
    <m/>
    <s v=""/>
    <m/>
    <m/>
    <s v=""/>
    <s v=""/>
    <s v=""/>
    <m/>
    <s v=""/>
    <m/>
    <m/>
    <s v=""/>
    <s v=""/>
    <m/>
    <m/>
    <m/>
    <m/>
    <s v=""/>
    <m/>
    <m/>
    <s v=""/>
    <s v=""/>
    <m/>
    <s v=""/>
    <m/>
    <m/>
    <m/>
    <m/>
    <m/>
    <s v=""/>
    <s v=""/>
    <s v=""/>
    <s v=""/>
    <s v=""/>
    <n v="0"/>
  </r>
  <r>
    <n v="249"/>
    <d v="2023-10-10T18:18:00"/>
    <s v="NUTRL"/>
    <s v="NAZ"/>
    <s v="The Martin Agency"/>
    <n v="0"/>
    <x v="5"/>
    <s v="Luxury Brand B"/>
    <x v="0"/>
    <x v="2"/>
    <s v=""/>
    <s v="Talent"/>
    <s v="Talent Bid - Lord Danger"/>
    <s v=""/>
    <s v="Original"/>
    <n v="76161"/>
    <s v="firm-bid"/>
    <m/>
    <m/>
    <n v="1"/>
    <m/>
    <m/>
    <m/>
    <m/>
    <m/>
    <m/>
    <m/>
    <m/>
    <m/>
    <m/>
    <s v=""/>
    <m/>
    <s v=""/>
    <s v=""/>
    <m/>
    <s v=""/>
    <s v=""/>
    <m/>
    <m/>
    <m/>
    <m/>
    <m/>
    <s v=""/>
    <m/>
    <m/>
    <s v=""/>
    <s v=""/>
    <s v=""/>
    <m/>
    <s v=""/>
    <m/>
    <m/>
    <s v=""/>
    <s v=""/>
    <m/>
    <m/>
    <m/>
    <m/>
    <s v=""/>
    <m/>
    <m/>
    <s v=""/>
    <s v=""/>
    <m/>
    <s v=""/>
    <m/>
    <m/>
    <m/>
    <m/>
    <m/>
    <s v=""/>
    <s v=""/>
    <s v=""/>
    <s v=""/>
    <s v=""/>
    <n v="0"/>
  </r>
  <r>
    <n v="251"/>
    <d v="2023-10-16T17:36:00"/>
    <s v="Easy Receivers"/>
    <s v="NAZ"/>
    <s v="Anomaly"/>
    <n v="1"/>
    <x v="2"/>
    <s v="Mainstream Brand A"/>
    <x v="3"/>
    <x v="6"/>
    <s v="RSA Films, Inc."/>
    <s v="Film &amp; Video Production"/>
    <s v="Production Bid"/>
    <s v="Production EXPORT"/>
    <s v="Original"/>
    <n v="753600"/>
    <s v="firm-bid"/>
    <n v="753600"/>
    <m/>
    <m/>
    <m/>
    <m/>
    <m/>
    <m/>
    <n v="0"/>
    <n v="63114"/>
    <n v="24375"/>
    <n v="0"/>
    <n v="0"/>
    <n v="0"/>
    <s v=""/>
    <m/>
    <s v="41101"/>
    <s v="0"/>
    <n v="65000"/>
    <s v=""/>
    <s v=""/>
    <n v="0"/>
    <n v="0"/>
    <n v="0"/>
    <n v="0"/>
    <n v="56440"/>
    <s v=""/>
    <n v="800"/>
    <n v="0"/>
    <s v=""/>
    <s v=""/>
    <s v="0"/>
    <n v="59713"/>
    <s v=""/>
    <n v="0"/>
    <n v="0"/>
    <s v="0"/>
    <s v="0"/>
    <n v="12820"/>
    <n v="208967"/>
    <n v="0"/>
    <m/>
    <s v="0"/>
    <m/>
    <m/>
    <s v=""/>
    <s v=""/>
    <m/>
    <s v=""/>
    <n v="0"/>
    <m/>
    <m/>
    <m/>
    <n v="0"/>
    <s v=""/>
    <s v="0"/>
    <s v=""/>
    <s v=""/>
    <s v=""/>
    <n v="0"/>
  </r>
  <r>
    <n v="251"/>
    <d v="2023-10-16T17:36:00"/>
    <s v="Easy Receivers"/>
    <s v="NAZ"/>
    <s v="Anomaly"/>
    <n v="1"/>
    <x v="2"/>
    <s v="Mainstream Brand A"/>
    <x v="3"/>
    <x v="6"/>
    <s v="Cabin Editorial"/>
    <s v="Editorial"/>
    <s v="Editorial/Finishing Bid"/>
    <s v="Editorial_Finishing EXPORT"/>
    <s v="Original"/>
    <n v="124500"/>
    <s v="cost-plus"/>
    <n v="124500"/>
    <m/>
    <m/>
    <m/>
    <m/>
    <m/>
    <m/>
    <n v="0"/>
    <n v="0"/>
    <n v="0"/>
    <n v="8950"/>
    <n v="0"/>
    <n v="0"/>
    <s v=""/>
    <m/>
    <s v=""/>
    <s v="8650"/>
    <n v="0"/>
    <s v=""/>
    <s v=""/>
    <n v="58000"/>
    <n v="7250"/>
    <n v="15850"/>
    <n v="3550"/>
    <n v="0"/>
    <s v=""/>
    <n v="0"/>
    <n v="25000"/>
    <s v=""/>
    <s v=""/>
    <s v="0"/>
    <n v="0"/>
    <s v=""/>
    <n v="0"/>
    <n v="0"/>
    <s v="0"/>
    <s v="0"/>
    <n v="0"/>
    <n v="0"/>
    <n v="0"/>
    <m/>
    <s v="0"/>
    <m/>
    <m/>
    <s v=""/>
    <s v=""/>
    <m/>
    <s v=""/>
    <n v="0"/>
    <m/>
    <m/>
    <m/>
    <n v="0"/>
    <s v=""/>
    <s v="0"/>
    <s v=""/>
    <s v=""/>
    <s v=""/>
    <n v="0"/>
  </r>
  <r>
    <n v="252"/>
    <d v="2023-10-16T20:00:00"/>
    <s v="The Last Artois"/>
    <s v="GHQ"/>
    <s v="GUT"/>
    <n v="0"/>
    <x v="0"/>
    <s v="Luxury Brand A"/>
    <x v="9"/>
    <x v="0"/>
    <s v=""/>
    <s v="Film &amp; Video Production"/>
    <s v="Bid 1 submitted 24 October 2023 - LOS ANGELES"/>
    <s v=""/>
    <s v="Original"/>
    <n v="1097224"/>
    <s v="firm-bid"/>
    <m/>
    <n v="1"/>
    <m/>
    <m/>
    <m/>
    <m/>
    <n v="1"/>
    <m/>
    <m/>
    <m/>
    <m/>
    <m/>
    <m/>
    <s v=""/>
    <m/>
    <s v=""/>
    <s v=""/>
    <m/>
    <s v=""/>
    <s v=""/>
    <m/>
    <m/>
    <m/>
    <m/>
    <m/>
    <s v=""/>
    <m/>
    <m/>
    <s v=""/>
    <s v=""/>
    <s v=""/>
    <m/>
    <s v=""/>
    <m/>
    <m/>
    <s v=""/>
    <s v=""/>
    <m/>
    <m/>
    <m/>
    <m/>
    <s v=""/>
    <m/>
    <m/>
    <s v=""/>
    <s v=""/>
    <m/>
    <s v=""/>
    <m/>
    <m/>
    <m/>
    <m/>
    <m/>
    <s v=""/>
    <s v=""/>
    <s v=""/>
    <s v=""/>
    <s v=""/>
    <n v="1097224"/>
  </r>
  <r>
    <n v="252"/>
    <d v="2023-10-16T20:00:00"/>
    <s v="The Last Artois"/>
    <s v="GHQ"/>
    <s v="GUT"/>
    <n v="0"/>
    <x v="0"/>
    <s v="Luxury Brand A"/>
    <x v="9"/>
    <x v="0"/>
    <s v=""/>
    <s v="Film &amp; Video Production"/>
    <s v="Bid 1 submitted 24 October 2023 - BULGARIA"/>
    <s v=""/>
    <s v="Original"/>
    <n v="729678"/>
    <s v="firm-bid"/>
    <m/>
    <n v="1"/>
    <m/>
    <m/>
    <m/>
    <n v="1"/>
    <m/>
    <m/>
    <m/>
    <m/>
    <m/>
    <m/>
    <m/>
    <s v=""/>
    <m/>
    <s v=""/>
    <s v=""/>
    <m/>
    <s v=""/>
    <s v=""/>
    <m/>
    <m/>
    <m/>
    <m/>
    <m/>
    <s v=""/>
    <m/>
    <m/>
    <s v=""/>
    <s v=""/>
    <s v=""/>
    <m/>
    <s v=""/>
    <m/>
    <m/>
    <s v=""/>
    <s v=""/>
    <m/>
    <m/>
    <m/>
    <m/>
    <s v=""/>
    <m/>
    <m/>
    <s v=""/>
    <s v=""/>
    <m/>
    <s v=""/>
    <m/>
    <m/>
    <m/>
    <m/>
    <m/>
    <s v=""/>
    <s v=""/>
    <s v=""/>
    <s v=""/>
    <s v=""/>
    <n v="729678"/>
  </r>
  <r>
    <n v="252"/>
    <d v="2023-10-16T20:00:00"/>
    <s v="The Last Artois"/>
    <s v="GHQ"/>
    <s v="GUT"/>
    <n v="0"/>
    <x v="0"/>
    <s v="Luxury Brand A"/>
    <x v="9"/>
    <x v="0"/>
    <s v=""/>
    <s v="Film &amp; Video Production"/>
    <s v="Bid 1 Submitted 24 October 2023 - SLOVENIA"/>
    <s v=""/>
    <s v="Original"/>
    <n v="715153"/>
    <s v="firm-bid"/>
    <m/>
    <n v="1"/>
    <m/>
    <m/>
    <m/>
    <n v="1"/>
    <m/>
    <m/>
    <m/>
    <m/>
    <m/>
    <m/>
    <m/>
    <s v=""/>
    <m/>
    <s v=""/>
    <s v=""/>
    <m/>
    <s v=""/>
    <s v=""/>
    <m/>
    <m/>
    <m/>
    <m/>
    <m/>
    <s v=""/>
    <m/>
    <m/>
    <s v=""/>
    <s v=""/>
    <s v=""/>
    <m/>
    <s v=""/>
    <m/>
    <m/>
    <s v=""/>
    <s v=""/>
    <m/>
    <m/>
    <m/>
    <m/>
    <s v=""/>
    <m/>
    <m/>
    <s v=""/>
    <s v=""/>
    <m/>
    <s v=""/>
    <m/>
    <m/>
    <m/>
    <m/>
    <m/>
    <s v=""/>
    <s v=""/>
    <s v=""/>
    <s v=""/>
    <s v=""/>
    <n v="715153"/>
  </r>
  <r>
    <n v="252"/>
    <d v="2023-10-16T20:00:00"/>
    <s v="The Last Artois"/>
    <s v="GHQ"/>
    <s v="GUT"/>
    <n v="0"/>
    <x v="0"/>
    <s v="Luxury Brand A"/>
    <x v="9"/>
    <x v="0"/>
    <s v=""/>
    <s v="Film &amp; Video Production"/>
    <s v="Bid 1 submitted 24 October 2023 - MEXICO CITY"/>
    <s v=""/>
    <s v="Original"/>
    <n v="813485"/>
    <s v="firm-bid"/>
    <m/>
    <n v="1"/>
    <m/>
    <m/>
    <m/>
    <n v="1"/>
    <m/>
    <m/>
    <m/>
    <m/>
    <m/>
    <m/>
    <m/>
    <s v=""/>
    <m/>
    <s v=""/>
    <s v=""/>
    <m/>
    <s v=""/>
    <s v=""/>
    <m/>
    <m/>
    <m/>
    <m/>
    <m/>
    <s v=""/>
    <m/>
    <m/>
    <s v=""/>
    <s v=""/>
    <s v=""/>
    <m/>
    <s v=""/>
    <m/>
    <m/>
    <s v=""/>
    <s v=""/>
    <m/>
    <m/>
    <m/>
    <m/>
    <s v=""/>
    <m/>
    <m/>
    <s v=""/>
    <s v=""/>
    <m/>
    <s v=""/>
    <m/>
    <m/>
    <m/>
    <m/>
    <m/>
    <s v=""/>
    <s v=""/>
    <s v=""/>
    <s v=""/>
    <s v=""/>
    <n v="813485"/>
  </r>
  <r>
    <n v="252"/>
    <d v="2023-10-16T20:00:00"/>
    <s v="The Last Artois"/>
    <s v="GHQ"/>
    <s v="GUT"/>
    <n v="0"/>
    <x v="0"/>
    <s v="Luxury Brand A"/>
    <x v="9"/>
    <x v="0"/>
    <s v=""/>
    <s v="Film &amp; Video Production"/>
    <s v="Stella | The Last Artois | Cabin Editing Company"/>
    <s v=""/>
    <s v="Original"/>
    <n v="110000"/>
    <s v="firm-bid"/>
    <m/>
    <m/>
    <m/>
    <m/>
    <m/>
    <m/>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The Last Artois Bid#3317.3"/>
    <s v=""/>
    <s v="Original"/>
    <n v="110880"/>
    <s v="firm-bid"/>
    <m/>
    <m/>
    <m/>
    <m/>
    <m/>
    <n v="1"/>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The Last Artois Bid#3317.4"/>
    <s v=""/>
    <s v="Original"/>
    <n v="110843"/>
    <s v="firm-bid"/>
    <m/>
    <m/>
    <m/>
    <m/>
    <n v="1"/>
    <n v="1"/>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ckage"/>
    <s v="Stella The Mill - Original Bid"/>
    <s v="Original"/>
    <n v="225238"/>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2"/>
    <s v="Stella | The Mill - bid V2"/>
    <s v="Original"/>
    <n v="215100"/>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3"/>
    <s v="Stella | The Mill - bid V3"/>
    <s v="Original"/>
    <n v="217900"/>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4"/>
    <s v="Stella | The Mill - bid 4"/>
    <s v="Original"/>
    <n v="2164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lm &amp; Video Production"/>
    <s v="Serial Picture / John Hillcoat Budweiser Bid Pckg V1"/>
    <s v="JH_Budweiser_Bid_V7"/>
    <s v="Original"/>
    <n v="1462978.3"/>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lm &amp; Video Production"/>
    <s v="Budweiser Bid Package HAR v1"/>
    <s v=""/>
    <s v="Original"/>
    <n v="1589337"/>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SMUGGLER"/>
    <s v="Film &amp; Video Production"/>
    <s v="Budweiser Bid Package HAR v2"/>
    <s v="Bid.Budwesier.HAR.v2"/>
    <s v="Original"/>
    <n v="1475629.3529999999"/>
    <s v="firm-bid"/>
    <n v="1573029.6629999999"/>
    <m/>
    <m/>
    <m/>
    <m/>
    <m/>
    <m/>
    <m/>
    <n v="221427.85500000001"/>
    <n v="243900"/>
    <m/>
    <m/>
    <m/>
    <s v=""/>
    <m/>
    <s v=""/>
    <s v=""/>
    <n v="105000"/>
    <s v=""/>
    <s v=""/>
    <m/>
    <m/>
    <m/>
    <m/>
    <n v="92600"/>
    <s v=""/>
    <n v="5700"/>
    <m/>
    <s v=""/>
    <s v=""/>
    <s v=""/>
    <n v="137407"/>
    <s v=""/>
    <n v="5558"/>
    <m/>
    <s v=""/>
    <s v=""/>
    <n v="20690"/>
    <n v="128636.22"/>
    <m/>
    <m/>
    <s v=""/>
    <m/>
    <m/>
    <s v=""/>
    <s v=""/>
    <m/>
    <s v=""/>
    <m/>
    <m/>
    <m/>
    <m/>
    <n v="0"/>
    <s v=""/>
    <s v=""/>
    <s v=""/>
    <s v=""/>
    <s v=""/>
    <n v="0"/>
  </r>
  <r>
    <n v="253"/>
    <d v="2023-10-31T15:44:00"/>
    <s v="Budweiser Super Bowl 2024 -- Old School Delivery"/>
    <s v="NAZ"/>
    <s v="FCB"/>
    <n v="0"/>
    <x v="3"/>
    <s v="Mainstream Brand B"/>
    <x v="4"/>
    <x v="1"/>
    <s v=""/>
    <s v="Film &amp; Video Production"/>
    <s v="RSA / Jake Scott - Budweiser Bid Package 11/09/2023"/>
    <s v="RSA_Budweiser BID_11.09.20223"/>
    <s v="Original"/>
    <n v="1764174"/>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Whitehouse Post"/>
    <s v="Editorial"/>
    <s v="Editorial - WHP *Revised"/>
    <s v="abid_310114_export_notes"/>
    <s v="Original"/>
    <n v="130275"/>
    <s v="firm-bid"/>
    <n v="138956.25"/>
    <m/>
    <m/>
    <m/>
    <m/>
    <m/>
    <m/>
    <m/>
    <m/>
    <m/>
    <m/>
    <m/>
    <m/>
    <s v=""/>
    <m/>
    <s v=""/>
    <s v=""/>
    <m/>
    <s v=""/>
    <s v=""/>
    <n v="87500"/>
    <n v="1400"/>
    <n v="40375"/>
    <n v="1000"/>
    <m/>
    <s v=""/>
    <m/>
    <m/>
    <s v=""/>
    <s v=""/>
    <s v=""/>
    <m/>
    <s v=""/>
    <m/>
    <m/>
    <s v=""/>
    <s v=""/>
    <m/>
    <m/>
    <m/>
    <m/>
    <s v=""/>
    <m/>
    <m/>
    <s v=""/>
    <s v=""/>
    <m/>
    <s v=""/>
    <m/>
    <m/>
    <m/>
    <m/>
    <m/>
    <s v=""/>
    <s v=""/>
    <s v=""/>
    <s v=""/>
    <s v=""/>
    <n v="0"/>
  </r>
  <r>
    <n v="253"/>
    <d v="2023-10-31T15:44:00"/>
    <s v="Budweiser Super Bowl 2024 -- Old School Delivery"/>
    <s v="NAZ"/>
    <s v="FCB"/>
    <n v="0"/>
    <x v="3"/>
    <s v="Mainstream Brand B"/>
    <x v="4"/>
    <x v="1"/>
    <s v=""/>
    <s v="Editorial"/>
    <s v="Budweiser Old School"/>
    <s v=""/>
    <s v="Original"/>
    <n v="1976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Editorial"/>
    <s v="Cosmo-Edit-BudSB2024-1108"/>
    <s v="Cosmo-Bid_21017_1-BudSB24"/>
    <s v="Original"/>
    <n v="111830"/>
    <s v="firm-bid"/>
    <m/>
    <m/>
    <m/>
    <m/>
    <m/>
    <n v="1"/>
    <n v="1"/>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Editorial"/>
    <s v="Cosmo-Edit-BudSB2024-1110-Bid210172"/>
    <s v="Cosmo-Edit-BudSB2024-1110-210712"/>
    <s v="Original"/>
    <n v="116120"/>
    <s v="firm-bid"/>
    <m/>
    <m/>
    <m/>
    <m/>
    <m/>
    <n v="1"/>
    <n v="1"/>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Audio Post"/>
    <s v="Sonic Union - Audio Post Bid Estimate"/>
    <s v=""/>
    <s v="Original"/>
    <n v="361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Audio Post"/>
    <s v="Sonic Union ABID BidFile Submission"/>
    <s v="Sonic Union ABID Budweiser Submission"/>
    <s v="Original"/>
    <n v="36100"/>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Sonic Union"/>
    <s v="Audio Post"/>
    <s v="Sonic Union ABID Submission Revised 11/16/23"/>
    <s v="Sonic Union Budweiser Old School Delivery ABID Submission 111623"/>
    <s v="Original"/>
    <n v="37350"/>
    <s v="firm-bid"/>
    <n v="36516.666669999999"/>
    <m/>
    <m/>
    <m/>
    <m/>
    <m/>
    <m/>
    <m/>
    <m/>
    <m/>
    <n v="37350"/>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John Hillcoat Treatment"/>
    <s v="abid_7594_John_Hillocat"/>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Henry Alex Rubin Treatment"/>
    <s v="abid_7594_Henry_A_Rubin"/>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Jake Scott Treatment"/>
    <s v="abid_7593_Jake_Scott"/>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308_Budweiser_FCB_TheMill"/>
    <s v="abid_1117308_export"/>
    <s v="Original"/>
    <n v="46545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396_Budweiser_FCB_TheMill"/>
    <s v="abid_1117396_export"/>
    <s v="Original"/>
    <n v="412245"/>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405_Budweiser_FCB_TheMill"/>
    <s v="abid_1117405_export"/>
    <s v="Original"/>
    <n v="410445"/>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The Mill"/>
    <s v="Finishing"/>
    <s v="Q1117536_Budweiser_FCB_TheMill"/>
    <s v="abid_1117536_export"/>
    <s v="Original"/>
    <n v="415195"/>
    <s v="firm-bid"/>
    <n v="436190.71429999999"/>
    <m/>
    <m/>
    <m/>
    <m/>
    <m/>
    <m/>
    <m/>
    <m/>
    <m/>
    <m/>
    <m/>
    <m/>
    <s v=""/>
    <m/>
    <s v="415195"/>
    <s v=""/>
    <m/>
    <s v=""/>
    <s v=""/>
    <m/>
    <m/>
    <m/>
    <m/>
    <m/>
    <s v=""/>
    <m/>
    <m/>
    <s v=""/>
    <s v=""/>
    <s v=""/>
    <m/>
    <s v=""/>
    <m/>
    <m/>
    <s v=""/>
    <s v=""/>
    <m/>
    <m/>
    <m/>
    <m/>
    <s v=""/>
    <m/>
    <m/>
    <s v=""/>
    <s v=""/>
    <m/>
    <s v=""/>
    <m/>
    <m/>
    <m/>
    <m/>
    <m/>
    <s v=""/>
    <s v=""/>
    <s v=""/>
    <s v=""/>
    <s v=""/>
    <n v="0"/>
  </r>
  <r>
    <n v="253"/>
    <d v="2023-10-31T15:44:00"/>
    <s v="Budweiser Super Bowl 2024 -- Old School Delivery"/>
    <s v="NAZ"/>
    <s v="FCB"/>
    <n v="0"/>
    <x v="3"/>
    <s v="Mainstream Brand B"/>
    <x v="4"/>
    <x v="1"/>
    <s v=""/>
    <s v="Music"/>
    <s v="Music Composition Bid"/>
    <s v="BudOSD_BidB_FORABID"/>
    <s v="Original"/>
    <n v="95750"/>
    <s v="firm-bid"/>
    <m/>
    <m/>
    <m/>
    <m/>
    <m/>
    <n v="1"/>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Barking Owl"/>
    <s v="Music"/>
    <s v="Revised Music Composition Bid"/>
    <s v="BudOSD_BidD_FORABID"/>
    <s v="Original"/>
    <n v="81250"/>
    <s v="firm-bid"/>
    <n v="87125"/>
    <m/>
    <m/>
    <m/>
    <m/>
    <n v="1"/>
    <m/>
    <m/>
    <m/>
    <m/>
    <m/>
    <m/>
    <m/>
    <s v=""/>
    <m/>
    <s v=""/>
    <s v=""/>
    <m/>
    <s v=""/>
    <s v=""/>
    <m/>
    <m/>
    <m/>
    <m/>
    <m/>
    <s v=""/>
    <m/>
    <m/>
    <s v=""/>
    <s v=""/>
    <s v=""/>
    <m/>
    <s v=""/>
    <m/>
    <n v="81250"/>
    <s v=""/>
    <s v=""/>
    <m/>
    <m/>
    <m/>
    <m/>
    <s v=""/>
    <m/>
    <m/>
    <s v=""/>
    <s v=""/>
    <m/>
    <s v=""/>
    <m/>
    <m/>
    <m/>
    <m/>
    <m/>
    <s v=""/>
    <s v=""/>
    <s v=""/>
    <s v=""/>
    <s v=""/>
    <n v="0"/>
  </r>
  <r>
    <n v="253"/>
    <d v="2023-10-31T15:44:00"/>
    <s v="Budweiser Super Bowl 2024 -- Old School Delivery"/>
    <s v="NAZ"/>
    <s v="FCB"/>
    <n v="0"/>
    <x v="3"/>
    <s v="Mainstream Brand B"/>
    <x v="4"/>
    <x v="1"/>
    <s v=""/>
    <s v="Music"/>
    <s v="Walker x Budweiser Super Bowl 2024 Bid"/>
    <s v=""/>
    <s v="Original"/>
    <n v="9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Music"/>
    <s v="duotone - Music Bid"/>
    <s v=""/>
    <s v="Original"/>
    <n v="815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1 - Worldwide  (Production cost)"/>
    <s v=""/>
    <s v="Original"/>
    <n v="5456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1 - Worldwide (Talent cost)"/>
    <s v=""/>
    <s v="Original"/>
    <n v="1277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2 - WW Without US (Production Cost)"/>
    <s v=""/>
    <s v="Original"/>
    <n v="5456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2 - WW Without US (Talent Cost)"/>
    <s v=""/>
    <s v="Original"/>
    <n v="12082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Additional 01 year extension cost (worldwide)"/>
    <s v=""/>
    <s v="Original"/>
    <n v="91667"/>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Additional 01 year extension cost (WW Without US)"/>
    <s v=""/>
    <s v="Original"/>
    <n v="8475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 Quality Rough Crowd Director Elliott Power"/>
    <s v=""/>
    <s v="Original"/>
    <n v="692140.61"/>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 Rough Crowd Elliott Power Prod V6 - more premium"/>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Corrected Bid Letter"/>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Rough Cut revised Bid Letter"/>
    <s v=""/>
    <s v="Original"/>
    <n v="685167.8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version 7_rev1"/>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Primo Content"/>
    <s v="231113_AICP_Bud_Crowd_Primo_Dir.NicoAndAlvaro v2"/>
    <s v="Original"/>
    <n v="578655.63829999999"/>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PRODUCTION"/>
    <s v=""/>
    <s v="Original"/>
    <n v="728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s v=""/>
    <s v="Original"/>
    <n v="116477"/>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Excluding US"/>
    <s v=""/>
    <s v="Original"/>
    <n v="10606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PRODUCTION | V2"/>
    <s v=""/>
    <s v="Original"/>
    <n v="62711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Excluding US | V2"/>
    <s v=""/>
    <s v="Original"/>
    <n v="8196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 V2"/>
    <s v=""/>
    <s v="Original"/>
    <n v="9654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_Bid_Package_Bacon_v02"/>
    <s v=""/>
    <s v="Original"/>
    <n v="386449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_Startup_Budget_v03"/>
    <s v=""/>
    <s v="Original"/>
    <n v="13318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acon_Budweiser_Budget_v04"/>
    <s v=""/>
    <s v="Original"/>
    <n v="3862187"/>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Bacon Production"/>
    <s v="Film &amp; Video Production"/>
    <s v="Bacon_Budweiser Coverletter_v04 &amp; Production Budget_v04"/>
    <s v=""/>
    <s v="Original"/>
    <n v="3862187"/>
    <s v="firm-bid"/>
    <n v="918707.76540000003"/>
    <m/>
    <m/>
    <m/>
    <m/>
    <m/>
    <m/>
    <m/>
    <m/>
    <m/>
    <m/>
    <m/>
    <m/>
    <s v=""/>
    <m/>
    <s v=""/>
    <s v=""/>
    <m/>
    <s v=""/>
    <s v=""/>
    <m/>
    <m/>
    <m/>
    <m/>
    <m/>
    <s v=""/>
    <m/>
    <m/>
    <s v=""/>
    <s v=""/>
    <s v=""/>
    <m/>
    <s v=""/>
    <m/>
    <m/>
    <s v=""/>
    <s v=""/>
    <m/>
    <m/>
    <m/>
    <m/>
    <s v=""/>
    <m/>
    <m/>
    <s v=""/>
    <s v=""/>
    <m/>
    <s v=""/>
    <m/>
    <m/>
    <m/>
    <m/>
    <m/>
    <s v=""/>
    <s v=""/>
    <s v=""/>
    <s v=""/>
    <s v=""/>
    <n v="0"/>
  </r>
  <r>
    <n v="254"/>
    <d v="2023-11-01T21:39:00"/>
    <s v="Bud Quality Production"/>
    <s v="GHQ"/>
    <s v="W+K"/>
    <n v="1"/>
    <x v="3"/>
    <s v="Mainstream Brand B"/>
    <x v="1"/>
    <x v="7"/>
    <s v="Bacon Production"/>
    <s v="Film &amp; Video Production"/>
    <s v="BUD_Products_Bacon_overage_V04b"/>
    <s v="BUD_Products_Bacon_overage_V04b"/>
    <s v="Overage"/>
    <n v="129075.6"/>
    <s v="firm-bid"/>
    <m/>
    <m/>
    <m/>
    <m/>
    <m/>
    <m/>
    <m/>
    <m/>
    <m/>
    <m/>
    <m/>
    <m/>
    <m/>
    <s v=""/>
    <m/>
    <s v=""/>
    <s v=""/>
    <m/>
    <s v=""/>
    <s v=""/>
    <m/>
    <m/>
    <m/>
    <m/>
    <m/>
    <s v=""/>
    <m/>
    <m/>
    <s v=""/>
    <s v=""/>
    <s v=""/>
    <m/>
    <s v=""/>
    <n v="107563"/>
    <m/>
    <s v=""/>
    <s v=""/>
    <m/>
    <m/>
    <m/>
    <m/>
    <s v=""/>
    <m/>
    <m/>
    <s v=""/>
    <s v=""/>
    <m/>
    <s v=""/>
    <m/>
    <m/>
    <m/>
    <m/>
    <m/>
    <s v=""/>
    <s v=""/>
    <s v=""/>
    <s v=""/>
    <s v=""/>
    <n v="0"/>
  </r>
  <r>
    <n v="254"/>
    <d v="2023-11-01T21:39:00"/>
    <s v="Bud Quality Production"/>
    <s v="GHQ"/>
    <s v="W+K"/>
    <n v="0"/>
    <x v="3"/>
    <s v="Mainstream Brand B"/>
    <x v="1"/>
    <x v="7"/>
    <s v=""/>
    <s v="Editorial"/>
    <s v="Budweiser &quot;Rough Crowd&quot;"/>
    <s v="Bid_12370_2"/>
    <s v="Original"/>
    <n v="74591"/>
    <s v="firm-bid"/>
    <m/>
    <m/>
    <m/>
    <m/>
    <m/>
    <n v="1"/>
    <n v="1"/>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BUDWEISER_EDIT_QUOTE_231117_3913.4"/>
    <s v=""/>
    <s v="Original"/>
    <n v="302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BUDWEISER_EDIT_QUOTE_231205_3913.6 - GAIA"/>
    <s v=""/>
    <s v="Original"/>
    <n v="24400"/>
    <s v="firm-bid"/>
    <m/>
    <m/>
    <m/>
    <n v="1"/>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207 - JOINT SP Quality ROUGH CROWD Post Produccion_V2"/>
    <s v=""/>
    <s v="Original"/>
    <n v="4517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aicp letter for rough crown"/>
    <s v=""/>
    <s v="Original"/>
    <n v="4517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4318.2 | Cabin Edit | Budweiser"/>
    <s v=""/>
    <s v="Original"/>
    <n v="40000"/>
    <s v="firm-bid"/>
    <m/>
    <m/>
    <m/>
    <n v="1"/>
    <m/>
    <m/>
    <n v="1"/>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4318.3 | Cabin Edit | Budweiser"/>
    <s v=""/>
    <s v="Original"/>
    <n v="39312"/>
    <s v="firm-bid"/>
    <m/>
    <m/>
    <m/>
    <n v="1"/>
    <m/>
    <n v="1"/>
    <m/>
    <m/>
    <m/>
    <m/>
    <m/>
    <m/>
    <m/>
    <s v=""/>
    <m/>
    <s v=""/>
    <s v=""/>
    <m/>
    <s v=""/>
    <s v=""/>
    <m/>
    <m/>
    <m/>
    <m/>
    <m/>
    <s v=""/>
    <m/>
    <m/>
    <s v=""/>
    <s v=""/>
    <s v=""/>
    <m/>
    <s v=""/>
    <m/>
    <m/>
    <s v=""/>
    <s v=""/>
    <m/>
    <m/>
    <m/>
    <m/>
    <s v=""/>
    <m/>
    <m/>
    <s v=""/>
    <s v=""/>
    <m/>
    <s v=""/>
    <m/>
    <m/>
    <m/>
    <m/>
    <m/>
    <s v=""/>
    <s v=""/>
    <s v=""/>
    <s v=""/>
    <s v=""/>
    <n v="0"/>
  </r>
  <r>
    <n v="254"/>
    <d v="2023-11-01T21:39:00"/>
    <s v="Bud Quality Production"/>
    <s v="GHQ"/>
    <s v="W+K"/>
    <n v="1"/>
    <x v="3"/>
    <s v="Mainstream Brand B"/>
    <x v="1"/>
    <x v="7"/>
    <s v="Cabin Editorial"/>
    <s v="Editorial"/>
    <s v="14318.4 | Cabin Edit | Budweiser"/>
    <s v=""/>
    <s v="Original"/>
    <n v="30000"/>
    <s v="firm-bid"/>
    <n v="41106.625"/>
    <m/>
    <m/>
    <n v="1"/>
    <m/>
    <n v="1"/>
    <n v="1"/>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Elliot"/>
    <s v=""/>
    <s v="Original"/>
    <n v="12262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Martin de Turrah bid"/>
    <s v=""/>
    <s v="Original"/>
    <n v="1504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Bud Label Replacement"/>
    <s v=""/>
    <s v="Original"/>
    <n v="384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Bud 0.0 label replace"/>
    <s v=""/>
    <s v="Original"/>
    <n v="268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Post Production of Budweiser Quality + extra logo adaptation on glass of beer + on set VFX Supervision"/>
    <s v=""/>
    <s v="Original"/>
    <n v="5319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Color &amp; VFX incl. glass design variations - Bid Baconx X"/>
    <s v="abid_2104_export"/>
    <s v="Original"/>
    <n v="1499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Color Bid from Co3"/>
    <s v=""/>
    <s v="Original"/>
    <n v="12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Joint Final Award"/>
    <s v=""/>
    <s v="Original"/>
    <n v="45175.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1a) Licensed soundtrack Worldwide"/>
    <s v=""/>
    <s v="Original"/>
    <n v="23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1b)Licensed Soundtrack - Worldwide excluding US"/>
    <s v=""/>
    <s v="Original"/>
    <n v="20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2a) Music Arrangement of 1 new version of a licensed soundtrack - Worldwide"/>
    <s v=""/>
    <s v="Original"/>
    <n v="30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2b) Music Arrangement of 1 new version of a licensed soundtrack - Worldwide excluding US"/>
    <s v=""/>
    <s v="Original"/>
    <n v="27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tion A"/>
    <s v="Budweiser_AICPaudioEvilTwin_081123_A"/>
    <s v="Original"/>
    <n v="29300"/>
    <s v="firm-bid"/>
    <m/>
    <n v="1"/>
    <m/>
    <m/>
    <m/>
    <n v="1"/>
    <m/>
    <m/>
    <m/>
    <m/>
    <m/>
    <m/>
    <m/>
    <s v=""/>
    <m/>
    <s v=""/>
    <s v=""/>
    <m/>
    <s v=""/>
    <s v=""/>
    <m/>
    <m/>
    <m/>
    <m/>
    <m/>
    <s v=""/>
    <m/>
    <m/>
    <s v=""/>
    <s v=""/>
    <s v=""/>
    <m/>
    <s v=""/>
    <m/>
    <m/>
    <s v=""/>
    <s v=""/>
    <m/>
    <m/>
    <m/>
    <m/>
    <s v=""/>
    <m/>
    <m/>
    <s v=""/>
    <s v=""/>
    <m/>
    <s v=""/>
    <m/>
    <m/>
    <m/>
    <m/>
    <m/>
    <s v=""/>
    <s v=""/>
    <s v=""/>
    <s v=""/>
    <s v=""/>
    <n v="29300"/>
  </r>
  <r>
    <n v="254"/>
    <d v="2023-11-01T21:39:00"/>
    <s v="Bud Quality Production"/>
    <s v="GHQ"/>
    <s v="W+K"/>
    <n v="0"/>
    <x v="3"/>
    <s v="Mainstream Brand B"/>
    <x v="1"/>
    <x v="7"/>
    <s v=""/>
    <s v="Audio Post"/>
    <s v="Option B"/>
    <s v="Budweiser_AICPaudioEvilTwin_081123_B"/>
    <s v="Original"/>
    <n v="34700"/>
    <s v="firm-bid"/>
    <m/>
    <n v="1"/>
    <m/>
    <m/>
    <m/>
    <n v="1"/>
    <m/>
    <m/>
    <m/>
    <m/>
    <m/>
    <m/>
    <m/>
    <s v=""/>
    <m/>
    <s v=""/>
    <s v=""/>
    <m/>
    <s v=""/>
    <s v=""/>
    <m/>
    <m/>
    <m/>
    <m/>
    <m/>
    <s v=""/>
    <m/>
    <m/>
    <s v=""/>
    <s v=""/>
    <s v=""/>
    <m/>
    <s v=""/>
    <m/>
    <m/>
    <s v=""/>
    <s v=""/>
    <m/>
    <m/>
    <m/>
    <m/>
    <s v=""/>
    <m/>
    <m/>
    <s v=""/>
    <s v=""/>
    <m/>
    <s v=""/>
    <m/>
    <m/>
    <m/>
    <m/>
    <m/>
    <s v=""/>
    <s v=""/>
    <s v=""/>
    <s v=""/>
    <s v=""/>
    <n v="34700"/>
  </r>
  <r>
    <n v="254"/>
    <d v="2023-11-01T21:39:00"/>
    <s v="Bud Quality Production"/>
    <s v="GHQ"/>
    <s v="W+K"/>
    <n v="0"/>
    <x v="3"/>
    <s v="Mainstream Brand B"/>
    <x v="1"/>
    <x v="7"/>
    <s v=""/>
    <s v="Audio Post"/>
    <s v="Mugshot Audio post"/>
    <s v=""/>
    <s v="Original"/>
    <n v="29508.2"/>
    <s v="firm-bid"/>
    <m/>
    <m/>
    <m/>
    <m/>
    <m/>
    <n v="1"/>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231206_Budweiser_ballad_quote"/>
    <s v=""/>
    <s v="Original"/>
    <n v="44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231208_Budweiser_ballad_quote"/>
    <s v=""/>
    <s v="Original"/>
    <n v="44000"/>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Mugshot"/>
    <s v="Audio Post"/>
    <s v="Mugshot Final Award"/>
    <s v=""/>
    <s v="Original"/>
    <n v="26131.14"/>
    <s v="firm-bid"/>
    <n v="30763.934000000001"/>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Elliott Power"/>
    <s v=""/>
    <s v="Original"/>
    <n v="68510.64"/>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Rough Crowd Elliott Power"/>
    <s v=""/>
    <s v="Original"/>
    <n v="71261.91"/>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Budweiser Rough Crowd Elliott Power talent"/>
    <s v=""/>
    <s v="Original"/>
    <n v="72945.48"/>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Primo Content"/>
    <s v="231113_AICP_Bud_Crowd_Primo_Dir.NicoAndAlvaro v2"/>
    <s v="Original"/>
    <n v="76090.393479999999"/>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 budget incl US usages"/>
    <s v=""/>
    <s v="Original"/>
    <n v="127017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 budget excl US usages"/>
    <s v=""/>
    <s v="Original"/>
    <n v="112519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_budget_incl_US_Bacon_v03"/>
    <s v=""/>
    <s v="Original"/>
    <n v="127017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_budget_excl_US_Bacon_v03"/>
    <s v=""/>
    <s v="Original"/>
    <n v="1125191"/>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Company 3"/>
    <s v="Color Grading"/>
    <s v="Budweiser - Colour Company 3"/>
    <s v=""/>
    <s v="Original"/>
    <n v="12000"/>
    <s v="firm-bid"/>
    <n v="12000"/>
    <m/>
    <m/>
    <m/>
    <m/>
    <m/>
    <m/>
    <m/>
    <m/>
    <m/>
    <m/>
    <m/>
    <m/>
    <s v=""/>
    <m/>
    <s v=""/>
    <s v=""/>
    <m/>
    <s v=""/>
    <s v=""/>
    <m/>
    <m/>
    <m/>
    <m/>
    <m/>
    <s v=""/>
    <m/>
    <m/>
    <s v=""/>
    <s v=""/>
    <s v=""/>
    <m/>
    <s v=""/>
    <m/>
    <m/>
    <s v=""/>
    <s v=""/>
    <m/>
    <m/>
    <m/>
    <m/>
    <s v=""/>
    <m/>
    <m/>
    <s v=""/>
    <s v=""/>
    <m/>
    <s v=""/>
    <m/>
    <m/>
    <m/>
    <m/>
    <m/>
    <s v=""/>
    <s v=""/>
    <s v=""/>
    <s v=""/>
    <s v=""/>
    <n v="0"/>
  </r>
  <r>
    <n v="254"/>
    <d v="2023-11-01T21:39:00"/>
    <s v="Bud Quality Production"/>
    <s v="GHQ"/>
    <s v="W+K"/>
    <n v="1"/>
    <x v="3"/>
    <s v="Mainstream Brand B"/>
    <x v="1"/>
    <x v="7"/>
    <s v="Invisible Works"/>
    <s v="VFX"/>
    <s v="Invisible Final Award"/>
    <s v=""/>
    <s v="Original"/>
    <n v="32215"/>
    <s v="firm-bid"/>
    <n v="32215"/>
    <m/>
    <m/>
    <m/>
    <m/>
    <m/>
    <m/>
    <m/>
    <m/>
    <m/>
    <m/>
    <m/>
    <m/>
    <s v=""/>
    <m/>
    <s v=""/>
    <s v=""/>
    <m/>
    <s v=""/>
    <s v=""/>
    <m/>
    <m/>
    <m/>
    <m/>
    <m/>
    <s v=""/>
    <m/>
    <m/>
    <s v=""/>
    <s v=""/>
    <s v=""/>
    <m/>
    <s v=""/>
    <m/>
    <m/>
    <s v=""/>
    <s v=""/>
    <m/>
    <m/>
    <m/>
    <m/>
    <s v=""/>
    <m/>
    <m/>
    <s v=""/>
    <s v=""/>
    <m/>
    <s v=""/>
    <m/>
    <m/>
    <m/>
    <m/>
    <m/>
    <s v=""/>
    <s v=""/>
    <s v=""/>
    <s v=""/>
    <s v=""/>
    <n v="0"/>
  </r>
  <r>
    <n v="255"/>
    <d v="2023-11-09T13:51:00"/>
    <s v="BUD | Quality | FFF"/>
    <s v="GHQ"/>
    <s v="W+K"/>
    <n v="0"/>
    <x v="3"/>
    <s v="Mainstream Brand B"/>
    <x v="1"/>
    <x v="7"/>
    <s v=""/>
    <s v="Film &amp; Video Production"/>
    <s v="FFF produced in conjunction with Quality &amp; Joint"/>
    <s v=""/>
    <s v="Original"/>
    <n v="141755.48000000001"/>
    <s v="firm-bid"/>
    <m/>
    <m/>
    <m/>
    <m/>
    <m/>
    <m/>
    <m/>
    <m/>
    <m/>
    <m/>
    <m/>
    <m/>
    <m/>
    <s v=""/>
    <m/>
    <s v=""/>
    <s v=""/>
    <m/>
    <s v=""/>
    <s v=""/>
    <m/>
    <m/>
    <m/>
    <m/>
    <m/>
    <s v=""/>
    <m/>
    <m/>
    <s v=""/>
    <s v=""/>
    <s v=""/>
    <m/>
    <s v=""/>
    <m/>
    <m/>
    <s v=""/>
    <s v=""/>
    <m/>
    <m/>
    <m/>
    <m/>
    <s v=""/>
    <m/>
    <m/>
    <s v=""/>
    <s v=""/>
    <m/>
    <s v=""/>
    <m/>
    <m/>
    <m/>
    <m/>
    <m/>
    <s v=""/>
    <s v=""/>
    <s v=""/>
    <s v=""/>
    <s v=""/>
    <n v="0"/>
  </r>
  <r>
    <n v="255"/>
    <d v="2023-11-09T13:51:00"/>
    <s v="BUD | Quality | FFF"/>
    <s v="GHQ"/>
    <s v="W+K"/>
    <n v="1"/>
    <x v="3"/>
    <s v="Mainstream Brand B"/>
    <x v="1"/>
    <x v="7"/>
    <s v="Joint Editorial SP"/>
    <s v="Film &amp; Video Production"/>
    <s v="Quality FFF Production_Smooth Moves_v4"/>
    <s v=""/>
    <s v="Original"/>
    <n v="274817"/>
    <s v="firm-bid"/>
    <n v="145939.16"/>
    <m/>
    <m/>
    <m/>
    <m/>
    <m/>
    <m/>
    <m/>
    <m/>
    <m/>
    <m/>
    <m/>
    <m/>
    <s v=""/>
    <m/>
    <s v=""/>
    <s v=""/>
    <m/>
    <s v=""/>
    <s v=""/>
    <m/>
    <m/>
    <m/>
    <m/>
    <m/>
    <s v=""/>
    <m/>
    <m/>
    <s v=""/>
    <s v=""/>
    <s v=""/>
    <m/>
    <s v=""/>
    <m/>
    <m/>
    <s v=""/>
    <s v=""/>
    <m/>
    <m/>
    <m/>
    <m/>
    <s v=""/>
    <m/>
    <m/>
    <s v=""/>
    <s v=""/>
    <m/>
    <s v=""/>
    <m/>
    <m/>
    <m/>
    <m/>
    <m/>
    <s v=""/>
    <s v=""/>
    <s v=""/>
    <s v=""/>
    <s v=""/>
    <n v="0"/>
  </r>
  <r>
    <n v="255"/>
    <d v="2023-11-09T13:51:00"/>
    <s v="BUD | Quality | FFF"/>
    <s v="GHQ"/>
    <s v="W+K"/>
    <n v="0"/>
    <x v="3"/>
    <s v="Mainstream Brand B"/>
    <x v="1"/>
    <x v="7"/>
    <s v=""/>
    <s v="Film &amp; Video Production"/>
    <s v="Overages"/>
    <s v=""/>
    <s v="Original"/>
    <n v="2124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Editorial"/>
    <s v="BUDWEIDER_SMOOTH_MOVES_EDIT_QUOTE_3937.2"/>
    <s v=""/>
    <s v="Original"/>
    <n v="2563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Audio Post"/>
    <s v="Mugshot Audio Post - Quality FFF"/>
    <s v=""/>
    <s v="Original"/>
    <n v="39140"/>
    <s v="firm-bid"/>
    <m/>
    <m/>
    <m/>
    <m/>
    <m/>
    <n v="1"/>
    <m/>
    <m/>
    <m/>
    <m/>
    <m/>
    <m/>
    <m/>
    <s v=""/>
    <m/>
    <s v=""/>
    <s v=""/>
    <m/>
    <s v=""/>
    <s v=""/>
    <m/>
    <m/>
    <m/>
    <m/>
    <m/>
    <s v=""/>
    <m/>
    <m/>
    <s v=""/>
    <s v=""/>
    <s v=""/>
    <m/>
    <s v=""/>
    <m/>
    <m/>
    <s v=""/>
    <s v=""/>
    <m/>
    <m/>
    <m/>
    <m/>
    <s v=""/>
    <m/>
    <m/>
    <s v=""/>
    <s v=""/>
    <m/>
    <s v=""/>
    <m/>
    <m/>
    <m/>
    <m/>
    <m/>
    <s v=""/>
    <s v=""/>
    <s v=""/>
    <s v=""/>
    <s v=""/>
    <n v="0"/>
  </r>
  <r>
    <n v="255"/>
    <d v="2023-11-09T13:51:00"/>
    <s v="BUD | Quality | FFF"/>
    <s v="GHQ"/>
    <s v="W+K"/>
    <n v="1"/>
    <x v="3"/>
    <s v="Mainstream Brand B"/>
    <x v="1"/>
    <x v="7"/>
    <s v="Mugshot"/>
    <s v="Audio Post"/>
    <s v="Mugshot award"/>
    <s v=""/>
    <s v="Original"/>
    <n v="31763"/>
    <s v="firm-bid"/>
    <n v="35451.5"/>
    <m/>
    <m/>
    <m/>
    <m/>
    <m/>
    <m/>
    <m/>
    <m/>
    <m/>
    <m/>
    <m/>
    <m/>
    <s v=""/>
    <m/>
    <s v=""/>
    <s v=""/>
    <m/>
    <s v=""/>
    <s v=""/>
    <m/>
    <m/>
    <m/>
    <m/>
    <m/>
    <s v=""/>
    <m/>
    <m/>
    <s v=""/>
    <s v=""/>
    <s v=""/>
    <m/>
    <s v=""/>
    <m/>
    <m/>
    <s v=""/>
    <s v=""/>
    <m/>
    <m/>
    <m/>
    <m/>
    <s v=""/>
    <m/>
    <m/>
    <s v=""/>
    <s v=""/>
    <m/>
    <s v=""/>
    <m/>
    <m/>
    <m/>
    <m/>
    <m/>
    <s v=""/>
    <s v=""/>
    <s v=""/>
    <s v=""/>
    <s v=""/>
    <n v="0"/>
  </r>
  <r>
    <n v="255"/>
    <d v="2023-11-09T13:51:00"/>
    <s v="BUD | Quality | FFF"/>
    <s v="GHQ"/>
    <s v="W+K"/>
    <n v="1"/>
    <x v="3"/>
    <s v="Mainstream Brand B"/>
    <x v="1"/>
    <x v="7"/>
    <s v="Invisible Works"/>
    <s v="Finishing"/>
    <s v="Bud_Quality_FFF_Liquid Treatment"/>
    <s v=""/>
    <s v="Original"/>
    <n v="61553"/>
    <s v="firm-bid"/>
    <n v="70874"/>
    <m/>
    <m/>
    <m/>
    <m/>
    <m/>
    <m/>
    <m/>
    <m/>
    <m/>
    <m/>
    <m/>
    <m/>
    <s v=""/>
    <m/>
    <s v=""/>
    <s v=""/>
    <m/>
    <s v=""/>
    <s v=""/>
    <m/>
    <m/>
    <m/>
    <m/>
    <m/>
    <s v=""/>
    <m/>
    <m/>
    <s v=""/>
    <s v=""/>
    <s v=""/>
    <m/>
    <s v=""/>
    <m/>
    <m/>
    <s v=""/>
    <s v=""/>
    <m/>
    <m/>
    <m/>
    <m/>
    <s v=""/>
    <m/>
    <m/>
    <s v=""/>
    <s v=""/>
    <m/>
    <s v=""/>
    <m/>
    <m/>
    <m/>
    <m/>
    <m/>
    <s v=""/>
    <s v=""/>
    <s v=""/>
    <s v=""/>
    <s v=""/>
    <n v="0"/>
  </r>
  <r>
    <n v="255"/>
    <d v="2023-11-09T13:51:00"/>
    <s v="BUD | Quality | FFF"/>
    <s v="GHQ"/>
    <s v="W+K"/>
    <n v="0"/>
    <x v="3"/>
    <s v="Mainstream Brand B"/>
    <x v="1"/>
    <x v="7"/>
    <s v=""/>
    <s v="Finishing"/>
    <s v="Quality_FFF_POST PRODUCTION&amp;COLOR GRADING"/>
    <s v=""/>
    <s v="Original"/>
    <n v="75184"/>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Finishing"/>
    <s v="JOINT aicp fff post production"/>
    <s v=""/>
    <s v="Original"/>
    <n v="7588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Photo Retouching &amp; Post"/>
    <s v="Bud FFF OOH FULL DELIVERIES AICP"/>
    <s v=""/>
    <s v="Original"/>
    <n v="21590"/>
    <s v="firm-bid"/>
    <m/>
    <m/>
    <m/>
    <m/>
    <m/>
    <m/>
    <m/>
    <m/>
    <m/>
    <m/>
    <m/>
    <m/>
    <m/>
    <s v=""/>
    <m/>
    <s v=""/>
    <s v=""/>
    <m/>
    <s v=""/>
    <s v=""/>
    <m/>
    <m/>
    <m/>
    <m/>
    <m/>
    <s v=""/>
    <m/>
    <m/>
    <s v=""/>
    <s v=""/>
    <s v=""/>
    <m/>
    <s v=""/>
    <m/>
    <m/>
    <s v=""/>
    <s v=""/>
    <m/>
    <m/>
    <m/>
    <m/>
    <s v=""/>
    <m/>
    <m/>
    <s v=""/>
    <s v=""/>
    <m/>
    <s v=""/>
    <m/>
    <m/>
    <m/>
    <m/>
    <m/>
    <s v=""/>
    <s v=""/>
    <s v=""/>
    <s v=""/>
    <s v=""/>
    <n v="0"/>
  </r>
  <r>
    <n v="255"/>
    <d v="2023-11-09T13:51:00"/>
    <s v="BUD | Quality | FFF"/>
    <s v="GHQ"/>
    <s v="W+K"/>
    <n v="1"/>
    <x v="3"/>
    <s v="Mainstream Brand B"/>
    <x v="1"/>
    <x v="7"/>
    <s v="Reconcavo"/>
    <s v="Still Photography Production"/>
    <s v="Reconcavo_Alex Takaki | Still Photography Bid 9 images"/>
    <s v="Reconcavo_AlexTakaki_AICPForm_Bid_9images"/>
    <s v="Original"/>
    <n v="22767"/>
    <s v="firm-bid"/>
    <n v="22767"/>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CutWater_Tsin_Bid_Orlando_Bid Package"/>
    <s v=""/>
    <s v="Original"/>
    <n v="693643.72"/>
    <s v="firm-bid"/>
    <m/>
    <n v="1"/>
    <m/>
    <m/>
    <m/>
    <m/>
    <n v="1"/>
    <m/>
    <m/>
    <m/>
    <m/>
    <m/>
    <m/>
    <s v=""/>
    <m/>
    <s v=""/>
    <s v=""/>
    <m/>
    <s v=""/>
    <s v=""/>
    <m/>
    <m/>
    <m/>
    <m/>
    <m/>
    <s v=""/>
    <m/>
    <m/>
    <s v=""/>
    <s v=""/>
    <s v=""/>
    <m/>
    <s v=""/>
    <m/>
    <m/>
    <s v=""/>
    <s v=""/>
    <m/>
    <m/>
    <m/>
    <m/>
    <s v=""/>
    <m/>
    <m/>
    <s v=""/>
    <s v=""/>
    <m/>
    <s v=""/>
    <m/>
    <m/>
    <m/>
    <m/>
    <m/>
    <s v=""/>
    <s v=""/>
    <s v=""/>
    <s v=""/>
    <s v=""/>
    <n v="693643.72"/>
  </r>
  <r>
    <n v="257"/>
    <d v="2023-11-10T17:46:00"/>
    <s v="Cutwater Video 2024"/>
    <s v="NAZ"/>
    <s v="AKQA"/>
    <n v="0"/>
    <x v="1"/>
    <s v="Niche Brand A"/>
    <x v="2"/>
    <x v="0"/>
    <s v=""/>
    <s v="Film &amp; Video Production"/>
    <s v="CutWater_Tsin_Bid_Mallorca_Bid Package"/>
    <s v=""/>
    <s v="Original"/>
    <n v="761179.23"/>
    <s v="firm-bid"/>
    <m/>
    <n v="1"/>
    <m/>
    <m/>
    <m/>
    <m/>
    <n v="1"/>
    <m/>
    <m/>
    <m/>
    <m/>
    <m/>
    <m/>
    <s v=""/>
    <m/>
    <s v=""/>
    <s v=""/>
    <m/>
    <s v=""/>
    <s v=""/>
    <m/>
    <m/>
    <m/>
    <m/>
    <m/>
    <s v=""/>
    <m/>
    <m/>
    <s v=""/>
    <s v=""/>
    <s v=""/>
    <m/>
    <s v=""/>
    <m/>
    <m/>
    <s v=""/>
    <s v=""/>
    <m/>
    <m/>
    <m/>
    <m/>
    <s v=""/>
    <m/>
    <m/>
    <s v=""/>
    <s v=""/>
    <m/>
    <s v=""/>
    <m/>
    <m/>
    <m/>
    <m/>
    <m/>
    <s v=""/>
    <s v=""/>
    <s v=""/>
    <s v=""/>
    <s v=""/>
    <n v="761179.23"/>
  </r>
  <r>
    <n v="257"/>
    <d v="2023-11-10T17:46:00"/>
    <s v="Cutwater Video 2024"/>
    <s v="NAZ"/>
    <s v="AKQA"/>
    <n v="0"/>
    <x v="1"/>
    <s v="Niche Brand A"/>
    <x v="2"/>
    <x v="0"/>
    <s v=""/>
    <s v="Film &amp; Video Production"/>
    <s v="CutWater_Tsin_Bid_Colombia_Bid Package"/>
    <s v=""/>
    <s v="Original"/>
    <n v="689502.57"/>
    <s v="firm-bid"/>
    <m/>
    <n v="1"/>
    <m/>
    <m/>
    <m/>
    <m/>
    <n v="1"/>
    <m/>
    <m/>
    <m/>
    <m/>
    <m/>
    <m/>
    <s v=""/>
    <m/>
    <s v=""/>
    <s v=""/>
    <m/>
    <s v=""/>
    <s v=""/>
    <m/>
    <m/>
    <m/>
    <m/>
    <m/>
    <s v=""/>
    <m/>
    <m/>
    <s v=""/>
    <s v=""/>
    <s v=""/>
    <m/>
    <s v=""/>
    <m/>
    <m/>
    <s v=""/>
    <s v=""/>
    <m/>
    <m/>
    <m/>
    <m/>
    <s v=""/>
    <m/>
    <m/>
    <s v=""/>
    <s v=""/>
    <m/>
    <s v=""/>
    <m/>
    <m/>
    <m/>
    <m/>
    <m/>
    <s v=""/>
    <s v=""/>
    <s v=""/>
    <s v=""/>
    <s v=""/>
    <n v="689502.57"/>
  </r>
  <r>
    <n v="257"/>
    <d v="2023-11-10T17:46:00"/>
    <s v="Cutwater Video 2024"/>
    <s v="NAZ"/>
    <s v="AKQA"/>
    <n v="0"/>
    <x v="1"/>
    <s v="Niche Brand A"/>
    <x v="2"/>
    <x v="0"/>
    <s v=""/>
    <s v="Film &amp; Video Production"/>
    <s v="CutWater_Tsin_Bid_Atlanta_Bid Package"/>
    <s v=""/>
    <s v="Original"/>
    <n v="699839.43"/>
    <s v="firm-bid"/>
    <m/>
    <n v="1"/>
    <m/>
    <m/>
    <m/>
    <m/>
    <n v="1"/>
    <m/>
    <m/>
    <m/>
    <m/>
    <m/>
    <m/>
    <s v=""/>
    <m/>
    <s v=""/>
    <s v=""/>
    <m/>
    <s v=""/>
    <s v=""/>
    <m/>
    <m/>
    <m/>
    <m/>
    <m/>
    <s v=""/>
    <m/>
    <m/>
    <s v=""/>
    <s v=""/>
    <s v=""/>
    <m/>
    <s v=""/>
    <m/>
    <m/>
    <s v=""/>
    <s v=""/>
    <m/>
    <m/>
    <m/>
    <m/>
    <s v=""/>
    <m/>
    <m/>
    <s v=""/>
    <s v=""/>
    <m/>
    <s v=""/>
    <m/>
    <m/>
    <m/>
    <m/>
    <m/>
    <s v=""/>
    <s v=""/>
    <s v=""/>
    <s v=""/>
    <s v=""/>
    <n v="699839.43"/>
  </r>
  <r>
    <n v="257"/>
    <d v="2023-11-10T17:46:00"/>
    <s v="Cutwater Video 2024"/>
    <s v="NAZ"/>
    <s v="AKQA"/>
    <n v="1"/>
    <x v="1"/>
    <s v="Niche Brand A"/>
    <x v="2"/>
    <x v="0"/>
    <s v="Moirai"/>
    <s v="Film &amp; Video Production"/>
    <s v="Revised Package: BROOKS | MOIRAI x CUTWATER BID PACKAGE (ATLANTA, GEORGIA)"/>
    <s v="ATLANTA MOIRAI adjusted Budget - Cutwater:AKQA (Atlanta) US$"/>
    <s v="Original"/>
    <n v="645364"/>
    <s v="firm-bid"/>
    <n v="697905.79"/>
    <m/>
    <m/>
    <m/>
    <m/>
    <n v="1"/>
    <m/>
    <n v="22300"/>
    <n v="0"/>
    <m/>
    <n v="4000"/>
    <m/>
    <m/>
    <s v=""/>
    <m/>
    <s v=""/>
    <s v=""/>
    <m/>
    <s v=""/>
    <s v=""/>
    <m/>
    <m/>
    <n v="45000"/>
    <m/>
    <n v="0"/>
    <s v=""/>
    <n v="2500"/>
    <n v="14500"/>
    <s v=""/>
    <s v=""/>
    <s v=""/>
    <n v="27700"/>
    <s v=""/>
    <n v="307150"/>
    <n v="0"/>
    <s v=""/>
    <s v=""/>
    <n v="9500"/>
    <n v="0"/>
    <m/>
    <m/>
    <s v=""/>
    <n v="0"/>
    <m/>
    <s v=""/>
    <s v=""/>
    <m/>
    <s v=""/>
    <m/>
    <m/>
    <m/>
    <m/>
    <n v="0"/>
    <s v=""/>
    <s v=""/>
    <s v=""/>
    <s v=""/>
    <s v=""/>
    <n v="0"/>
  </r>
  <r>
    <n v="257"/>
    <d v="2023-11-10T17:46:00"/>
    <s v="Cutwater Video 2024"/>
    <s v="NAZ"/>
    <s v="AKQA"/>
    <n v="0"/>
    <x v="1"/>
    <s v="Niche Brand A"/>
    <x v="2"/>
    <x v="0"/>
    <s v=""/>
    <s v="Film &amp; Video Production"/>
    <s v="Overage 1 - CUTWATER 3 day shoot"/>
    <s v="MOIRAI Overage - CutwaterAKQA (Atlanta 3 DAY)"/>
    <s v="Overage"/>
    <n v="133910"/>
    <s v="firm-bid"/>
    <m/>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Overage Pavers APPROVED by client"/>
    <s v="MOIRAI Overage - CutwaterAKQA (Atlanta PAVERS OVERAGE)"/>
    <s v="Overage"/>
    <n v="6120"/>
    <s v="firm-bid"/>
    <m/>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AKQA - CUTWATER OVERAGE OT APPROVED BY CLIENT"/>
    <s v="MOIRAI Overage - CutwaterAKQA (Atlanta OT  OVERAGE)"/>
    <s v="Overage"/>
    <n v="2000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Producción_v1"/>
    <s v=""/>
    <s v="Original"/>
    <n v="1239026"/>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Usage_WW_v1"/>
    <s v=""/>
    <s v="Original"/>
    <n v="100047"/>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1 with Les Amateurs_v1"/>
    <s v=""/>
    <s v="Original"/>
    <n v="37001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2 with Bacon X_v1"/>
    <s v=""/>
    <s v="Original"/>
    <n v="522073"/>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3 with ETC_v1"/>
    <s v=""/>
    <s v="Original"/>
    <n v="756036"/>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1 MICHELOB NBA_MW_4D@BA_Op1_Les Amateurs_2ENE"/>
    <s v=""/>
    <s v="Original"/>
    <n v="1699979"/>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 2 MICHELOB NBA_MW_4D@BA_Op2_Bacon X_2ENE"/>
    <s v=""/>
    <s v="Original"/>
    <n v="185797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 3 MICHELOB NBA_MW_4D@BA_Op3_ETC_2ENE"/>
    <s v=""/>
    <s v="Original"/>
    <n v="2107661"/>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23173.01 Michellob NBA Bid PRIMO Mx"/>
    <s v=""/>
    <s v="Original"/>
    <n v="2017518"/>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23173.09 Michelob NBA Bid PRIMO _ Uruguay"/>
    <s v=""/>
    <s v="Original"/>
    <n v="1844578"/>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s v=""/>
    <s v="Original"/>
    <n v="2237844"/>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and Usa"/>
    <s v=""/>
    <s v="Original"/>
    <n v="270414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final budget)"/>
    <s v=""/>
    <s v="Original"/>
    <n v="2103934"/>
    <s v="firm-bid"/>
    <m/>
    <m/>
    <m/>
    <m/>
    <m/>
    <m/>
    <m/>
    <m/>
    <m/>
    <m/>
    <m/>
    <m/>
    <m/>
    <s v=""/>
    <m/>
    <s v=""/>
    <s v=""/>
    <m/>
    <s v=""/>
    <s v=""/>
    <m/>
    <m/>
    <m/>
    <m/>
    <m/>
    <s v=""/>
    <m/>
    <m/>
    <s v=""/>
    <s v=""/>
    <s v=""/>
    <m/>
    <s v=""/>
    <m/>
    <m/>
    <s v=""/>
    <s v=""/>
    <m/>
    <m/>
    <m/>
    <m/>
    <s v=""/>
    <m/>
    <m/>
    <s v=""/>
    <s v=""/>
    <m/>
    <s v=""/>
    <m/>
    <m/>
    <m/>
    <m/>
    <m/>
    <s v=""/>
    <s v=""/>
    <s v=""/>
    <s v=""/>
    <s v=""/>
    <n v="0"/>
  </r>
  <r>
    <n v="262"/>
    <d v="2024-01-18T17:17:00"/>
    <s v="Beckham Equity Campaign"/>
    <s v="GHQ"/>
    <s v="GUT"/>
    <n v="1"/>
    <x v="5"/>
    <s v="Luxury Brand B"/>
    <x v="9"/>
    <x v="0"/>
    <s v="Division7"/>
    <s v="Film &amp; Video Production"/>
    <s v="Division7 Production"/>
    <s v="MasterBid Div7 v3"/>
    <s v="Original"/>
    <n v="1237603"/>
    <s v="firm-bid"/>
    <n v="1237603"/>
    <m/>
    <m/>
    <m/>
    <m/>
    <m/>
    <m/>
    <n v="0"/>
    <n v="0"/>
    <n v="0"/>
    <n v="0"/>
    <n v="0"/>
    <n v="0"/>
    <s v=""/>
    <m/>
    <s v=""/>
    <s v="0"/>
    <n v="82500"/>
    <s v=""/>
    <s v=""/>
    <n v="0"/>
    <n v="0"/>
    <n v="0"/>
    <n v="0"/>
    <n v="0"/>
    <s v=""/>
    <n v="1350"/>
    <n v="0"/>
    <s v="769778"/>
    <s v=""/>
    <s v="0"/>
    <n v="57054"/>
    <s v=""/>
    <n v="0"/>
    <n v="0"/>
    <s v=""/>
    <s v="0"/>
    <n v="0"/>
    <n v="67775"/>
    <n v="0"/>
    <m/>
    <s v="0"/>
    <m/>
    <m/>
    <s v=""/>
    <s v=""/>
    <m/>
    <s v=""/>
    <n v="0"/>
    <m/>
    <m/>
    <m/>
    <n v="0"/>
    <s v=""/>
    <s v="0"/>
    <s v=""/>
    <s v=""/>
    <s v=""/>
    <n v="0"/>
  </r>
  <r>
    <n v="262"/>
    <d v="2024-01-18T17:17:00"/>
    <s v="Beckham Equity Campaign"/>
    <s v="GHQ"/>
    <s v="GUT"/>
    <n v="1"/>
    <x v="5"/>
    <s v="Luxury Brand B"/>
    <x v="9"/>
    <x v="0"/>
    <s v="The Mill"/>
    <s v="VFX"/>
    <s v="The Mill VFX"/>
    <s v="MillVFX"/>
    <s v="Original"/>
    <n v="178673"/>
    <s v="firm-bid"/>
    <n v="178673"/>
    <m/>
    <m/>
    <m/>
    <m/>
    <m/>
    <m/>
    <n v="0"/>
    <n v="0"/>
    <n v="0"/>
    <n v="0"/>
    <n v="0"/>
    <n v="0"/>
    <s v=""/>
    <m/>
    <s v=""/>
    <s v="0"/>
    <n v="0"/>
    <s v=""/>
    <s v=""/>
    <n v="0"/>
    <n v="0"/>
    <n v="0"/>
    <n v="0"/>
    <n v="0"/>
    <s v=""/>
    <n v="0"/>
    <n v="0"/>
    <s v="0"/>
    <s v=""/>
    <s v="0"/>
    <n v="0"/>
    <s v=""/>
    <n v="0"/>
    <n v="0"/>
    <s v=""/>
    <s v="0"/>
    <n v="0"/>
    <n v="0"/>
    <n v="0"/>
    <m/>
    <s v="0"/>
    <m/>
    <m/>
    <s v=""/>
    <s v=""/>
    <m/>
    <s v=""/>
    <n v="0"/>
    <m/>
    <m/>
    <m/>
    <n v="0"/>
    <s v=""/>
    <s v="198525"/>
    <s v=""/>
    <s v=""/>
    <s v=""/>
    <n v="0"/>
  </r>
  <r>
    <n v="262"/>
    <d v="2024-01-18T17:17:00"/>
    <s v="Beckham Equity Campaign"/>
    <s v="GHQ"/>
    <s v="GUT"/>
    <n v="1"/>
    <x v="5"/>
    <s v="Luxury Brand B"/>
    <x v="9"/>
    <x v="0"/>
    <s v="Cosmo Street"/>
    <s v="Editorial"/>
    <s v="Cosmo Street Editorial"/>
    <s v="Cosmo"/>
    <s v="Original"/>
    <n v="210000"/>
    <s v="firm-bid"/>
    <n v="210000"/>
    <m/>
    <m/>
    <m/>
    <m/>
    <m/>
    <m/>
    <n v="0"/>
    <n v="0"/>
    <n v="0"/>
    <n v="0"/>
    <n v="0"/>
    <n v="0"/>
    <s v=""/>
    <m/>
    <s v=""/>
    <s v="0"/>
    <n v="0"/>
    <s v=""/>
    <s v=""/>
    <n v="144400"/>
    <n v="21475"/>
    <n v="52800"/>
    <n v="7350"/>
    <n v="0"/>
    <s v=""/>
    <n v="0"/>
    <n v="6675"/>
    <s v="0"/>
    <s v=""/>
    <s v="0"/>
    <n v="0"/>
    <s v=""/>
    <n v="0"/>
    <n v="0"/>
    <s v=""/>
    <s v="0"/>
    <n v="0"/>
    <n v="0"/>
    <n v="0"/>
    <m/>
    <s v="0"/>
    <m/>
    <m/>
    <s v=""/>
    <s v=""/>
    <m/>
    <s v=""/>
    <n v="0"/>
    <m/>
    <m/>
    <m/>
    <n v="0"/>
    <s v=""/>
    <s v="0"/>
    <s v=""/>
    <s v=""/>
    <s v=""/>
    <n v="0"/>
  </r>
  <r>
    <n v="263"/>
    <d v="2024-02-02T18:55:00"/>
    <s v="BUD | Music | Music System - Key Visuals"/>
    <s v="GHQ"/>
    <s v="W+K"/>
    <n v="1"/>
    <x v="3"/>
    <s v="Mainstream Brand B"/>
    <x v="1"/>
    <x v="9"/>
    <s v="Joint Editorial SP"/>
    <s v="Design"/>
    <s v="JOINT_KEYVISUAL_Budweiser_Music System_240208"/>
    <s v=""/>
    <s v="Original"/>
    <n v="53280"/>
    <s v="firm-bid"/>
    <n v="149426.6667"/>
    <m/>
    <m/>
    <m/>
    <m/>
    <m/>
    <m/>
    <m/>
    <m/>
    <m/>
    <m/>
    <m/>
    <m/>
    <s v=""/>
    <m/>
    <s v=""/>
    <s v=""/>
    <m/>
    <s v=""/>
    <s v=""/>
    <m/>
    <m/>
    <m/>
    <m/>
    <m/>
    <s v=""/>
    <m/>
    <m/>
    <s v=""/>
    <s v=""/>
    <s v=""/>
    <m/>
    <s v=""/>
    <m/>
    <m/>
    <s v=""/>
    <s v=""/>
    <m/>
    <m/>
    <m/>
    <m/>
    <s v=""/>
    <m/>
    <m/>
    <s v=""/>
    <s v=""/>
    <m/>
    <s v=""/>
    <m/>
    <m/>
    <m/>
    <m/>
    <m/>
    <s v=""/>
    <s v=""/>
    <s v=""/>
    <s v=""/>
    <s v=""/>
    <n v="0"/>
  </r>
  <r>
    <n v="263"/>
    <d v="2024-02-02T18:55:00"/>
    <s v="BUD | Music | Music System - Key Visuals"/>
    <s v="GHQ"/>
    <s v="W+K"/>
    <n v="0"/>
    <x v="3"/>
    <s v="Mainstream Brand B"/>
    <x v="1"/>
    <x v="9"/>
    <s v=""/>
    <s v="Design"/>
    <s v="Tendril Design + Animation Inc. - Bid Package for Budweiser"/>
    <s v=""/>
    <s v="Original"/>
    <n v="185000"/>
    <s v="firm-bid"/>
    <m/>
    <m/>
    <m/>
    <m/>
    <m/>
    <m/>
    <m/>
    <m/>
    <m/>
    <m/>
    <m/>
    <m/>
    <m/>
    <s v=""/>
    <m/>
    <s v=""/>
    <s v=""/>
    <m/>
    <s v=""/>
    <s v=""/>
    <m/>
    <m/>
    <m/>
    <m/>
    <m/>
    <s v=""/>
    <m/>
    <m/>
    <s v=""/>
    <s v=""/>
    <s v=""/>
    <m/>
    <s v=""/>
    <m/>
    <m/>
    <s v=""/>
    <s v=""/>
    <m/>
    <m/>
    <m/>
    <m/>
    <s v=""/>
    <m/>
    <m/>
    <s v=""/>
    <s v=""/>
    <m/>
    <s v=""/>
    <m/>
    <m/>
    <m/>
    <m/>
    <m/>
    <s v=""/>
    <s v=""/>
    <s v=""/>
    <s v=""/>
    <s v=""/>
    <n v="0"/>
  </r>
  <r>
    <n v="263"/>
    <d v="2024-02-02T18:55:00"/>
    <s v="BUD | Music | Music System - Key Visuals"/>
    <s v="GHQ"/>
    <s v="W+K"/>
    <n v="0"/>
    <x v="3"/>
    <s v="Mainstream Brand B"/>
    <x v="1"/>
    <x v="9"/>
    <s v=""/>
    <s v="Design"/>
    <s v="Tendril Design + Animation Inc. - UPDATED Bid Package for Budweiser"/>
    <s v="Tendril_AICPBid_Budweiser_KV"/>
    <s v="Original"/>
    <n v="210000"/>
    <s v="firm-bid"/>
    <m/>
    <m/>
    <m/>
    <m/>
    <m/>
    <m/>
    <m/>
    <m/>
    <m/>
    <m/>
    <m/>
    <m/>
    <m/>
    <s v=""/>
    <m/>
    <s v=""/>
    <s v=""/>
    <m/>
    <s v=""/>
    <s v=""/>
    <m/>
    <m/>
    <m/>
    <m/>
    <m/>
    <s v=""/>
    <m/>
    <m/>
    <s v=""/>
    <s v=""/>
    <s v=""/>
    <m/>
    <s v=""/>
    <m/>
    <m/>
    <s v=""/>
    <s v=""/>
    <m/>
    <m/>
    <m/>
    <m/>
    <s v=""/>
    <m/>
    <m/>
    <s v=""/>
    <s v=""/>
    <m/>
    <s v=""/>
    <m/>
    <m/>
    <m/>
    <m/>
    <m/>
    <s v=""/>
    <s v=""/>
    <s v=""/>
    <s v=""/>
    <s v=""/>
    <n v="0"/>
  </r>
  <r>
    <n v="264"/>
    <d v="2024-02-07T18:51:00"/>
    <s v="BUD | Music | Music System - Animation"/>
    <s v="GHQ"/>
    <s v="W+K"/>
    <n v="1"/>
    <x v="3"/>
    <s v="Mainstream Brand B"/>
    <x v="1"/>
    <x v="9"/>
    <s v="Joint Editorial SP"/>
    <s v="Animation"/>
    <s v="JOINT_ANIMATION_Budweiser_Music System_240208.docx.pdf"/>
    <s v=""/>
    <s v="Original"/>
    <n v="64800"/>
    <s v="firm-bid"/>
    <n v="300525"/>
    <m/>
    <m/>
    <m/>
    <m/>
    <m/>
    <m/>
    <m/>
    <m/>
    <m/>
    <m/>
    <m/>
    <m/>
    <s v=""/>
    <m/>
    <s v=""/>
    <s v=""/>
    <m/>
    <s v=""/>
    <s v=""/>
    <m/>
    <m/>
    <m/>
    <m/>
    <m/>
    <s v=""/>
    <m/>
    <m/>
    <s v=""/>
    <s v=""/>
    <s v=""/>
    <m/>
    <s v=""/>
    <m/>
    <m/>
    <s v=""/>
    <s v=""/>
    <m/>
    <m/>
    <m/>
    <m/>
    <s v=""/>
    <m/>
    <m/>
    <s v=""/>
    <s v=""/>
    <m/>
    <s v=""/>
    <m/>
    <m/>
    <m/>
    <m/>
    <m/>
    <s v=""/>
    <s v=""/>
    <s v=""/>
    <s v=""/>
    <s v=""/>
    <n v="0"/>
  </r>
  <r>
    <n v="264"/>
    <d v="2024-02-07T18:51:00"/>
    <s v="BUD | Music | Music System - Animation"/>
    <s v="GHQ"/>
    <s v="W+K"/>
    <n v="0"/>
    <x v="3"/>
    <s v="Mainstream Brand B"/>
    <x v="1"/>
    <x v="9"/>
    <s v=""/>
    <s v="Animation"/>
    <s v="Tendril Design + Animation Inc. Bid for Budweiser Animation - WKSP"/>
    <s v="Tendril_AICPBid_Budweiser_Animation_v01"/>
    <s v="Original"/>
    <n v="536250"/>
    <s v="firm-bid"/>
    <m/>
    <m/>
    <m/>
    <m/>
    <m/>
    <m/>
    <m/>
    <m/>
    <m/>
    <m/>
    <m/>
    <m/>
    <m/>
    <s v=""/>
    <m/>
    <s v=""/>
    <s v=""/>
    <m/>
    <s v=""/>
    <s v=""/>
    <m/>
    <m/>
    <m/>
    <m/>
    <m/>
    <s v=""/>
    <m/>
    <m/>
    <s v=""/>
    <s v=""/>
    <s v=""/>
    <m/>
    <s v=""/>
    <m/>
    <m/>
    <s v=""/>
    <s v=""/>
    <m/>
    <m/>
    <m/>
    <m/>
    <s v=""/>
    <m/>
    <m/>
    <s v=""/>
    <s v=""/>
    <m/>
    <s v=""/>
    <m/>
    <m/>
    <m/>
    <m/>
    <m/>
    <s v=""/>
    <s v=""/>
    <s v=""/>
    <s v=""/>
    <s v=""/>
    <n v="0"/>
  </r>
  <r>
    <n v="264"/>
    <d v="2024-02-07T18:51:00"/>
    <s v="BUD | Music | Music System - Animation"/>
    <s v="GHQ"/>
    <s v="W+K"/>
    <n v="1"/>
    <x v="3"/>
    <s v="Mainstream Brand B"/>
    <x v="1"/>
    <x v="9"/>
    <s v="Mugshot"/>
    <s v="Music"/>
    <s v="Bud Music System"/>
    <s v=""/>
    <s v="Original"/>
    <n v="22000"/>
    <s v="firm-bid"/>
    <n v="22000"/>
    <m/>
    <m/>
    <m/>
    <m/>
    <n v="1"/>
    <m/>
    <m/>
    <m/>
    <m/>
    <m/>
    <m/>
    <m/>
    <s v=""/>
    <m/>
    <s v=""/>
    <s v=""/>
    <m/>
    <s v=""/>
    <s v=""/>
    <m/>
    <m/>
    <m/>
    <m/>
    <m/>
    <s v=""/>
    <m/>
    <m/>
    <s v=""/>
    <s v=""/>
    <s v=""/>
    <m/>
    <s v=""/>
    <m/>
    <m/>
    <s v=""/>
    <s v=""/>
    <m/>
    <m/>
    <m/>
    <m/>
    <s v=""/>
    <m/>
    <m/>
    <s v=""/>
    <s v=""/>
    <m/>
    <s v=""/>
    <m/>
    <m/>
    <m/>
    <m/>
    <m/>
    <s v=""/>
    <s v=""/>
    <s v=""/>
    <s v=""/>
    <s v=""/>
    <n v="0"/>
  </r>
  <r>
    <n v="264"/>
    <d v="2024-02-07T18:51:00"/>
    <s v="BUD | Music | Music System - Animation"/>
    <s v="GHQ"/>
    <s v="W+K"/>
    <n v="1"/>
    <x v="3"/>
    <s v="Mainstream Brand B"/>
    <x v="1"/>
    <x v="9"/>
    <s v="Joint Editorial SP"/>
    <s v="Finishing"/>
    <s v="JOINT_FINISHING_Budweiser_Music System_240209"/>
    <s v=""/>
    <s v="Original"/>
    <n v="59040"/>
    <s v="firm-bid"/>
    <n v="59040"/>
    <m/>
    <m/>
    <m/>
    <m/>
    <m/>
    <m/>
    <m/>
    <m/>
    <m/>
    <m/>
    <m/>
    <m/>
    <s v=""/>
    <m/>
    <s v=""/>
    <s v=""/>
    <m/>
    <s v=""/>
    <s v=""/>
    <m/>
    <m/>
    <m/>
    <m/>
    <m/>
    <s v=""/>
    <m/>
    <m/>
    <s v=""/>
    <s v=""/>
    <s v=""/>
    <m/>
    <s v=""/>
    <m/>
    <m/>
    <s v=""/>
    <s v=""/>
    <m/>
    <m/>
    <m/>
    <m/>
    <s v=""/>
    <m/>
    <m/>
    <s v=""/>
    <s v=""/>
    <m/>
    <s v=""/>
    <m/>
    <m/>
    <m/>
    <m/>
    <m/>
    <s v=""/>
    <s v=""/>
    <s v=""/>
    <s v=""/>
    <s v=""/>
    <n v="0"/>
  </r>
  <r>
    <n v="265"/>
    <d v="2024-03-18T13:28:00"/>
    <s v="ULTRA ’23-’24 Courtside Production"/>
    <s v="NAZ"/>
    <s v="W+K"/>
    <n v="1"/>
    <x v="0"/>
    <s v="Luxury Brand A"/>
    <x v="1"/>
    <x v="0"/>
    <s v="Wave Studios NY"/>
    <s v="Audio Post"/>
    <s v="Sound design - WAVE"/>
    <s v="Wave"/>
    <s v="Original"/>
    <n v="9715"/>
    <s v="firm-bid"/>
    <n v="9715"/>
    <m/>
    <m/>
    <m/>
    <m/>
    <m/>
    <m/>
    <n v="0"/>
    <n v="0"/>
    <n v="0"/>
    <n v="9715"/>
    <n v="0"/>
    <n v="0"/>
    <s v=""/>
    <m/>
    <s v=""/>
    <s v="0"/>
    <n v="0"/>
    <s v=""/>
    <s v=""/>
    <n v="0"/>
    <n v="0"/>
    <n v="0"/>
    <n v="0"/>
    <n v="0"/>
    <s v=""/>
    <n v="0"/>
    <n v="0"/>
    <s v="0"/>
    <s v=""/>
    <s v="0"/>
    <n v="0"/>
    <s v=""/>
    <n v="0"/>
    <n v="0"/>
    <s v=""/>
    <s v="0"/>
    <n v="0"/>
    <n v="0"/>
    <n v="0"/>
    <m/>
    <s v="0"/>
    <m/>
    <m/>
    <s v=""/>
    <s v=""/>
    <m/>
    <s v=""/>
    <n v="0"/>
    <m/>
    <m/>
    <m/>
    <n v="0"/>
    <s v=""/>
    <s v="0"/>
    <s v=""/>
    <s v=""/>
    <s v=""/>
    <n v="0"/>
  </r>
  <r>
    <n v="265"/>
    <d v="2024-03-18T13:28:00"/>
    <s v="ULTRA ’23-’24 Courtside Production"/>
    <s v="NAZ"/>
    <s v="W+K"/>
    <n v="1"/>
    <x v="0"/>
    <s v="Luxury Brand A"/>
    <x v="1"/>
    <x v="0"/>
    <s v="Office of Development &amp; Design (O/DD)"/>
    <s v="Animation"/>
    <s v="O/DD Animation and Design"/>
    <s v="ODD"/>
    <s v="Original"/>
    <n v="144834"/>
    <s v="firm-bid"/>
    <n v="144834"/>
    <m/>
    <m/>
    <m/>
    <m/>
    <m/>
    <m/>
    <n v="114150"/>
    <n v="0"/>
    <n v="0"/>
    <n v="0"/>
    <n v="0"/>
    <n v="0"/>
    <s v=""/>
    <m/>
    <s v=""/>
    <s v="0"/>
    <n v="5000"/>
    <s v=""/>
    <s v=""/>
    <n v="0"/>
    <n v="0"/>
    <n v="0"/>
    <n v="0"/>
    <n v="0"/>
    <s v=""/>
    <n v="0"/>
    <n v="0"/>
    <s v="0"/>
    <s v=""/>
    <s v="0"/>
    <n v="0"/>
    <s v=""/>
    <n v="0"/>
    <n v="0"/>
    <s v=""/>
    <s v="0"/>
    <n v="0"/>
    <n v="0"/>
    <n v="0"/>
    <m/>
    <s v="0"/>
    <m/>
    <m/>
    <s v=""/>
    <s v=""/>
    <m/>
    <s v=""/>
    <n v="0"/>
    <m/>
    <m/>
    <m/>
    <n v="0"/>
    <s v=""/>
    <s v="0"/>
    <s v=""/>
    <s v=""/>
    <s v=""/>
    <n v="0"/>
  </r>
  <r>
    <n v="266"/>
    <d v="2024-03-21T19:54:00"/>
    <s v="Bud Light 2024 Super Bowl"/>
    <s v="NAZ"/>
    <s v="Anomaly"/>
    <n v="1"/>
    <x v="0"/>
    <s v="Luxury Brand A"/>
    <x v="3"/>
    <x v="0"/>
    <s v="MJZ"/>
    <s v="Film &amp; Video Production"/>
    <s v="Production Bid"/>
    <s v="Production EXPORT"/>
    <s v="Original"/>
    <n v="1957018"/>
    <s v="firm-bid"/>
    <n v="1957018"/>
    <m/>
    <m/>
    <m/>
    <m/>
    <m/>
    <m/>
    <n v="0"/>
    <n v="0"/>
    <n v="0"/>
    <n v="0"/>
    <n v="0"/>
    <n v="0"/>
    <s v=""/>
    <m/>
    <s v=""/>
    <s v="0"/>
    <n v="97500"/>
    <s v=""/>
    <s v=""/>
    <n v="0"/>
    <n v="0"/>
    <n v="0"/>
    <n v="0"/>
    <n v="144900"/>
    <s v=""/>
    <n v="4800"/>
    <n v="0"/>
    <s v=""/>
    <s v=""/>
    <s v="0"/>
    <n v="224753"/>
    <s v=""/>
    <n v="1550"/>
    <n v="0"/>
    <s v="0"/>
    <s v="0"/>
    <n v="0"/>
    <n v="191673"/>
    <n v="0"/>
    <m/>
    <s v="0"/>
    <m/>
    <m/>
    <s v=""/>
    <s v=""/>
    <m/>
    <s v=""/>
    <n v="0"/>
    <m/>
    <m/>
    <m/>
    <n v="0"/>
    <s v=""/>
    <s v="0"/>
    <s v=""/>
    <s v=""/>
    <s v=""/>
    <n v="0"/>
  </r>
  <r>
    <n v="266"/>
    <d v="2024-03-21T19:54:00"/>
    <s v="Bud Light 2024 Super Bowl"/>
    <s v="NAZ"/>
    <s v="Anomaly"/>
    <n v="1"/>
    <x v="0"/>
    <s v="Luxury Brand A"/>
    <x v="3"/>
    <x v="0"/>
    <s v="Work Editorial"/>
    <s v="Editorial"/>
    <s v="Editorial Bid"/>
    <s v="Editorial EXPORT"/>
    <s v="Original"/>
    <n v="170269"/>
    <s v="firm-bid"/>
    <n v="170269"/>
    <m/>
    <m/>
    <m/>
    <m/>
    <m/>
    <m/>
    <n v="0"/>
    <n v="0"/>
    <n v="0"/>
    <n v="15600"/>
    <n v="0"/>
    <n v="0"/>
    <s v=""/>
    <m/>
    <s v=""/>
    <s v="0"/>
    <n v="0"/>
    <s v=""/>
    <s v=""/>
    <n v="99000"/>
    <n v="10870"/>
    <n v="35800"/>
    <n v="5450"/>
    <n v="0"/>
    <s v=""/>
    <n v="0"/>
    <n v="0"/>
    <s v=""/>
    <s v=""/>
    <s v="0"/>
    <n v="0"/>
    <s v=""/>
    <n v="0"/>
    <n v="0"/>
    <s v="0"/>
    <s v="0"/>
    <n v="0"/>
    <n v="0"/>
    <n v="0"/>
    <m/>
    <s v="0"/>
    <m/>
    <m/>
    <s v=""/>
    <s v=""/>
    <m/>
    <s v=""/>
    <n v="0"/>
    <m/>
    <m/>
    <m/>
    <n v="0"/>
    <s v=""/>
    <s v="0"/>
    <s v=""/>
    <s v=""/>
    <s v=""/>
    <n v="0"/>
  </r>
  <r>
    <n v="266"/>
    <d v="2024-03-21T19:54:00"/>
    <s v="Bud Light 2024 Super Bowl"/>
    <s v="NAZ"/>
    <s v="Anomaly"/>
    <n v="1"/>
    <x v="0"/>
    <s v="Luxury Brand A"/>
    <x v="3"/>
    <x v="0"/>
    <s v="The Mill"/>
    <s v="Finishing"/>
    <s v="Finishing Bid"/>
    <s v="Finishing EXPORT"/>
    <s v="Original"/>
    <n v="427540"/>
    <s v="firm-bid"/>
    <n v="427540"/>
    <m/>
    <m/>
    <m/>
    <m/>
    <m/>
    <m/>
    <n v="0"/>
    <n v="0"/>
    <n v="0"/>
    <n v="0"/>
    <n v="0"/>
    <n v="0"/>
    <s v=""/>
    <m/>
    <s v=""/>
    <s v="0"/>
    <n v="0"/>
    <s v=""/>
    <s v=""/>
    <n v="0"/>
    <n v="0"/>
    <n v="0"/>
    <n v="0"/>
    <n v="0"/>
    <s v=""/>
    <n v="0"/>
    <n v="24000"/>
    <s v=""/>
    <s v=""/>
    <s v="0"/>
    <n v="0"/>
    <s v=""/>
    <n v="0"/>
    <n v="0"/>
    <s v="0"/>
    <s v="0"/>
    <n v="0"/>
    <n v="0"/>
    <n v="0"/>
    <m/>
    <s v="0"/>
    <m/>
    <m/>
    <s v=""/>
    <s v=""/>
    <m/>
    <s v=""/>
    <n v="0"/>
    <m/>
    <m/>
    <m/>
    <n v="0"/>
    <s v=""/>
    <s v="403540"/>
    <s v=""/>
    <s v=""/>
    <s v=""/>
    <n v="0"/>
  </r>
  <r>
    <n v="268"/>
    <d v="2024-04-25T18:37:00"/>
    <s v="Bud Light 2024 NFL Production"/>
    <s v="NAZ"/>
    <s v="The Martin Agency"/>
    <n v="0"/>
    <x v="2"/>
    <s v="Mainstream Brand A"/>
    <x v="0"/>
    <x v="10"/>
    <s v=""/>
    <s v="Film &amp; Video Production"/>
    <s v="WW7 x David Shafei | Bud Light x NFL Cans 2024"/>
    <s v="Bud Light_output_ABID"/>
    <s v="Original"/>
    <n v="958215.53899999999"/>
    <s v="firm-bid"/>
    <m/>
    <m/>
    <m/>
    <m/>
    <m/>
    <m/>
    <m/>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Editorial"/>
    <s v="Budlight Offline &amp; Mix"/>
    <s v="Bid_12720_1"/>
    <s v="Original"/>
    <n v="158357.29999999999"/>
    <s v="cost-plus"/>
    <m/>
    <m/>
    <m/>
    <m/>
    <m/>
    <n v="1"/>
    <n v="1"/>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Talent"/>
    <s v="WW7 Bud Light NFL Cans 24 PM Rider Estimate"/>
    <s v="Bud Light_output_ABID_PMRiderEstimate"/>
    <s v="Original"/>
    <n v="47299.45"/>
    <s v="cost-plus"/>
    <m/>
    <m/>
    <m/>
    <m/>
    <m/>
    <m/>
    <m/>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Green Production Costs"/>
    <s v="WW7 x David Shafei | Bud Light x NFL Cans 2024"/>
    <s v="Bud Light_output_ABID_brokerage"/>
    <s v="Original"/>
    <n v="15380.8"/>
    <s v="cost-plus"/>
    <m/>
    <m/>
    <m/>
    <m/>
    <m/>
    <m/>
    <m/>
    <m/>
    <m/>
    <m/>
    <m/>
    <m/>
    <m/>
    <s v=""/>
    <m/>
    <s v=""/>
    <s v=""/>
    <m/>
    <s v=""/>
    <s v=""/>
    <m/>
    <m/>
    <m/>
    <m/>
    <m/>
    <s v=""/>
    <m/>
    <m/>
    <s v=""/>
    <s v=""/>
    <s v=""/>
    <m/>
    <s v=""/>
    <m/>
    <m/>
    <s v=""/>
    <s v=""/>
    <m/>
    <m/>
    <m/>
    <m/>
    <s v=""/>
    <m/>
    <m/>
    <s v=""/>
    <s v=""/>
    <m/>
    <s v=""/>
    <m/>
    <m/>
    <m/>
    <m/>
    <m/>
    <s v=""/>
    <s v=""/>
    <s v=""/>
    <s v=""/>
    <s v=""/>
    <n v="0"/>
  </r>
  <r>
    <n v="269"/>
    <d v="2024-06-25T19:37:00"/>
    <s v="Busch Light Equity 2025"/>
    <s v="NAZ"/>
    <s v="The Martin Agency"/>
    <n v="0"/>
    <x v="0"/>
    <s v="Luxury Brand A"/>
    <x v="0"/>
    <x v="0"/>
    <s v=""/>
    <s v="Audio Post"/>
    <s v="Audio Post"/>
    <s v=""/>
    <s v="Original"/>
    <n v="15250"/>
    <s v="cost-plus"/>
    <m/>
    <m/>
    <m/>
    <m/>
    <m/>
    <m/>
    <m/>
    <m/>
    <m/>
    <m/>
    <m/>
    <m/>
    <m/>
    <s v=""/>
    <m/>
    <s v=""/>
    <s v=""/>
    <m/>
    <s v=""/>
    <s v=""/>
    <m/>
    <m/>
    <m/>
    <m/>
    <m/>
    <s v=""/>
    <m/>
    <m/>
    <s v=""/>
    <s v=""/>
    <s v=""/>
    <m/>
    <s v=""/>
    <m/>
    <m/>
    <s v=""/>
    <s v=""/>
    <m/>
    <m/>
    <m/>
    <m/>
    <s v=""/>
    <m/>
    <m/>
    <s v=""/>
    <s v=""/>
    <m/>
    <s v=""/>
    <m/>
    <m/>
    <m/>
    <m/>
    <m/>
    <s v=""/>
    <s v=""/>
    <s v=""/>
    <s v=""/>
    <s v=""/>
    <n v="0"/>
  </r>
  <r>
    <n v="269"/>
    <d v="2024-06-25T19:37:00"/>
    <s v="Busch Light Equity 2025"/>
    <s v="NAZ"/>
    <s v="The Martin Agency"/>
    <n v="0"/>
    <x v="0"/>
    <s v="Luxury Brand A"/>
    <x v="0"/>
    <x v="0"/>
    <s v=""/>
    <s v="Audio Post"/>
    <s v="Busch Light Equity 2025"/>
    <s v="AUDIO_BreakGlass_BuschLight_BidFile"/>
    <s v="Original"/>
    <n v="15250"/>
    <s v="cost-plus"/>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BNS NÜTRL Bid Package V1"/>
    <s v="LISBON 3 DAY V3_output_ABID (1)"/>
    <s v="Original"/>
    <n v="578436.6"/>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BNS NÜTRL Bid Package V2"/>
    <s v="LISBON 2 DAY V4_output_ABID"/>
    <s v="Original"/>
    <n v="485985.8"/>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NUTRL_MvsM_Update_15Aug"/>
    <s v="MvsM_NUTRL_Production"/>
    <s v="Original"/>
    <n v="284038"/>
    <s v="firm-bid"/>
    <m/>
    <m/>
    <m/>
    <n v="1"/>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Mathematic_NUTRL_Bid_Package_CorrectTotal_v1_20240809"/>
    <s v=""/>
    <s v="Original"/>
    <n v="1074669"/>
    <s v="firm-bid"/>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Mathematic_NUTRL_Production_Only_Bid_Package_20240814"/>
    <s v=""/>
    <s v="Original"/>
    <n v="512673"/>
    <s v="firm-bid"/>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BNS NÜTRL Bid Package V2"/>
    <s v="ABID BNS NUTRL Post Bid V2"/>
    <s v="Original"/>
    <n v="502480"/>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NUTRL_MvsM_Update_15Aug"/>
    <s v="MvsM_NUTRL_Update15aug24"/>
    <s v="Original"/>
    <n v="439032.4"/>
    <s v="firm-bid"/>
    <m/>
    <m/>
    <m/>
    <n v="1"/>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Mathematic_NUTRL_Production_Only_Bid_Package_20240814"/>
    <s v=""/>
    <s v="Original"/>
    <n v="39940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1"/>
    <x v="3"/>
    <s v="Mainstream Brand B"/>
    <x v="4"/>
    <x v="11"/>
    <s v="SMUGGLER"/>
    <s v="Film &amp; Video Production"/>
    <s v="Bid Package Budweiser HAR LA v5"/>
    <s v=""/>
    <s v="Original"/>
    <n v="1937119"/>
    <s v="firm-bid"/>
    <n v="2268382.5"/>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nce Acord California Only"/>
    <s v="Budweiser_Lance CA Only V10"/>
    <s v="Original"/>
    <n v="2199147"/>
    <s v="firm-bid"/>
    <m/>
    <m/>
    <m/>
    <m/>
    <m/>
    <n v="1"/>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nce Acord Montana &amp; California"/>
    <s v="Budweiser_Lance MT CA V8"/>
    <s v="Original"/>
    <n v="2298233"/>
    <s v="firm-bid"/>
    <m/>
    <m/>
    <m/>
    <m/>
    <m/>
    <n v="1"/>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Southern Cal 5 Day - 9.20.24"/>
    <s v=""/>
    <s v="Original"/>
    <n v="2639031"/>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Cosmo-Paul-BudSB2025-Bid0912"/>
    <s v="Cosmo-BudSB2025-Bid_22773_1"/>
    <s v="Original"/>
    <n v="134345"/>
    <s v="cost-plus"/>
    <m/>
    <m/>
    <m/>
    <m/>
    <m/>
    <n v="1"/>
    <n v="1"/>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Exile Budweiser First Delivery"/>
    <s v="EXILE Budweiser First Delivery Bid_8878_1"/>
    <s v="Original"/>
    <n v="13667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Exile Budweiser Equity Bid"/>
    <s v="EXILE Budweiser Equity Bid_8878_2"/>
    <s v="Original"/>
    <n v="8854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Budweiser Superbowl 2025 First Delivery"/>
    <s v="Bid_13299_1_Budweiser_SB_Main"/>
    <s v="Original"/>
    <n v="136462.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Budweiser Equity Assets"/>
    <s v="Bid_13299_2_BudweiserSB_EquityAssets"/>
    <s v="Original"/>
    <n v="85562.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WORK Editorial | Budweiser SB"/>
    <s v=""/>
    <s v="Original"/>
    <n v="21993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WORK Editorial | Budweiser SB | First Delivery Revision"/>
    <s v=""/>
    <s v="Original"/>
    <n v="11556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Q1125304 - Foal Head Replacement"/>
    <s v="Budweiser Superbowl - Main Quote - Foal Head Replacement"/>
    <s v="Original"/>
    <n v="67700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Q1125285 - Full CG Foal"/>
    <s v="Budweiser Superbowl - The Mill - Main Quote Q1225285"/>
    <s v="Original"/>
    <n v="81465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 Q1125428 - Foal Head Replacement"/>
    <s v="Budweiser Superbowl - The Mill - Main Quote Q1125428 - Foal Head Replacement"/>
    <s v="Original"/>
    <n v="650000"/>
    <s v="firm-bid"/>
    <m/>
    <m/>
    <m/>
    <m/>
    <m/>
    <m/>
    <m/>
    <m/>
    <m/>
    <m/>
    <m/>
    <m/>
    <m/>
    <s v=""/>
    <m/>
    <s v=""/>
    <s v=""/>
    <m/>
    <s v=""/>
    <s v=""/>
    <m/>
    <m/>
    <m/>
    <m/>
    <m/>
    <s v=""/>
    <m/>
    <m/>
    <s v=""/>
    <s v=""/>
    <s v=""/>
    <m/>
    <s v=""/>
    <m/>
    <m/>
    <s v=""/>
    <s v=""/>
    <m/>
    <m/>
    <m/>
    <m/>
    <s v=""/>
    <m/>
    <m/>
    <s v=""/>
    <s v=""/>
    <m/>
    <s v=""/>
    <m/>
    <m/>
    <m/>
    <m/>
    <m/>
    <s v=""/>
    <s v=""/>
    <s v=""/>
    <s v=""/>
    <s v=""/>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Michelob Ultra Seltzer 21SB"/>
    <n v="1"/>
    <s v="Luxury Brand A"/>
    <s v="Luxury Brand A"/>
    <x v="0"/>
    <s v="n/a"/>
    <s v="Biscuit Filmworks"/>
    <x v="0"/>
    <s v="Biscuit Aaron Stoller Michelob v1"/>
    <s v="Biscuit_AS_Michelob Bid"/>
    <s v="Original"/>
    <n v="1258947.925"/>
    <s v="cost-plus"/>
    <n v="1424324.892"/>
    <m/>
    <m/>
    <m/>
    <m/>
    <m/>
    <m/>
    <n v="0"/>
    <n v="0"/>
    <n v="1424324.892"/>
    <n v="1258947.925"/>
    <n v="1258947.925"/>
    <m/>
    <m/>
    <m/>
    <m/>
    <m/>
    <m/>
    <m/>
    <m/>
    <m/>
    <m/>
  </r>
  <r>
    <s v="Michelob Ultra Seltzer 21SB"/>
    <n v="0"/>
    <s v="Luxury Brand A"/>
    <s v="Luxury Brand A"/>
    <x v="0"/>
    <s v="n/a"/>
    <s v=""/>
    <x v="0"/>
    <s v="New Package"/>
    <s v="PB.MichelobSeltzer.Cal.Bid.v6a"/>
    <s v="Original"/>
    <n v="1589701.8589999999"/>
    <s v="cost-plus"/>
    <m/>
    <m/>
    <n v="1"/>
    <m/>
    <m/>
    <n v="1"/>
    <n v="1"/>
    <n v="0"/>
    <n v="0"/>
    <n v="1424324.892"/>
    <m/>
    <m/>
    <m/>
    <n v="1589701.8589999999"/>
    <n v="1589701.8589999999"/>
    <n v="1589701.8589999999"/>
    <m/>
    <m/>
    <m/>
    <m/>
    <n v="1589701.8589999999"/>
    <n v="1589701.8589999999"/>
  </r>
  <r>
    <s v="Michelob Ultra Seltzer 21SB"/>
    <n v="0"/>
    <s v="Luxury Brand A"/>
    <s v="Luxury Brand A"/>
    <x v="0"/>
    <s v="n/a"/>
    <s v=""/>
    <x v="1"/>
    <s v="New Package"/>
    <s v="Q1078360_MICHELOB_FCB__NY_CLEANUP"/>
    <s v="Original"/>
    <n v="31200"/>
    <s v="cost-plus"/>
    <m/>
    <m/>
    <m/>
    <m/>
    <m/>
    <m/>
    <m/>
    <n v="0"/>
    <n v="0"/>
    <n v="31200"/>
    <m/>
    <m/>
    <m/>
    <m/>
    <m/>
    <m/>
    <m/>
    <m/>
    <m/>
    <m/>
    <m/>
    <m/>
  </r>
  <r>
    <s v="Michelob Ultra Seltzer 21SB"/>
    <n v="0"/>
    <s v="Luxury Brand A"/>
    <s v="Luxury Brand A"/>
    <x v="0"/>
    <s v="n/a"/>
    <s v=""/>
    <x v="2"/>
    <s v="CRAIG"/>
    <s v="Q1078369_MICHELOB_FCB__NY_ CRAIG"/>
    <s v="Original"/>
    <n v="376750"/>
    <s v="cost-plus"/>
    <m/>
    <m/>
    <m/>
    <m/>
    <m/>
    <m/>
    <m/>
    <n v="0"/>
    <n v="0"/>
    <n v="348525"/>
    <m/>
    <m/>
    <m/>
    <m/>
    <m/>
    <m/>
    <m/>
    <m/>
    <m/>
    <m/>
    <m/>
    <m/>
  </r>
  <r>
    <s v="Michelob Ultra Seltzer 21SB"/>
    <n v="0"/>
    <s v="Luxury Brand A"/>
    <s v="Luxury Brand A"/>
    <x v="0"/>
    <s v="n/a"/>
    <s v=""/>
    <x v="2"/>
    <s v="STOLLER"/>
    <s v="Q1078020_MICHELOB_FCB__NY_STOLLER"/>
    <s v="Original"/>
    <n v="388300"/>
    <s v="cost-plus"/>
    <m/>
    <m/>
    <m/>
    <m/>
    <m/>
    <m/>
    <m/>
    <n v="0"/>
    <n v="0"/>
    <n v="348525"/>
    <m/>
    <m/>
    <m/>
    <m/>
    <m/>
    <m/>
    <m/>
    <m/>
    <m/>
    <m/>
    <m/>
    <m/>
  </r>
  <r>
    <s v="Michelob Ultra Seltzer 21SB"/>
    <n v="0"/>
    <s v="Luxury Brand A"/>
    <s v="Luxury Brand A"/>
    <x v="0"/>
    <s v="n/a"/>
    <s v=""/>
    <x v="2"/>
    <s v="CALMATIC"/>
    <s v="Q1078463_MICHELOB_FCB__NY_CALMATIC"/>
    <s v="Original"/>
    <n v="332200"/>
    <s v="cost-plus"/>
    <m/>
    <m/>
    <m/>
    <m/>
    <m/>
    <m/>
    <m/>
    <n v="0"/>
    <n v="0"/>
    <n v="348525"/>
    <m/>
    <m/>
    <m/>
    <m/>
    <m/>
    <m/>
    <m/>
    <m/>
    <m/>
    <m/>
    <m/>
    <m/>
  </r>
  <r>
    <s v="Michelob Ultra Seltzer 21SB"/>
    <n v="1"/>
    <s v="Luxury Brand A"/>
    <s v="Luxury Brand A"/>
    <x v="0"/>
    <s v="n/a"/>
    <s v="Ntropic"/>
    <x v="2"/>
    <s v="New Package"/>
    <s v=""/>
    <s v="Original"/>
    <n v="296850"/>
    <s v="cost-plus"/>
    <n v="348525"/>
    <m/>
    <m/>
    <m/>
    <m/>
    <m/>
    <m/>
    <n v="0"/>
    <n v="0"/>
    <n v="348525"/>
    <n v="296850"/>
    <n v="296850"/>
    <m/>
    <m/>
    <m/>
    <m/>
    <m/>
    <m/>
    <m/>
    <m/>
    <m/>
    <m/>
  </r>
  <r>
    <s v="Michelob Ultra Seltzer 21SB"/>
    <n v="0"/>
    <s v="Luxury Brand A"/>
    <s v="Luxury Brand A"/>
    <x v="0"/>
    <s v="n/a"/>
    <s v=""/>
    <x v="3"/>
    <s v="New Package"/>
    <s v="Bid_9259_3"/>
    <s v="Original"/>
    <n v="113990.39999999999"/>
    <s v="cost-plus"/>
    <m/>
    <m/>
    <m/>
    <m/>
    <n v="1"/>
    <n v="1"/>
    <n v="1"/>
    <n v="0"/>
    <n v="0"/>
    <n v="100840.13333333333"/>
    <m/>
    <m/>
    <m/>
    <n v="113990.39999999999"/>
    <n v="113990.39999999999"/>
    <n v="113990.39999999999"/>
    <m/>
    <m/>
    <m/>
    <m/>
    <n v="113990.39999999999"/>
    <n v="113990.39999999999"/>
  </r>
  <r>
    <s v="Michelob Ultra Seltzer 21SB"/>
    <n v="0"/>
    <s v="Luxury Brand A"/>
    <s v="Luxury Brand A"/>
    <x v="0"/>
    <s v="n/a"/>
    <s v=""/>
    <x v="3"/>
    <s v="EXILE Edit + Audio"/>
    <s v=""/>
    <s v="Original"/>
    <n v="90090"/>
    <s v="cost-plus"/>
    <m/>
    <m/>
    <m/>
    <m/>
    <m/>
    <m/>
    <m/>
    <n v="0"/>
    <n v="0"/>
    <n v="100840.13333333333"/>
    <m/>
    <m/>
    <m/>
    <m/>
    <m/>
    <m/>
    <m/>
    <m/>
    <m/>
    <m/>
    <m/>
    <m/>
  </r>
  <r>
    <s v="Michelob Ultra Seltzer 21SB"/>
    <n v="1"/>
    <s v="Luxury Brand A"/>
    <s v="Luxury Brand A"/>
    <x v="0"/>
    <s v="n/a"/>
    <s v="Exile Edit"/>
    <x v="3"/>
    <s v="New Package"/>
    <s v="EXILE Michelob Ultra Rev 2 Bid_6290.3"/>
    <s v="Original"/>
    <n v="98440"/>
    <s v="cost-plus"/>
    <n v="100840.1333"/>
    <m/>
    <m/>
    <m/>
    <m/>
    <m/>
    <m/>
    <n v="0"/>
    <n v="0"/>
    <n v="100840.13333333333"/>
    <n v="98440"/>
    <n v="98440"/>
    <m/>
    <m/>
    <m/>
    <m/>
    <m/>
    <m/>
    <m/>
    <m/>
    <m/>
    <m/>
  </r>
  <r>
    <s v="Michelob Ultra Seltzer 21SB"/>
    <n v="0"/>
    <s v="Luxury Brand A"/>
    <s v="Luxury Brand A"/>
    <x v="0"/>
    <s v="n/a"/>
    <s v=""/>
    <x v="4"/>
    <s v="EXILE Edit + Audio"/>
    <s v="EXILE Michelob Ultra Seltzer Rev Bid_6290.2"/>
    <s v="Original"/>
    <n v="12350"/>
    <s v="cost-plus"/>
    <m/>
    <m/>
    <m/>
    <m/>
    <m/>
    <m/>
    <m/>
    <n v="0"/>
    <n v="0"/>
    <n v="12350"/>
    <m/>
    <m/>
    <m/>
    <m/>
    <m/>
    <m/>
    <m/>
    <m/>
    <m/>
    <m/>
    <m/>
    <m/>
  </r>
  <r>
    <s v="Michelob Ultra Base 21SB"/>
    <n v="0"/>
    <s v="Luxury Brand A"/>
    <s v="Luxury Brand A"/>
    <x v="0"/>
    <s v="n/a"/>
    <s v=""/>
    <x v="0"/>
    <s v="4-Day"/>
    <s v="Michelob Bid LA+FL+UK v7a - Film, 4-day, Local UK Stills"/>
    <s v="Original"/>
    <n v="1816968.2560000001"/>
    <s v="cost-plus"/>
    <m/>
    <m/>
    <n v="1"/>
    <m/>
    <m/>
    <n v="1"/>
    <m/>
    <n v="0"/>
    <n v="0"/>
    <n v="1597664.8845000002"/>
    <m/>
    <m/>
    <m/>
    <n v="1816968.2560000001"/>
    <m/>
    <n v="1816968.2560000001"/>
    <m/>
    <m/>
    <m/>
    <m/>
    <n v="1816968.2560000001"/>
    <n v="1816968.2560000001"/>
  </r>
  <r>
    <s v="Michelob Ultra Base 21SB"/>
    <n v="1"/>
    <s v="Luxury Brand A"/>
    <s v="Luxury Brand A"/>
    <x v="0"/>
    <s v="n/a"/>
    <s v="Pony Show Entertainment"/>
    <x v="0"/>
    <s v="3-Day"/>
    <s v="Michelob Bid LA+FL+UK v7b - Film, 3-day"/>
    <s v="Original"/>
    <n v="1378361.513"/>
    <s v="cost-plus"/>
    <n v="1597664.8840000001"/>
    <m/>
    <n v="1"/>
    <m/>
    <m/>
    <n v="1"/>
    <m/>
    <n v="0"/>
    <n v="0"/>
    <n v="1597664.8845000002"/>
    <n v="1378361.513"/>
    <n v="1378361.513"/>
    <n v="1378361.513"/>
    <n v="1378361.513"/>
    <m/>
    <n v="1378361.513"/>
    <n v="1378361.513"/>
    <m/>
    <n v="1378361.513"/>
    <n v="1378361.513"/>
    <n v="1378361.513"/>
    <n v="1378361.513"/>
  </r>
  <r>
    <s v="Michelob Ultra Base 21SB"/>
    <n v="0"/>
    <s v="Luxury Brand A"/>
    <s v="Luxury Brand A"/>
    <x v="0"/>
    <s v="n/a"/>
    <s v=""/>
    <x v="3"/>
    <s v="Michelob Ultra Super Bowl 2021"/>
    <s v="AE_Bid_9281_1"/>
    <s v="Original"/>
    <n v="280048.40000000002"/>
    <s v="firm-bid"/>
    <m/>
    <m/>
    <m/>
    <m/>
    <m/>
    <m/>
    <m/>
    <n v="0"/>
    <n v="0"/>
    <n v="95311.685000000027"/>
    <m/>
    <m/>
    <m/>
    <m/>
    <m/>
    <m/>
    <m/>
    <m/>
    <m/>
    <m/>
    <m/>
    <m/>
  </r>
  <r>
    <s v="Michelob Ultra Base 21SB"/>
    <n v="0"/>
    <s v="Luxury Brand A"/>
    <s v="Luxury Brand A"/>
    <x v="0"/>
    <s v="n/a"/>
    <s v=""/>
    <x v="3"/>
    <s v="Michelob Ultra &quot;Our Message To America&quot; RADIO"/>
    <s v="AE_Bid_9281_2"/>
    <s v="Original"/>
    <n v="15067"/>
    <s v="firm-bid"/>
    <m/>
    <m/>
    <m/>
    <m/>
    <m/>
    <m/>
    <m/>
    <n v="0"/>
    <n v="0"/>
    <n v="95311.685000000027"/>
    <m/>
    <m/>
    <m/>
    <m/>
    <m/>
    <m/>
    <m/>
    <m/>
    <m/>
    <m/>
    <m/>
    <m/>
  </r>
  <r>
    <s v="Michelob Ultra Base 21SB"/>
    <n v="0"/>
    <s v="Luxury Brand A"/>
    <s v="Luxury Brand A"/>
    <x v="0"/>
    <s v="n/a"/>
    <s v=""/>
    <x v="3"/>
    <s v="Michelob Ultra Teaser Adapts 4 x :15"/>
    <s v="AE_Bid_9281_3"/>
    <s v="Original"/>
    <n v="34862.199999999997"/>
    <s v="firm-bid"/>
    <m/>
    <m/>
    <m/>
    <m/>
    <m/>
    <m/>
    <m/>
    <n v="0"/>
    <n v="0"/>
    <n v="95311.685000000027"/>
    <m/>
    <m/>
    <m/>
    <m/>
    <m/>
    <m/>
    <m/>
    <m/>
    <m/>
    <m/>
    <m/>
    <m/>
  </r>
  <r>
    <s v="Michelob Ultra Base 21SB"/>
    <n v="0"/>
    <s v="Luxury Brand A"/>
    <s v="Luxury Brand A"/>
    <x v="0"/>
    <s v="n/a"/>
    <s v=""/>
    <x v="3"/>
    <s v="Michelob SB 10 Spots"/>
    <s v="Michelob_10Spots"/>
    <s v="Original"/>
    <n v="227365"/>
    <s v="firm-bid"/>
    <m/>
    <m/>
    <m/>
    <m/>
    <m/>
    <m/>
    <m/>
    <n v="0"/>
    <n v="0"/>
    <n v="95311.685000000027"/>
    <m/>
    <m/>
    <m/>
    <m/>
    <m/>
    <m/>
    <m/>
    <m/>
    <m/>
    <m/>
    <m/>
    <m/>
  </r>
  <r>
    <s v="Michelob Ultra Base 21SB"/>
    <n v="0"/>
    <s v="Luxury Brand A"/>
    <s v="Luxury Brand A"/>
    <x v="0"/>
    <s v="n/a"/>
    <s v=""/>
    <x v="3"/>
    <s v="Michelob Radio"/>
    <s v="MichelobRadio"/>
    <s v="Original"/>
    <n v="19343"/>
    <s v="firm-bid"/>
    <m/>
    <m/>
    <m/>
    <m/>
    <m/>
    <m/>
    <m/>
    <n v="0"/>
    <n v="0"/>
    <n v="95311.685000000027"/>
    <m/>
    <m/>
    <m/>
    <m/>
    <m/>
    <m/>
    <m/>
    <m/>
    <m/>
    <m/>
    <m/>
    <m/>
  </r>
  <r>
    <s v="Michelob Ultra Base 21SB"/>
    <n v="0"/>
    <s v="Luxury Brand A"/>
    <s v="Luxury Brand A"/>
    <x v="0"/>
    <s v="n/a"/>
    <s v=""/>
    <x v="3"/>
    <s v="Michelob Social"/>
    <s v="MichelobSocial"/>
    <s v="Original"/>
    <n v="37272.5"/>
    <s v="firm-bid"/>
    <m/>
    <m/>
    <m/>
    <m/>
    <m/>
    <m/>
    <m/>
    <n v="0"/>
    <n v="0"/>
    <n v="95311.685000000027"/>
    <m/>
    <m/>
    <m/>
    <m/>
    <m/>
    <m/>
    <m/>
    <m/>
    <m/>
    <m/>
    <m/>
    <m/>
  </r>
  <r>
    <s v="Michelob Ultra Base 21SB"/>
    <n v="1"/>
    <s v="Luxury Brand A"/>
    <s v="Luxury Brand A"/>
    <x v="0"/>
    <s v="n/a"/>
    <s v="Cosmo Street"/>
    <x v="3"/>
    <s v="Main Edit Bid"/>
    <s v="Michelob Ultra Main Bid"/>
    <s v="Original"/>
    <n v="258625"/>
    <s v="firm-bid"/>
    <n v="95311.684999999998"/>
    <m/>
    <m/>
    <m/>
    <m/>
    <n v="1"/>
    <m/>
    <n v="0"/>
    <n v="0"/>
    <n v="95311.685000000027"/>
    <n v="258625"/>
    <n v="258625"/>
    <m/>
    <m/>
    <m/>
    <n v="258625"/>
    <n v="258625"/>
    <m/>
    <m/>
    <n v="258625"/>
    <m/>
    <n v="258625"/>
  </r>
  <r>
    <s v="Michelob Ultra Base 21SB"/>
    <n v="0"/>
    <s v="Luxury Brand A"/>
    <s v="Luxury Brand A"/>
    <x v="0"/>
    <s v="n/a"/>
    <s v=""/>
    <x v="3"/>
    <s v="Socials"/>
    <s v="Michelob Ultra Socials"/>
    <s v="Original"/>
    <n v="38675"/>
    <s v="firm-bid"/>
    <m/>
    <m/>
    <m/>
    <m/>
    <m/>
    <n v="1"/>
    <m/>
    <n v="0"/>
    <n v="0"/>
    <n v="95311.685000000027"/>
    <m/>
    <m/>
    <m/>
    <m/>
    <m/>
    <n v="38675"/>
    <m/>
    <m/>
    <m/>
    <m/>
    <m/>
    <n v="38675"/>
  </r>
  <r>
    <s v="Michelob Ultra Base 21SB"/>
    <n v="0"/>
    <s v="Luxury Brand A"/>
    <s v="Luxury Brand A"/>
    <x v="0"/>
    <s v="n/a"/>
    <s v=""/>
    <x v="3"/>
    <s v="Radio Spots"/>
    <s v="Michelob Ultra Radio Spots"/>
    <s v="Original"/>
    <n v="19843.75"/>
    <s v="firm-bid"/>
    <m/>
    <m/>
    <m/>
    <m/>
    <m/>
    <n v="1"/>
    <m/>
    <n v="0"/>
    <n v="0"/>
    <n v="95311.685000000027"/>
    <m/>
    <m/>
    <m/>
    <m/>
    <m/>
    <n v="19843.75"/>
    <m/>
    <m/>
    <m/>
    <m/>
    <m/>
    <n v="19843.75"/>
  </r>
  <r>
    <s v="Michelob Ultra Base 21SB"/>
    <n v="0"/>
    <s v="Luxury Brand A"/>
    <s v="Luxury Brand A"/>
    <x v="0"/>
    <s v="n/a"/>
    <s v=""/>
    <x v="3"/>
    <s v="Teaser Adaptations"/>
    <s v="Michelob Ultra Teaser Adaptations"/>
    <s v="Original"/>
    <n v="22015"/>
    <s v="firm-bid"/>
    <m/>
    <m/>
    <m/>
    <m/>
    <m/>
    <n v="1"/>
    <m/>
    <n v="0"/>
    <n v="0"/>
    <n v="95311.685000000027"/>
    <m/>
    <m/>
    <m/>
    <m/>
    <m/>
    <n v="22015"/>
    <m/>
    <m/>
    <m/>
    <m/>
    <m/>
    <n v="22015"/>
  </r>
  <r>
    <s v="Michelob Ultra Base 21SB"/>
    <n v="1"/>
    <s v="Luxury Brand A"/>
    <s v="Luxury Brand A"/>
    <x v="0"/>
    <s v="n/a"/>
    <s v="The Mill"/>
    <x v="1"/>
    <s v="The Mill Michelob &quot;Happy&quot; SB"/>
    <s v="TheMill_Michelob_HappySB_ABID"/>
    <s v="Original"/>
    <n v="230100"/>
    <s v="firm-bid"/>
    <n v="230100"/>
    <m/>
    <m/>
    <m/>
    <m/>
    <m/>
    <m/>
    <n v="0"/>
    <n v="0"/>
    <n v="230100"/>
    <n v="230100"/>
    <n v="230100"/>
    <m/>
    <m/>
    <m/>
    <m/>
    <m/>
    <m/>
    <m/>
    <m/>
    <m/>
    <m/>
  </r>
  <r>
    <s v="Bud Light Seltzer Lemonade 21SB"/>
    <n v="0"/>
    <s v="Luxury Brand A"/>
    <s v="Luxury Brand A"/>
    <x v="0"/>
    <s v="n/a"/>
    <s v=""/>
    <x v="0"/>
    <s v="New Package"/>
    <s v="BUD LIGHT_WARZIN_A&amp;S_5 DAY_V4B"/>
    <s v="Original"/>
    <n v="1950395.62"/>
    <s v="cost-plus"/>
    <m/>
    <m/>
    <m/>
    <m/>
    <m/>
    <m/>
    <m/>
    <n v="0"/>
    <n v="0"/>
    <n v="1845072.3275000001"/>
    <m/>
    <m/>
    <m/>
    <m/>
    <m/>
    <m/>
    <m/>
    <m/>
    <m/>
    <m/>
    <m/>
    <m/>
  </r>
  <r>
    <s v="Bud Light Seltzer Lemonade 21SB"/>
    <n v="1"/>
    <s v="Luxury Brand A"/>
    <s v="Luxury Brand A"/>
    <x v="0"/>
    <s v="n/a"/>
    <s v="RESET"/>
    <x v="0"/>
    <s v="New Package"/>
    <s v=""/>
    <s v="Original"/>
    <n v="1739749.0349999999"/>
    <s v="cost-plus"/>
    <n v="1845072.327"/>
    <m/>
    <m/>
    <m/>
    <m/>
    <m/>
    <m/>
    <n v="0"/>
    <n v="0"/>
    <n v="1845072.3275000001"/>
    <n v="1739749.0349999999"/>
    <n v="1739749.0349999999"/>
    <m/>
    <m/>
    <m/>
    <m/>
    <m/>
    <m/>
    <m/>
    <m/>
    <m/>
    <m/>
  </r>
  <r>
    <s v="Bud Light Seltzer Lemonade 21SB"/>
    <n v="1"/>
    <s v="Luxury Brand A"/>
    <s v="Luxury Brand A"/>
    <x v="0"/>
    <s v="n/a"/>
    <s v="Arcade Edit"/>
    <x v="3"/>
    <s v="AE_BudlightSeltzerSB2021_w5x15finish"/>
    <s v="Bid_9350_3"/>
    <s v="Original"/>
    <n v="238972.34"/>
    <s v="cost-plus"/>
    <n v="130306.79"/>
    <m/>
    <m/>
    <m/>
    <m/>
    <n v="1"/>
    <n v="1"/>
    <n v="0"/>
    <n v="0"/>
    <n v="130306.79"/>
    <n v="238972.34"/>
    <n v="238972.34"/>
    <m/>
    <m/>
    <n v="238972.34"/>
    <n v="238972.34"/>
    <n v="238972.34"/>
    <n v="238972.34"/>
    <m/>
    <n v="238972.34"/>
    <m/>
    <n v="238972.34"/>
  </r>
  <r>
    <s v="Bud Light Seltzer Lemonade 21SB"/>
    <n v="1"/>
    <s v="Luxury Brand A"/>
    <s v="Luxury Brand A"/>
    <x v="0"/>
    <s v="n/a"/>
    <s v="Arcade Edit"/>
    <x v="3"/>
    <s v="AE_BudlightSeltzerSB2021_w5x15finish"/>
    <s v="Bid_9350_4"/>
    <s v="Original"/>
    <n v="21641.24"/>
    <s v="cost-plus"/>
    <n v="130306.79"/>
    <m/>
    <m/>
    <m/>
    <m/>
    <n v="1"/>
    <n v="1"/>
    <n v="0"/>
    <n v="0"/>
    <n v="130306.79"/>
    <n v="21641.24"/>
    <n v="21641.24"/>
    <m/>
    <m/>
    <n v="21641.24"/>
    <n v="21641.24"/>
    <n v="21641.24"/>
    <n v="21641.24"/>
    <m/>
    <n v="21641.24"/>
    <m/>
    <n v="21641.24"/>
  </r>
  <r>
    <s v="Bud Light Seltzer Lemonade 21SB"/>
    <n v="1"/>
    <s v="Luxury Brand A"/>
    <s v="Luxury Brand A"/>
    <x v="0"/>
    <s v="n/a"/>
    <s v="The Mill"/>
    <x v="2"/>
    <s v="Bud Light Lemon Superbowl 2021"/>
    <s v="Bud Light Lemon Superbowl 2021"/>
    <s v="Original"/>
    <n v="695380"/>
    <s v="firm-bid"/>
    <n v="695380"/>
    <m/>
    <m/>
    <m/>
    <m/>
    <m/>
    <m/>
    <n v="0"/>
    <n v="0"/>
    <n v="695380"/>
    <n v="695380"/>
    <n v="695380"/>
    <m/>
    <m/>
    <m/>
    <m/>
    <m/>
    <m/>
    <m/>
    <m/>
    <m/>
    <m/>
  </r>
  <r>
    <s v="AB Brand 21SB"/>
    <n v="0"/>
    <s v="Luxury Brand A"/>
    <s v="Luxury Brand A"/>
    <x v="0"/>
    <s v="n/a"/>
    <s v=""/>
    <x v="0"/>
    <s v="IW AB SW V9"/>
    <s v="AB_SW_V9"/>
    <s v="Original"/>
    <n v="2070474"/>
    <s v="cost-plus"/>
    <m/>
    <m/>
    <m/>
    <m/>
    <m/>
    <m/>
    <m/>
    <n v="0"/>
    <n v="0"/>
    <n v="2470626.2278"/>
    <m/>
    <m/>
    <m/>
    <m/>
    <m/>
    <m/>
    <m/>
    <m/>
    <m/>
    <m/>
    <m/>
    <m/>
  </r>
  <r>
    <s v="AB Brand 21SB"/>
    <n v="0"/>
    <s v="Luxury Brand A"/>
    <s v="Luxury Brand A"/>
    <x v="0"/>
    <s v="n/a"/>
    <s v=""/>
    <x v="0"/>
    <s v="New Package"/>
    <s v="Bid.Reset.GrabABeer.5Day.LA.v1a"/>
    <s v="Original"/>
    <n v="2938948.6749999998"/>
    <s v="cost-plus"/>
    <m/>
    <m/>
    <m/>
    <m/>
    <m/>
    <m/>
    <m/>
    <n v="0"/>
    <n v="0"/>
    <n v="2470626.2278"/>
    <m/>
    <m/>
    <m/>
    <m/>
    <m/>
    <m/>
    <m/>
    <m/>
    <m/>
    <m/>
    <m/>
    <m/>
  </r>
  <r>
    <s v="AB Brand 21SB"/>
    <n v="1"/>
    <s v="Luxury Brand A"/>
    <s v="Luxury Brand A"/>
    <x v="0"/>
    <s v="n/a"/>
    <s v="RESET"/>
    <x v="0"/>
    <s v="New Package"/>
    <s v="Bid.Reset.GrabABeer.6Day.LA.v6c"/>
    <s v="Original"/>
    <n v="3386143.3539999998"/>
    <s v="cost-plus"/>
    <n v="2470626.2280000001"/>
    <m/>
    <m/>
    <m/>
    <m/>
    <m/>
    <m/>
    <n v="0"/>
    <n v="0"/>
    <n v="2470626.2278"/>
    <n v="3386143.3539999998"/>
    <n v="3386143.3539999998"/>
    <m/>
    <m/>
    <m/>
    <m/>
    <m/>
    <m/>
    <m/>
    <m/>
    <m/>
    <m/>
  </r>
  <r>
    <s v="AB Brand 21SB"/>
    <n v="0"/>
    <s v="Luxury Brand A"/>
    <s v="Luxury Brand A"/>
    <x v="0"/>
    <s v="n/a"/>
    <s v=""/>
    <x v="0"/>
    <s v="AG_ParkPicturesBidV1.12.1"/>
    <s v="AG AB Abid V1 12.1"/>
    <s v="Original"/>
    <n v="1971406"/>
    <s v="cost-plus"/>
    <m/>
    <m/>
    <n v="1"/>
    <m/>
    <m/>
    <n v="1"/>
    <m/>
    <n v="0"/>
    <n v="0"/>
    <n v="2470626.2278"/>
    <m/>
    <m/>
    <m/>
    <n v="1971406"/>
    <m/>
    <n v="1971406"/>
    <m/>
    <m/>
    <m/>
    <m/>
    <n v="1971406"/>
    <n v="1971406"/>
  </r>
  <r>
    <s v="AB Brand 21SB"/>
    <n v="0"/>
    <s v="Luxury Brand A"/>
    <s v="Luxury Brand A"/>
    <x v="0"/>
    <s v="n/a"/>
    <s v=""/>
    <x v="0"/>
    <s v="BidPackage_AB_Rubin_v1"/>
    <s v="Bid.AB.HAR.v1"/>
    <s v="Original"/>
    <n v="1986159.11"/>
    <s v="cost-plus"/>
    <m/>
    <m/>
    <m/>
    <m/>
    <m/>
    <m/>
    <m/>
    <n v="0"/>
    <n v="0"/>
    <n v="2470626.2278"/>
    <m/>
    <m/>
    <m/>
    <m/>
    <m/>
    <m/>
    <m/>
    <m/>
    <m/>
    <m/>
    <m/>
    <m/>
  </r>
  <r>
    <s v="AB Brand 21SB"/>
    <n v="1"/>
    <s v="Luxury Brand A"/>
    <s v="Luxury Brand A"/>
    <x v="0"/>
    <s v="n/a"/>
    <s v="Exile Edit"/>
    <x v="3"/>
    <s v="EXILE AB Rev 2 Bid"/>
    <s v="EXILE AB Rev 2 Bid_6321.4"/>
    <s v="Original"/>
    <n v="112360"/>
    <s v="cost-plus"/>
    <n v="112360"/>
    <m/>
    <m/>
    <m/>
    <m/>
    <m/>
    <m/>
    <n v="0"/>
    <n v="0"/>
    <n v="112360"/>
    <n v="112360"/>
    <n v="112360"/>
    <m/>
    <m/>
    <m/>
    <m/>
    <m/>
    <m/>
    <m/>
    <m/>
    <m/>
    <m/>
  </r>
  <r>
    <s v="AB Brand 21SB"/>
    <n v="1"/>
    <s v="Luxury Brand A"/>
    <s v="Luxury Brand A"/>
    <x v="0"/>
    <s v="n/a"/>
    <s v="Exile Edit"/>
    <x v="1"/>
    <s v="EXILE AB Finishing"/>
    <s v="EXILE AB Finishing Bid_6321.5"/>
    <s v="Original"/>
    <n v="184931.6"/>
    <s v="cost-plus"/>
    <n v="184931.6"/>
    <m/>
    <m/>
    <m/>
    <m/>
    <m/>
    <m/>
    <n v="0"/>
    <n v="0"/>
    <n v="184931.6"/>
    <n v="184931.6"/>
    <n v="184931.6"/>
    <m/>
    <m/>
    <m/>
    <m/>
    <m/>
    <m/>
    <m/>
    <m/>
    <m/>
    <m/>
  </r>
  <r>
    <s v="Bud Light T2 Product Shoot"/>
    <n v="1"/>
    <s v="Luxury Brand A"/>
    <s v="Luxury Brand A"/>
    <x v="0"/>
    <s v="n/a"/>
    <s v="ETC. Creative INC."/>
    <x v="5"/>
    <s v="New Package"/>
    <s v="2020"/>
    <s v="Original"/>
    <n v="285763.75"/>
    <s v="firm-bid"/>
    <n v="285763.75"/>
    <m/>
    <m/>
    <m/>
    <m/>
    <n v="1"/>
    <m/>
    <n v="0"/>
    <n v="0"/>
    <n v="285763.75"/>
    <n v="285763.75"/>
    <n v="285763.75"/>
    <m/>
    <m/>
    <m/>
    <n v="285763.75"/>
    <n v="285763.75"/>
    <m/>
    <m/>
    <n v="285763.75"/>
    <m/>
    <n v="285763.75"/>
  </r>
  <r>
    <s v="Michelob Ultra NBA Entrances"/>
    <n v="1"/>
    <s v="Luxury Brand A"/>
    <s v="Luxury Brand A"/>
    <x v="0"/>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r>
  <r>
    <s v="Michelob Ultra NBA Entrances"/>
    <n v="0"/>
    <s v="Luxury Brand A"/>
    <s v="Luxury Brand A"/>
    <x v="0"/>
    <s v="n/a"/>
    <s v=""/>
    <x v="3"/>
    <s v="AE_MichUltra_NBA_round2"/>
    <s v="Bid_9372_5 Editorial"/>
    <s v="Original"/>
    <n v="82355.759999999995"/>
    <s v="firm-bid"/>
    <m/>
    <m/>
    <m/>
    <n v="1"/>
    <n v="1"/>
    <n v="1"/>
    <n v="1"/>
    <n v="0"/>
    <n v="0"/>
    <n v="83587.81"/>
    <m/>
    <m/>
    <m/>
    <n v="82355.759999999995"/>
    <n v="82355.759999999995"/>
    <n v="82355.759999999995"/>
    <m/>
    <m/>
    <m/>
    <m/>
    <n v="82355.759999999995"/>
    <n v="82355.759999999995"/>
  </r>
  <r>
    <s v="Michelob Ultra NBA Entrances"/>
    <n v="0"/>
    <s v="Luxury Brand A"/>
    <s v="Luxury Brand A"/>
    <x v="0"/>
    <s v="n/a"/>
    <s v=""/>
    <x v="4"/>
    <s v="AE_MichUltra_NBA_round2"/>
    <s v="Audio"/>
    <s v="Original"/>
    <n v="4465"/>
    <s v="firm-bid"/>
    <m/>
    <m/>
    <m/>
    <n v="1"/>
    <n v="1"/>
    <n v="1"/>
    <n v="1"/>
    <n v="0"/>
    <n v="0"/>
    <n v="4465"/>
    <m/>
    <m/>
    <m/>
    <n v="4465"/>
    <n v="4465"/>
    <n v="4465"/>
    <m/>
    <m/>
    <m/>
    <m/>
    <n v="4465"/>
    <n v="4465"/>
  </r>
  <r>
    <s v="Michelob Ultra NBA Entrances"/>
    <n v="0"/>
    <s v="Luxury Brand A"/>
    <s v="Luxury Brand A"/>
    <x v="0"/>
    <s v="n/a"/>
    <s v=""/>
    <x v="1"/>
    <s v="AE_MichUltra_NBA_round2"/>
    <s v="Finish"/>
    <s v="Original"/>
    <n v="46493"/>
    <s v="firm-bid"/>
    <m/>
    <m/>
    <m/>
    <n v="1"/>
    <n v="1"/>
    <n v="1"/>
    <n v="1"/>
    <n v="0"/>
    <n v="0"/>
    <n v="46493"/>
    <m/>
    <m/>
    <m/>
    <n v="46493"/>
    <n v="46493"/>
    <n v="46493"/>
    <m/>
    <m/>
    <m/>
    <m/>
    <n v="46493"/>
    <n v="46493"/>
  </r>
  <r>
    <s v="Bud Light (Blue) Legends SB21"/>
    <n v="1"/>
    <s v="Luxury Brand A"/>
    <s v="Luxury Brand A"/>
    <x v="0"/>
    <s v="n/a"/>
    <s v="Arcade Edit"/>
    <x v="3"/>
    <s v="AE_BudlightSB2021_BID"/>
    <s v="Bid_9352_1"/>
    <s v="Original"/>
    <n v="129477.84"/>
    <s v="firm-bid"/>
    <n v="129477.84"/>
    <m/>
    <m/>
    <m/>
    <m/>
    <n v="1"/>
    <n v="1"/>
    <n v="0"/>
    <n v="0"/>
    <n v="129477.84"/>
    <n v="129477.84"/>
    <n v="129477.84"/>
    <m/>
    <m/>
    <n v="129477.84"/>
    <n v="129477.84"/>
    <n v="129477.84"/>
    <n v="129477.84"/>
    <m/>
    <n v="129477.84"/>
    <m/>
    <n v="129477.84"/>
  </r>
  <r>
    <s v="Bud Light (Blue) Legends SB21"/>
    <n v="1"/>
    <s v="Luxury Brand A"/>
    <s v="Luxury Brand A"/>
    <x v="0"/>
    <s v="n/a"/>
    <s v="The Mill"/>
    <x v="2"/>
    <s v="New Package"/>
    <s v="abid_1079571_export"/>
    <s v="Original"/>
    <n v="10000"/>
    <s v="firm-bid"/>
    <n v="10000"/>
    <m/>
    <m/>
    <m/>
    <m/>
    <m/>
    <m/>
    <n v="0"/>
    <n v="0"/>
    <n v="10000"/>
    <n v="10000"/>
    <n v="10000"/>
    <m/>
    <m/>
    <m/>
    <m/>
    <m/>
    <m/>
    <m/>
    <m/>
    <m/>
    <m/>
  </r>
  <r>
    <s v="Stella Hepburn Production"/>
    <n v="0"/>
    <s v="Luxury Brand A"/>
    <s v="Luxury Brand A"/>
    <x v="0"/>
    <s v="n/a"/>
    <s v=""/>
    <x v="0"/>
    <s v="New Package"/>
    <s v="EH Stella ATL Bid"/>
    <s v="Original"/>
    <n v="396374.16"/>
    <s v="cost-plus"/>
    <m/>
    <m/>
    <m/>
    <m/>
    <m/>
    <m/>
    <m/>
    <n v="0"/>
    <n v="0"/>
    <n v="396374.16"/>
    <m/>
    <m/>
    <m/>
    <m/>
    <m/>
    <m/>
    <m/>
    <m/>
    <m/>
    <m/>
    <m/>
    <m/>
  </r>
  <r>
    <s v="Stella Hepburn Production"/>
    <n v="1"/>
    <s v="Luxury Brand A"/>
    <s v="Luxury Brand A"/>
    <x v="0"/>
    <s v="n/a"/>
    <s v="Yella Inc."/>
    <x v="0"/>
    <s v="New Package"/>
    <s v="EH Stella ATL Bid"/>
    <s v="Original"/>
    <n v="396374.16"/>
    <s v="cost-plus"/>
    <n v="396374.16"/>
    <m/>
    <m/>
    <m/>
    <m/>
    <m/>
    <m/>
    <n v="0"/>
    <n v="0"/>
    <n v="396374.16"/>
    <n v="396374.16"/>
    <n v="396374.16"/>
    <m/>
    <m/>
    <m/>
    <m/>
    <m/>
    <m/>
    <m/>
    <m/>
    <m/>
    <m/>
  </r>
  <r>
    <s v="Stella Hepburn Production"/>
    <n v="1"/>
    <s v="Luxury Brand A"/>
    <s v="Luxury Brand A"/>
    <x v="0"/>
    <s v="n/a"/>
    <s v="Cosmo Street"/>
    <x v="3"/>
    <s v="Stella Hepburn Post Bid (14782.3R1)"/>
    <s v="2021 Stella Hepburn Bid 14782.3R1 - with discount under labor"/>
    <s v="Original"/>
    <n v="100223"/>
    <s v="cost-plus"/>
    <n v="100223"/>
    <m/>
    <m/>
    <m/>
    <m/>
    <n v="1"/>
    <n v="1"/>
    <n v="0"/>
    <n v="0"/>
    <n v="100223"/>
    <n v="100223"/>
    <n v="100223"/>
    <m/>
    <m/>
    <n v="100223"/>
    <n v="100223"/>
    <n v="100223"/>
    <n v="100223"/>
    <m/>
    <n v="100223"/>
    <m/>
    <n v="100223"/>
  </r>
  <r>
    <s v="Stella Hepburn Production"/>
    <n v="0"/>
    <s v="Luxury Brand A"/>
    <s v="Luxury Brand A"/>
    <x v="0"/>
    <s v="n/a"/>
    <s v=""/>
    <x v="3"/>
    <s v="New Package"/>
    <s v="2021 Stella Hepburn Bid 14782.3R1 - with discount under labor"/>
    <s v="Original"/>
    <n v="100223"/>
    <s v="cost-plus"/>
    <m/>
    <m/>
    <m/>
    <m/>
    <m/>
    <m/>
    <m/>
    <n v="0"/>
    <n v="0"/>
    <n v="100223"/>
    <m/>
    <m/>
    <m/>
    <m/>
    <m/>
    <m/>
    <m/>
    <m/>
    <m/>
    <m/>
    <m/>
    <m/>
  </r>
  <r>
    <s v="Stella Hepburn Production"/>
    <n v="1"/>
    <s v="Luxury Brand A"/>
    <s v="Luxury Brand A"/>
    <x v="0"/>
    <s v="n/a"/>
    <s v="Academy Fight Songs"/>
    <x v="6"/>
    <s v="Stella Hepburn - Music Bid - 12/15/20"/>
    <s v="AFS_MusicBid"/>
    <s v="Original"/>
    <n v="100000"/>
    <s v="firm-bid"/>
    <n v="100000"/>
    <m/>
    <m/>
    <m/>
    <m/>
    <m/>
    <n v="1"/>
    <n v="0"/>
    <n v="0"/>
    <n v="100000"/>
    <n v="100000"/>
    <n v="100000"/>
    <m/>
    <m/>
    <n v="100000"/>
    <m/>
    <m/>
    <n v="100000"/>
    <m/>
    <n v="100000"/>
    <m/>
    <n v="100000"/>
  </r>
  <r>
    <s v="Budweiser 21SB"/>
    <n v="1"/>
    <s v="Luxury Brand A"/>
    <s v="Luxury Brand A"/>
    <x v="0"/>
    <s v="n/a"/>
    <s v="1stAveMachine"/>
    <x v="0"/>
    <s v="1stAveMachine Production Estimate"/>
    <s v="ABID BUDWEISER SUBMISSION"/>
    <s v="Original"/>
    <n v="505453"/>
    <s v="cost-plus"/>
    <n v="505453"/>
    <m/>
    <m/>
    <m/>
    <m/>
    <m/>
    <m/>
    <n v="0"/>
    <n v="0"/>
    <n v="505453"/>
    <n v="505453"/>
    <n v="505453"/>
    <m/>
    <m/>
    <m/>
    <m/>
    <m/>
    <m/>
    <m/>
    <m/>
    <m/>
    <m/>
  </r>
  <r>
    <s v="Stella Lenny Kravitz - 1Q 2021"/>
    <n v="0"/>
    <s v="Luxury Brand A"/>
    <s v="Luxury Brand A"/>
    <x v="0"/>
    <s v="n/a"/>
    <s v=""/>
    <x v="0"/>
    <s v="Stella //Joseph Toman // HOUND"/>
    <s v="Stella AdBid File 1.12.21"/>
    <s v="Original"/>
    <n v="243890"/>
    <s v="firm-bid"/>
    <m/>
    <m/>
    <n v="1"/>
    <m/>
    <m/>
    <m/>
    <m/>
    <n v="0"/>
    <n v="0"/>
    <n v="249112.37400000001"/>
    <m/>
    <m/>
    <m/>
    <n v="243890"/>
    <m/>
    <m/>
    <m/>
    <m/>
    <m/>
    <m/>
    <n v="243890"/>
    <m/>
  </r>
  <r>
    <s v="Stella Lenny Kravitz - 1Q 2021"/>
    <n v="1"/>
    <s v="Luxury Brand A"/>
    <s v="Luxury Brand A"/>
    <x v="0"/>
    <s v="n/a"/>
    <s v="Hound"/>
    <x v="0"/>
    <s v="Stella Revised Bid &amp; Bid Letter // Joey Toman // Hound"/>
    <s v="Stella AdBid File v.2"/>
    <s v="Original"/>
    <n v="232970"/>
    <s v="firm-bid"/>
    <n v="249112.37400000001"/>
    <m/>
    <n v="1"/>
    <m/>
    <m/>
    <m/>
    <m/>
    <n v="0"/>
    <n v="0"/>
    <n v="249112.37400000001"/>
    <n v="232970"/>
    <n v="232970"/>
    <n v="232970"/>
    <n v="232970"/>
    <m/>
    <m/>
    <m/>
    <m/>
    <n v="232970"/>
    <m/>
    <n v="232970"/>
    <m/>
  </r>
  <r>
    <s v="Stella Lenny Kravitz - 1Q 2021"/>
    <n v="0"/>
    <s v="Luxury Brand A"/>
    <s v="Luxury Brand A"/>
    <x v="0"/>
    <s v="n/a"/>
    <s v=""/>
    <x v="0"/>
    <s v="StellaLK_DS_Bid Pkg"/>
    <s v="Stella LK_DS_BID_v1_"/>
    <s v="Original"/>
    <n v="250009.29"/>
    <s v="firm-bid"/>
    <m/>
    <n v="1"/>
    <n v="1"/>
    <m/>
    <m/>
    <m/>
    <m/>
    <n v="250009.29"/>
    <n v="0"/>
    <n v="249112.37400000001"/>
    <m/>
    <m/>
    <m/>
    <n v="250009.29"/>
    <m/>
    <m/>
    <m/>
    <m/>
    <m/>
    <m/>
    <n v="250009.29"/>
    <m/>
  </r>
  <r>
    <s v="Stella Lenny Kravitz - 1Q 2021"/>
    <n v="0"/>
    <s v="Luxury Brand A"/>
    <s v="Luxury Brand A"/>
    <x v="0"/>
    <s v="n/a"/>
    <s v=""/>
    <x v="0"/>
    <s v="StellaLK_DS_Treatment"/>
    <s v="Stella LK_DS_BID_v1_"/>
    <s v="Original"/>
    <n v="250009.29"/>
    <s v="firm-bid"/>
    <m/>
    <n v="1"/>
    <n v="1"/>
    <m/>
    <m/>
    <m/>
    <m/>
    <n v="250009.29"/>
    <n v="0"/>
    <n v="249112.37400000001"/>
    <m/>
    <m/>
    <m/>
    <n v="250009.29"/>
    <m/>
    <m/>
    <m/>
    <m/>
    <m/>
    <m/>
    <n v="250009.29"/>
    <m/>
  </r>
  <r>
    <s v="Stella Lenny Kravitz - 1Q 2021"/>
    <n v="0"/>
    <s v="Luxury Brand A"/>
    <s v="Luxury Brand A"/>
    <x v="0"/>
    <s v="n/a"/>
    <s v=""/>
    <x v="0"/>
    <s v="UNIT9 x Stella Artois Bid Package"/>
    <s v="UNIT9_Stella Artois_LK_Bid v1_1.12.2021"/>
    <s v="Original"/>
    <n v="268683.28999999998"/>
    <s v="firm-bid"/>
    <m/>
    <n v="1"/>
    <m/>
    <m/>
    <m/>
    <m/>
    <m/>
    <n v="268683.28999999998"/>
    <n v="0"/>
    <n v="249112.37400000001"/>
    <m/>
    <m/>
    <m/>
    <m/>
    <m/>
    <m/>
    <m/>
    <m/>
    <m/>
    <m/>
    <n v="268683.28999999998"/>
    <m/>
  </r>
  <r>
    <s v="Stella Lenny Kravitz - 1Q 2021"/>
    <n v="0"/>
    <s v="Luxury Brand A"/>
    <s v="Luxury Brand A"/>
    <x v="0"/>
    <s v="n/a"/>
    <s v=""/>
    <x v="3"/>
    <s v="Editorial &amp; Finishing Bid"/>
    <s v="Stella Artois_Bid 14960.1R1"/>
    <s v="Original"/>
    <n v="77380"/>
    <s v="cost-plus"/>
    <m/>
    <m/>
    <m/>
    <n v="1"/>
    <n v="1"/>
    <n v="1"/>
    <n v="1"/>
    <n v="0"/>
    <n v="0"/>
    <n v="63273.15"/>
    <m/>
    <m/>
    <m/>
    <n v="77380"/>
    <n v="77380"/>
    <n v="77380"/>
    <m/>
    <m/>
    <m/>
    <m/>
    <n v="77380"/>
    <n v="77380"/>
  </r>
  <r>
    <s v="Stella Lenny Kravitz - 1Q 2021"/>
    <n v="1"/>
    <s v="Luxury Brand A"/>
    <s v="Luxury Brand A"/>
    <x v="0"/>
    <s v="n/a"/>
    <s v="Barrelhouse"/>
    <x v="3"/>
    <s v="BarrelHouse X LennyKravitz Post Production 5831-01"/>
    <s v="BHxStella_EDITORIAL_01.11.21_v2"/>
    <s v="Original"/>
    <n v="49166.3"/>
    <s v="cost-plus"/>
    <n v="63273.15"/>
    <m/>
    <m/>
    <m/>
    <m/>
    <m/>
    <m/>
    <n v="0"/>
    <n v="0"/>
    <n v="63273.15"/>
    <n v="49166.3"/>
    <n v="49166.3"/>
    <m/>
    <m/>
    <m/>
    <m/>
    <m/>
    <m/>
    <m/>
    <m/>
    <m/>
    <m/>
  </r>
  <r>
    <s v="Stella Lenny Kravitz - 1Q 2021"/>
    <n v="1"/>
    <s v="Luxury Brand A"/>
    <s v="Luxury Brand A"/>
    <x v="0"/>
    <s v="n/a"/>
    <s v="Barrelhouse"/>
    <x v="1"/>
    <s v="BarrelHouse X LennyKravitz Post Production 5831-01"/>
    <s v="BHxStella_FINISHING_01.11.21_v2"/>
    <s v="Original"/>
    <n v="19000"/>
    <s v="cost-plus"/>
    <n v="19000"/>
    <m/>
    <m/>
    <m/>
    <m/>
    <m/>
    <m/>
    <n v="0"/>
    <n v="0"/>
    <n v="19000"/>
    <n v="19000"/>
    <n v="19000"/>
    <m/>
    <m/>
    <m/>
    <m/>
    <m/>
    <m/>
    <m/>
    <m/>
    <m/>
    <m/>
  </r>
  <r>
    <s v="Stella Solstice - 1Q 2020"/>
    <n v="0"/>
    <s v="Luxury Brand A"/>
    <s v="Luxury Brand A"/>
    <x v="0"/>
    <s v="n/a"/>
    <s v=""/>
    <x v="0"/>
    <s v="LA 3 Day V1 + COVID Breakout V1 (separate)"/>
    <s v="NM_Biscuit_Stella_LA_3DayBid_V1"/>
    <s v="Original"/>
    <n v="1193231.6100000001"/>
    <s v="cost-plus"/>
    <m/>
    <m/>
    <m/>
    <m/>
    <m/>
    <m/>
    <m/>
    <n v="0"/>
    <n v="0"/>
    <n v="953395.24809999997"/>
    <m/>
    <m/>
    <m/>
    <m/>
    <m/>
    <m/>
    <m/>
    <m/>
    <m/>
    <m/>
    <m/>
    <m/>
  </r>
  <r>
    <s v="Stella Solstice - 1Q 2020"/>
    <n v="0"/>
    <s v="Luxury Brand A"/>
    <s v="Luxury Brand A"/>
    <x v="0"/>
    <s v="n/a"/>
    <s v=""/>
    <x v="0"/>
    <s v="LA 3 Day V2 + Covid Breakout V2 (Separate)"/>
    <s v="Stella_LA_Bid_V2_ABID"/>
    <s v="Original"/>
    <n v="1162786.3570000001"/>
    <s v="cost-plus"/>
    <m/>
    <m/>
    <m/>
    <m/>
    <m/>
    <m/>
    <m/>
    <n v="0"/>
    <n v="0"/>
    <n v="953395.24809999997"/>
    <m/>
    <m/>
    <m/>
    <m/>
    <m/>
    <m/>
    <m/>
    <m/>
    <m/>
    <m/>
    <m/>
    <m/>
  </r>
  <r>
    <s v="Stella Solstice - 1Q 2020"/>
    <n v="0"/>
    <s v="Luxury Brand A"/>
    <s v="Luxury Brand A"/>
    <x v="0"/>
    <s v="n/a"/>
    <s v=""/>
    <x v="0"/>
    <s v="LA 3 Day V3 + COVID Breakout V3 (separate)"/>
    <s v="Stella_LA_Bid_V3_ABID"/>
    <s v="Original"/>
    <n v="1135991.2250000001"/>
    <s v="cost-plus"/>
    <m/>
    <m/>
    <m/>
    <m/>
    <m/>
    <m/>
    <m/>
    <n v="0"/>
    <n v="0"/>
    <n v="953395.24809999997"/>
    <m/>
    <m/>
    <m/>
    <m/>
    <m/>
    <m/>
    <m/>
    <m/>
    <m/>
    <m/>
    <m/>
    <m/>
  </r>
  <r>
    <s v="Stella Solstice - 1Q 2020"/>
    <n v="0"/>
    <s v="Luxury Brand A"/>
    <s v="Luxury Brand A"/>
    <x v="0"/>
    <s v="n/a"/>
    <s v=""/>
    <x v="0"/>
    <s v="STELLA - The Corner Shop"/>
    <s v="BID Stella Solstice Corner Shop LA 2 Day- JMv1"/>
    <s v="Original"/>
    <n v="799785.87679999997"/>
    <s v="cost-plus"/>
    <m/>
    <m/>
    <m/>
    <m/>
    <m/>
    <n v="1"/>
    <m/>
    <n v="0"/>
    <n v="0"/>
    <n v="953395.24809999997"/>
    <m/>
    <m/>
    <m/>
    <m/>
    <m/>
    <n v="799785.87679999997"/>
    <m/>
    <m/>
    <m/>
    <m/>
    <m/>
    <n v="799785.87679999997"/>
  </r>
  <r>
    <s v="Stella Solstice - 1Q 2020"/>
    <n v="0"/>
    <s v="Luxury Brand A"/>
    <s v="Luxury Brand A"/>
    <x v="0"/>
    <s v="n/a"/>
    <s v=""/>
    <x v="0"/>
    <s v="Stella Merman Jan 22"/>
    <s v="MERMAN Stella Bid LA ABID"/>
    <s v="Original"/>
    <n v="884063.5148"/>
    <s v="cost-plus"/>
    <m/>
    <n v="1"/>
    <m/>
    <m/>
    <m/>
    <n v="1"/>
    <m/>
    <n v="884063.5148"/>
    <n v="0"/>
    <n v="953395.24809999997"/>
    <m/>
    <m/>
    <m/>
    <m/>
    <m/>
    <n v="884063.5148"/>
    <m/>
    <m/>
    <m/>
    <m/>
    <n v="884063.5148"/>
    <n v="884063.5148"/>
  </r>
  <r>
    <s v="Stella Solstice - 1Q 2020"/>
    <n v="0"/>
    <s v="Luxury Brand A"/>
    <s v="Luxury Brand A"/>
    <x v="0"/>
    <s v="n/a"/>
    <s v=""/>
    <x v="0"/>
    <s v="Stella Merman Jan 22"/>
    <s v="MERMAN Stella Bid New Orleans ABID"/>
    <s v="Original"/>
    <n v="955673.5148"/>
    <s v="cost-plus"/>
    <m/>
    <n v="1"/>
    <m/>
    <m/>
    <m/>
    <n v="1"/>
    <m/>
    <n v="955673.5148"/>
    <n v="0"/>
    <n v="953395.24809999997"/>
    <m/>
    <m/>
    <m/>
    <m/>
    <m/>
    <n v="955673.5148"/>
    <m/>
    <m/>
    <m/>
    <m/>
    <n v="955673.5148"/>
    <n v="955673.5148"/>
  </r>
  <r>
    <s v="Stella Solstice - 1Q 2020"/>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n v="698239.19319999998"/>
    <m/>
    <m/>
    <m/>
    <n v="698239.19319999998"/>
    <n v="698239.19319999998"/>
    <m/>
    <n v="698239.19319999998"/>
    <n v="698239.19319999998"/>
    <n v="698239.19319999998"/>
    <n v="698239.19319999998"/>
  </r>
  <r>
    <s v="Stella Solstice - 1Q 2020"/>
    <n v="0"/>
    <s v="Luxury Brand A"/>
    <s v="Luxury Brand A"/>
    <x v="0"/>
    <s v="n/a"/>
    <s v=""/>
    <x v="0"/>
    <s v="Merman Stella New Orleans v 3 Jan 25"/>
    <s v="MERMAN Stella Bid New Orleans v3"/>
    <s v="Original"/>
    <n v="797390.69319999998"/>
    <s v="cost-plus"/>
    <m/>
    <n v="1"/>
    <m/>
    <m/>
    <m/>
    <n v="1"/>
    <m/>
    <n v="797390.69319999998"/>
    <n v="0"/>
    <n v="953395.24809999997"/>
    <m/>
    <m/>
    <m/>
    <m/>
    <m/>
    <n v="797390.69319999998"/>
    <m/>
    <m/>
    <m/>
    <m/>
    <n v="797390.69319999998"/>
    <n v="797390.69319999998"/>
  </r>
  <r>
    <s v="Stella Solstice - 1Q 2020"/>
    <n v="1"/>
    <s v="Luxury Brand A"/>
    <s v="Luxury Brand A"/>
    <x v="0"/>
    <s v="n/a"/>
    <s v="Cosmo Street"/>
    <x v="3"/>
    <s v="Cosmo Street Edit/Audio"/>
    <s v="Bid_15545_19"/>
    <s v="Original"/>
    <n v="56615"/>
    <s v="firm-bid"/>
    <n v="66724.453129999994"/>
    <m/>
    <m/>
    <n v="1"/>
    <m/>
    <n v="1"/>
    <n v="1"/>
    <n v="0"/>
    <n v="0"/>
    <n v="66724.453125"/>
    <n v="56615"/>
    <n v="56615"/>
    <m/>
    <m/>
    <n v="56615"/>
    <n v="56615"/>
    <n v="56615"/>
    <n v="56615"/>
    <n v="56615"/>
    <n v="56615"/>
    <n v="56615"/>
    <n v="56615"/>
  </r>
  <r>
    <s v="Stella Solstice - 1Q 2020"/>
    <n v="0"/>
    <s v="Luxury Brand A"/>
    <s v="Luxury Brand A"/>
    <x v="0"/>
    <s v="n/a"/>
    <s v=""/>
    <x v="3"/>
    <s v="RPS STELLA BID REV 2"/>
    <s v="STELLA RPS REV 2"/>
    <s v="Original"/>
    <n v="76833.90625"/>
    <s v="firm-bid"/>
    <m/>
    <m/>
    <m/>
    <m/>
    <m/>
    <m/>
    <m/>
    <n v="0"/>
    <n v="0"/>
    <n v="66724.453125"/>
    <m/>
    <m/>
    <m/>
    <m/>
    <m/>
    <m/>
    <m/>
    <m/>
    <m/>
    <m/>
    <m/>
    <m/>
  </r>
  <r>
    <s v="Stella Solstice - 1Q 2020"/>
    <n v="0"/>
    <s v="Luxury Brand A"/>
    <s v="Luxury Brand A"/>
    <x v="0"/>
    <s v="n/a"/>
    <s v=""/>
    <x v="2"/>
    <s v="Parliament VFX Shadows"/>
    <s v="abid_398_export(1)"/>
    <s v="Original"/>
    <n v="185200"/>
    <s v="firm-bid"/>
    <m/>
    <m/>
    <m/>
    <m/>
    <m/>
    <m/>
    <m/>
    <n v="0"/>
    <n v="0"/>
    <n v="176660"/>
    <m/>
    <m/>
    <m/>
    <m/>
    <m/>
    <m/>
    <m/>
    <m/>
    <m/>
    <m/>
    <m/>
    <m/>
  </r>
  <r>
    <s v="Stella Solstice - 1Q 2020"/>
    <n v="0"/>
    <s v="Luxury Brand A"/>
    <s v="Luxury Brand A"/>
    <x v="0"/>
    <s v="n/a"/>
    <s v=""/>
    <x v="2"/>
    <s v="Updated BID Parliament"/>
    <s v="abid_398_export(2)"/>
    <s v="Original"/>
    <n v="226100"/>
    <s v="firm-bid"/>
    <m/>
    <m/>
    <m/>
    <m/>
    <m/>
    <m/>
    <m/>
    <n v="0"/>
    <n v="0"/>
    <n v="176660"/>
    <m/>
    <m/>
    <m/>
    <m/>
    <m/>
    <m/>
    <m/>
    <m/>
    <m/>
    <m/>
    <m/>
    <m/>
  </r>
  <r>
    <s v="Stella Solstice - 1Q 2020"/>
    <n v="0"/>
    <s v="Luxury Brand A"/>
    <s v="Luxury Brand A"/>
    <x v="0"/>
    <s v="n/a"/>
    <s v=""/>
    <x v="2"/>
    <s v="3 days shoot with :15 lift"/>
    <s v="abid_425_export"/>
    <s v="Original"/>
    <n v="188900"/>
    <s v="firm-bid"/>
    <m/>
    <m/>
    <m/>
    <m/>
    <m/>
    <m/>
    <m/>
    <n v="0"/>
    <n v="0"/>
    <n v="176660"/>
    <m/>
    <m/>
    <m/>
    <m/>
    <m/>
    <m/>
    <m/>
    <m/>
    <m/>
    <m/>
    <m/>
    <m/>
  </r>
  <r>
    <s v="Stella Solstice - 1Q 2020"/>
    <n v="0"/>
    <s v="Luxury Brand A"/>
    <s v="Luxury Brand A"/>
    <x v="0"/>
    <s v="n/a"/>
    <s v=""/>
    <x v="2"/>
    <s v="Nicole Ackermanns Approach - VFX + Finishing."/>
    <s v="abid_1080698_export"/>
    <s v="Original"/>
    <n v="163600"/>
    <s v="firm-bid"/>
    <m/>
    <n v="1"/>
    <m/>
    <m/>
    <m/>
    <m/>
    <m/>
    <n v="163600"/>
    <n v="0"/>
    <n v="176660"/>
    <m/>
    <m/>
    <m/>
    <m/>
    <m/>
    <m/>
    <m/>
    <m/>
    <m/>
    <m/>
    <n v="163600"/>
    <m/>
  </r>
  <r>
    <s v="Stella Solstice - 1Q 2020"/>
    <n v="1"/>
    <s v="Luxury Brand A"/>
    <s v="Luxury Brand A"/>
    <x v="0"/>
    <s v="n/a"/>
    <s v="The Mill"/>
    <x v="2"/>
    <s v="Martin Aamund's Approach VFX + Finishing"/>
    <s v="abid_1080818_export"/>
    <s v="Original"/>
    <n v="119500"/>
    <s v="firm-bid"/>
    <n v="176660"/>
    <m/>
    <m/>
    <m/>
    <m/>
    <m/>
    <m/>
    <n v="0"/>
    <n v="0"/>
    <n v="176660"/>
    <n v="119500"/>
    <n v="119500"/>
    <m/>
    <m/>
    <m/>
    <m/>
    <m/>
    <m/>
    <m/>
    <m/>
    <m/>
    <m/>
  </r>
  <r>
    <s v="Stella Solstice - 1Q 2020"/>
    <n v="0"/>
    <s v="Luxury Brand A"/>
    <s v="Luxury Brand A"/>
    <x v="0"/>
    <s v="n/a"/>
    <s v=""/>
    <x v="6"/>
    <s v="Quiet City Stella Solstice Bid"/>
    <s v="AICP_ POD_Stella_Bid Form"/>
    <s v="Original"/>
    <n v="72000"/>
    <s v="firm-bid"/>
    <m/>
    <m/>
    <m/>
    <m/>
    <m/>
    <m/>
    <m/>
    <n v="0"/>
    <n v="0"/>
    <n v="73500"/>
    <m/>
    <m/>
    <m/>
    <m/>
    <m/>
    <m/>
    <m/>
    <m/>
    <m/>
    <m/>
    <m/>
    <m/>
  </r>
  <r>
    <s v="Stella Solstice - 1Q 2020"/>
    <n v="0"/>
    <s v="Luxury Brand A"/>
    <s v="Luxury Brand A"/>
    <x v="0"/>
    <s v="n/a"/>
    <s v=""/>
    <x v="6"/>
    <s v="Quiet City Stella Solstice Est2"/>
    <s v="AICP_ POD_Stella EST2_Bid Form"/>
    <s v="Original"/>
    <n v="75000"/>
    <s v="firm-bid"/>
    <m/>
    <m/>
    <m/>
    <m/>
    <m/>
    <m/>
    <m/>
    <n v="0"/>
    <n v="0"/>
    <n v="73500"/>
    <m/>
    <m/>
    <m/>
    <m/>
    <m/>
    <m/>
    <m/>
    <m/>
    <m/>
    <m/>
    <m/>
    <m/>
  </r>
  <r>
    <s v="Michelob Ultra Seltzer SB Social Shoot - 21SB"/>
    <n v="1"/>
    <s v="Luxury Brand A"/>
    <s v="Luxury Brand A"/>
    <x v="0"/>
    <s v="n/a"/>
    <s v="Independent Media Inc."/>
    <x v="0"/>
    <s v="IM/MU"/>
    <s v="MU REVISED"/>
    <s v="Original"/>
    <n v="119844.5344"/>
    <s v="cost-plus"/>
    <n v="119844.5344"/>
    <m/>
    <m/>
    <m/>
    <m/>
    <m/>
    <m/>
    <n v="0"/>
    <n v="0"/>
    <n v="119844.5344"/>
    <n v="119844.5344"/>
    <n v="119844.5344"/>
    <m/>
    <m/>
    <m/>
    <m/>
    <m/>
    <m/>
    <m/>
    <m/>
    <m/>
    <m/>
  </r>
  <r>
    <s v="Bud Light OOH Studio Shoot - 1Q 2020"/>
    <n v="1"/>
    <s v="Luxury Brand A"/>
    <s v="Luxury Brand A"/>
    <x v="0"/>
    <s v="n/a"/>
    <s v="ETC. Creative INC."/>
    <x v="5"/>
    <s v="Final Bud Light Summer OOH"/>
    <s v="bud light studio"/>
    <s v="Original"/>
    <n v="27525"/>
    <s v="cost-plus"/>
    <n v="27525"/>
    <m/>
    <m/>
    <m/>
    <m/>
    <n v="1"/>
    <m/>
    <n v="0"/>
    <n v="0"/>
    <n v="27525"/>
    <n v="27525"/>
    <n v="27525"/>
    <m/>
    <m/>
    <m/>
    <n v="27525"/>
    <n v="27525"/>
    <m/>
    <m/>
    <n v="27525"/>
    <m/>
    <n v="27525"/>
  </r>
  <r>
    <s v="YTIR Stella 1Q 2021"/>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n v="546874"/>
    <m/>
    <m/>
    <m/>
    <n v="546874"/>
    <n v="546874"/>
    <m/>
    <n v="546874"/>
    <n v="546874"/>
    <n v="546874"/>
    <n v="546874"/>
  </r>
  <r>
    <s v="YTIR Stella 1Q 2021"/>
    <n v="0"/>
    <s v="Luxury Brand A"/>
    <s v="Luxury Brand A"/>
    <x v="0"/>
    <s v="n/a"/>
    <s v=""/>
    <x v="0"/>
    <s v="Furlined Yael Staav Stella Atlanta Bid Package"/>
    <s v="Furlined Stella Atlanta Bid Staav ABID v1"/>
    <s v="Original"/>
    <n v="539687"/>
    <s v="cost-plus"/>
    <m/>
    <n v="1"/>
    <m/>
    <m/>
    <m/>
    <n v="1"/>
    <m/>
    <n v="539687"/>
    <n v="0"/>
    <n v="702069.67162222217"/>
    <m/>
    <m/>
    <m/>
    <m/>
    <m/>
    <n v="539687"/>
    <m/>
    <m/>
    <m/>
    <m/>
    <n v="539687"/>
    <n v="539687"/>
  </r>
  <r>
    <s v="YTIR Stella 1Q 2021"/>
    <n v="0"/>
    <s v="Luxury Brand A"/>
    <s v="Luxury Brand A"/>
    <x v="0"/>
    <s v="n/a"/>
    <s v=""/>
    <x v="0"/>
    <s v="Furlined Yael Staav Stella Atlanta Bid Package v2"/>
    <s v="Furlined Stella Atlanta Bid Staav ABID v2"/>
    <s v="Original"/>
    <n v="546087"/>
    <s v="cost-plus"/>
    <m/>
    <n v="1"/>
    <m/>
    <m/>
    <m/>
    <n v="1"/>
    <m/>
    <n v="546087"/>
    <n v="0"/>
    <n v="702069.67162222217"/>
    <m/>
    <m/>
    <m/>
    <m/>
    <m/>
    <n v="546087"/>
    <m/>
    <m/>
    <m/>
    <m/>
    <n v="546087"/>
    <n v="546087"/>
  </r>
  <r>
    <s v="YTIR Stella 1Q 2021"/>
    <n v="0"/>
    <s v="Luxury Brand A"/>
    <s v="Luxury Brand A"/>
    <x v="0"/>
    <s v="n/a"/>
    <s v=""/>
    <x v="0"/>
    <s v="Furlined Yael Staav Stella LA Bid Package v2"/>
    <s v="Furlined Stella LosAngeles ABID Bid Staav v2"/>
    <s v="Original"/>
    <n v="546874"/>
    <s v="cost-plus"/>
    <m/>
    <n v="1"/>
    <m/>
    <m/>
    <m/>
    <n v="1"/>
    <m/>
    <n v="546874"/>
    <n v="0"/>
    <n v="702069.67162222217"/>
    <m/>
    <m/>
    <m/>
    <m/>
    <m/>
    <n v="546874"/>
    <m/>
    <m/>
    <m/>
    <m/>
    <n v="546874"/>
    <n v="546874"/>
  </r>
  <r>
    <s v="YTIR Stella 1Q 2021"/>
    <n v="0"/>
    <s v="Luxury Brand A"/>
    <s v="Luxury Brand A"/>
    <x v="0"/>
    <s v="n/a"/>
    <s v=""/>
    <x v="0"/>
    <s v="Stella Submission_Los Angeles"/>
    <s v="AC.STELLA.ROMANEK.BID.LA_2DY.V4"/>
    <s v="Original"/>
    <n v="883568.14729999995"/>
    <s v="cost-plus"/>
    <m/>
    <m/>
    <m/>
    <m/>
    <m/>
    <m/>
    <m/>
    <n v="0"/>
    <n v="0"/>
    <n v="702069.67162222217"/>
    <m/>
    <m/>
    <m/>
    <m/>
    <m/>
    <m/>
    <m/>
    <m/>
    <m/>
    <m/>
    <m/>
    <m/>
  </r>
  <r>
    <s v="YTIR Stella 1Q 2021"/>
    <n v="0"/>
    <s v="Luxury Brand A"/>
    <s v="Luxury Brand A"/>
    <x v="0"/>
    <s v="n/a"/>
    <s v=""/>
    <x v="0"/>
    <s v="Stella Submission_New Orleans"/>
    <s v="AC.STELLA.ROMANEK.BID.NO_2DY.V4.abid"/>
    <s v="Original"/>
    <n v="968869.89729999995"/>
    <s v="cost-plus"/>
    <m/>
    <m/>
    <m/>
    <m/>
    <m/>
    <m/>
    <m/>
    <n v="0"/>
    <n v="0"/>
    <n v="702069.67162222217"/>
    <m/>
    <m/>
    <m/>
    <m/>
    <m/>
    <m/>
    <m/>
    <m/>
    <m/>
    <m/>
    <m/>
    <m/>
  </r>
  <r>
    <s v="YTIR Stella 1Q 2021"/>
    <n v="0"/>
    <s v="Luxury Brand A"/>
    <s v="Luxury Brand A"/>
    <x v="0"/>
    <s v="n/a"/>
    <s v=""/>
    <x v="0"/>
    <s v="ATLANTA-2x12 Bid Pkg"/>
    <s v="ATLANTA Bid Pkg"/>
    <s v="Original"/>
    <n v="779870"/>
    <s v="cost-plus"/>
    <m/>
    <m/>
    <n v="1"/>
    <m/>
    <m/>
    <n v="1"/>
    <m/>
    <n v="0"/>
    <n v="0"/>
    <n v="702069.67162222217"/>
    <m/>
    <m/>
    <m/>
    <n v="779870"/>
    <m/>
    <n v="779870"/>
    <m/>
    <m/>
    <m/>
    <m/>
    <n v="779870"/>
    <n v="779870"/>
  </r>
  <r>
    <s v="YTIR Stella 1Q 2021"/>
    <n v="0"/>
    <s v="Luxury Brand A"/>
    <s v="Luxury Brand A"/>
    <x v="0"/>
    <s v="n/a"/>
    <s v=""/>
    <x v="0"/>
    <s v="LOS ANGELES-2x12 Bid Pkg"/>
    <s v="LOS ANGELES Bid Pkg"/>
    <s v="Original"/>
    <n v="777527"/>
    <s v="cost-plus"/>
    <m/>
    <m/>
    <n v="1"/>
    <m/>
    <m/>
    <n v="1"/>
    <m/>
    <n v="0"/>
    <n v="0"/>
    <n v="702069.67162222217"/>
    <m/>
    <m/>
    <m/>
    <n v="777527"/>
    <m/>
    <n v="777527"/>
    <m/>
    <m/>
    <m/>
    <m/>
    <n v="777527"/>
    <n v="777527"/>
  </r>
  <r>
    <s v="YTIR Stella 1Q 2021"/>
    <n v="0"/>
    <s v="Luxury Brand A"/>
    <s v="Luxury Brand A"/>
    <x v="0"/>
    <s v="n/a"/>
    <s v=""/>
    <x v="0"/>
    <s v="V2-ATLANTA-2x12 Bid Pkg"/>
    <s v="V2 PARK ATLANTA STELLA-9 MARCH"/>
    <s v="Original"/>
    <n v="729270"/>
    <s v="cost-plus"/>
    <m/>
    <m/>
    <n v="1"/>
    <m/>
    <m/>
    <n v="1"/>
    <m/>
    <n v="0"/>
    <n v="0"/>
    <n v="702069.67162222217"/>
    <m/>
    <m/>
    <m/>
    <n v="729270"/>
    <m/>
    <n v="729270"/>
    <m/>
    <m/>
    <m/>
    <m/>
    <n v="729270"/>
    <n v="729270"/>
  </r>
  <r>
    <s v="YTIR Stella 1Q 2021"/>
    <n v="1"/>
    <s v="Luxury Brand A"/>
    <s v="Luxury Brand A"/>
    <x v="0"/>
    <s v="n/a"/>
    <s v="Arcade Edit"/>
    <x v="3"/>
    <s v="Stella_Mar8_Offline_MixOnly"/>
    <s v="Bid_9654_3"/>
    <s v="Original"/>
    <n v="54046.7"/>
    <s v="cost-plus"/>
    <n v="54046.7"/>
    <m/>
    <m/>
    <m/>
    <n v="1"/>
    <n v="1"/>
    <n v="1"/>
    <n v="0"/>
    <n v="0"/>
    <n v="54046.7"/>
    <n v="54046.7"/>
    <n v="54046.7"/>
    <n v="54046.7"/>
    <n v="54046.7"/>
    <n v="54046.7"/>
    <n v="54046.7"/>
    <n v="54046.7"/>
    <n v="54046.7"/>
    <n v="54046.7"/>
    <n v="54046.7"/>
    <n v="54046.7"/>
    <n v="54046.7"/>
  </r>
  <r>
    <s v="YTIR Stella 1Q 2021"/>
    <n v="1"/>
    <s v="Luxury Brand A"/>
    <s v="Luxury Brand A"/>
    <x v="0"/>
    <s v="n/a"/>
    <s v="Arcade Edit"/>
    <x v="4"/>
    <s v="Stella_Mar8_Offline_MixOnly"/>
    <s v="Audio"/>
    <s v="Original"/>
    <n v="3560"/>
    <s v="cost-plus"/>
    <n v="3560"/>
    <m/>
    <m/>
    <m/>
    <n v="1"/>
    <n v="1"/>
    <n v="1"/>
    <n v="0"/>
    <n v="0"/>
    <n v="3560"/>
    <n v="3560"/>
    <n v="3560"/>
    <n v="3560"/>
    <n v="3560"/>
    <n v="3560"/>
    <n v="3560"/>
    <n v="3560"/>
    <n v="3560"/>
    <n v="3560"/>
    <n v="3560"/>
    <n v="3560"/>
    <n v="3560"/>
  </r>
  <r>
    <s v="MU Earth Day"/>
    <n v="0"/>
    <s v="Luxury Brand A"/>
    <s v="Luxury Brand A"/>
    <x v="0"/>
    <s v="n/a"/>
    <s v=""/>
    <x v="0"/>
    <s v="Bid Michelob Ultra Atlanta v2.5"/>
    <s v="Bid 2125 Michelob ATL v2.5vc ABID"/>
    <s v="Original"/>
    <n v="915193.07519999996"/>
    <s v="cost-plus"/>
    <m/>
    <n v="1"/>
    <n v="1"/>
    <m/>
    <m/>
    <n v="1"/>
    <m/>
    <n v="915193.07519999996"/>
    <n v="0"/>
    <n v="737018.98235714284"/>
    <m/>
    <m/>
    <m/>
    <n v="915193.07519999996"/>
    <m/>
    <n v="915193.07519999996"/>
    <m/>
    <m/>
    <m/>
    <m/>
    <n v="915193.07519999996"/>
    <n v="915193.07519999996"/>
  </r>
  <r>
    <s v="MU Earth Day"/>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m/>
    <n v="676807.62479999999"/>
    <n v="676807.62479999999"/>
    <m/>
    <n v="676807.62479999999"/>
    <n v="676807.62479999999"/>
    <n v="676807.62479999999"/>
    <n v="676807.62479999999"/>
  </r>
  <r>
    <s v="MU Earth Day"/>
    <n v="0"/>
    <s v="Luxury Brand A"/>
    <s v="Luxury Brand A"/>
    <x v="0"/>
    <s v="n/a"/>
    <s v=""/>
    <x v="0"/>
    <s v="Michelob Rev Bid ATL v2.9"/>
    <s v="Bid 2125 Michelob ATL v2.9hh ABID"/>
    <s v="Original"/>
    <n v="799179.59589999996"/>
    <s v="cost-plus"/>
    <m/>
    <n v="1"/>
    <n v="1"/>
    <m/>
    <m/>
    <n v="1"/>
    <m/>
    <n v="799179.59589999996"/>
    <n v="0"/>
    <n v="737018.98235714284"/>
    <m/>
    <m/>
    <m/>
    <n v="799179.59589999996"/>
    <m/>
    <n v="799179.59589999996"/>
    <m/>
    <m/>
    <m/>
    <m/>
    <n v="799179.59589999996"/>
    <n v="799179.59589999996"/>
  </r>
  <r>
    <s v="MU Earth Day"/>
    <n v="0"/>
    <s v="Luxury Brand A"/>
    <s v="Luxury Brand A"/>
    <x v="0"/>
    <s v="n/a"/>
    <s v=""/>
    <x v="0"/>
    <s v="Michelob Rev Bid COLOMBIA v1.5"/>
    <s v="Bid 2125 Michelob v1.5 COLO ABID"/>
    <s v="Original"/>
    <n v="662391.20189999999"/>
    <s v="cost-plus"/>
    <m/>
    <n v="1"/>
    <n v="1"/>
    <m/>
    <m/>
    <n v="1"/>
    <m/>
    <n v="662391.20189999999"/>
    <n v="0"/>
    <n v="737018.98235714284"/>
    <m/>
    <m/>
    <m/>
    <n v="662391.20189999999"/>
    <m/>
    <n v="662391.20189999999"/>
    <m/>
    <m/>
    <m/>
    <m/>
    <n v="662391.20189999999"/>
    <n v="662391.20189999999"/>
  </r>
  <r>
    <s v="MU Earth Day"/>
    <n v="0"/>
    <s v="Luxury Brand A"/>
    <s v="Luxury Brand A"/>
    <x v="0"/>
    <s v="n/a"/>
    <s v=""/>
    <x v="0"/>
    <s v="Michelob Rev Bid COLOMBIA v1.7"/>
    <s v="Bid 2125 Michelob v1.7 COLO ABID"/>
    <s v="Original"/>
    <n v="603650.83429999999"/>
    <s v="cost-plus"/>
    <m/>
    <n v="1"/>
    <n v="1"/>
    <m/>
    <m/>
    <n v="1"/>
    <m/>
    <n v="603650.83429999999"/>
    <n v="0"/>
    <n v="737018.98235714284"/>
    <m/>
    <m/>
    <m/>
    <n v="603650.83429999999"/>
    <m/>
    <n v="603650.83429999999"/>
    <m/>
    <m/>
    <m/>
    <m/>
    <n v="603650.83429999999"/>
    <n v="603650.83429999999"/>
  </r>
  <r>
    <s v="MU Earth Day"/>
    <n v="0"/>
    <s v="Luxury Brand A"/>
    <s v="Luxury Brand A"/>
    <x v="0"/>
    <s v="n/a"/>
    <s v=""/>
    <x v="0"/>
    <s v="Bid Michelob Ultra Miami v3.4"/>
    <s v="Bid 2125 Michelob FL v3.4vc ABID"/>
    <s v="Original"/>
    <n v="704353.69850000006"/>
    <s v="cost-plus"/>
    <m/>
    <n v="1"/>
    <n v="1"/>
    <m/>
    <m/>
    <n v="1"/>
    <m/>
    <n v="704353.69850000006"/>
    <n v="0"/>
    <n v="737018.98235714284"/>
    <m/>
    <m/>
    <m/>
    <n v="704353.69850000006"/>
    <m/>
    <n v="704353.69850000006"/>
    <m/>
    <m/>
    <m/>
    <m/>
    <n v="704353.69850000006"/>
    <n v="704353.69850000006"/>
  </r>
  <r>
    <s v="MU Earth Day"/>
    <n v="0"/>
    <s v="Luxury Brand A"/>
    <s v="Luxury Brand A"/>
    <x v="0"/>
    <s v="n/a"/>
    <s v=""/>
    <x v="0"/>
    <s v="Bid Michelob Ultra Atlanta v2.10"/>
    <s v="Bid 2125 Michelob ATL v2.10vc ABID"/>
    <s v="Original"/>
    <n v="797556.84589999996"/>
    <s v="cost-plus"/>
    <m/>
    <n v="1"/>
    <n v="1"/>
    <m/>
    <m/>
    <n v="1"/>
    <m/>
    <n v="797556.84589999996"/>
    <n v="0"/>
    <n v="737018.98235714284"/>
    <m/>
    <m/>
    <m/>
    <n v="797556.84589999996"/>
    <m/>
    <n v="797556.84589999996"/>
    <m/>
    <m/>
    <m/>
    <m/>
    <n v="797556.84589999996"/>
    <n v="797556.84589999996"/>
  </r>
  <r>
    <s v="MU Earth Day"/>
    <n v="0"/>
    <s v="Luxury Brand A"/>
    <s v="Luxury Brand A"/>
    <x v="0"/>
    <s v="n/a"/>
    <s v=""/>
    <x v="3"/>
    <s v="EarthDay_MusicVideo_editcolormix_NOWKND"/>
    <s v="EarthDay_OfflineColorMix_NOWKND"/>
    <s v="Original"/>
    <n v="175290.14"/>
    <s v="firm-bid"/>
    <m/>
    <m/>
    <m/>
    <m/>
    <n v="1"/>
    <n v="1"/>
    <n v="1"/>
    <n v="0"/>
    <n v="0"/>
    <n v="161300.64199999999"/>
    <m/>
    <m/>
    <m/>
    <n v="175290.14"/>
    <n v="175290.14"/>
    <n v="175290.14"/>
    <m/>
    <m/>
    <m/>
    <m/>
    <n v="175290.14"/>
    <n v="175290.14"/>
  </r>
  <r>
    <s v="MU Earth Day"/>
    <n v="0"/>
    <s v="Luxury Brand A"/>
    <s v="Luxury Brand A"/>
    <x v="0"/>
    <s v="n/a"/>
    <s v=""/>
    <x v="3"/>
    <s v="EarthDay_MusicVideo_editcolormix_ACCELERATED"/>
    <s v="EarthDay_OfflineColorMix_ACCELERATED"/>
    <s v="Original"/>
    <n v="186588.45"/>
    <s v="firm-bid"/>
    <m/>
    <m/>
    <m/>
    <m/>
    <n v="1"/>
    <n v="1"/>
    <n v="1"/>
    <n v="0"/>
    <n v="0"/>
    <n v="161300.64199999999"/>
    <m/>
    <m/>
    <m/>
    <n v="186588.45"/>
    <n v="186588.45"/>
    <n v="186588.45"/>
    <m/>
    <m/>
    <m/>
    <m/>
    <n v="186588.45"/>
    <n v="186588.45"/>
  </r>
  <r>
    <s v="MU Earth Day"/>
    <n v="0"/>
    <s v="Luxury Brand A"/>
    <s v="Luxury Brand A"/>
    <x v="0"/>
    <s v="n/a"/>
    <s v=""/>
    <x v="3"/>
    <s v="EarthDay_MusicVideoNOSOCIALS_editcolormix_NOWKND"/>
    <s v="MusicVideoNoSocialsNoWKND"/>
    <s v="Original"/>
    <n v="142897.44"/>
    <s v="firm-bid"/>
    <m/>
    <m/>
    <m/>
    <m/>
    <n v="1"/>
    <n v="1"/>
    <n v="1"/>
    <n v="0"/>
    <n v="0"/>
    <n v="161300.64199999999"/>
    <m/>
    <m/>
    <m/>
    <n v="142897.44"/>
    <n v="142897.44"/>
    <n v="142897.44"/>
    <m/>
    <m/>
    <m/>
    <m/>
    <n v="142897.44"/>
    <n v="142897.44"/>
  </r>
  <r>
    <s v="MU Earth Day"/>
    <n v="0"/>
    <s v="Luxury Brand A"/>
    <s v="Luxury Brand A"/>
    <x v="0"/>
    <s v="n/a"/>
    <s v=""/>
    <x v="3"/>
    <s v="EarthDay_MusicVideoNOSOCIALS_editcolormix_ACCELERATED"/>
    <s v="MusicVideoNOSocialsWITHWKND"/>
    <s v="Original"/>
    <n v="154433.74"/>
    <s v="firm-bid"/>
    <m/>
    <m/>
    <m/>
    <m/>
    <n v="1"/>
    <n v="1"/>
    <n v="1"/>
    <n v="0"/>
    <n v="0"/>
    <n v="161300.64199999999"/>
    <m/>
    <m/>
    <m/>
    <n v="154433.74"/>
    <n v="154433.74"/>
    <n v="154433.74"/>
    <m/>
    <m/>
    <m/>
    <m/>
    <n v="154433.74"/>
    <n v="154433.74"/>
  </r>
  <r>
    <s v="MU Earth Day"/>
    <n v="1"/>
    <s v="Luxury Brand A"/>
    <s v="Luxury Brand A"/>
    <x v="0"/>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r>
  <r>
    <s v="MU Earth Day"/>
    <n v="1"/>
    <s v="Luxury Brand A"/>
    <s v="Luxury Brand A"/>
    <x v="0"/>
    <s v="n/a"/>
    <s v="The Mill"/>
    <x v="2"/>
    <s v="3/12 | Music Video"/>
    <s v="abid_1082867_export"/>
    <s v="Original"/>
    <n v="168120"/>
    <s v="cost-plus"/>
    <n v="174120"/>
    <m/>
    <m/>
    <m/>
    <m/>
    <m/>
    <m/>
    <n v="0"/>
    <n v="0"/>
    <n v="174120"/>
    <n v="168120"/>
    <n v="168120"/>
    <m/>
    <m/>
    <m/>
    <m/>
    <m/>
    <m/>
    <m/>
    <m/>
    <m/>
    <m/>
  </r>
  <r>
    <s v="MU Earth Day"/>
    <n v="0"/>
    <s v="Luxury Brand A"/>
    <s v="Luxury Brand A"/>
    <x v="0"/>
    <s v="n/a"/>
    <s v=""/>
    <x v="2"/>
    <s v="3/12 | Music Video Accelerated"/>
    <s v="abid_1082871_export"/>
    <s v="Original"/>
    <n v="180120"/>
    <s v="cost-plus"/>
    <m/>
    <m/>
    <m/>
    <m/>
    <m/>
    <m/>
    <m/>
    <n v="0"/>
    <n v="0"/>
    <n v="174120"/>
    <m/>
    <m/>
    <m/>
    <m/>
    <m/>
    <m/>
    <m/>
    <m/>
    <m/>
    <m/>
    <m/>
    <m/>
  </r>
  <r>
    <s v="Bud Light Coolers"/>
    <n v="0"/>
    <s v="Luxury Brand A"/>
    <s v="Luxury Brand A"/>
    <x v="0"/>
    <s v="n/a"/>
    <s v=""/>
    <x v="0"/>
    <s v="AC.BUDLIGHT.REES.PROD BID.NO_4DY.V2"/>
    <s v="AC.BUDLIGHT.REES.BID.NO_4DY.V4.abid"/>
    <s v="Original"/>
    <n v="1528347.713"/>
    <s v="cost-plus"/>
    <m/>
    <n v="1"/>
    <n v="1"/>
    <m/>
    <m/>
    <m/>
    <m/>
    <n v="1528347.713"/>
    <n v="0"/>
    <n v="960338.05835714273"/>
    <m/>
    <m/>
    <m/>
    <n v="1528347.713"/>
    <m/>
    <m/>
    <m/>
    <m/>
    <m/>
    <m/>
    <n v="1528347.713"/>
    <m/>
  </r>
  <r>
    <s v="Bud Light Coolers"/>
    <n v="0"/>
    <s v="Luxury Brand A"/>
    <s v="Luxury Brand A"/>
    <x v="0"/>
    <s v="n/a"/>
    <s v=""/>
    <x v="0"/>
    <s v="AC.BUDLIGHT.REES.PROD BID.NO_4DY.V2"/>
    <s v="AC.BUDLIGHT.REES.BID.NO_4DY.V4.abid"/>
    <s v="Original"/>
    <n v="1528347.713"/>
    <s v="cost-plus"/>
    <m/>
    <n v="1"/>
    <n v="1"/>
    <m/>
    <m/>
    <m/>
    <m/>
    <n v="1528347.713"/>
    <n v="0"/>
    <n v="960338.05835714273"/>
    <m/>
    <m/>
    <m/>
    <n v="1528347.713"/>
    <m/>
    <m/>
    <m/>
    <m/>
    <m/>
    <m/>
    <n v="1528347.713"/>
    <m/>
  </r>
  <r>
    <s v="Bud Light Cooler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m/>
    <m/>
    <m/>
    <m/>
    <n v="1344821.5530000001"/>
    <m/>
    <n v="1344821.5530000001"/>
    <m/>
  </r>
  <r>
    <s v="Bud Light Coolers"/>
    <n v="0"/>
    <s v="Luxury Brand A"/>
    <s v="Luxury Brand A"/>
    <x v="0"/>
    <s v="n/a"/>
    <s v=""/>
    <x v="0"/>
    <s v="AC.BUDLIGHT.REES.BID.NO_3DY.V2"/>
    <s v="AC.BUDLIGHT.REES.BID.NO_3DY.V3.abid"/>
    <s v="Original"/>
    <n v="1369572.1780000001"/>
    <s v="cost-plus"/>
    <m/>
    <n v="1"/>
    <n v="1"/>
    <m/>
    <m/>
    <m/>
    <m/>
    <n v="1369572.1780000001"/>
    <n v="0"/>
    <n v="960338.05835714273"/>
    <m/>
    <m/>
    <m/>
    <n v="1369572.1780000001"/>
    <m/>
    <m/>
    <m/>
    <m/>
    <m/>
    <m/>
    <n v="1369572.1780000001"/>
    <m/>
  </r>
  <r>
    <s v="Bud Light Coolers"/>
    <n v="0"/>
    <s v="Luxury Brand A"/>
    <s v="Luxury Brand A"/>
    <x v="0"/>
    <s v="n/a"/>
    <s v=""/>
    <x v="0"/>
    <s v="Bud Light / Mike Warzin / Arts &amp; Sciences / 4 Days / New Orleans"/>
    <s v="Bud Light_Warzin_A&amp;S_4 Day_New Orleans"/>
    <s v="Original"/>
    <n v="1571806.49"/>
    <s v="cost-plus"/>
    <m/>
    <m/>
    <m/>
    <m/>
    <m/>
    <m/>
    <m/>
    <n v="0"/>
    <n v="0"/>
    <n v="960338.05835714273"/>
    <m/>
    <m/>
    <m/>
    <m/>
    <m/>
    <m/>
    <m/>
    <m/>
    <m/>
    <m/>
    <m/>
    <m/>
  </r>
  <r>
    <s v="Bud Light Coolers"/>
    <n v="0"/>
    <s v="Luxury Brand A"/>
    <s v="Luxury Brand A"/>
    <x v="0"/>
    <s v="n/a"/>
    <s v=""/>
    <x v="0"/>
    <s v="Bud Light / Mike Warzin / Arts &amp; Sciences / 4 Days / New Orleans"/>
    <s v="Bud Light_Warzin_A&amp;S_C+ Covid Costs_4 Day"/>
    <s v="Original"/>
    <n v="184356.8"/>
    <s v="cost-plus"/>
    <m/>
    <m/>
    <m/>
    <m/>
    <m/>
    <m/>
    <m/>
    <n v="0"/>
    <n v="0"/>
    <n v="960338.05835714273"/>
    <m/>
    <m/>
    <m/>
    <m/>
    <m/>
    <m/>
    <m/>
    <m/>
    <m/>
    <m/>
    <m/>
    <m/>
  </r>
  <r>
    <s v="Bud Light Coolers"/>
    <n v="0"/>
    <s v="Luxury Brand A"/>
    <s v="Luxury Brand A"/>
    <x v="0"/>
    <s v="n/a"/>
    <s v=""/>
    <x v="0"/>
    <s v="Bud Light / Mike Warzin / Arts &amp; Sciences / 3 Days / New Orleans"/>
    <s v="Bud Light_Warzin_A&amp;S_C+Covid Costs_3 Day"/>
    <s v="Original"/>
    <n v="150166.70000000001"/>
    <s v="cost-plus"/>
    <m/>
    <m/>
    <m/>
    <m/>
    <m/>
    <m/>
    <m/>
    <n v="0"/>
    <n v="0"/>
    <n v="960338.05835714273"/>
    <m/>
    <m/>
    <m/>
    <m/>
    <m/>
    <m/>
    <m/>
    <m/>
    <m/>
    <m/>
    <m/>
    <m/>
  </r>
  <r>
    <s v="Bud Light Coolers"/>
    <n v="0"/>
    <s v="Luxury Brand A"/>
    <s v="Luxury Brand A"/>
    <x v="0"/>
    <s v="n/a"/>
    <s v=""/>
    <x v="0"/>
    <s v="Bud Light / Mike Warzin / Arts &amp; Sciences / 3 Days / New Orleans"/>
    <s v="Bud Light_Warzin_A&amp;S_3 Day_New Orleans"/>
    <s v="Original"/>
    <n v="1387154.67"/>
    <s v="cost-plus"/>
    <m/>
    <m/>
    <m/>
    <m/>
    <m/>
    <m/>
    <m/>
    <n v="0"/>
    <n v="0"/>
    <n v="960338.05835714273"/>
    <m/>
    <m/>
    <m/>
    <m/>
    <m/>
    <m/>
    <m/>
    <m/>
    <m/>
    <m/>
    <m/>
    <m/>
  </r>
  <r>
    <s v="Bud Light Coolers"/>
    <n v="0"/>
    <s v="Luxury Brand A"/>
    <s v="Luxury Brand A"/>
    <x v="0"/>
    <s v="n/a"/>
    <s v=""/>
    <x v="0"/>
    <s v="Bud Light / Warzin / Arts &amp; Sciences / Bid Package 3.11.21"/>
    <s v="Bud LIght_Warzin_A&amp;S_3 Day_New Orleans_v2"/>
    <s v="Original"/>
    <n v="1323883.76"/>
    <s v="cost-plus"/>
    <m/>
    <m/>
    <m/>
    <m/>
    <m/>
    <m/>
    <m/>
    <n v="0"/>
    <n v="0"/>
    <n v="960338.05835714273"/>
    <m/>
    <m/>
    <m/>
    <m/>
    <m/>
    <m/>
    <m/>
    <m/>
    <m/>
    <m/>
    <m/>
    <m/>
  </r>
  <r>
    <s v="Bud Light Coolers"/>
    <n v="0"/>
    <s v="Luxury Brand A"/>
    <s v="Luxury Brand A"/>
    <x v="0"/>
    <s v="n/a"/>
    <s v=""/>
    <x v="0"/>
    <s v="Bud Light / Warzin / Arts &amp; Sciences / Bid Package 3.11.21"/>
    <s v="Bud LIght_Warzin_A&amp;S_C+ COVID COSTS 3 DAY_V2"/>
    <s v="Original"/>
    <n v="137377.70000000001"/>
    <s v="cost-plus"/>
    <m/>
    <m/>
    <m/>
    <m/>
    <m/>
    <m/>
    <m/>
    <n v="0"/>
    <n v="0"/>
    <n v="960338.05835714273"/>
    <m/>
    <m/>
    <m/>
    <m/>
    <m/>
    <m/>
    <m/>
    <m/>
    <m/>
    <m/>
    <m/>
    <m/>
  </r>
  <r>
    <s v="Bud Light Coolers"/>
    <n v="0"/>
    <s v="Luxury Brand A"/>
    <s v="Luxury Brand A"/>
    <x v="0"/>
    <s v="n/a"/>
    <s v=""/>
    <x v="0"/>
    <s v="Bud Light / Warzin / Arts &amp; Sciences / 3 Day Bid V3"/>
    <s v="Bud Light_Warzin_A&amp;S_3 Day_New Orleans_v3"/>
    <s v="Original"/>
    <n v="1316973.81"/>
    <s v="cost-plus"/>
    <m/>
    <m/>
    <m/>
    <m/>
    <m/>
    <m/>
    <m/>
    <n v="0"/>
    <n v="0"/>
    <n v="960338.05835714273"/>
    <m/>
    <m/>
    <m/>
    <m/>
    <m/>
    <m/>
    <m/>
    <m/>
    <m/>
    <m/>
    <m/>
    <m/>
  </r>
  <r>
    <s v="Bud Light Coolers"/>
    <n v="0"/>
    <s v="Luxury Brand A"/>
    <s v="Luxury Brand A"/>
    <x v="0"/>
    <s v="n/a"/>
    <s v=""/>
    <x v="0"/>
    <s v="Bud Light / Warzin / Arts &amp; Sciences / 3 Day Bid V3"/>
    <s v="Bud LIght_Warzin_A&amp;S_C+ COVID COSTS 3 DAY_V2"/>
    <s v="Original"/>
    <n v="137377.70000000001"/>
    <s v="cost-plus"/>
    <m/>
    <m/>
    <m/>
    <m/>
    <m/>
    <m/>
    <m/>
    <n v="0"/>
    <n v="0"/>
    <n v="960338.05835714273"/>
    <m/>
    <m/>
    <m/>
    <m/>
    <m/>
    <m/>
    <m/>
    <m/>
    <m/>
    <m/>
    <m/>
    <m/>
  </r>
  <r>
    <s v="Bud Light Coolers"/>
    <n v="0"/>
    <s v="Luxury Brand A"/>
    <s v="Luxury Brand A"/>
    <x v="0"/>
    <s v="n/a"/>
    <s v=""/>
    <x v="0"/>
    <s v="Bud Light / Mike Warzin / Arts &amp; Sciences / 3 Day Bid  V4"/>
    <s v="Bud Light_Warzin_A&amp;S_3 Day_New Orleans_v4"/>
    <s v="Original"/>
    <n v="1335066.78"/>
    <s v="cost-plus"/>
    <m/>
    <m/>
    <m/>
    <m/>
    <m/>
    <m/>
    <m/>
    <n v="0"/>
    <n v="0"/>
    <n v="960338.05835714273"/>
    <m/>
    <m/>
    <m/>
    <m/>
    <m/>
    <m/>
    <m/>
    <m/>
    <m/>
    <m/>
    <m/>
    <m/>
  </r>
  <r>
    <s v="Bud Light Coolers"/>
    <n v="0"/>
    <s v="Luxury Brand A"/>
    <s v="Luxury Brand A"/>
    <x v="0"/>
    <s v="n/a"/>
    <s v=""/>
    <x v="0"/>
    <s v="Bud Light / Mike Warzin / Arts &amp; Sciences / 3 Day Bid  V4"/>
    <s v="Bud Light_Warzin_A&amp;S_C + Covid Costs_3 Day_V3"/>
    <s v="Original"/>
    <n v="129479.25"/>
    <s v="cost-plus"/>
    <m/>
    <m/>
    <m/>
    <m/>
    <m/>
    <m/>
    <m/>
    <n v="0"/>
    <n v="0"/>
    <n v="960338.05835714273"/>
    <m/>
    <m/>
    <m/>
    <m/>
    <m/>
    <m/>
    <m/>
    <m/>
    <m/>
    <m/>
    <m/>
    <m/>
  </r>
  <r>
    <s v="Bud Light Coolers"/>
    <n v="1"/>
    <s v="Luxury Brand A"/>
    <s v="Luxury Brand A"/>
    <x v="0"/>
    <s v="n/a"/>
    <s v="Arcade Edit"/>
    <x v="3"/>
    <s v="BudlightCooler_OfflineColorVOrec"/>
    <s v="Bid_9625_4"/>
    <s v="Original"/>
    <n v="140356.66"/>
    <s v="cost-plus"/>
    <n v="140356.66"/>
    <m/>
    <m/>
    <m/>
    <m/>
    <n v="1"/>
    <n v="1"/>
    <n v="0"/>
    <n v="0"/>
    <n v="140356.66"/>
    <n v="140356.66"/>
    <n v="140356.66"/>
    <m/>
    <m/>
    <n v="140356.66"/>
    <n v="140356.66"/>
    <n v="140356.66"/>
    <n v="140356.66"/>
    <m/>
    <n v="140356.66"/>
    <m/>
    <n v="140356.66"/>
  </r>
  <r>
    <s v="Bud Light Coolers"/>
    <n v="1"/>
    <s v="Luxury Brand A"/>
    <s v="Luxury Brand A"/>
    <x v="0"/>
    <s v="n/a"/>
    <s v="The Mill"/>
    <x v="2"/>
    <s v="REV w/Mill discount - 3.11 I x1 :30, 5x :15's + End Card. Boom up x1"/>
    <s v="abid_1082799_export"/>
    <s v="Original"/>
    <n v="164130"/>
    <s v="cost-plus"/>
    <n v="164130"/>
    <m/>
    <m/>
    <m/>
    <m/>
    <m/>
    <m/>
    <n v="0"/>
    <n v="0"/>
    <n v="164130"/>
    <n v="164130"/>
    <n v="164130"/>
    <m/>
    <m/>
    <m/>
    <m/>
    <m/>
    <m/>
    <m/>
    <m/>
    <m/>
    <m/>
  </r>
  <r>
    <s v="Michelob Ultra FCB Shoot"/>
    <n v="1"/>
    <s v="Luxury Brand A"/>
    <s v="Luxury Brand A"/>
    <x v="0"/>
    <s v="n/a"/>
    <s v="Maes Studio, Inc."/>
    <x v="0"/>
    <s v="Maes Approach Michelob Ultra"/>
    <s v="FCB MUL T3 Seltzer and Holiday Shoot"/>
    <s v="Original"/>
    <n v="69966.25"/>
    <s v="cost-plus"/>
    <n v="73935.166670000006"/>
    <m/>
    <m/>
    <m/>
    <m/>
    <m/>
    <m/>
    <n v="0"/>
    <n v="0"/>
    <n v="73935.166666666672"/>
    <n v="69966.25"/>
    <n v="69966.25"/>
    <m/>
    <m/>
    <m/>
    <m/>
    <m/>
    <m/>
    <m/>
    <m/>
    <m/>
    <m/>
  </r>
  <r>
    <s v="Michelob Ultra FCB Shoot"/>
    <n v="0"/>
    <s v="Luxury Brand A"/>
    <s v="Luxury Brand A"/>
    <x v="0"/>
    <s v="n/a"/>
    <s v=""/>
    <x v="0"/>
    <s v="FCB MUL T3 Seltzer and Holiday Shoot v2"/>
    <s v="ESTv3FCB MUL T3 Seltzer and Holiday Shootv3"/>
    <s v="Original"/>
    <n v="74316.25"/>
    <s v="cost-plus"/>
    <m/>
    <m/>
    <m/>
    <m/>
    <m/>
    <m/>
    <m/>
    <n v="0"/>
    <n v="0"/>
    <n v="73935.166666666672"/>
    <m/>
    <m/>
    <m/>
    <m/>
    <m/>
    <m/>
    <m/>
    <m/>
    <m/>
    <m/>
    <m/>
    <m/>
  </r>
  <r>
    <s v="Michelob Ultra FCB Shoot"/>
    <n v="0"/>
    <s v="Luxury Brand A"/>
    <s v="Luxury Brand A"/>
    <x v="0"/>
    <s v="n/a"/>
    <s v=""/>
    <x v="0"/>
    <s v="Deepi Ahluwalia // Michelob Ultra"/>
    <s v="Deepi Ahluwalia_FCBChicago_MichelobUltra"/>
    <s v="Original"/>
    <n v="77523"/>
    <s v="cost-plus"/>
    <m/>
    <n v="1"/>
    <n v="1"/>
    <m/>
    <m/>
    <n v="1"/>
    <n v="1"/>
    <n v="77523"/>
    <n v="0"/>
    <n v="73935.166666666672"/>
    <m/>
    <m/>
    <m/>
    <n v="77523"/>
    <n v="77523"/>
    <n v="77523"/>
    <m/>
    <m/>
    <m/>
    <m/>
    <n v="77523"/>
    <n v="77523"/>
  </r>
  <r>
    <s v="Budweiser T2 2021 Production"/>
    <n v="1"/>
    <s v="Luxury Brand A"/>
    <s v="Luxury Brand A"/>
    <x v="0"/>
    <s v="n/a"/>
    <s v="Cosmo Street"/>
    <x v="3"/>
    <s v="41129 BUD T2 RED WHITE &amp; BUD 15184.1_042221"/>
    <s v="41129 BUD T2 RED WHITE &amp; BUD 15184.1_042221"/>
    <s v="Original"/>
    <n v="162570"/>
    <s v=""/>
    <n v="162570"/>
    <m/>
    <m/>
    <m/>
    <m/>
    <n v="1"/>
    <n v="1"/>
    <n v="0"/>
    <n v="0"/>
    <n v="162570"/>
    <n v="162570"/>
    <n v="162570"/>
    <m/>
    <m/>
    <n v="162570"/>
    <n v="162570"/>
    <n v="162570"/>
    <n v="162570"/>
    <m/>
    <n v="162570"/>
    <m/>
    <n v="162570"/>
  </r>
  <r>
    <s v="AB LGAB 2.0 - Launch Manifesto"/>
    <n v="0"/>
    <s v="Luxury Brand A"/>
    <s v="Luxury Brand A"/>
    <x v="0"/>
    <s v="n/a"/>
    <s v=""/>
    <x v="3"/>
    <s v="41:546 LGAB, SAFELY FILM"/>
    <s v="Bid_16625_5"/>
    <s v="Original"/>
    <n v="20150"/>
    <s v="cost-plus"/>
    <m/>
    <m/>
    <m/>
    <m/>
    <m/>
    <n v="1"/>
    <n v="1"/>
    <n v="0"/>
    <n v="0"/>
    <n v="24055"/>
    <m/>
    <m/>
    <m/>
    <m/>
    <n v="20150"/>
    <n v="20150"/>
    <m/>
    <m/>
    <m/>
    <m/>
    <m/>
    <n v="20150"/>
  </r>
  <r>
    <s v="AB LGAB 2.0 - Launch Manifesto"/>
    <n v="0"/>
    <s v="Luxury Brand A"/>
    <s v="Luxury Brand A"/>
    <x v="0"/>
    <s v="n/a"/>
    <s v=""/>
    <x v="3"/>
    <s v="41:546 LGAB, SAFELY FILM"/>
    <s v="Bid_16625_8"/>
    <s v="Original"/>
    <n v="27960"/>
    <s v="cost-plus"/>
    <m/>
    <m/>
    <m/>
    <m/>
    <m/>
    <n v="1"/>
    <n v="1"/>
    <n v="0"/>
    <n v="0"/>
    <n v="24055"/>
    <m/>
    <m/>
    <m/>
    <m/>
    <n v="27960"/>
    <n v="27960"/>
    <m/>
    <m/>
    <m/>
    <m/>
    <m/>
    <n v="27960"/>
  </r>
  <r>
    <s v="Bud Light Core Blue 'Early Arrival'"/>
    <n v="0"/>
    <s v="Luxury Brand A"/>
    <s v="Luxury Brand A"/>
    <x v="1"/>
    <s v="n/a"/>
    <s v=""/>
    <x v="0"/>
    <s v="MG Bud Light ABID"/>
    <s v="MG Bud Light ABID"/>
    <s v="Original"/>
    <n v="723760"/>
    <s v="cost-plus"/>
    <m/>
    <m/>
    <m/>
    <m/>
    <m/>
    <m/>
    <n v="1"/>
    <n v="0"/>
    <n v="0"/>
    <n v="723760"/>
    <m/>
    <m/>
    <m/>
    <m/>
    <n v="723760"/>
    <m/>
    <m/>
    <m/>
    <m/>
    <m/>
    <m/>
    <n v="723760"/>
  </r>
  <r>
    <s v="Equity Campaign"/>
    <n v="0"/>
    <s v="Luxury Brand A"/>
    <s v="Luxury Brand A"/>
    <x v="0"/>
    <s v="n/a"/>
    <s v=""/>
    <x v="0"/>
    <s v="Riggs / Busch Light 3 Day Vancouver Bid Submission"/>
    <s v=""/>
    <s v="Original"/>
    <n v="1091065"/>
    <s v="firm-bid"/>
    <m/>
    <m/>
    <n v="1"/>
    <m/>
    <m/>
    <n v="1"/>
    <m/>
    <n v="0"/>
    <n v="0"/>
    <n v="1014754.5"/>
    <m/>
    <m/>
    <m/>
    <n v="1091065"/>
    <m/>
    <n v="1091065"/>
    <m/>
    <m/>
    <m/>
    <m/>
    <n v="1091065"/>
    <n v="1091065"/>
  </r>
  <r>
    <s v="Equity Campaign"/>
    <n v="1"/>
    <s v="Luxury Brand A"/>
    <s v="Luxury Brand A"/>
    <x v="0"/>
    <s v="n/a"/>
    <s v="Internal ABID"/>
    <x v="0"/>
    <s v="Prettybird Production"/>
    <s v="Pretty Bird Production EXPORT"/>
    <s v="Original"/>
    <n v="938444"/>
    <s v="firm-bid"/>
    <n v="1014754.5"/>
    <m/>
    <m/>
    <m/>
    <m/>
    <m/>
    <m/>
    <n v="0"/>
    <n v="0"/>
    <n v="1014754.5"/>
    <n v="938444"/>
    <n v="938444"/>
    <m/>
    <m/>
    <m/>
    <m/>
    <m/>
    <m/>
    <m/>
    <m/>
    <m/>
    <m/>
  </r>
  <r>
    <s v="Equity Campaign"/>
    <n v="1"/>
    <s v="Luxury Brand A"/>
    <s v="Luxury Brand A"/>
    <x v="0"/>
    <s v="n/a"/>
    <s v="Arcade Edit"/>
    <x v="3"/>
    <s v="Arcade Edit"/>
    <s v="Arcade Edit EXPORT"/>
    <s v="Original"/>
    <n v="140253"/>
    <s v="cost-plus"/>
    <n v="140253"/>
    <m/>
    <m/>
    <m/>
    <m/>
    <m/>
    <m/>
    <n v="0"/>
    <n v="0"/>
    <n v="140253"/>
    <n v="140253"/>
    <n v="140253"/>
    <m/>
    <m/>
    <m/>
    <m/>
    <m/>
    <m/>
    <m/>
    <m/>
    <m/>
    <m/>
  </r>
  <r>
    <s v="Equity Campaign"/>
    <n v="1"/>
    <s v="Luxury Brand A"/>
    <s v="Luxury Brand A"/>
    <x v="0"/>
    <s v="n/a"/>
    <s v="The Mill"/>
    <x v="2"/>
    <s v="The Mill VFX"/>
    <s v="The Mill VFX EXPORT"/>
    <s v="Original"/>
    <n v="160000"/>
    <s v="cost-plus"/>
    <n v="160000"/>
    <m/>
    <m/>
    <m/>
    <m/>
    <m/>
    <m/>
    <n v="0"/>
    <n v="0"/>
    <n v="160000"/>
    <n v="160000"/>
    <n v="160000"/>
    <m/>
    <m/>
    <m/>
    <m/>
    <m/>
    <m/>
    <m/>
    <m/>
    <m/>
    <m/>
  </r>
  <r>
    <s v="Michelob Ultra Superior Hills"/>
    <n v="1"/>
    <s v="Luxury Brand A"/>
    <s v="Luxury Brand A"/>
    <x v="1"/>
    <s v="n/a"/>
    <s v="Iconoclast"/>
    <x v="0"/>
    <s v="Iconoclast Production"/>
    <s v="ICONCOLAST BID PACKAGE MICHELOB ULTRA SB CAMPAIGN NOV17rev copy"/>
    <s v="Original"/>
    <n v="3624777"/>
    <s v="firm-bid"/>
    <n v="3624777"/>
    <m/>
    <m/>
    <m/>
    <m/>
    <m/>
    <m/>
    <n v="0"/>
    <n v="0"/>
    <n v="3624777"/>
    <n v="3624777"/>
    <n v="3624777"/>
    <m/>
    <m/>
    <m/>
    <m/>
    <m/>
    <m/>
    <m/>
    <m/>
    <m/>
    <m/>
  </r>
  <r>
    <s v="Michelob Ultra Superior Hills"/>
    <n v="1"/>
    <s v="Luxury Brand A"/>
    <s v="Luxury Brand A"/>
    <x v="1"/>
    <s v="n/a"/>
    <s v="Arts Academy"/>
    <x v="3"/>
    <s v="Arts Academy Editorial"/>
    <s v="AAE_Michelob SB   Travel &amp; Partnership_Offline Only_Bid_1199.3"/>
    <s v="Original"/>
    <n v="249863.44"/>
    <s v="cost-plus"/>
    <n v="249863.44"/>
    <m/>
    <m/>
    <m/>
    <m/>
    <m/>
    <m/>
    <n v="0"/>
    <n v="0"/>
    <n v="249863.44"/>
    <n v="249863.44"/>
    <n v="249863.44"/>
    <m/>
    <m/>
    <m/>
    <m/>
    <m/>
    <m/>
    <m/>
    <m/>
    <m/>
    <m/>
  </r>
  <r>
    <s v="Michelob Ultra Superior Hills"/>
    <n v="1"/>
    <s v="Luxury Brand A"/>
    <s v="Luxury Brand A"/>
    <x v="1"/>
    <s v="n/a"/>
    <s v="Wave Studios NY"/>
    <x v="4"/>
    <s v="Wave"/>
    <s v="Wave"/>
    <s v="Original"/>
    <n v="90325"/>
    <s v="cost-plus"/>
    <n v="90325"/>
    <m/>
    <m/>
    <m/>
    <m/>
    <m/>
    <m/>
    <n v="0"/>
    <n v="0"/>
    <n v="90325"/>
    <n v="90325"/>
    <n v="90325"/>
    <m/>
    <m/>
    <m/>
    <m/>
    <m/>
    <m/>
    <m/>
    <m/>
    <m/>
    <m/>
  </r>
  <r>
    <s v="Michelob Ultra Superior Hills"/>
    <n v="1"/>
    <s v="Luxury Brand A"/>
    <s v="Luxury Brand A"/>
    <x v="1"/>
    <s v="n/a"/>
    <s v="Parliament"/>
    <x v="2"/>
    <s v="Parliament"/>
    <s v="Parliament"/>
    <s v="Original"/>
    <n v="495540"/>
    <s v="firm-bid"/>
    <n v="495540"/>
    <m/>
    <m/>
    <m/>
    <m/>
    <m/>
    <m/>
    <n v="0"/>
    <n v="0"/>
    <n v="495540"/>
    <n v="495540"/>
    <n v="495540"/>
    <m/>
    <m/>
    <m/>
    <m/>
    <m/>
    <m/>
    <m/>
    <m/>
    <m/>
    <m/>
  </r>
  <r>
    <s v="Michelob Ultra Superior Hills"/>
    <n v="1"/>
    <s v="Luxury Brand A"/>
    <s v="Luxury Brand A"/>
    <x v="1"/>
    <s v="n/a"/>
    <s v="Co3"/>
    <x v="7"/>
    <s v="Company 3 Grading"/>
    <s v="W+K - Michelob SB-PP - Pre Bill"/>
    <s v="Original"/>
    <n v="98019.04"/>
    <s v="firm-bid"/>
    <n v="98019.04"/>
    <m/>
    <m/>
    <m/>
    <m/>
    <m/>
    <m/>
    <n v="0"/>
    <n v="0"/>
    <n v="98019.04"/>
    <n v="98019.04"/>
    <n v="98019.04"/>
    <m/>
    <m/>
    <m/>
    <m/>
    <m/>
    <m/>
    <m/>
    <m/>
    <m/>
    <m/>
  </r>
  <r>
    <s v="Michelob Ultra Superior Hills"/>
    <n v="1"/>
    <s v="Luxury Brand A"/>
    <s v="Luxury Brand A"/>
    <x v="1"/>
    <s v="n/a"/>
    <s v="Iconoclast"/>
    <x v="8"/>
    <s v="Iconoclast Production"/>
    <s v="ICONOCLAST.MICHELOB ULTRA MIAMI 6 DAYS nov17COVID"/>
    <s v="Original"/>
    <n v="238144"/>
    <s v="cost-plus"/>
    <n v="238144"/>
    <m/>
    <m/>
    <m/>
    <m/>
    <m/>
    <m/>
    <n v="0"/>
    <n v="0"/>
    <n v="238144"/>
    <n v="238144"/>
    <n v="238144"/>
    <m/>
    <m/>
    <m/>
    <m/>
    <m/>
    <m/>
    <m/>
    <m/>
    <m/>
    <m/>
  </r>
  <r>
    <s v="Michelob Ultra Superior Hills"/>
    <n v="1"/>
    <s v="Luxury Brand A"/>
    <s v="Luxury Brand A"/>
    <x v="1"/>
    <s v="n/a"/>
    <s v="Walker"/>
    <x v="6"/>
    <s v="Walker"/>
    <s v="WalkerAudio"/>
    <s v="Original"/>
    <n v="90325"/>
    <s v="firm-bid"/>
    <n v="90325"/>
    <m/>
    <m/>
    <m/>
    <m/>
    <m/>
    <m/>
    <n v="0"/>
    <n v="0"/>
    <n v="90325"/>
    <n v="90325"/>
    <n v="90325"/>
    <m/>
    <m/>
    <m/>
    <m/>
    <m/>
    <m/>
    <m/>
    <m/>
    <m/>
    <m/>
  </r>
  <r>
    <s v="Corona Quarter Sunsets Production"/>
    <n v="0"/>
    <s v="Luxury Brand A"/>
    <s v="Luxury Brand A"/>
    <x v="1"/>
    <s v="n/a"/>
    <s v=""/>
    <x v="0"/>
    <s v="123"/>
    <s v="RSA HARRIS AICP BID UPLOAD"/>
    <s v="Original"/>
    <n v="593909"/>
    <s v="firm-bid"/>
    <m/>
    <m/>
    <m/>
    <m/>
    <m/>
    <m/>
    <m/>
    <n v="0"/>
    <n v="0"/>
    <n v="593909"/>
    <m/>
    <m/>
    <m/>
    <m/>
    <m/>
    <m/>
    <m/>
    <m/>
    <m/>
    <m/>
    <m/>
    <m/>
  </r>
  <r>
    <s v="Corona Quarter Sunsets Production"/>
    <n v="0"/>
    <s v="Luxury Brand A"/>
    <s v="Luxury Brand A"/>
    <x v="1"/>
    <s v="n/a"/>
    <s v=""/>
    <x v="8"/>
    <s v="123"/>
    <s v="RSA COVID CORONA"/>
    <s v="Original"/>
    <n v="9049"/>
    <s v="cost-plus"/>
    <m/>
    <m/>
    <m/>
    <m/>
    <m/>
    <m/>
    <m/>
    <n v="0"/>
    <n v="0"/>
    <n v="9049"/>
    <m/>
    <m/>
    <m/>
    <m/>
    <m/>
    <m/>
    <m/>
    <m/>
    <m/>
    <m/>
    <m/>
    <m/>
  </r>
  <r>
    <s v="Cutwater Equity Campaign 2023"/>
    <n v="1"/>
    <s v="Niche Brand A"/>
    <s v="Niche Brand A"/>
    <x v="2"/>
    <s v="n/a"/>
    <s v="1stAveMachine"/>
    <x v="0"/>
    <s v="1stAveMachine Cutwater Bid Package"/>
    <s v="1stAveMachine Cutwater"/>
    <s v="Original"/>
    <n v="707268"/>
    <s v="firm-bid"/>
    <n v="705255"/>
    <n v="1"/>
    <m/>
    <m/>
    <m/>
    <m/>
    <m/>
    <n v="707268"/>
    <n v="707268"/>
    <n v="705255"/>
    <n v="707268"/>
    <n v="707268"/>
    <m/>
    <m/>
    <m/>
    <m/>
    <m/>
    <m/>
    <n v="707268"/>
    <m/>
    <n v="707268"/>
    <m/>
  </r>
  <r>
    <s v="Cutwater Equity Campaign 2023"/>
    <n v="1"/>
    <s v="Niche Brand A"/>
    <s v="Niche Brand A"/>
    <x v="2"/>
    <s v="n/a"/>
    <s v="1stAveMachine"/>
    <x v="0"/>
    <s v="1stAveMachine Production"/>
    <s v="1stAveMachine Production EXPORT"/>
    <s v="Original"/>
    <n v="703242"/>
    <s v="firm-bid"/>
    <n v="705255"/>
    <m/>
    <m/>
    <m/>
    <m/>
    <m/>
    <m/>
    <n v="0"/>
    <n v="0"/>
    <n v="705255"/>
    <n v="703242"/>
    <n v="703242"/>
    <m/>
    <m/>
    <m/>
    <m/>
    <m/>
    <m/>
    <m/>
    <m/>
    <m/>
    <m/>
  </r>
  <r>
    <s v="Cutwater Equity Campaign 2023"/>
    <n v="1"/>
    <s v="Niche Brand A"/>
    <s v="Niche Brand A"/>
    <x v="2"/>
    <s v="n/a"/>
    <s v="1stAveMachine"/>
    <x v="3"/>
    <s v="1stAveMachine Cutwater Bid Package"/>
    <s v="Editorial"/>
    <s v="Original"/>
    <n v="249543"/>
    <s v="firm-bid"/>
    <n v="249543"/>
    <n v="1"/>
    <m/>
    <m/>
    <m/>
    <m/>
    <m/>
    <n v="249543"/>
    <n v="249543"/>
    <n v="249543"/>
    <n v="249543"/>
    <n v="249543"/>
    <m/>
    <m/>
    <m/>
    <m/>
    <m/>
    <m/>
    <n v="249543"/>
    <m/>
    <n v="249543"/>
    <m/>
  </r>
  <r>
    <s v="Cutwater Equity Campaign 2023"/>
    <n v="1"/>
    <s v="Niche Brand A"/>
    <s v="Niche Brand A"/>
    <x v="2"/>
    <s v="n/a"/>
    <s v="Studio PPS"/>
    <x v="3"/>
    <s v="Studio PPS Finish"/>
    <s v="Studio PPS Finish EXPORT"/>
    <s v="Original"/>
    <n v="249543"/>
    <s v="firm-bid"/>
    <n v="249543"/>
    <m/>
    <m/>
    <m/>
    <m/>
    <m/>
    <m/>
    <n v="0"/>
    <n v="0"/>
    <n v="249543"/>
    <n v="249543"/>
    <n v="249543"/>
    <m/>
    <m/>
    <m/>
    <m/>
    <m/>
    <m/>
    <m/>
    <m/>
    <m/>
    <m/>
  </r>
  <r>
    <s v="Cutwater Equity Campaign 2023"/>
    <n v="1"/>
    <s v="Niche Brand A"/>
    <s v="Niche Brand A"/>
    <x v="2"/>
    <s v="n/a"/>
    <s v="1stAveMachine"/>
    <x v="9"/>
    <s v="1stAveMachine Cutwater Bid Package"/>
    <s v="Talent"/>
    <s v="Original"/>
    <n v="40076"/>
    <s v="cost-plus"/>
    <n v="40076"/>
    <n v="1"/>
    <m/>
    <m/>
    <m/>
    <m/>
    <m/>
    <n v="40076"/>
    <n v="40076"/>
    <n v="40076"/>
    <n v="40076"/>
    <n v="40076"/>
    <m/>
    <m/>
    <m/>
    <m/>
    <m/>
    <m/>
    <n v="40076"/>
    <m/>
    <n v="40076"/>
    <m/>
  </r>
  <r>
    <s v="Cutwater Equity Campaign 2023"/>
    <n v="1"/>
    <s v="Niche Brand A"/>
    <s v="Niche Brand A"/>
    <x v="2"/>
    <s v="n/a"/>
    <s v="1stAveMachine"/>
    <x v="8"/>
    <s v="1stAveMachine Cutwater Bid Package"/>
    <s v="Covid"/>
    <s v="Original"/>
    <n v="5659"/>
    <s v="cost-plus"/>
    <n v="5659"/>
    <n v="1"/>
    <m/>
    <m/>
    <m/>
    <m/>
    <m/>
    <n v="5659"/>
    <n v="5659"/>
    <n v="5659"/>
    <n v="5659"/>
    <n v="5659"/>
    <m/>
    <m/>
    <m/>
    <m/>
    <m/>
    <m/>
    <n v="5659"/>
    <m/>
    <n v="5659"/>
    <m/>
  </r>
  <r>
    <s v="Super Bowl / Equity Campaign"/>
    <n v="0"/>
    <s v="Mainstream Brand A"/>
    <s v="Mainstream Brand A"/>
    <x v="3"/>
    <s v="Bud Light Super Bowl / Equity Production"/>
    <s v=""/>
    <x v="0"/>
    <s v="Bud Light / Arts &amp; Sciences / Bid Package - 11.17.22"/>
    <s v=""/>
    <s v="Original"/>
    <n v="1799363.91"/>
    <s v="firm-bid"/>
    <m/>
    <n v="1"/>
    <m/>
    <m/>
    <m/>
    <m/>
    <m/>
    <n v="1799363.91"/>
    <n v="0"/>
    <n v="1867674.155"/>
    <m/>
    <m/>
    <m/>
    <m/>
    <m/>
    <m/>
    <m/>
    <m/>
    <m/>
    <m/>
    <n v="1799363.91"/>
    <m/>
  </r>
  <r>
    <s v="Super Bowl / Equity Campaign"/>
    <n v="0"/>
    <s v="Mainstream Brand A"/>
    <s v="Mainstream Brand A"/>
    <x v="3"/>
    <s v="Bud Light Super Bowl / Equity Production"/>
    <s v=""/>
    <x v="0"/>
    <s v="Bud Light / Arts &amp; Sciences / Bid Package - 11.17.22"/>
    <s v=""/>
    <s v="Original"/>
    <n v="1860468.77"/>
    <s v="firm-bid"/>
    <m/>
    <n v="1"/>
    <m/>
    <m/>
    <m/>
    <m/>
    <m/>
    <n v="1860468.77"/>
    <n v="0"/>
    <n v="1867674.155"/>
    <m/>
    <m/>
    <m/>
    <m/>
    <m/>
    <m/>
    <m/>
    <m/>
    <m/>
    <m/>
    <n v="1860468.77"/>
    <m/>
  </r>
  <r>
    <s v="Super Bowl / Equity Campaign"/>
    <n v="0"/>
    <s v="Mainstream Brand A"/>
    <s v="Mainstream Brand A"/>
    <x v="3"/>
    <s v="Bud Light Super Bowl / Equity Production"/>
    <s v=""/>
    <x v="0"/>
    <s v="Bud Light / Arts &amp; Sciences / Bid Package - 11.17.22"/>
    <s v=""/>
    <s v="Original"/>
    <n v="2088989.94"/>
    <s v="firm-bid"/>
    <m/>
    <n v="1"/>
    <m/>
    <m/>
    <m/>
    <m/>
    <m/>
    <n v="2088989.94"/>
    <n v="0"/>
    <n v="1867674.155"/>
    <m/>
    <m/>
    <m/>
    <m/>
    <m/>
    <m/>
    <m/>
    <m/>
    <m/>
    <m/>
    <n v="2088989.94"/>
    <m/>
  </r>
  <r>
    <s v="Super Bowl / Equity Campaign"/>
    <n v="1"/>
    <s v="Mainstream Brand A"/>
    <s v="Mainstream Brand A"/>
    <x v="3"/>
    <s v="Bud Light Super Bowl / Equity Production"/>
    <s v="RESET"/>
    <x v="0"/>
    <s v="Production Bid"/>
    <s v="Production EXPORT"/>
    <s v="Original"/>
    <n v="1721874"/>
    <s v="firm-bid"/>
    <n v="1867674.155"/>
    <m/>
    <m/>
    <m/>
    <m/>
    <m/>
    <m/>
    <n v="0"/>
    <n v="0"/>
    <n v="1867674.155"/>
    <n v="1721874"/>
    <n v="1721874"/>
    <m/>
    <m/>
    <m/>
    <m/>
    <m/>
    <m/>
    <m/>
    <m/>
    <m/>
    <m/>
  </r>
  <r>
    <s v="Super Bowl / Equity Campaign"/>
    <n v="0"/>
    <s v="Mainstream Brand A"/>
    <s v="Mainstream Brand A"/>
    <x v="3"/>
    <s v="Bud Light Super Bowl / Equity Production"/>
    <s v=""/>
    <x v="3"/>
    <s v="Budlight Offline"/>
    <s v="Bid_11490_3"/>
    <s v="Original"/>
    <n v="275128.5"/>
    <s v="cost-plus"/>
    <m/>
    <m/>
    <m/>
    <n v="1"/>
    <m/>
    <n v="1"/>
    <n v="1"/>
    <n v="0"/>
    <n v="0"/>
    <n v="265183.16666666669"/>
    <m/>
    <m/>
    <m/>
    <m/>
    <n v="275128.5"/>
    <n v="275128.5"/>
    <m/>
    <m/>
    <m/>
    <m/>
    <n v="275128.5"/>
    <n v="275128.5"/>
  </r>
  <r>
    <s v="Super Bowl / Equity Campaign"/>
    <n v="0"/>
    <s v="Mainstream Brand A"/>
    <s v="Mainstream Brand A"/>
    <x v="3"/>
    <s v="Bud Light Super Bowl / Equity Production"/>
    <s v=""/>
    <x v="3"/>
    <s v="Mackcut/Bud Light SB"/>
    <s v="Bud Light SB BID"/>
    <s v="Original"/>
    <n v="250700"/>
    <s v="cost-plus"/>
    <m/>
    <m/>
    <m/>
    <n v="1"/>
    <m/>
    <m/>
    <m/>
    <n v="0"/>
    <n v="0"/>
    <n v="265183.16666666669"/>
    <m/>
    <m/>
    <m/>
    <m/>
    <m/>
    <m/>
    <m/>
    <m/>
    <m/>
    <m/>
    <n v="250700"/>
    <m/>
  </r>
  <r>
    <s v="Super Bowl / Equity Campaign"/>
    <n v="1"/>
    <s v="Mainstream Brand A"/>
    <s v="Mainstream Brand A"/>
    <x v="3"/>
    <s v="Bud Light Super Bowl / Equity Production"/>
    <s v="Arcade Edit"/>
    <x v="3"/>
    <s v="Editorial"/>
    <s v="Editorial EXPORT"/>
    <s v="Original"/>
    <n v="269721"/>
    <s v="cost-plus"/>
    <n v="265183.1667"/>
    <m/>
    <m/>
    <m/>
    <m/>
    <m/>
    <m/>
    <n v="0"/>
    <n v="0"/>
    <n v="265183.16666666669"/>
    <n v="269721"/>
    <n v="269721"/>
    <m/>
    <m/>
    <m/>
    <m/>
    <m/>
    <m/>
    <m/>
    <m/>
    <m/>
    <m/>
  </r>
  <r>
    <s v="Super Bowl / Equity Campaign"/>
    <n v="1"/>
    <s v="Mainstream Brand A"/>
    <s v="Mainstream Brand A"/>
    <x v="3"/>
    <s v="Bud Light Super Bowl / Equity Production"/>
    <s v="The Mill"/>
    <x v="1"/>
    <s v="VFX"/>
    <s v="VFX EXPORT"/>
    <s v="Original"/>
    <n v="613500"/>
    <s v="firm-bid"/>
    <n v="613500"/>
    <m/>
    <m/>
    <m/>
    <m/>
    <m/>
    <m/>
    <n v="0"/>
    <n v="0"/>
    <n v="613500"/>
    <n v="613500"/>
    <n v="613500"/>
    <m/>
    <m/>
    <m/>
    <m/>
    <m/>
    <m/>
    <m/>
    <m/>
    <m/>
    <m/>
  </r>
  <r>
    <s v="Budweiser Equity"/>
    <n v="0"/>
    <s v="Mainstream Brand B"/>
    <s v="Mainstream Brand B"/>
    <x v="4"/>
    <s v="n/a"/>
    <s v=""/>
    <x v="0"/>
    <s v="Bid Package v2"/>
    <s v="Budweiser Bid V2"/>
    <s v="Original"/>
    <n v="966776.52500000002"/>
    <s v="firm-bid"/>
    <m/>
    <n v="1"/>
    <n v="1"/>
    <m/>
    <m/>
    <m/>
    <m/>
    <n v="966776.52500000002"/>
    <n v="0"/>
    <n v="966121.495"/>
    <m/>
    <m/>
    <m/>
    <n v="966776.52500000002"/>
    <m/>
    <m/>
    <m/>
    <m/>
    <m/>
    <m/>
    <n v="966776.52500000002"/>
    <m/>
  </r>
  <r>
    <s v="Budweiser Equity"/>
    <n v="0"/>
    <s v="Mainstream Brand B"/>
    <s v="Mainstream Brand B"/>
    <x v="4"/>
    <s v="n/a"/>
    <s v=""/>
    <x v="0"/>
    <s v="Love Song | MF Bid Package V1.2"/>
    <s v=""/>
    <s v="Original"/>
    <n v="999838"/>
    <s v="firm-bid"/>
    <m/>
    <n v="1"/>
    <m/>
    <m/>
    <m/>
    <n v="1"/>
    <m/>
    <n v="999838"/>
    <n v="0"/>
    <n v="966121.495"/>
    <m/>
    <m/>
    <m/>
    <m/>
    <m/>
    <n v="999838"/>
    <m/>
    <m/>
    <m/>
    <m/>
    <n v="999838"/>
    <n v="999838"/>
  </r>
  <r>
    <s v="Budweiser Equity"/>
    <n v="1"/>
    <s v="Mainstream Brand B"/>
    <s v="Mainstream Brand B"/>
    <x v="4"/>
    <s v="n/a"/>
    <s v="Biscuit Filmworks"/>
    <x v="0"/>
    <s v="Biscuit Filmworks Production Bid"/>
    <s v="BUDWEISER PRODUCTION AICP EXPORT"/>
    <s v="Original"/>
    <n v="931749.96"/>
    <s v="firm-bid"/>
    <n v="966121.495"/>
    <m/>
    <m/>
    <m/>
    <m/>
    <m/>
    <m/>
    <n v="0"/>
    <n v="0"/>
    <n v="966121.495"/>
    <n v="931749.96"/>
    <n v="931749.96"/>
    <m/>
    <m/>
    <m/>
    <m/>
    <m/>
    <m/>
    <m/>
    <m/>
    <m/>
    <m/>
  </r>
  <r>
    <s v="Budweiser Equity"/>
    <n v="0"/>
    <s v="Mainstream Brand B"/>
    <s v="Mainstream Brand B"/>
    <x v="4"/>
    <s v="n/a"/>
    <s v=""/>
    <x v="3"/>
    <s v="Budweiser Equity"/>
    <s v="Bid_19872_2"/>
    <s v="Original"/>
    <n v="172667.1563"/>
    <s v="cost-plus"/>
    <m/>
    <m/>
    <m/>
    <m/>
    <m/>
    <m/>
    <m/>
    <n v="0"/>
    <n v="0"/>
    <n v="177908.76815000002"/>
    <m/>
    <m/>
    <m/>
    <m/>
    <m/>
    <m/>
    <m/>
    <m/>
    <m/>
    <m/>
    <m/>
    <m/>
  </r>
  <r>
    <s v="Budweiser Equity"/>
    <n v="0"/>
    <s v="Mainstream Brand B"/>
    <s v="Mainstream Brand B"/>
    <x v="4"/>
    <s v="n/a"/>
    <s v=""/>
    <x v="3"/>
    <s v="budweiser revised bid"/>
    <s v="Bid_19872_4"/>
    <s v="Original"/>
    <n v="163679.6563"/>
    <s v="cost-plus"/>
    <m/>
    <m/>
    <m/>
    <m/>
    <m/>
    <m/>
    <m/>
    <n v="0"/>
    <n v="0"/>
    <n v="177908.76815000002"/>
    <m/>
    <m/>
    <m/>
    <m/>
    <m/>
    <m/>
    <m/>
    <m/>
    <m/>
    <m/>
    <m/>
    <m/>
  </r>
  <r>
    <s v="Budweiser Equity"/>
    <n v="0"/>
    <s v="Mainstream Brand B"/>
    <s v="Mainstream Brand B"/>
    <x v="4"/>
    <s v="n/a"/>
    <s v=""/>
    <x v="3"/>
    <s v="Budweiser Offline"/>
    <s v="Budweiser_Bid_11501_1"/>
    <s v="Original"/>
    <n v="216608.6"/>
    <s v="cost-plus"/>
    <m/>
    <m/>
    <m/>
    <m/>
    <m/>
    <n v="1"/>
    <n v="1"/>
    <n v="0"/>
    <n v="0"/>
    <n v="177908.76815000002"/>
    <m/>
    <m/>
    <m/>
    <m/>
    <n v="216608.6"/>
    <n v="216608.6"/>
    <m/>
    <m/>
    <m/>
    <m/>
    <m/>
    <n v="216608.6"/>
  </r>
  <r>
    <s v="Budweiser Equity"/>
    <n v="1"/>
    <s v="Mainstream Brand B"/>
    <s v="Mainstream Brand B"/>
    <x v="4"/>
    <s v="n/a"/>
    <s v="Rock Paper Scissors"/>
    <x v="3"/>
    <s v="Rock Paper Scissors Edit"/>
    <s v="BUDWEISER EDIT AICP EXPORT"/>
    <s v="Original"/>
    <n v="158679.66"/>
    <s v="cost-plus"/>
    <n v="177908.76809999999"/>
    <m/>
    <m/>
    <m/>
    <m/>
    <m/>
    <m/>
    <n v="0"/>
    <n v="0"/>
    <n v="177908.76815000002"/>
    <n v="158679.66"/>
    <n v="158679.66"/>
    <m/>
    <m/>
    <m/>
    <m/>
    <m/>
    <m/>
    <m/>
    <m/>
    <m/>
    <m/>
  </r>
  <r>
    <s v="Budweiser Equity"/>
    <n v="1"/>
    <s v="Mainstream Brand B"/>
    <s v="Mainstream Brand B"/>
    <x v="4"/>
    <s v="n/a"/>
    <s v="TESTING INTERNAL"/>
    <x v="2"/>
    <s v="A52 VFX"/>
    <s v="BUDWEISER VFX AICP EXPORT"/>
    <s v="Original"/>
    <n v="93710"/>
    <s v="firm-bid"/>
    <n v="93710"/>
    <m/>
    <m/>
    <m/>
    <m/>
    <m/>
    <m/>
    <n v="0"/>
    <n v="0"/>
    <n v="93710"/>
    <n v="93710"/>
    <n v="93710"/>
    <m/>
    <m/>
    <m/>
    <m/>
    <m/>
    <m/>
    <m/>
    <m/>
    <m/>
    <m/>
  </r>
  <r>
    <s v="Bud Light Seltzer Spring 2023 Campaign"/>
    <n v="0"/>
    <s v="Bargain Brand B"/>
    <s v="Bargain Brand B"/>
    <x v="0"/>
    <s v="Spring Equity Production"/>
    <s v=""/>
    <x v="0"/>
    <s v="Park Pictures Puebla 1 Day"/>
    <s v="Bid_BudLightSeltzer_Puebla 1Day_Leaf"/>
    <s v="Original"/>
    <n v="391843"/>
    <s v="cost-plus"/>
    <m/>
    <n v="1"/>
    <n v="1"/>
    <m/>
    <m/>
    <n v="1"/>
    <m/>
    <n v="391843"/>
    <n v="0"/>
    <n v="443843.50624999998"/>
    <m/>
    <m/>
    <m/>
    <n v="391843"/>
    <m/>
    <n v="391843"/>
    <m/>
    <m/>
    <m/>
    <m/>
    <n v="391843"/>
    <n v="391843"/>
  </r>
  <r>
    <s v="Bud Light Seltzer Spring 2023 Campaign"/>
    <n v="0"/>
    <s v="Bargain Brand B"/>
    <s v="Bargain Brand B"/>
    <x v="0"/>
    <s v="Spring Equity Production"/>
    <s v=""/>
    <x v="0"/>
    <s v="Park Pictures Puebla 2 Day"/>
    <s v="Bid_BudLightSeltzer_Puebla 2Day_Leaf"/>
    <s v="Original"/>
    <n v="556400"/>
    <s v="cost-plus"/>
    <m/>
    <n v="1"/>
    <n v="1"/>
    <m/>
    <m/>
    <n v="1"/>
    <m/>
    <n v="556400"/>
    <n v="0"/>
    <n v="443843.50624999998"/>
    <m/>
    <m/>
    <m/>
    <n v="556400"/>
    <m/>
    <n v="556400"/>
    <m/>
    <m/>
    <m/>
    <m/>
    <n v="556400"/>
    <n v="556400"/>
  </r>
  <r>
    <s v="Bud Light Seltzer Spring 2023 Campaign"/>
    <n v="0"/>
    <s v="Bargain Brand B"/>
    <s v="Bargain Brand B"/>
    <x v="0"/>
    <s v="Spring Equity Production"/>
    <s v=""/>
    <x v="0"/>
    <s v="BLS - CDMX - 2x Day - v3"/>
    <s v="Bid.BLSeltzer.AD.2DAY.v3"/>
    <s v="Original"/>
    <n v="413565.02500000002"/>
    <s v="cost-plus"/>
    <m/>
    <m/>
    <m/>
    <m/>
    <m/>
    <m/>
    <m/>
    <n v="0"/>
    <n v="0"/>
    <n v="443843.50624999998"/>
    <m/>
    <m/>
    <m/>
    <m/>
    <m/>
    <m/>
    <m/>
    <m/>
    <m/>
    <m/>
    <m/>
    <m/>
  </r>
  <r>
    <s v="Bud Light Seltzer Spring 2023 Campaign"/>
    <n v="1"/>
    <s v="Bargain Brand B"/>
    <s v="Bargain Brand B"/>
    <x v="0"/>
    <s v="Spring Equity Production"/>
    <s v="Tomorrow"/>
    <x v="0"/>
    <s v="Tomorrow Production"/>
    <s v="Tomorrow Production EXPORT"/>
    <s v="Original"/>
    <n v="413566"/>
    <s v="cost-plus"/>
    <n v="443843.50630000001"/>
    <m/>
    <m/>
    <m/>
    <m/>
    <m/>
    <m/>
    <n v="0"/>
    <n v="0"/>
    <n v="443843.50624999998"/>
    <n v="413566"/>
    <n v="413566"/>
    <m/>
    <m/>
    <m/>
    <m/>
    <m/>
    <m/>
    <m/>
    <m/>
    <m/>
    <m/>
  </r>
  <r>
    <s v="Bud Light Seltzer Spring 2023 Campaign"/>
    <n v="0"/>
    <s v="Bargain Brand B"/>
    <s v="Bargain Brand B"/>
    <x v="0"/>
    <s v="Spring Equity Production"/>
    <s v=""/>
    <x v="3"/>
    <s v="Budlight Seltzer &quot;Open to Flavor&quot; Offline Only"/>
    <s v="Bid_11563_3"/>
    <s v="Original"/>
    <n v="86455"/>
    <s v="cost-plus"/>
    <m/>
    <m/>
    <m/>
    <n v="1"/>
    <m/>
    <n v="1"/>
    <n v="1"/>
    <n v="0"/>
    <n v="0"/>
    <n v="82200.21875"/>
    <m/>
    <m/>
    <m/>
    <m/>
    <n v="86455"/>
    <n v="86455"/>
    <m/>
    <m/>
    <m/>
    <m/>
    <n v="86455"/>
    <n v="86455"/>
  </r>
  <r>
    <s v="Bud Light Seltzer Spring 2023 Campaign"/>
    <n v="0"/>
    <s v="Bargain Brand B"/>
    <s v="Bargain Brand B"/>
    <x v="0"/>
    <s v="Spring Equity Production"/>
    <s v=""/>
    <x v="3"/>
    <s v="Bid_11692.4_CabinEdit"/>
    <s v=""/>
    <s v="Original"/>
    <n v="96250"/>
    <s v="cost-plus"/>
    <m/>
    <m/>
    <m/>
    <m/>
    <m/>
    <m/>
    <m/>
    <n v="0"/>
    <n v="0"/>
    <n v="82200.21875"/>
    <m/>
    <m/>
    <m/>
    <m/>
    <m/>
    <m/>
    <m/>
    <m/>
    <m/>
    <m/>
    <m/>
    <m/>
  </r>
  <r>
    <s v="Bud Light Seltzer Spring 2023 Campaign"/>
    <n v="0"/>
    <s v="Bargain Brand B"/>
    <s v="Bargain Brand B"/>
    <x v="0"/>
    <s v="Spring Equity Production"/>
    <s v=""/>
    <x v="3"/>
    <s v="Bid_11692.5_CabinEdit"/>
    <s v=""/>
    <s v="Original"/>
    <n v="78000"/>
    <s v="cost-plus"/>
    <m/>
    <m/>
    <m/>
    <m/>
    <m/>
    <m/>
    <m/>
    <n v="0"/>
    <n v="0"/>
    <n v="82200.21875"/>
    <m/>
    <m/>
    <m/>
    <m/>
    <m/>
    <m/>
    <m/>
    <m/>
    <m/>
    <m/>
    <m/>
    <m/>
  </r>
  <r>
    <s v="Bud Light Seltzer Spring 2023 Campaign"/>
    <n v="0"/>
    <s v="Bargain Brand B"/>
    <s v="Bargain Brand B"/>
    <x v="0"/>
    <s v="Spring Equity Production"/>
    <s v=""/>
    <x v="3"/>
    <s v="WORK Editorial BLS Spring 2023 Bid"/>
    <s v="BLS_SPRING23_WORK_BID_2"/>
    <s v="Original"/>
    <n v="74567.5"/>
    <s v="cost-plus"/>
    <m/>
    <m/>
    <m/>
    <m/>
    <m/>
    <m/>
    <m/>
    <n v="0"/>
    <n v="0"/>
    <n v="82200.21875"/>
    <m/>
    <m/>
    <m/>
    <m/>
    <m/>
    <m/>
    <m/>
    <m/>
    <m/>
    <m/>
    <m/>
    <m/>
  </r>
  <r>
    <s v="Bud Light Seltzer Spring 2023 Campaign"/>
    <n v="0"/>
    <s v="Bargain Brand B"/>
    <s v="Bargain Brand B"/>
    <x v="0"/>
    <s v="Spring Equity Production"/>
    <s v=""/>
    <x v="3"/>
    <s v="WORK Editorial BLS Spring 2023 Bid - 2 DAY SHOOT"/>
    <s v="BLS_SPRING23_WORK_BID_3_AICP"/>
    <s v="Original"/>
    <n v="76067.5"/>
    <s v="cost-plus"/>
    <m/>
    <m/>
    <m/>
    <m/>
    <m/>
    <m/>
    <m/>
    <n v="0"/>
    <n v="0"/>
    <n v="82200.21875"/>
    <m/>
    <m/>
    <m/>
    <m/>
    <m/>
    <m/>
    <m/>
    <m/>
    <m/>
    <m/>
    <m/>
    <m/>
  </r>
  <r>
    <s v="Bud Light Seltzer Spring 2023 Campaign"/>
    <n v="0"/>
    <s v="Bargain Brand B"/>
    <s v="Bargain Brand B"/>
    <x v="0"/>
    <s v="Spring Equity Production"/>
    <s v=""/>
    <x v="3"/>
    <s v="WORK Editorial BLS Spring 2023 Bid - 2 DAY SHOOT - CC"/>
    <s v="BLS_SPRING23_WORK_BID_4"/>
    <s v="Original"/>
    <n v="74967.5"/>
    <s v="cost-plus"/>
    <m/>
    <m/>
    <m/>
    <m/>
    <m/>
    <m/>
    <m/>
    <n v="0"/>
    <n v="0"/>
    <n v="82200.21875"/>
    <m/>
    <m/>
    <m/>
    <m/>
    <m/>
    <m/>
    <m/>
    <m/>
    <m/>
    <m/>
    <m/>
    <m/>
  </r>
  <r>
    <s v="Bud Light Seltzer Spring 2023 Campaign"/>
    <n v="0"/>
    <s v="Bargain Brand B"/>
    <s v="Bargain Brand B"/>
    <x v="0"/>
    <s v="Spring Equity Production"/>
    <s v=""/>
    <x v="3"/>
    <s v="WORK Editorial BLS Spring 2023 Bid - 2 DAY SHOOT - TRAVEL"/>
    <s v="BLS_SPRING23_WORK_BID_5"/>
    <s v="Original"/>
    <n v="80684.25"/>
    <s v="cost-plus"/>
    <m/>
    <m/>
    <m/>
    <m/>
    <m/>
    <m/>
    <m/>
    <n v="0"/>
    <n v="0"/>
    <n v="82200.21875"/>
    <m/>
    <m/>
    <m/>
    <m/>
    <m/>
    <m/>
    <m/>
    <m/>
    <m/>
    <m/>
    <m/>
    <m/>
  </r>
  <r>
    <s v="Bud Light Seltzer Spring 2023 Campaign"/>
    <n v="1"/>
    <s v="Bargain Brand B"/>
    <s v="Bargain Brand B"/>
    <x v="0"/>
    <s v="Spring Equity Production"/>
    <s v="Final Cut"/>
    <x v="3"/>
    <s v="Final Cut Edit"/>
    <s v="Final Cut Edit EXPORT"/>
    <s v="Original"/>
    <n v="90610"/>
    <s v="cost-plus"/>
    <n v="82200.21875"/>
    <m/>
    <m/>
    <m/>
    <m/>
    <m/>
    <m/>
    <n v="0"/>
    <n v="0"/>
    <n v="82200.21875"/>
    <n v="90610"/>
    <n v="90610"/>
    <m/>
    <m/>
    <m/>
    <m/>
    <m/>
    <m/>
    <m/>
    <m/>
    <m/>
    <m/>
  </r>
  <r>
    <s v="Bud Light Seltzer Spring 2023 Campaign"/>
    <n v="0"/>
    <s v="Bargain Brand B"/>
    <s v="Bargain Brand B"/>
    <x v="0"/>
    <s v="Spring Equity Production"/>
    <s v=""/>
    <x v="2"/>
    <s v="Artjail Bidding Package 01"/>
    <s v="Artjail_5887"/>
    <s v="Original"/>
    <n v="231050"/>
    <s v="cost-plus"/>
    <m/>
    <m/>
    <m/>
    <m/>
    <m/>
    <m/>
    <m/>
    <n v="0"/>
    <n v="0"/>
    <n v="229872.5"/>
    <m/>
    <m/>
    <m/>
    <m/>
    <m/>
    <m/>
    <m/>
    <m/>
    <m/>
    <m/>
    <m/>
    <m/>
  </r>
  <r>
    <s v="Bud Light Seltzer Spring 2023 Campaign"/>
    <n v="0"/>
    <s v="Bargain Brand B"/>
    <s v="Bargain Brand B"/>
    <x v="0"/>
    <s v="Spring Equity Production"/>
    <s v=""/>
    <x v="2"/>
    <s v="Bud Light Seltzer Open to Flavor VFX Bid Package RD 1"/>
    <s v=""/>
    <s v="Original"/>
    <n v="239880"/>
    <s v="cost-plus"/>
    <m/>
    <m/>
    <m/>
    <m/>
    <m/>
    <m/>
    <m/>
    <n v="0"/>
    <n v="0"/>
    <n v="229872.5"/>
    <m/>
    <m/>
    <m/>
    <m/>
    <m/>
    <m/>
    <m/>
    <m/>
    <m/>
    <m/>
    <m/>
    <m/>
  </r>
  <r>
    <s v="Bud Light Seltzer Spring 2023 Campaign"/>
    <n v="0"/>
    <s v="Bargain Brand B"/>
    <s v="Bargain Brand B"/>
    <x v="0"/>
    <s v="Spring Equity Production"/>
    <s v=""/>
    <x v="2"/>
    <s v="Bud Light Seltzer Open to Flavor VFX Bid Package RD 2"/>
    <s v="Bud-Light-Seltzer-Open-To-Flavor-VFX-2"/>
    <s v="Original"/>
    <n v="224280"/>
    <s v="cost-plus"/>
    <m/>
    <m/>
    <m/>
    <m/>
    <m/>
    <m/>
    <m/>
    <n v="0"/>
    <n v="0"/>
    <n v="229872.5"/>
    <m/>
    <m/>
    <m/>
    <m/>
    <m/>
    <m/>
    <m/>
    <m/>
    <m/>
    <m/>
    <m/>
    <m/>
  </r>
  <r>
    <s v="Bud Light Seltzer Spring 2023 Campaign"/>
    <n v="1"/>
    <s v="Bargain Brand B"/>
    <s v="Bargain Brand B"/>
    <x v="0"/>
    <s v="Spring Equity Production"/>
    <s v="PrePost LLC"/>
    <x v="2"/>
    <s v="Prepost VFX"/>
    <s v="Prepost VFX EXPORT"/>
    <s v="Original"/>
    <n v="224280"/>
    <s v="cost-plus"/>
    <n v="229872.5"/>
    <m/>
    <m/>
    <m/>
    <m/>
    <m/>
    <m/>
    <n v="0"/>
    <n v="0"/>
    <n v="229872.5"/>
    <n v="224280"/>
    <n v="224280"/>
    <m/>
    <m/>
    <m/>
    <m/>
    <m/>
    <m/>
    <m/>
    <m/>
    <m/>
    <m/>
  </r>
  <r>
    <s v="Bud Light Seltzer Spring 2023 Campaign"/>
    <n v="0"/>
    <s v="Bargain Brand B"/>
    <s v="Bargain Brand B"/>
    <x v="0"/>
    <s v="Spring Equity Production"/>
    <s v=""/>
    <x v="10"/>
    <s v="BLS - CDMX - 2x Day - v3"/>
    <s v="GreenBid.BLSeltzer.AD.2DAY.v3"/>
    <s v="Original"/>
    <n v="5786.2349999999997"/>
    <s v="cost-plus"/>
    <m/>
    <m/>
    <m/>
    <m/>
    <m/>
    <m/>
    <m/>
    <n v="0"/>
    <n v="0"/>
    <n v="5786.2349999999997"/>
    <m/>
    <m/>
    <m/>
    <m/>
    <m/>
    <m/>
    <m/>
    <m/>
    <m/>
    <m/>
    <m/>
    <m/>
  </r>
  <r>
    <s v="Nütrl Spring Equity Campaign"/>
    <n v="0"/>
    <s v="Luxury Brand B"/>
    <s v="Luxury Brand B"/>
    <x v="0"/>
    <s v="Spring Equity Production"/>
    <s v=""/>
    <x v="0"/>
    <s v="RSA Bid Package for NÜTRL"/>
    <s v="NUTRL - 2 Day ATL BID V2"/>
    <s v="Original"/>
    <n v="771360"/>
    <s v="cost-plus"/>
    <m/>
    <n v="1"/>
    <m/>
    <m/>
    <m/>
    <m/>
    <m/>
    <n v="771360"/>
    <n v="0"/>
    <n v="513546"/>
    <m/>
    <m/>
    <m/>
    <m/>
    <m/>
    <m/>
    <m/>
    <m/>
    <m/>
    <m/>
    <n v="771360"/>
    <m/>
  </r>
  <r>
    <s v="Nütrl Spring Equity Campaign"/>
    <n v="0"/>
    <s v="Luxury Brand B"/>
    <s v="Luxury Brand B"/>
    <x v="0"/>
    <s v="Spring Equity Production"/>
    <s v=""/>
    <x v="0"/>
    <s v="RSA Bid Package for NÜTRL"/>
    <s v="NUTRL - Covid BID V2"/>
    <s v="Original"/>
    <n v="59267"/>
    <s v="cost-plus"/>
    <m/>
    <n v="1"/>
    <m/>
    <m/>
    <m/>
    <m/>
    <m/>
    <n v="59267"/>
    <n v="0"/>
    <n v="513546"/>
    <m/>
    <m/>
    <m/>
    <m/>
    <m/>
    <m/>
    <m/>
    <m/>
    <m/>
    <m/>
    <n v="59267"/>
    <m/>
  </r>
  <r>
    <s v="Nütrl Spring Equity Campaign"/>
    <n v="1"/>
    <s v="Luxury Brand B"/>
    <s v="Luxury Brand B"/>
    <x v="0"/>
    <s v="Spring Equity Production"/>
    <s v="Internal ABID"/>
    <x v="0"/>
    <s v="Pretty Bird Production"/>
    <s v="Pretty Bird Production EXPORT"/>
    <s v="Original"/>
    <n v="710011"/>
    <s v="cost-plus"/>
    <n v="513546"/>
    <m/>
    <m/>
    <m/>
    <m/>
    <m/>
    <m/>
    <n v="0"/>
    <n v="0"/>
    <n v="513546"/>
    <n v="710011"/>
    <n v="710011"/>
    <m/>
    <m/>
    <m/>
    <m/>
    <m/>
    <m/>
    <m/>
    <m/>
    <m/>
    <m/>
  </r>
  <r>
    <s v="Nütrl Spring Equity Campaign"/>
    <n v="1"/>
    <s v="Luxury Brand B"/>
    <s v="Luxury Brand B"/>
    <x v="0"/>
    <s v="Spring Equity Production"/>
    <s v="Arcade Edit"/>
    <x v="3"/>
    <s v="Arcade"/>
    <s v="Book4"/>
    <s v="Original"/>
    <n v="109355.9"/>
    <s v="cost-plus"/>
    <n v="109355.9"/>
    <m/>
    <m/>
    <m/>
    <m/>
    <m/>
    <m/>
    <n v="0"/>
    <n v="0"/>
    <n v="109355.9"/>
    <n v="109355.9"/>
    <n v="109355.9"/>
    <m/>
    <m/>
    <m/>
    <m/>
    <m/>
    <m/>
    <m/>
    <m/>
    <m/>
    <m/>
  </r>
  <r>
    <s v="Nütrl Spring Equity Campaign"/>
    <n v="1"/>
    <s v="Luxury Brand B"/>
    <s v="Luxury Brand B"/>
    <x v="0"/>
    <s v="Spring Equity Production"/>
    <s v="Arcade Edit"/>
    <x v="3"/>
    <s v="Arcade"/>
    <s v="Book4"/>
    <s v="Original"/>
    <n v="109355.9"/>
    <s v="cost-plus"/>
    <n v="109355.9"/>
    <m/>
    <m/>
    <m/>
    <m/>
    <m/>
    <m/>
    <n v="0"/>
    <n v="0"/>
    <n v="109355.9"/>
    <n v="109355.9"/>
    <n v="109355.9"/>
    <m/>
    <m/>
    <m/>
    <m/>
    <m/>
    <m/>
    <m/>
    <m/>
    <m/>
    <m/>
  </r>
  <r>
    <s v="Nütrl Spring Equity Campaign"/>
    <n v="0"/>
    <s v="Luxury Brand B"/>
    <s v="Luxury Brand B"/>
    <x v="0"/>
    <s v="Spring Equity Production"/>
    <s v=""/>
    <x v="3"/>
    <s v="Arcade"/>
    <s v="ArcadeEdit 11614.1"/>
    <s v="Original"/>
    <n v="109355.9"/>
    <s v="cost-plus"/>
    <m/>
    <m/>
    <m/>
    <m/>
    <m/>
    <m/>
    <m/>
    <n v="0"/>
    <n v="0"/>
    <n v="109355.9"/>
    <m/>
    <m/>
    <m/>
    <m/>
    <m/>
    <m/>
    <m/>
    <m/>
    <m/>
    <m/>
    <m/>
    <m/>
  </r>
  <r>
    <s v="Nütrl Spring Equity Campaign"/>
    <n v="1"/>
    <s v="Luxury Brand B"/>
    <s v="Luxury Brand B"/>
    <x v="0"/>
    <s v="Spring Equity Production"/>
    <s v="Arcade Edit"/>
    <x v="3"/>
    <s v="Arcade Edit"/>
    <s v="Arcade Edit EXPORT"/>
    <s v="Original"/>
    <n v="109355.9"/>
    <s v="cost-plus"/>
    <n v="109355.9"/>
    <m/>
    <m/>
    <m/>
    <m/>
    <m/>
    <m/>
    <n v="0"/>
    <n v="0"/>
    <n v="109355.9"/>
    <n v="109355.9"/>
    <n v="109355.9"/>
    <m/>
    <m/>
    <m/>
    <m/>
    <m/>
    <m/>
    <m/>
    <m/>
    <m/>
    <m/>
  </r>
  <r>
    <s v="Nütrl Spring Equity Campaign"/>
    <n v="0"/>
    <s v="Luxury Brand B"/>
    <s v="Luxury Brand B"/>
    <x v="0"/>
    <s v="Spring Equity Production"/>
    <s v=""/>
    <x v="1"/>
    <s v="Nutrl Color, Conform &amp; Final Deliverables"/>
    <s v="Bid_11614_7"/>
    <s v="Original"/>
    <n v="81365"/>
    <s v="cost-plus"/>
    <m/>
    <m/>
    <m/>
    <m/>
    <m/>
    <n v="1"/>
    <m/>
    <n v="0"/>
    <n v="0"/>
    <n v="56110"/>
    <m/>
    <m/>
    <m/>
    <m/>
    <m/>
    <n v="81365"/>
    <m/>
    <m/>
    <m/>
    <m/>
    <m/>
    <n v="81365"/>
  </r>
  <r>
    <s v="Nütrl Spring Equity Campaign"/>
    <n v="0"/>
    <s v="Luxury Brand B"/>
    <s v="Luxury Brand B"/>
    <x v="0"/>
    <s v="Spring Equity Production"/>
    <s v=""/>
    <x v="1"/>
    <s v="Glove - incidental cost (as needed)"/>
    <s v="BID230130_Nutrl_v2_glove"/>
    <s v="Original"/>
    <n v="5600"/>
    <s v="cost-plus"/>
    <m/>
    <m/>
    <m/>
    <m/>
    <m/>
    <m/>
    <m/>
    <n v="0"/>
    <n v="0"/>
    <n v="56110"/>
    <m/>
    <m/>
    <m/>
    <m/>
    <m/>
    <m/>
    <m/>
    <m/>
    <m/>
    <m/>
    <m/>
    <m/>
  </r>
  <r>
    <s v="Nütrl Spring Equity Campaign"/>
    <n v="1"/>
    <s v="Luxury Brand B"/>
    <s v="Luxury Brand B"/>
    <x v="0"/>
    <s v="Spring Equity Production"/>
    <s v="Arcade Edit"/>
    <x v="1"/>
    <s v="Arcade Finish"/>
    <s v="Arcade Finish EXPORT"/>
    <s v="Original"/>
    <n v="81365"/>
    <s v="cost-plus"/>
    <n v="56110"/>
    <m/>
    <m/>
    <m/>
    <m/>
    <m/>
    <m/>
    <n v="0"/>
    <n v="0"/>
    <n v="56110"/>
    <n v="81365"/>
    <n v="81365"/>
    <m/>
    <m/>
    <m/>
    <m/>
    <m/>
    <m/>
    <m/>
    <m/>
    <m/>
    <m/>
  </r>
  <r>
    <s v="Nütrl Spring Equity Campaign"/>
    <n v="0"/>
    <s v="Luxury Brand B"/>
    <s v="Luxury Brand B"/>
    <x v="0"/>
    <s v="Spring Equity Production"/>
    <s v=""/>
    <x v="11"/>
    <s v="RSA Bid Package for NÜTRL"/>
    <s v="NUTRL - BTS BID V2"/>
    <s v="Original"/>
    <n v="66097"/>
    <s v="cost-plus"/>
    <m/>
    <n v="1"/>
    <m/>
    <m/>
    <m/>
    <m/>
    <m/>
    <n v="66097"/>
    <n v="0"/>
    <n v="66097"/>
    <m/>
    <m/>
    <m/>
    <m/>
    <m/>
    <m/>
    <m/>
    <m/>
    <m/>
    <m/>
    <n v="66097"/>
    <m/>
  </r>
  <r>
    <s v="Stella Artois Global Promo Film Production &quot;Let's Do Dinner Promo&quot;"/>
    <n v="0"/>
    <s v="Luxury Brand B"/>
    <s v="Luxury Brand B"/>
    <x v="5"/>
    <s v="n/a"/>
    <s v=""/>
    <x v="0"/>
    <s v="Original Bid"/>
    <s v="BID_Stella _LA _Original Bid"/>
    <s v="Original"/>
    <n v="890399.91630000004"/>
    <s v="firm-bid"/>
    <m/>
    <n v="1"/>
    <n v="1"/>
    <m/>
    <m/>
    <m/>
    <n v="1"/>
    <n v="890399.91630000004"/>
    <n v="0"/>
    <n v="659651.60844999994"/>
    <m/>
    <m/>
    <m/>
    <n v="890399.91630000004"/>
    <n v="890399.91630000004"/>
    <m/>
    <m/>
    <m/>
    <m/>
    <m/>
    <n v="890399.91630000004"/>
    <n v="890399.91630000004"/>
  </r>
  <r>
    <s v="Stella Artois Global Promo Film Production &quot;Let's Do Dinner Promo&quot;"/>
    <n v="0"/>
    <s v="Luxury Brand B"/>
    <s v="Luxury Brand B"/>
    <x v="5"/>
    <s v="n/a"/>
    <s v=""/>
    <x v="0"/>
    <s v="V5 Reduced Bid"/>
    <s v="Stella Excel Bid V5"/>
    <s v="Original"/>
    <n v="794714.91630000004"/>
    <s v="firm-bid"/>
    <m/>
    <n v="1"/>
    <n v="1"/>
    <m/>
    <m/>
    <m/>
    <n v="1"/>
    <n v="794714.91630000004"/>
    <n v="0"/>
    <n v="659651.60844999994"/>
    <m/>
    <m/>
    <m/>
    <n v="794714.91630000004"/>
    <n v="794714.91630000004"/>
    <m/>
    <m/>
    <m/>
    <m/>
    <m/>
    <n v="794714.91630000004"/>
    <n v="794714.91630000004"/>
  </r>
  <r>
    <s v="Stella Artois Global Promo Film Production &quot;Let's Do Dinner Promo&quot;"/>
    <n v="0"/>
    <s v="Luxury Brand B"/>
    <s v="Luxury Brand B"/>
    <x v="5"/>
    <s v="n/a"/>
    <s v=""/>
    <x v="0"/>
    <s v="Toronto Global Bids V2"/>
    <s v="2. Stella Toronto GLOBAL ONLY Production V2 1.23"/>
    <s v="Original"/>
    <n v="556087"/>
    <s v="firm-bid"/>
    <m/>
    <n v="1"/>
    <n v="1"/>
    <m/>
    <m/>
    <m/>
    <n v="1"/>
    <n v="556087"/>
    <n v="0"/>
    <n v="659651.60844999994"/>
    <m/>
    <m/>
    <m/>
    <n v="556087"/>
    <n v="556087"/>
    <m/>
    <m/>
    <m/>
    <m/>
    <m/>
    <n v="556087"/>
    <n v="556087"/>
  </r>
  <r>
    <s v="Stella Artois Global Promo Film Production &quot;Let's Do Dinner Promo&quot;"/>
    <n v="0"/>
    <s v="Luxury Brand B"/>
    <s v="Luxury Brand B"/>
    <x v="5"/>
    <s v="n/a"/>
    <s v=""/>
    <x v="0"/>
    <s v="Toronto Global Bids V3"/>
    <s v="Stella Toronto Production V3 1.23"/>
    <s v="Original"/>
    <n v="562068"/>
    <s v="firm-bid"/>
    <m/>
    <m/>
    <m/>
    <m/>
    <m/>
    <m/>
    <m/>
    <n v="0"/>
    <n v="0"/>
    <n v="659651.60844999994"/>
    <m/>
    <m/>
    <m/>
    <m/>
    <m/>
    <m/>
    <m/>
    <m/>
    <m/>
    <m/>
    <m/>
    <m/>
  </r>
  <r>
    <s v="Stella Artois Global Promo Film Production &quot;Let's Do Dinner Promo&quot;"/>
    <n v="0"/>
    <s v="Luxury Brand B"/>
    <s v="Luxury Brand B"/>
    <x v="5"/>
    <s v="n/a"/>
    <s v=""/>
    <x v="0"/>
    <s v="Atlanta Bid"/>
    <s v="Atlanta V2 ABID"/>
    <s v="Original"/>
    <n v="822069.41630000004"/>
    <s v="firm-bid"/>
    <m/>
    <n v="1"/>
    <n v="1"/>
    <m/>
    <m/>
    <m/>
    <n v="1"/>
    <n v="822069.41630000004"/>
    <n v="0"/>
    <n v="659651.60844999994"/>
    <m/>
    <m/>
    <m/>
    <n v="822069.41630000004"/>
    <n v="822069.41630000004"/>
    <m/>
    <m/>
    <m/>
    <m/>
    <m/>
    <n v="822069.41630000004"/>
    <n v="822069.41630000004"/>
  </r>
  <r>
    <s v="Stella Artois Global Promo Film Production &quot;Let's Do Dinner Promo&quot;"/>
    <n v="0"/>
    <s v="Luxury Brand B"/>
    <s v="Luxury Brand B"/>
    <x v="5"/>
    <s v="n/a"/>
    <s v=""/>
    <x v="0"/>
    <s v="LA Bid V6"/>
    <s v="Stella Excel Bid V6. ABIDxls"/>
    <s v="Original"/>
    <n v="774111.86129999999"/>
    <s v="firm-bid"/>
    <m/>
    <n v="1"/>
    <n v="1"/>
    <m/>
    <m/>
    <m/>
    <n v="1"/>
    <n v="774111.86129999999"/>
    <n v="0"/>
    <n v="659651.60844999994"/>
    <m/>
    <m/>
    <m/>
    <n v="774111.86129999999"/>
    <n v="774111.86129999999"/>
    <m/>
    <m/>
    <m/>
    <m/>
    <m/>
    <n v="774111.86129999999"/>
    <n v="774111.86129999999"/>
  </r>
  <r>
    <s v="Stella Artois Global Promo Film Production &quot;Let's Do Dinner Promo&quot;"/>
    <n v="0"/>
    <s v="Luxury Brand B"/>
    <s v="Luxury Brand B"/>
    <x v="5"/>
    <s v="n/a"/>
    <s v=""/>
    <x v="0"/>
    <s v="Toronto V4  GLOBAL + US BID 1.30"/>
    <s v="2. Stella Toronto Production V3 1.23"/>
    <s v="Original"/>
    <n v="562068"/>
    <s v="firm-bid"/>
    <m/>
    <n v="1"/>
    <n v="1"/>
    <m/>
    <m/>
    <m/>
    <n v="1"/>
    <n v="562068"/>
    <n v="0"/>
    <n v="659651.60844999994"/>
    <m/>
    <m/>
    <m/>
    <n v="562068"/>
    <n v="562068"/>
    <m/>
    <m/>
    <m/>
    <m/>
    <m/>
    <n v="562068"/>
    <n v="562068"/>
  </r>
  <r>
    <s v="Stella Artois Global Promo Film Production &quot;Let's Do Dinner Promo&quot;"/>
    <n v="0"/>
    <s v="Luxury Brand B"/>
    <s v="Luxury Brand B"/>
    <x v="5"/>
    <s v="n/a"/>
    <s v=""/>
    <x v="0"/>
    <s v="Toronto V4 GLOBAL ONLY 1.30"/>
    <s v="2. Stella Toronto GLOBAL ONLY Production V2 1.23"/>
    <s v="Original"/>
    <n v="556087"/>
    <s v="firm-bid"/>
    <m/>
    <n v="1"/>
    <n v="1"/>
    <m/>
    <m/>
    <m/>
    <n v="1"/>
    <n v="556087"/>
    <n v="0"/>
    <n v="659651.60844999994"/>
    <m/>
    <m/>
    <m/>
    <n v="556087"/>
    <n v="556087"/>
    <m/>
    <m/>
    <m/>
    <m/>
    <m/>
    <n v="556087"/>
    <n v="556087"/>
  </r>
  <r>
    <s v="Stella Artois Global Promo Film Production &quot;Let's Do Dinner Promo&quot;"/>
    <n v="0"/>
    <s v="Luxury Brand B"/>
    <s v="Luxury Brand B"/>
    <x v="5"/>
    <s v="n/a"/>
    <s v=""/>
    <x v="0"/>
    <s v="ANIMALS - TORONTO BTS Costs"/>
    <s v="V1 BTS Bid - Stella Toronto - Levy"/>
    <s v="Original"/>
    <n v="10020.6"/>
    <s v="firm-bid"/>
    <m/>
    <n v="1"/>
    <m/>
    <m/>
    <m/>
    <m/>
    <m/>
    <n v="10020.6"/>
    <n v="0"/>
    <n v="659651.60844999994"/>
    <m/>
    <m/>
    <m/>
    <m/>
    <m/>
    <m/>
    <m/>
    <m/>
    <m/>
    <m/>
    <n v="10020.6"/>
    <m/>
  </r>
  <r>
    <s v="Stella Artois Global Promo Film Production &quot;Let's Do Dinner Promo&quot;"/>
    <n v="0"/>
    <s v="Luxury Brand B"/>
    <s v="Luxury Brand B"/>
    <x v="5"/>
    <s v="n/a"/>
    <s v=""/>
    <x v="0"/>
    <s v="Atlanta Film &amp; Video Production Costs - Jan 25 Submission"/>
    <s v="ANIMALS - V3 Film and Video Bid - Stella ATL - Levy"/>
    <s v="Original"/>
    <n v="811832"/>
    <s v="firm-bid"/>
    <m/>
    <n v="1"/>
    <m/>
    <m/>
    <m/>
    <m/>
    <m/>
    <n v="811832"/>
    <n v="0"/>
    <n v="659651.60844999994"/>
    <m/>
    <m/>
    <m/>
    <m/>
    <m/>
    <m/>
    <m/>
    <m/>
    <m/>
    <m/>
    <n v="811832"/>
    <m/>
  </r>
  <r>
    <s v="Stella Artois Global Promo Film Production &quot;Let's Do Dinner Promo&quot;"/>
    <n v="0"/>
    <s v="Luxury Brand B"/>
    <s v="Luxury Brand B"/>
    <x v="5"/>
    <s v="n/a"/>
    <s v=""/>
    <x v="0"/>
    <s v="LA Film &amp; Video Production Costs - Jan 25 Submission"/>
    <s v="ANIMALS - V9 Film and Video Bid - Stella LA - Levy"/>
    <s v="Original"/>
    <n v="762655"/>
    <s v="firm-bid"/>
    <m/>
    <n v="1"/>
    <m/>
    <m/>
    <m/>
    <m/>
    <m/>
    <n v="762655"/>
    <n v="0"/>
    <n v="659651.60844999994"/>
    <m/>
    <m/>
    <m/>
    <m/>
    <m/>
    <m/>
    <m/>
    <m/>
    <m/>
    <m/>
    <n v="762655"/>
    <m/>
  </r>
  <r>
    <s v="Stella Artois Global Promo Film Production &quot;Let's Do Dinner Promo&quot;"/>
    <n v="0"/>
    <s v="Luxury Brand B"/>
    <s v="Luxury Brand B"/>
    <x v="5"/>
    <s v="n/a"/>
    <s v=""/>
    <x v="0"/>
    <s v="TORONTO Animals Bid Local DP/PD - GLOBAL US"/>
    <s v="NEW BID v5BGM STELLA GLOBAL US HLEVY LOCAL PD DP"/>
    <s v="Original"/>
    <n v="610999.57999999996"/>
    <s v="firm-bid"/>
    <m/>
    <n v="1"/>
    <m/>
    <m/>
    <m/>
    <m/>
    <m/>
    <n v="610999.57999999996"/>
    <n v="0"/>
    <n v="659651.60844999994"/>
    <m/>
    <m/>
    <m/>
    <m/>
    <m/>
    <m/>
    <m/>
    <m/>
    <m/>
    <m/>
    <n v="610999.57999999996"/>
    <m/>
  </r>
  <r>
    <s v="Stella Artois Global Promo Film Production &quot;Let's Do Dinner Promo&quot;"/>
    <n v="0"/>
    <s v="Luxury Brand B"/>
    <s v="Luxury Brand B"/>
    <x v="5"/>
    <s v="n/a"/>
    <s v=""/>
    <x v="0"/>
    <s v="TORONTO Animals Bid US DP/PD - GLOBAL US"/>
    <s v="NEW BID v4bGM STELLA GLOBAL US HLEVY US PD DP"/>
    <s v="Original"/>
    <n v="702750.88"/>
    <s v="firm-bid"/>
    <m/>
    <n v="1"/>
    <m/>
    <m/>
    <m/>
    <m/>
    <m/>
    <n v="702750.88"/>
    <n v="0"/>
    <n v="659651.60844999994"/>
    <m/>
    <m/>
    <m/>
    <m/>
    <m/>
    <m/>
    <m/>
    <m/>
    <m/>
    <m/>
    <n v="702750.88"/>
    <m/>
  </r>
  <r>
    <s v="Stella Artois Global Promo Film Production &quot;Let's Do Dinner Promo&quot;"/>
    <n v="0"/>
    <s v="Luxury Brand B"/>
    <s v="Luxury Brand B"/>
    <x v="5"/>
    <s v="n/a"/>
    <s v=""/>
    <x v="0"/>
    <s v="TORONTO Animals Bid US DP/PD - GLOBAL"/>
    <s v="V5 Prod Ballpark Bid - Stella Toronto - Levy - Global US"/>
    <s v="Original"/>
    <n v="694257.81"/>
    <s v="firm-bid"/>
    <m/>
    <n v="1"/>
    <m/>
    <m/>
    <m/>
    <m/>
    <m/>
    <n v="694257.81"/>
    <n v="0"/>
    <n v="659651.60844999994"/>
    <m/>
    <m/>
    <m/>
    <m/>
    <m/>
    <m/>
    <m/>
    <m/>
    <m/>
    <m/>
    <n v="694257.81"/>
    <m/>
  </r>
  <r>
    <s v="Stella Artois Global Promo Film Production &quot;Let's Do Dinner Promo&quot;"/>
    <n v="0"/>
    <s v="Luxury Brand B"/>
    <s v="Luxury Brand B"/>
    <x v="5"/>
    <s v="n/a"/>
    <s v=""/>
    <x v="0"/>
    <s v="TORONTO Animals Bid LOCAL DP/PD - GLOBAL"/>
    <s v="v3GM Stella Ballpark Bid - HL - 1 day GLOBAL"/>
    <s v="Original"/>
    <n v="599783.57999999996"/>
    <s v="firm-bid"/>
    <m/>
    <n v="1"/>
    <m/>
    <m/>
    <m/>
    <m/>
    <m/>
    <n v="599783.57999999996"/>
    <n v="0"/>
    <n v="659651.60844999994"/>
    <m/>
    <m/>
    <m/>
    <m/>
    <m/>
    <m/>
    <m/>
    <m/>
    <m/>
    <m/>
    <n v="599783.57999999996"/>
    <m/>
  </r>
  <r>
    <s v="Stella Artois Global Promo Film Production &quot;Let's Do Dinner Promo&quot;"/>
    <n v="0"/>
    <s v="Luxury Brand B"/>
    <s v="Luxury Brand B"/>
    <x v="5"/>
    <s v="n/a"/>
    <s v=""/>
    <x v="0"/>
    <s v="Stella Artois Estimates FRANK + IM"/>
    <s v="SA LA with prelight no glam"/>
    <s v="Original"/>
    <n v="844520.17500000005"/>
    <s v="firm-bid"/>
    <m/>
    <m/>
    <n v="1"/>
    <m/>
    <m/>
    <n v="1"/>
    <m/>
    <n v="0"/>
    <n v="0"/>
    <n v="659651.60844999994"/>
    <m/>
    <m/>
    <m/>
    <n v="844520.17500000005"/>
    <m/>
    <n v="844520.17500000005"/>
    <m/>
    <m/>
    <m/>
    <m/>
    <n v="844520.17500000005"/>
    <n v="844520.17500000005"/>
  </r>
  <r>
    <s v="Stella Artois Global Promo Film Production &quot;Let's Do Dinner Promo&quot;"/>
    <n v="0"/>
    <s v="Luxury Brand B"/>
    <s v="Luxury Brand B"/>
    <x v="5"/>
    <s v="n/a"/>
    <s v=""/>
    <x v="4"/>
    <s v="Berkeley 1"/>
    <s v="BERKELY 4 BLANK ABID TEMPLATE"/>
    <s v="Original"/>
    <n v="191478.5"/>
    <s v="firm-bid"/>
    <m/>
    <m/>
    <m/>
    <m/>
    <m/>
    <m/>
    <m/>
    <n v="0"/>
    <n v="0"/>
    <n v="143128.625"/>
    <m/>
    <m/>
    <m/>
    <m/>
    <m/>
    <m/>
    <m/>
    <m/>
    <m/>
    <m/>
    <m/>
    <m/>
  </r>
  <r>
    <s v="Stella Artois Global Promo Film Production &quot;Let's Do Dinner Promo&quot;"/>
    <n v="0"/>
    <s v="Luxury Brand B"/>
    <s v="Luxury Brand B"/>
    <x v="5"/>
    <s v="n/a"/>
    <s v=""/>
    <x v="4"/>
    <s v="Berkeley Final Bid for Stella Artois"/>
    <s v="BERKELY FINAL ABID SUBMISSION"/>
    <s v="Original"/>
    <n v="135204.5"/>
    <s v="firm-bid"/>
    <m/>
    <m/>
    <m/>
    <m/>
    <m/>
    <m/>
    <m/>
    <n v="0"/>
    <n v="0"/>
    <n v="143128.625"/>
    <m/>
    <m/>
    <m/>
    <m/>
    <m/>
    <m/>
    <m/>
    <m/>
    <m/>
    <m/>
    <m/>
    <m/>
  </r>
  <r>
    <s v="Stella Artois Global Promo Film Production &quot;Let's Do Dinner Promo&quot;"/>
    <n v="0"/>
    <s v="Luxury Brand B"/>
    <s v="Luxury Brand B"/>
    <x v="5"/>
    <s v="n/a"/>
    <s v=""/>
    <x v="4"/>
    <s v="Stella World's greatest Dinner V1 - final"/>
    <s v="ABID FORM GRAYSON_WGD_V1"/>
    <s v="Original"/>
    <n v="140346"/>
    <s v="firm-bid"/>
    <m/>
    <m/>
    <n v="1"/>
    <m/>
    <m/>
    <n v="1"/>
    <m/>
    <n v="0"/>
    <n v="0"/>
    <n v="143128.625"/>
    <m/>
    <m/>
    <m/>
    <n v="140346"/>
    <m/>
    <n v="140346"/>
    <m/>
    <m/>
    <m/>
    <m/>
    <n v="140346"/>
    <n v="140346"/>
  </r>
  <r>
    <s v="Stella Artois Global Promo Film Production &quot;Let's Do Dinner Promo&quot;"/>
    <n v="0"/>
    <s v="Luxury Brand B"/>
    <s v="Luxury Brand B"/>
    <x v="5"/>
    <s v="n/a"/>
    <s v=""/>
    <x v="4"/>
    <s v="Stella World's greatest Dinner V2 - final"/>
    <s v="ABID FORM GRAYSON_WGD_V2"/>
    <s v="Original"/>
    <n v="105485.5"/>
    <s v="firm-bid"/>
    <m/>
    <m/>
    <n v="1"/>
    <m/>
    <m/>
    <n v="1"/>
    <m/>
    <n v="0"/>
    <n v="0"/>
    <n v="143128.625"/>
    <m/>
    <m/>
    <m/>
    <n v="105485.5"/>
    <m/>
    <n v="105485.5"/>
    <m/>
    <m/>
    <m/>
    <m/>
    <n v="105485.5"/>
    <n v="105485.5"/>
  </r>
  <r>
    <s v="Stella Artois Global Promo Film Production &quot;Let's Do Dinner Promo&quot;"/>
    <n v="0"/>
    <s v="Luxury Brand B"/>
    <s v="Luxury Brand B"/>
    <x v="5"/>
    <s v="n/a"/>
    <s v=""/>
    <x v="10"/>
    <s v="Original Bid"/>
    <s v="BID_Stella _LA _Original 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V5 Reduced Bid"/>
    <s v="BID_Stella _LA _Original 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Toronto Global Bids V2"/>
    <s v="6.  Stella Toronto GLOBAL ONLY Sustainability V2"/>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Toronto Global Bids V3"/>
    <s v="6. Stella Toronto Sustainability V3"/>
    <s v="Original"/>
    <n v="8646"/>
    <s v="firm-bid"/>
    <m/>
    <m/>
    <m/>
    <m/>
    <m/>
    <m/>
    <m/>
    <n v="0"/>
    <n v="0"/>
    <n v="12372.478181818182"/>
    <m/>
    <m/>
    <m/>
    <m/>
    <m/>
    <m/>
    <m/>
    <m/>
    <m/>
    <m/>
    <m/>
    <m/>
  </r>
  <r>
    <s v="Stella Artois Global Promo Film Production &quot;Let's Do Dinner Promo&quot;"/>
    <n v="0"/>
    <s v="Luxury Brand B"/>
    <s v="Luxury Brand B"/>
    <x v="5"/>
    <s v="n/a"/>
    <s v=""/>
    <x v="10"/>
    <s v="Atlanta Bid"/>
    <s v="Atlanta V2 A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LA Bid V6"/>
    <s v="Stella Excel Bid V6. ABIDxls"/>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Toronto V4  GLOBAL + US BID 1.30"/>
    <s v="6. Stella Toronto Sustainability V3"/>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Toronto V4 GLOBAL ONLY 1.30"/>
    <s v="6.  Stella Toronto GLOBAL ONLY Sustainability V2"/>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ANIMALS - TORONTO Green Sustainability Costs"/>
    <s v="V3 Stills GREEN Bid - Stella TO - Levy"/>
    <s v="Original"/>
    <n v="13490.6"/>
    <s v="firm-bid"/>
    <m/>
    <n v="1"/>
    <m/>
    <m/>
    <m/>
    <m/>
    <m/>
    <n v="13490.6"/>
    <n v="0"/>
    <n v="12372.478181818182"/>
    <m/>
    <m/>
    <m/>
    <m/>
    <m/>
    <m/>
    <m/>
    <m/>
    <m/>
    <m/>
    <n v="13490.6"/>
    <m/>
  </r>
  <r>
    <s v="Stella Artois Global Promo Film Production &quot;Let's Do Dinner Promo&quot;"/>
    <n v="0"/>
    <s v="Luxury Brand B"/>
    <s v="Luxury Brand B"/>
    <x v="5"/>
    <s v="n/a"/>
    <s v=""/>
    <x v="10"/>
    <s v="Atlanta Green Sustainability Costs - Jan 25 Submission"/>
    <s v="ANIMALS - V3 Green Sustainability Bid - Stella ATL - Levy"/>
    <s v="Original"/>
    <n v="15466"/>
    <s v="firm-bid"/>
    <m/>
    <n v="1"/>
    <m/>
    <m/>
    <m/>
    <m/>
    <m/>
    <n v="15466"/>
    <n v="0"/>
    <n v="12372.478181818182"/>
    <m/>
    <m/>
    <m/>
    <m/>
    <m/>
    <m/>
    <m/>
    <m/>
    <m/>
    <m/>
    <n v="15466"/>
    <m/>
  </r>
  <r>
    <s v="Stella Artois Global Promo Film Production &quot;Let's Do Dinner Promo&quot;"/>
    <n v="0"/>
    <s v="Luxury Brand B"/>
    <s v="Luxury Brand B"/>
    <x v="5"/>
    <s v="n/a"/>
    <s v=""/>
    <x v="10"/>
    <s v="LA Green Sustainability Costs - Jan 25 Submission"/>
    <s v="ANIMALS - V9 Green Sustainability Bid - Stella LA - Levy"/>
    <s v="Original"/>
    <n v="15466"/>
    <s v="firm-bid"/>
    <m/>
    <n v="1"/>
    <m/>
    <m/>
    <m/>
    <m/>
    <m/>
    <n v="15466"/>
    <n v="0"/>
    <n v="12372.478181818182"/>
    <m/>
    <m/>
    <m/>
    <m/>
    <m/>
    <m/>
    <m/>
    <m/>
    <m/>
    <m/>
    <n v="15466"/>
    <m/>
  </r>
  <r>
    <s v="Stella Artois Global Promo Film Production &quot;Let's Do Dinner Promo&quot;"/>
    <n v="0"/>
    <s v="Luxury Brand B"/>
    <s v="Luxury Brand B"/>
    <x v="5"/>
    <s v="n/a"/>
    <s v=""/>
    <x v="5"/>
    <s v="Toronto V4  GLOBAL + US BID 1.30"/>
    <s v="4. Stella Toronto Travel V3"/>
    <s v="Original"/>
    <n v="20801"/>
    <s v="cost-plus"/>
    <m/>
    <n v="1"/>
    <n v="1"/>
    <m/>
    <m/>
    <m/>
    <n v="1"/>
    <n v="20801"/>
    <n v="0"/>
    <n v="29725.816666666666"/>
    <m/>
    <m/>
    <m/>
    <n v="20801"/>
    <n v="20801"/>
    <m/>
    <m/>
    <m/>
    <m/>
    <m/>
    <n v="20801"/>
    <n v="20801"/>
  </r>
  <r>
    <s v="Stella Artois Global Promo Film Production &quot;Let's Do Dinner Promo&quot;"/>
    <n v="0"/>
    <s v="Luxury Brand B"/>
    <s v="Luxury Brand B"/>
    <x v="5"/>
    <s v="n/a"/>
    <s v=""/>
    <x v="5"/>
    <s v="Toronto V4 GLOBAL ONLY 1.30"/>
    <s v="4. Stella Toronto GLOBAL ONLY  Travel V2"/>
    <s v="Original"/>
    <n v="20801"/>
    <s v="cost-plus"/>
    <m/>
    <n v="1"/>
    <n v="1"/>
    <m/>
    <m/>
    <m/>
    <n v="1"/>
    <n v="20801"/>
    <n v="0"/>
    <n v="29725.816666666666"/>
    <m/>
    <m/>
    <m/>
    <n v="20801"/>
    <n v="20801"/>
    <m/>
    <m/>
    <m/>
    <m/>
    <m/>
    <n v="20801"/>
    <n v="20801"/>
  </r>
  <r>
    <s v="Stella Artois Global Promo Film Production &quot;Let's Do Dinner Promo&quot;"/>
    <n v="0"/>
    <s v="Luxury Brand B"/>
    <s v="Luxury Brand B"/>
    <x v="5"/>
    <s v="n/a"/>
    <s v=""/>
    <x v="5"/>
    <s v="Atlanta Still Photography Costs - Jan 25 Submission"/>
    <s v="ANIMALS - V3 Stills Bid - Stella ATL - Levy"/>
    <s v="Original"/>
    <n v="38977"/>
    <s v="cost-plus"/>
    <m/>
    <n v="1"/>
    <m/>
    <m/>
    <m/>
    <m/>
    <m/>
    <n v="38977"/>
    <n v="0"/>
    <n v="29725.816666666666"/>
    <m/>
    <m/>
    <m/>
    <m/>
    <m/>
    <m/>
    <m/>
    <m/>
    <m/>
    <m/>
    <n v="38977"/>
    <m/>
  </r>
  <r>
    <s v="Stella Artois Global Promo Film Production &quot;Let's Do Dinner Promo&quot;"/>
    <n v="0"/>
    <s v="Luxury Brand B"/>
    <s v="Luxury Brand B"/>
    <x v="5"/>
    <s v="n/a"/>
    <s v=""/>
    <x v="5"/>
    <s v="LA Still Photography Costs - Jan 25 Submission"/>
    <s v="ANIMALS - V9 Stills Bid - Stella LA - Levy"/>
    <s v="Original"/>
    <n v="38977"/>
    <s v="cost-plus"/>
    <m/>
    <n v="1"/>
    <m/>
    <m/>
    <m/>
    <m/>
    <m/>
    <n v="38977"/>
    <n v="0"/>
    <n v="29725.816666666666"/>
    <m/>
    <m/>
    <m/>
    <m/>
    <m/>
    <m/>
    <m/>
    <m/>
    <m/>
    <m/>
    <n v="38977"/>
    <m/>
  </r>
  <r>
    <s v="Stella Artois Global Promo Film Production &quot;Let's Do Dinner Promo&quot;"/>
    <n v="0"/>
    <s v="Luxury Brand B"/>
    <s v="Luxury Brand B"/>
    <x v="5"/>
    <s v="n/a"/>
    <s v=""/>
    <x v="5"/>
    <s v="TORONTO Animals - Stills Bid"/>
    <s v="V3 Stills Photography Bid - Stella TO - Levy"/>
    <s v="Original"/>
    <n v="36058.9"/>
    <s v="cost-plus"/>
    <m/>
    <n v="1"/>
    <m/>
    <m/>
    <m/>
    <m/>
    <m/>
    <n v="36058.9"/>
    <n v="0"/>
    <n v="29725.816666666666"/>
    <m/>
    <m/>
    <m/>
    <m/>
    <m/>
    <m/>
    <m/>
    <m/>
    <m/>
    <m/>
    <n v="36058.9"/>
    <m/>
  </r>
  <r>
    <s v="Stella Artois Global Promo Film Production &quot;Let's Do Dinner Promo&quot;"/>
    <n v="0"/>
    <s v="Luxury Brand B"/>
    <s v="Luxury Brand B"/>
    <x v="5"/>
    <s v="n/a"/>
    <s v=""/>
    <x v="5"/>
    <s v="Stella Artois Estimates FRANK + IM"/>
    <s v="Photographer Quote Stella FRANK Jan 18, 2023"/>
    <s v="Original"/>
    <n v="22740"/>
    <s v="cost-plus"/>
    <m/>
    <m/>
    <n v="1"/>
    <m/>
    <m/>
    <n v="1"/>
    <m/>
    <n v="0"/>
    <n v="0"/>
    <n v="29725.816666666666"/>
    <m/>
    <m/>
    <m/>
    <n v="22740"/>
    <m/>
    <n v="22740"/>
    <m/>
    <m/>
    <m/>
    <m/>
    <n v="22740"/>
    <n v="22740"/>
  </r>
  <r>
    <s v="Stella Artois Global Promo Film Production &quot;Let's Do Dinner Promo&quot;"/>
    <n v="0"/>
    <s v="Luxury Brand B"/>
    <s v="Luxury Brand B"/>
    <x v="5"/>
    <s v="n/a"/>
    <s v=""/>
    <x v="9"/>
    <s v="Original Bid"/>
    <s v="BID_Stella _LA _Original Bid"/>
    <s v="Original"/>
    <n v="176226.76670000001"/>
    <s v="cost-plus"/>
    <m/>
    <n v="1"/>
    <n v="1"/>
    <m/>
    <m/>
    <m/>
    <n v="1"/>
    <n v="176226.76670000001"/>
    <n v="0"/>
    <n v="285889.53363999998"/>
    <m/>
    <m/>
    <m/>
    <n v="176226.76670000001"/>
    <n v="176226.76670000001"/>
    <m/>
    <m/>
    <m/>
    <m/>
    <m/>
    <n v="176226.76670000001"/>
    <n v="176226.76670000001"/>
  </r>
  <r>
    <s v="Stella Artois Global Promo Film Production &quot;Let's Do Dinner Promo&quot;"/>
    <n v="0"/>
    <s v="Luxury Brand B"/>
    <s v="Luxury Brand B"/>
    <x v="5"/>
    <s v="n/a"/>
    <s v=""/>
    <x v="9"/>
    <s v="V5 Reduced Bid"/>
    <s v="BID_Stella _LA _Original Bid"/>
    <s v="Original"/>
    <n v="176226.76670000001"/>
    <s v="cost-plus"/>
    <m/>
    <n v="1"/>
    <n v="1"/>
    <m/>
    <m/>
    <m/>
    <n v="1"/>
    <n v="176226.76670000001"/>
    <n v="0"/>
    <n v="285889.53363999998"/>
    <m/>
    <m/>
    <m/>
    <n v="176226.76670000001"/>
    <n v="176226.76670000001"/>
    <m/>
    <m/>
    <m/>
    <m/>
    <m/>
    <n v="176226.76670000001"/>
    <n v="176226.76670000001"/>
  </r>
  <r>
    <s v="Stella Artois Global Promo Film Production &quot;Let's Do Dinner Promo&quot;"/>
    <n v="0"/>
    <s v="Luxury Brand B"/>
    <s v="Luxury Brand B"/>
    <x v="5"/>
    <s v="n/a"/>
    <s v=""/>
    <x v="9"/>
    <s v="Toronto Global Bids V2"/>
    <s v="5.  Stella Toronto GLOBAL ONLY Celeb Costs V2"/>
    <s v="Original"/>
    <n v="112931"/>
    <s v="cost-plus"/>
    <m/>
    <n v="1"/>
    <n v="1"/>
    <m/>
    <m/>
    <m/>
    <n v="1"/>
    <n v="112931"/>
    <n v="0"/>
    <n v="285889.53363999998"/>
    <m/>
    <m/>
    <m/>
    <n v="112931"/>
    <n v="112931"/>
    <m/>
    <m/>
    <m/>
    <m/>
    <m/>
    <n v="112931"/>
    <n v="112931"/>
  </r>
  <r>
    <s v="Stella Artois Global Promo Film Production &quot;Let's Do Dinner Promo&quot;"/>
    <n v="0"/>
    <s v="Luxury Brand B"/>
    <s v="Luxury Brand B"/>
    <x v="5"/>
    <s v="n/a"/>
    <s v=""/>
    <x v="9"/>
    <s v="Toronto Global Bids V3"/>
    <s v="5. Stella Toronto Celeb Costs V3"/>
    <s v="Original"/>
    <n v="258105"/>
    <s v="cost-plus"/>
    <m/>
    <m/>
    <m/>
    <m/>
    <m/>
    <m/>
    <m/>
    <n v="0"/>
    <n v="0"/>
    <n v="285889.53363999998"/>
    <m/>
    <m/>
    <m/>
    <m/>
    <m/>
    <m/>
    <m/>
    <m/>
    <m/>
    <m/>
    <m/>
    <m/>
  </r>
  <r>
    <s v="Stella Artois Global Promo Film Production &quot;Let's Do Dinner Promo&quot;"/>
    <n v="0"/>
    <s v="Luxury Brand B"/>
    <s v="Luxury Brand B"/>
    <x v="5"/>
    <s v="n/a"/>
    <s v=""/>
    <x v="9"/>
    <s v="Atlanta Bid"/>
    <s v="Atlanta V2 ABID"/>
    <s v="Original"/>
    <n v="301607.11829999997"/>
    <s v="cost-plus"/>
    <m/>
    <n v="1"/>
    <n v="1"/>
    <m/>
    <m/>
    <m/>
    <n v="1"/>
    <n v="301607.11829999997"/>
    <n v="0"/>
    <n v="285889.53363999998"/>
    <m/>
    <m/>
    <m/>
    <n v="301607.11829999997"/>
    <n v="301607.11829999997"/>
    <m/>
    <m/>
    <m/>
    <m/>
    <m/>
    <n v="301607.11829999997"/>
    <n v="301607.11829999997"/>
  </r>
  <r>
    <s v="Stella Artois Global Promo Film Production &quot;Let's Do Dinner Promo&quot;"/>
    <n v="0"/>
    <s v="Luxury Brand B"/>
    <s v="Luxury Brand B"/>
    <x v="5"/>
    <s v="n/a"/>
    <s v=""/>
    <x v="9"/>
    <s v="LA Bid V6"/>
    <s v="Stella Excel Bid V6. ABIDxls"/>
    <s v="Original"/>
    <n v="237360.43539999999"/>
    <s v="cost-plus"/>
    <m/>
    <n v="1"/>
    <n v="1"/>
    <m/>
    <m/>
    <m/>
    <n v="1"/>
    <n v="237360.43539999999"/>
    <n v="0"/>
    <n v="285889.53363999998"/>
    <m/>
    <m/>
    <m/>
    <n v="237360.43539999999"/>
    <n v="237360.43539999999"/>
    <m/>
    <m/>
    <m/>
    <m/>
    <m/>
    <n v="237360.43539999999"/>
    <n v="237360.43539999999"/>
  </r>
  <r>
    <s v="Stella Artois Global Promo Film Production &quot;Let's Do Dinner Promo&quot;"/>
    <n v="0"/>
    <s v="Luxury Brand B"/>
    <s v="Luxury Brand B"/>
    <x v="5"/>
    <s v="n/a"/>
    <s v=""/>
    <x v="9"/>
    <s v="Toronto V4  GLOBAL + US BID 1.30"/>
    <s v="5. Stella Toronto Celeb Costs V3.2"/>
    <s v="Original"/>
    <n v="323561"/>
    <s v="cost-plus"/>
    <m/>
    <n v="1"/>
    <n v="1"/>
    <m/>
    <m/>
    <m/>
    <n v="1"/>
    <n v="323561"/>
    <n v="0"/>
    <n v="285889.53363999998"/>
    <m/>
    <m/>
    <m/>
    <n v="323561"/>
    <n v="323561"/>
    <m/>
    <m/>
    <m/>
    <m/>
    <m/>
    <n v="323561"/>
    <n v="323561"/>
  </r>
  <r>
    <s v="Stella Artois Global Promo Film Production &quot;Let's Do Dinner Promo&quot;"/>
    <n v="0"/>
    <s v="Luxury Brand B"/>
    <s v="Luxury Brand B"/>
    <x v="5"/>
    <s v="n/a"/>
    <s v=""/>
    <x v="9"/>
    <s v="Toronto V4 GLOBAL ONLY 1.30"/>
    <s v="5. Stella Toronto GLOBAL ONLY Celeb Costs V2.2"/>
    <s v="Original"/>
    <n v="158541"/>
    <s v="cost-plus"/>
    <m/>
    <n v="1"/>
    <n v="1"/>
    <m/>
    <m/>
    <m/>
    <n v="1"/>
    <n v="158541"/>
    <n v="0"/>
    <n v="285889.53363999998"/>
    <m/>
    <m/>
    <m/>
    <n v="158541"/>
    <n v="158541"/>
    <m/>
    <m/>
    <m/>
    <m/>
    <m/>
    <n v="158541"/>
    <n v="158541"/>
  </r>
  <r>
    <s v="Stella Artois Global Promo Film Production &quot;Let's Do Dinner Promo&quot;"/>
    <n v="0"/>
    <s v="Luxury Brand B"/>
    <s v="Luxury Brand B"/>
    <x v="5"/>
    <s v="n/a"/>
    <s v=""/>
    <x v="9"/>
    <s v="Atlanta Celebrity Talent Costs - Jan 25 Submission"/>
    <s v="ANIMALS - V3 Celebrity Bid - Stella ATL - Levy"/>
    <s v="Original"/>
    <n v="549180"/>
    <s v="cost-plus"/>
    <m/>
    <n v="1"/>
    <m/>
    <m/>
    <m/>
    <m/>
    <m/>
    <n v="549180"/>
    <n v="0"/>
    <n v="285889.53363999998"/>
    <m/>
    <m/>
    <m/>
    <m/>
    <m/>
    <m/>
    <m/>
    <m/>
    <m/>
    <m/>
    <n v="549180"/>
    <m/>
  </r>
  <r>
    <s v="Stella Artois Global Promo Film Production &quot;Let's Do Dinner Promo&quot;"/>
    <n v="0"/>
    <s v="Luxury Brand B"/>
    <s v="Luxury Brand B"/>
    <x v="5"/>
    <s v="n/a"/>
    <s v=""/>
    <x v="9"/>
    <s v="LA Celebrity Talent Costs - Jan 25 Submission"/>
    <s v="ANIMALS - V9 Celebrity Bid - Stella LA - Levy"/>
    <s v="Original"/>
    <n v="357324"/>
    <s v="cost-plus"/>
    <m/>
    <n v="1"/>
    <m/>
    <m/>
    <m/>
    <m/>
    <m/>
    <n v="357324"/>
    <n v="0"/>
    <n v="285889.53363999998"/>
    <m/>
    <m/>
    <m/>
    <m/>
    <m/>
    <m/>
    <m/>
    <m/>
    <m/>
    <m/>
    <n v="357324"/>
    <m/>
  </r>
  <r>
    <s v="Stella Artois Global Promo Film Production &quot;Let's Do Dinner Promo&quot;"/>
    <n v="0"/>
    <s v="Luxury Brand B"/>
    <s v="Luxury Brand B"/>
    <x v="5"/>
    <s v="n/a"/>
    <s v=""/>
    <x v="9"/>
    <s v="TORONTO Animals Bid US Glam Squad - GLOBAL"/>
    <s v="V3 Celeb Bid GLOBAL - Stella LA GLAM Toronto - Levy copy"/>
    <s v="Original"/>
    <n v="333049.96999999997"/>
    <s v="cost-plus"/>
    <m/>
    <n v="1"/>
    <m/>
    <m/>
    <m/>
    <m/>
    <m/>
    <n v="333049.96999999997"/>
    <n v="0"/>
    <n v="285889.53363999998"/>
    <m/>
    <m/>
    <m/>
    <m/>
    <m/>
    <m/>
    <m/>
    <m/>
    <m/>
    <m/>
    <n v="333049.96999999997"/>
    <m/>
  </r>
  <r>
    <s v="Stella Artois Global Promo Film Production &quot;Let's Do Dinner Promo&quot;"/>
    <n v="0"/>
    <s v="Luxury Brand B"/>
    <s v="Luxury Brand B"/>
    <x v="5"/>
    <s v="n/a"/>
    <s v=""/>
    <x v="9"/>
    <s v="TORONTO Animals Bid US Glam Squad - GLOBAL US"/>
    <s v="V2 Celeb Bid GLOBAL US (6) - Stella LA GLAM Toronto - Levy"/>
    <s v="Original"/>
    <n v="589962.93999999994"/>
    <s v="cost-plus"/>
    <m/>
    <n v="1"/>
    <m/>
    <m/>
    <m/>
    <m/>
    <m/>
    <n v="589962.93999999994"/>
    <n v="0"/>
    <n v="285889.53363999998"/>
    <m/>
    <m/>
    <m/>
    <m/>
    <m/>
    <m/>
    <m/>
    <m/>
    <m/>
    <m/>
    <n v="589962.93999999994"/>
    <m/>
  </r>
  <r>
    <s v="Stella Artois Global Promo Film Production &quot;Let's Do Dinner Promo&quot;"/>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m/>
    <m/>
    <m/>
    <m/>
    <m/>
    <m/>
    <m/>
    <m/>
    <m/>
    <n v="298057.09000000003"/>
    <m/>
  </r>
  <r>
    <s v="Stella Artois Global Promo Film Production &quot;Let's Do Dinner Promo&quot;"/>
    <n v="0"/>
    <s v="Luxury Brand B"/>
    <s v="Luxury Brand B"/>
    <x v="5"/>
    <s v="n/a"/>
    <s v=""/>
    <x v="9"/>
    <s v="TORONTO Animals Bid Local Glam Squad - GLOBAL"/>
    <s v="V4 Celeb Bid GLOBAL (2)- Stella LOCAL Toronto - Levy"/>
    <s v="Original"/>
    <n v="133723.48000000001"/>
    <s v="cost-plus"/>
    <m/>
    <n v="1"/>
    <m/>
    <m/>
    <m/>
    <m/>
    <m/>
    <n v="133723.48000000001"/>
    <n v="0"/>
    <n v="285889.53363999998"/>
    <m/>
    <m/>
    <m/>
    <m/>
    <m/>
    <m/>
    <m/>
    <m/>
    <m/>
    <m/>
    <n v="133723.48000000001"/>
    <m/>
  </r>
  <r>
    <s v="Stella Artois Global Promo Film Production &quot;Let's Do Dinner Promo&quot;"/>
    <n v="0"/>
    <s v="Luxury Brand B"/>
    <s v="Luxury Brand B"/>
    <x v="5"/>
    <s v="n/a"/>
    <s v=""/>
    <x v="9"/>
    <s v="Stella Artois Estimates FRANK + IM"/>
    <s v="SA LA GLAM Jan 18, 2023"/>
    <s v="Original"/>
    <n v="282486.4375"/>
    <s v="cost-plus"/>
    <m/>
    <m/>
    <n v="1"/>
    <m/>
    <m/>
    <n v="1"/>
    <m/>
    <n v="0"/>
    <n v="0"/>
    <n v="285889.53363999998"/>
    <m/>
    <m/>
    <m/>
    <n v="282486.4375"/>
    <m/>
    <n v="282486.4375"/>
    <m/>
    <m/>
    <m/>
    <m/>
    <n v="282486.4375"/>
    <n v="282486.4375"/>
  </r>
  <r>
    <s v="Stella Artois Global Promo Film Production &quot;Let's Do Dinner Promo&quot;"/>
    <n v="0"/>
    <s v="Luxury Brand B"/>
    <s v="Luxury Brand B"/>
    <x v="5"/>
    <s v="n/a"/>
    <s v=""/>
    <x v="8"/>
    <s v="Original Bid"/>
    <s v="BID_Stella _LA _Original Covid"/>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V5 Reduced Bid"/>
    <s v="BID_Stella _LA _Original Covid"/>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Toronto Global Bids V2"/>
    <s v="3. Stella Toronto GLOBAL ONLY COVID V2"/>
    <s v="Original"/>
    <n v="49257"/>
    <s v="cost-plus"/>
    <m/>
    <n v="1"/>
    <n v="1"/>
    <m/>
    <m/>
    <m/>
    <n v="1"/>
    <n v="49257"/>
    <n v="0"/>
    <n v="58189.921730769231"/>
    <m/>
    <m/>
    <m/>
    <n v="49257"/>
    <n v="49257"/>
    <m/>
    <m/>
    <m/>
    <m/>
    <m/>
    <n v="49257"/>
    <n v="49257"/>
  </r>
  <r>
    <s v="Stella Artois Global Promo Film Production &quot;Let's Do Dinner Promo&quot;"/>
    <n v="0"/>
    <s v="Luxury Brand B"/>
    <s v="Luxury Brand B"/>
    <x v="5"/>
    <s v="n/a"/>
    <s v=""/>
    <x v="8"/>
    <s v="Toronto Global Bids V3"/>
    <s v="3. Stella Toronto COVID V3"/>
    <s v="Original"/>
    <n v="49257"/>
    <s v="cost-plus"/>
    <m/>
    <m/>
    <m/>
    <m/>
    <m/>
    <m/>
    <m/>
    <n v="0"/>
    <n v="0"/>
    <n v="58189.921730769231"/>
    <m/>
    <m/>
    <m/>
    <m/>
    <m/>
    <m/>
    <m/>
    <m/>
    <m/>
    <m/>
    <m/>
    <m/>
  </r>
  <r>
    <s v="Stella Artois Global Promo Film Production &quot;Let's Do Dinner Promo&quot;"/>
    <n v="0"/>
    <s v="Luxury Brand B"/>
    <s v="Luxury Brand B"/>
    <x v="5"/>
    <s v="n/a"/>
    <s v=""/>
    <x v="8"/>
    <s v="Atlanta Bid"/>
    <s v=""/>
    <s v="Original"/>
    <n v="61113.69"/>
    <s v="cost-plus"/>
    <m/>
    <n v="1"/>
    <n v="1"/>
    <m/>
    <m/>
    <m/>
    <n v="1"/>
    <n v="61113.69"/>
    <n v="0"/>
    <n v="58189.921730769231"/>
    <m/>
    <m/>
    <m/>
    <n v="61113.69"/>
    <n v="61113.69"/>
    <m/>
    <m/>
    <m/>
    <m/>
    <m/>
    <n v="61113.69"/>
    <n v="61113.69"/>
  </r>
  <r>
    <s v="Stella Artois Global Promo Film Production &quot;Let's Do Dinner Promo&quot;"/>
    <n v="0"/>
    <s v="Luxury Brand B"/>
    <s v="Luxury Brand B"/>
    <x v="5"/>
    <s v="n/a"/>
    <s v=""/>
    <x v="8"/>
    <s v="LA Bid V6"/>
    <s v=""/>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Toronto V4  GLOBAL + US BID 1.30"/>
    <s v="3. Stella Toronto COVID V3"/>
    <s v="Original"/>
    <n v="49259"/>
    <s v="cost-plus"/>
    <m/>
    <n v="1"/>
    <n v="1"/>
    <m/>
    <m/>
    <m/>
    <n v="1"/>
    <n v="49259"/>
    <n v="0"/>
    <n v="58189.921730769231"/>
    <m/>
    <m/>
    <m/>
    <n v="49259"/>
    <n v="49259"/>
    <m/>
    <m/>
    <m/>
    <m/>
    <m/>
    <n v="49259"/>
    <n v="49259"/>
  </r>
  <r>
    <s v="Stella Artois Global Promo Film Production &quot;Let's Do Dinner Promo&quot;"/>
    <n v="0"/>
    <s v="Luxury Brand B"/>
    <s v="Luxury Brand B"/>
    <x v="5"/>
    <s v="n/a"/>
    <s v=""/>
    <x v="8"/>
    <s v="Toronto V4 GLOBAL ONLY 1.30"/>
    <s v="3. Stella Toronto GLOBAL ONLY COVID V2"/>
    <s v="Original"/>
    <n v="49259"/>
    <s v="cost-plus"/>
    <m/>
    <n v="1"/>
    <n v="1"/>
    <m/>
    <m/>
    <m/>
    <n v="1"/>
    <n v="49259"/>
    <n v="0"/>
    <n v="58189.921730769231"/>
    <m/>
    <m/>
    <m/>
    <n v="49259"/>
    <n v="49259"/>
    <m/>
    <m/>
    <m/>
    <m/>
    <m/>
    <n v="49259"/>
    <n v="49259"/>
  </r>
  <r>
    <s v="Stella Artois Global Promo Film Production &quot;Let's Do Dinner Promo&quot;"/>
    <n v="0"/>
    <s v="Luxury Brand B"/>
    <s v="Luxury Brand B"/>
    <x v="5"/>
    <s v="n/a"/>
    <s v=""/>
    <x v="8"/>
    <s v="ANIMALS - TORONTO COVID19 (Global US Bid)"/>
    <s v="V2 Bid - Stella Toronto GLOBAL US - HL Day COVID copy"/>
    <s v="Original"/>
    <n v="10872"/>
    <s v="cost-plus"/>
    <m/>
    <n v="1"/>
    <m/>
    <m/>
    <m/>
    <m/>
    <m/>
    <n v="10872"/>
    <n v="0"/>
    <n v="58189.921730769231"/>
    <m/>
    <m/>
    <m/>
    <m/>
    <m/>
    <m/>
    <m/>
    <m/>
    <m/>
    <m/>
    <n v="10872"/>
    <m/>
  </r>
  <r>
    <s v="Stella Artois Global Promo Film Production &quot;Let's Do Dinner Promo&quot;"/>
    <n v="0"/>
    <s v="Luxury Brand B"/>
    <s v="Luxury Brand B"/>
    <x v="5"/>
    <s v="n/a"/>
    <s v=""/>
    <x v="8"/>
    <s v="ANIMALS - TORONTO COVID19 (Global Bid)"/>
    <s v="V1 Bid - Stella Toronto GLOBAL - HL Day COVID"/>
    <s v="Original"/>
    <n v="10806"/>
    <s v="cost-plus"/>
    <m/>
    <n v="1"/>
    <m/>
    <m/>
    <m/>
    <m/>
    <m/>
    <n v="10806"/>
    <n v="0"/>
    <n v="58189.921730769231"/>
    <m/>
    <m/>
    <m/>
    <m/>
    <m/>
    <m/>
    <m/>
    <m/>
    <m/>
    <m/>
    <n v="10806"/>
    <m/>
  </r>
  <r>
    <s v="Stella Artois Global Promo Film Production &quot;Let's Do Dinner Promo&quot;"/>
    <n v="0"/>
    <s v="Luxury Brand B"/>
    <s v="Luxury Brand B"/>
    <x v="5"/>
    <s v="n/a"/>
    <s v=""/>
    <x v="8"/>
    <s v="Atlanta COVID19 Sanitary Costs - Jan 25 Submission"/>
    <s v="ANIMALS - V3 COVID Bid - Stella ATL - Levy"/>
    <s v="Original"/>
    <n v="99830"/>
    <s v="cost-plus"/>
    <m/>
    <n v="1"/>
    <m/>
    <m/>
    <m/>
    <m/>
    <m/>
    <n v="99830"/>
    <n v="0"/>
    <n v="58189.921730769231"/>
    <m/>
    <m/>
    <m/>
    <m/>
    <m/>
    <m/>
    <m/>
    <m/>
    <m/>
    <m/>
    <n v="99830"/>
    <m/>
  </r>
  <r>
    <s v="Stella Artois Global Promo Film Production &quot;Let's Do Dinner Promo&quot;"/>
    <n v="0"/>
    <s v="Luxury Brand B"/>
    <s v="Luxury Brand B"/>
    <x v="5"/>
    <s v="n/a"/>
    <s v=""/>
    <x v="8"/>
    <s v="LA COVID19 Sanitary Costs - Jan 25 Submission"/>
    <s v="ANIMALS - V9 COVID Bid - Stella LA - Levy"/>
    <s v="Original"/>
    <n v="99830.7"/>
    <s v="cost-plus"/>
    <m/>
    <n v="1"/>
    <m/>
    <m/>
    <m/>
    <m/>
    <m/>
    <n v="99830.7"/>
    <n v="0"/>
    <n v="58189.921730769231"/>
    <m/>
    <m/>
    <m/>
    <m/>
    <m/>
    <m/>
    <m/>
    <m/>
    <m/>
    <m/>
    <n v="99830.7"/>
    <m/>
  </r>
  <r>
    <s v="Stella Artois Global Promo Film Production &quot;Let's Do Dinner Promo&quot;"/>
    <n v="0"/>
    <s v="Luxury Brand B"/>
    <s v="Luxury Brand B"/>
    <x v="5"/>
    <s v="n/a"/>
    <s v=""/>
    <x v="8"/>
    <s v="Stella Artois Estimates FRANK + IM"/>
    <s v="SA COVID prelight included Jan 18, 2023"/>
    <s v="Original"/>
    <n v="98361.697499999995"/>
    <s v="cost-plus"/>
    <m/>
    <m/>
    <n v="1"/>
    <m/>
    <m/>
    <n v="1"/>
    <m/>
    <n v="0"/>
    <n v="0"/>
    <n v="58189.921730769231"/>
    <m/>
    <m/>
    <m/>
    <n v="98361.697499999995"/>
    <m/>
    <n v="98361.697499999995"/>
    <m/>
    <m/>
    <m/>
    <m/>
    <n v="98361.697499999995"/>
    <n v="98361.697499999995"/>
  </r>
  <r>
    <s v="Bud Global WWC 2023"/>
    <n v="1"/>
    <s v="Luxury Brand A"/>
    <s v="Luxury Brand A"/>
    <x v="1"/>
    <s v="n/a"/>
    <s v="Superprime"/>
    <x v="0"/>
    <s v="Superprime"/>
    <s v="Superprime Budweiser bid package 4.25"/>
    <s v="Original"/>
    <n v="827507"/>
    <s v="firm-bid"/>
    <n v="827507"/>
    <n v="1"/>
    <m/>
    <m/>
    <m/>
    <m/>
    <m/>
    <n v="827507"/>
    <n v="827507"/>
    <n v="827507"/>
    <n v="827507"/>
    <n v="827507"/>
    <m/>
    <m/>
    <m/>
    <m/>
    <m/>
    <m/>
    <n v="827507"/>
    <m/>
    <n v="827507"/>
    <m/>
  </r>
  <r>
    <s v="Bud Global WWC 2023"/>
    <n v="0"/>
    <s v="Luxury Brand A"/>
    <s v="Luxury Brand A"/>
    <x v="1"/>
    <s v="n/a"/>
    <s v=""/>
    <x v="3"/>
    <s v="Budweiser FIFA 2023"/>
    <s v="Bid_11906_3"/>
    <s v="Original"/>
    <n v="38971.599999999999"/>
    <s v="firm-bid"/>
    <m/>
    <m/>
    <m/>
    <m/>
    <m/>
    <n v="1"/>
    <n v="1"/>
    <n v="0"/>
    <n v="0"/>
    <n v="38971.599999999999"/>
    <m/>
    <m/>
    <m/>
    <m/>
    <n v="38971.599999999999"/>
    <n v="38971.599999999999"/>
    <m/>
    <m/>
    <m/>
    <m/>
    <m/>
    <n v="38971.599999999999"/>
  </r>
  <r>
    <s v="Bud Global WWC 2023"/>
    <n v="0"/>
    <s v="Luxury Brand A"/>
    <s v="Luxury Brand A"/>
    <x v="1"/>
    <s v="n/a"/>
    <s v=""/>
    <x v="1"/>
    <s v="FSQ_BudweiserWWC_VFXv1"/>
    <s v=""/>
    <s v="Original"/>
    <n v="80000"/>
    <s v="firm-bid"/>
    <m/>
    <m/>
    <m/>
    <m/>
    <m/>
    <m/>
    <m/>
    <n v="0"/>
    <n v="0"/>
    <n v="80000"/>
    <m/>
    <m/>
    <m/>
    <m/>
    <m/>
    <m/>
    <m/>
    <m/>
    <m/>
    <m/>
    <m/>
    <m/>
  </r>
  <r>
    <s v="Bud Light Summer Social Campaign"/>
    <n v="0"/>
    <s v="Mainstream Brand A"/>
    <s v="Mainstream Brand A"/>
    <x v="0"/>
    <s v="n/a"/>
    <s v=""/>
    <x v="3"/>
    <s v="Arcade Edit"/>
    <s v="Arcade Edit EXPORT"/>
    <s v="Original"/>
    <n v="179483.5"/>
    <s v="firm-bid"/>
    <m/>
    <m/>
    <m/>
    <m/>
    <m/>
    <m/>
    <m/>
    <n v="0"/>
    <n v="0"/>
    <n v="185652.86666666667"/>
    <m/>
    <m/>
    <m/>
    <m/>
    <m/>
    <m/>
    <m/>
    <m/>
    <m/>
    <m/>
    <m/>
    <m/>
  </r>
  <r>
    <s v="Bud Light Summer Social Campaign"/>
    <n v="0"/>
    <s v="Mainstream Brand A"/>
    <s v="Mainstream Brand A"/>
    <x v="0"/>
    <s v="n/a"/>
    <s v=""/>
    <x v="3"/>
    <s v="Cosmo Street Bud Light Bid 0605"/>
    <s v="Cosmo-Bid_20044_1"/>
    <s v="Original"/>
    <n v="194217.5"/>
    <s v="firm-bid"/>
    <m/>
    <m/>
    <m/>
    <m/>
    <m/>
    <n v="1"/>
    <n v="1"/>
    <n v="0"/>
    <n v="0"/>
    <n v="185652.86666666667"/>
    <m/>
    <m/>
    <m/>
    <m/>
    <n v="194217.5"/>
    <n v="194217.5"/>
    <m/>
    <m/>
    <m/>
    <m/>
    <m/>
    <n v="194217.5"/>
  </r>
  <r>
    <s v="Bud Light Summer Social Campaign"/>
    <n v="0"/>
    <s v="Mainstream Brand A"/>
    <s v="Mainstream Brand A"/>
    <x v="0"/>
    <s v="n/a"/>
    <s v=""/>
    <x v="3"/>
    <s v="Cosmo Street Bud Light Bid 0613"/>
    <s v="Cosmo-Bid_20044_2"/>
    <s v="Original"/>
    <n v="184217.5"/>
    <s v="firm-bid"/>
    <m/>
    <m/>
    <m/>
    <m/>
    <m/>
    <n v="1"/>
    <n v="1"/>
    <n v="0"/>
    <n v="0"/>
    <n v="185652.86666666667"/>
    <m/>
    <m/>
    <m/>
    <m/>
    <n v="184217.5"/>
    <n v="184217.5"/>
    <m/>
    <m/>
    <m/>
    <m/>
    <m/>
    <n v="184217.5"/>
  </r>
  <r>
    <s v="Bud Light Summer Social Campaign"/>
    <n v="0"/>
    <s v="Mainstream Brand A"/>
    <s v="Mainstream Brand A"/>
    <x v="0"/>
    <s v="n/a"/>
    <s v=""/>
    <x v="3"/>
    <s v="Budlight Easy Summer"/>
    <s v="Bid_11971_2"/>
    <s v="Original"/>
    <n v="216421"/>
    <s v="firm-bid"/>
    <m/>
    <m/>
    <m/>
    <m/>
    <m/>
    <n v="1"/>
    <n v="1"/>
    <n v="0"/>
    <n v="0"/>
    <n v="185652.86666666667"/>
    <m/>
    <m/>
    <m/>
    <m/>
    <n v="216421"/>
    <n v="216421"/>
    <m/>
    <m/>
    <m/>
    <m/>
    <m/>
    <n v="216421"/>
  </r>
  <r>
    <s v="Bud Light Summer Social Campaign"/>
    <n v="1"/>
    <s v="Mainstream Brand A"/>
    <s v="Mainstream Brand A"/>
    <x v="0"/>
    <s v="n/a"/>
    <s v="Arcade Edit"/>
    <x v="3"/>
    <s v="Budlight Easy Summer Revised bid &amp; schedule"/>
    <s v="Bid_11971_3"/>
    <s v="Original"/>
    <n v="179483.5"/>
    <s v="firm-bid"/>
    <n v="185652.86670000001"/>
    <m/>
    <m/>
    <m/>
    <m/>
    <n v="1"/>
    <n v="1"/>
    <n v="0"/>
    <n v="0"/>
    <n v="185652.86666666667"/>
    <n v="179483.5"/>
    <n v="179483.5"/>
    <m/>
    <m/>
    <n v="179483.5"/>
    <n v="179483.5"/>
    <n v="179483.5"/>
    <n v="179483.5"/>
    <m/>
    <n v="179483.5"/>
    <m/>
    <n v="179483.5"/>
  </r>
  <r>
    <s v="Bud Light Summer Social Campaign"/>
    <n v="0"/>
    <s v="Mainstream Brand A"/>
    <s v="Mainstream Brand A"/>
    <x v="0"/>
    <s v="n/a"/>
    <s v=""/>
    <x v="3"/>
    <s v="Cutters_Bid_Bud Light"/>
    <s v="Cutters_BudLight Summer"/>
    <s v="Original"/>
    <n v="160094.20000000001"/>
    <s v="firm-bid"/>
    <m/>
    <m/>
    <m/>
    <m/>
    <m/>
    <m/>
    <m/>
    <n v="0"/>
    <n v="0"/>
    <n v="185652.86666666667"/>
    <m/>
    <m/>
    <m/>
    <m/>
    <m/>
    <m/>
    <m/>
    <m/>
    <m/>
    <m/>
    <m/>
    <m/>
  </r>
  <r>
    <s v="Bud Light Summer Social Campaign"/>
    <n v="0"/>
    <s v="Mainstream Brand A"/>
    <s v="Mainstream Brand A"/>
    <x v="0"/>
    <s v="n/a"/>
    <s v=""/>
    <x v="0"/>
    <s v="Bud Light / Dugan O'Neal"/>
    <s v=""/>
    <s v="Original"/>
    <n v="412755"/>
    <s v="firm-bid"/>
    <m/>
    <m/>
    <m/>
    <m/>
    <m/>
    <n v="1"/>
    <m/>
    <n v="0"/>
    <n v="0"/>
    <n v="975188.5"/>
    <m/>
    <m/>
    <m/>
    <m/>
    <m/>
    <n v="412755"/>
    <m/>
    <m/>
    <m/>
    <m/>
    <m/>
    <n v="412755"/>
  </r>
  <r>
    <s v="Bud Light Summer Social Campaign"/>
    <n v="1"/>
    <s v="Mainstream Brand A"/>
    <s v="Mainstream Brand A"/>
    <x v="0"/>
    <s v="n/a"/>
    <s v="EPOCH FILMS - 1"/>
    <x v="0"/>
    <s v="Epoch Production Bid"/>
    <s v="Epoch Production EXPORT"/>
    <s v="Original"/>
    <n v="1537622"/>
    <s v="firm-bid"/>
    <n v="975188.5"/>
    <m/>
    <m/>
    <m/>
    <m/>
    <m/>
    <m/>
    <n v="0"/>
    <n v="0"/>
    <n v="975188.5"/>
    <n v="1537622"/>
    <n v="1537622"/>
    <m/>
    <m/>
    <m/>
    <m/>
    <m/>
    <m/>
    <m/>
    <m/>
    <m/>
    <m/>
  </r>
  <r>
    <s v="Bud Light Summer Social Campaign"/>
    <n v="1"/>
    <s v="Mainstream Brand A"/>
    <s v="Mainstream Brand A"/>
    <x v="0"/>
    <s v="n/a"/>
    <s v="Company3"/>
    <x v="7"/>
    <s v="Company3 Color"/>
    <s v="Company3 Color EXPORT"/>
    <s v="Original"/>
    <n v="22000"/>
    <s v="firm-bid"/>
    <n v="22000"/>
    <m/>
    <m/>
    <m/>
    <m/>
    <m/>
    <m/>
    <n v="0"/>
    <n v="0"/>
    <n v="22000"/>
    <n v="22000"/>
    <n v="22000"/>
    <m/>
    <m/>
    <m/>
    <m/>
    <m/>
    <m/>
    <m/>
    <m/>
    <m/>
    <m/>
  </r>
  <r>
    <s v="Bud WC Lil Baby 2022"/>
    <n v="1"/>
    <s v="Luxury Brand A"/>
    <s v="Luxury Brand A"/>
    <x v="1"/>
    <s v="n/a"/>
    <s v="Untold Studios"/>
    <x v="0"/>
    <s v="Untold Final"/>
    <s v="UntoldShoot"/>
    <s v="Original"/>
    <n v="190608.86"/>
    <s v="firm-bid"/>
    <n v="190608.86"/>
    <m/>
    <m/>
    <m/>
    <m/>
    <m/>
    <m/>
    <n v="0"/>
    <n v="0"/>
    <n v="190608.86"/>
    <n v="190608.86"/>
    <n v="190608.86"/>
    <m/>
    <m/>
    <m/>
    <m/>
    <m/>
    <m/>
    <m/>
    <m/>
    <m/>
    <m/>
  </r>
  <r>
    <s v="Bud WC Lil Baby 2022"/>
    <n v="1"/>
    <s v="Luxury Brand A"/>
    <s v="Luxury Brand A"/>
    <x v="1"/>
    <s v="n/a"/>
    <s v="Wave Studios NY"/>
    <x v="4"/>
    <s v="Wave Audio"/>
    <s v="WaveAudio"/>
    <s v="Original"/>
    <n v="5000"/>
    <s v="firm-bid"/>
    <n v="5000"/>
    <m/>
    <m/>
    <m/>
    <m/>
    <m/>
    <m/>
    <n v="0"/>
    <n v="0"/>
    <n v="5000"/>
    <n v="5000"/>
    <n v="5000"/>
    <m/>
    <m/>
    <m/>
    <m/>
    <m/>
    <m/>
    <m/>
    <m/>
    <m/>
    <m/>
  </r>
  <r>
    <s v="Bud WC Lil Baby 2022"/>
    <n v="1"/>
    <s v="Luxury Brand A"/>
    <s v="Luxury Brand A"/>
    <x v="1"/>
    <s v="n/a"/>
    <s v="Untold Studios"/>
    <x v="1"/>
    <s v="Untold Final"/>
    <s v="Untold VFX"/>
    <s v="Original"/>
    <n v="139450"/>
    <s v="firm-bid"/>
    <n v="139450"/>
    <m/>
    <m/>
    <m/>
    <m/>
    <m/>
    <m/>
    <n v="0"/>
    <n v="0"/>
    <n v="139450"/>
    <n v="139450"/>
    <n v="139450"/>
    <m/>
    <m/>
    <m/>
    <m/>
    <m/>
    <m/>
    <m/>
    <m/>
    <m/>
    <m/>
  </r>
  <r>
    <s v="Bud WC Lil Baby 2022"/>
    <n v="1"/>
    <s v="Luxury Brand A"/>
    <s v="Luxury Brand A"/>
    <x v="1"/>
    <s v="n/a"/>
    <s v="Shoot Collective"/>
    <x v="5"/>
    <s v="Shoot Collective Stills"/>
    <s v="ShootCo Stills"/>
    <s v="Original"/>
    <n v="10300"/>
    <s v="firm-bid"/>
    <n v="10300"/>
    <m/>
    <m/>
    <m/>
    <m/>
    <m/>
    <m/>
    <n v="0"/>
    <n v="0"/>
    <n v="10300"/>
    <n v="10300"/>
    <n v="10300"/>
    <m/>
    <m/>
    <m/>
    <m/>
    <m/>
    <m/>
    <m/>
    <m/>
    <m/>
    <m/>
  </r>
  <r>
    <s v="Bud WC Lil Baby 2022"/>
    <n v="1"/>
    <s v="Luxury Brand A"/>
    <s v="Luxury Brand A"/>
    <x v="1"/>
    <s v="n/a"/>
    <s v="Untold Studios"/>
    <x v="9"/>
    <s v="Untold Final"/>
    <s v="Untold Celeb V2"/>
    <s v="Original"/>
    <n v="17240.09"/>
    <s v="firm-bid"/>
    <n v="17240.09"/>
    <m/>
    <m/>
    <m/>
    <m/>
    <m/>
    <m/>
    <n v="0"/>
    <n v="0"/>
    <n v="17240.09"/>
    <n v="17240.09"/>
    <n v="17240.09"/>
    <m/>
    <m/>
    <m/>
    <m/>
    <m/>
    <m/>
    <m/>
    <m/>
    <m/>
    <m/>
  </r>
  <r>
    <s v="Bud Light Early Arrival 2022"/>
    <n v="1"/>
    <s v="Mainstream Brand A"/>
    <s v="Mainstream Brand A"/>
    <x v="1"/>
    <s v="Early Arrival"/>
    <s v="Moxie Pictures"/>
    <x v="0"/>
    <s v="Moxie Production"/>
    <s v="Moxie Production"/>
    <s v="Original"/>
    <n v="723760"/>
    <s v="firm-bid"/>
    <n v="723760"/>
    <m/>
    <m/>
    <m/>
    <m/>
    <m/>
    <m/>
    <n v="0"/>
    <n v="0"/>
    <n v="723760"/>
    <n v="723760"/>
    <n v="723760"/>
    <m/>
    <m/>
    <m/>
    <m/>
    <m/>
    <m/>
    <m/>
    <m/>
    <m/>
    <m/>
  </r>
  <r>
    <s v="Bud Light Early Arrival 2022"/>
    <n v="1"/>
    <s v="Mainstream Brand A"/>
    <s v="Mainstream Brand A"/>
    <x v="1"/>
    <s v="Early Arrival"/>
    <s v="Union Editorial"/>
    <x v="3"/>
    <s v="Union Editorial"/>
    <s v="Union Edit"/>
    <s v="Original"/>
    <n v="87187.5"/>
    <s v="firm-bid"/>
    <n v="87187.5"/>
    <m/>
    <m/>
    <m/>
    <m/>
    <m/>
    <m/>
    <n v="0"/>
    <n v="0"/>
    <n v="87187.5"/>
    <n v="87187.5"/>
    <n v="87187.5"/>
    <m/>
    <m/>
    <m/>
    <m/>
    <m/>
    <m/>
    <m/>
    <m/>
    <m/>
    <m/>
  </r>
  <r>
    <s v="Bud Light Early Arrival 2022"/>
    <n v="1"/>
    <s v="Mainstream Brand A"/>
    <s v="Mainstream Brand A"/>
    <x v="1"/>
    <s v="Early Arrival"/>
    <s v="The Mill"/>
    <x v="1"/>
    <s v="The Mill"/>
    <s v="Mill VFX"/>
    <s v="Original"/>
    <n v="42900"/>
    <s v="firm-bid"/>
    <n v="42900"/>
    <m/>
    <m/>
    <m/>
    <m/>
    <m/>
    <m/>
    <n v="0"/>
    <n v="0"/>
    <n v="42900"/>
    <n v="42900"/>
    <n v="42900"/>
    <m/>
    <m/>
    <m/>
    <m/>
    <m/>
    <m/>
    <m/>
    <m/>
    <m/>
    <m/>
  </r>
  <r>
    <s v="Bud Light Early Arrival 2022"/>
    <n v="1"/>
    <s v="Mainstream Brand A"/>
    <s v="Mainstream Brand A"/>
    <x v="1"/>
    <s v="Early Arrival"/>
    <s v="The Mill"/>
    <x v="7"/>
    <s v="The Mill"/>
    <s v="Mill Finish"/>
    <s v="Original"/>
    <n v="7000"/>
    <s v="firm-bid"/>
    <n v="7000"/>
    <m/>
    <m/>
    <m/>
    <m/>
    <m/>
    <m/>
    <n v="0"/>
    <n v="0"/>
    <n v="7000"/>
    <n v="7000"/>
    <n v="7000"/>
    <m/>
    <m/>
    <m/>
    <m/>
    <m/>
    <m/>
    <m/>
    <m/>
    <m/>
    <m/>
  </r>
  <r>
    <s v="Bud Light Early Arrival 2022"/>
    <n v="1"/>
    <s v="Mainstream Brand A"/>
    <s v="Mainstream Brand A"/>
    <x v="1"/>
    <s v="Early Arrival"/>
    <s v="Walker"/>
    <x v="6"/>
    <s v="Walker Music"/>
    <s v="WalkerMusic"/>
    <s v="Original"/>
    <n v="39000"/>
    <s v="firm-bid"/>
    <n v="39000"/>
    <m/>
    <m/>
    <m/>
    <m/>
    <m/>
    <m/>
    <n v="0"/>
    <n v="0"/>
    <n v="39000"/>
    <n v="39000"/>
    <n v="39000"/>
    <m/>
    <m/>
    <m/>
    <m/>
    <m/>
    <m/>
    <m/>
    <m/>
    <m/>
    <m/>
  </r>
  <r>
    <s v="Budweiser / Folds of Honor / GRADUATES :60, :30, :15, :6"/>
    <n v="1"/>
    <s v="Mainstream Brand B"/>
    <s v="Mainstream Brand B"/>
    <x v="4"/>
    <s v="GRADUATES"/>
    <s v="Superprime"/>
    <x v="0"/>
    <s v="Superprime Production"/>
    <s v="Superprime Production EXPORT"/>
    <s v="Original"/>
    <n v="439117.97"/>
    <s v="firm-bid"/>
    <n v="439117.97"/>
    <m/>
    <m/>
    <m/>
    <m/>
    <m/>
    <m/>
    <n v="0"/>
    <n v="0"/>
    <n v="439117.97"/>
    <n v="439117.97"/>
    <n v="439117.97"/>
    <m/>
    <m/>
    <m/>
    <m/>
    <m/>
    <m/>
    <m/>
    <m/>
    <m/>
    <m/>
  </r>
  <r>
    <s v="Budweiser / Folds of Honor / GRADUATES :60, :30, :15, :6"/>
    <n v="1"/>
    <s v="Mainstream Brand B"/>
    <s v="Mainstream Brand B"/>
    <x v="4"/>
    <s v="GRADUATES"/>
    <s v="456 Studios"/>
    <x v="3"/>
    <s v="456 Studios"/>
    <s v="456 Studios Edit EXPORT"/>
    <s v="Original"/>
    <n v="47525"/>
    <s v="cost-plus"/>
    <n v="47525"/>
    <m/>
    <m/>
    <m/>
    <m/>
    <m/>
    <m/>
    <n v="0"/>
    <n v="0"/>
    <n v="47525"/>
    <n v="47525"/>
    <n v="47525"/>
    <m/>
    <m/>
    <m/>
    <m/>
    <m/>
    <m/>
    <m/>
    <m/>
    <m/>
    <m/>
  </r>
  <r>
    <s v="Budweiser / Folds of Honor / GRADUATES :60, :30, :15, :6"/>
    <n v="1"/>
    <s v="Mainstream Brand B"/>
    <s v="Mainstream Brand B"/>
    <x v="4"/>
    <s v="GRADUATES"/>
    <s v="Jamm Visual Inc"/>
    <x v="2"/>
    <s v="Jamm VFX"/>
    <s v="Jamm VFX EXPORT"/>
    <s v="Original"/>
    <n v="157160"/>
    <s v="cost-plus"/>
    <n v="157160"/>
    <m/>
    <m/>
    <m/>
    <m/>
    <m/>
    <m/>
    <n v="0"/>
    <n v="0"/>
    <n v="157160"/>
    <n v="157160"/>
    <n v="157160"/>
    <m/>
    <m/>
    <m/>
    <m/>
    <m/>
    <m/>
    <m/>
    <m/>
    <m/>
    <m/>
  </r>
  <r>
    <s v="Budweiser &quot;Friendship&quot;"/>
    <n v="0"/>
    <s v="Mainstream Brand B"/>
    <s v="Mainstream Brand B"/>
    <x v="5"/>
    <s v="n/a"/>
    <s v=""/>
    <x v="0"/>
    <s v="OPC Production"/>
    <s v="OPC Live CAD"/>
    <s v="Original"/>
    <n v="143580.92000000001"/>
    <s v="firm-bid"/>
    <m/>
    <m/>
    <m/>
    <m/>
    <m/>
    <m/>
    <m/>
    <n v="0"/>
    <n v="0"/>
    <n v="143580.92000000001"/>
    <m/>
    <m/>
    <m/>
    <m/>
    <m/>
    <m/>
    <m/>
    <m/>
    <m/>
    <m/>
    <m/>
    <m/>
  </r>
  <r>
    <s v="Budweiser &quot;Friendship&quot;"/>
    <n v="0"/>
    <s v="Mainstream Brand B"/>
    <s v="Mainstream Brand B"/>
    <x v="5"/>
    <s v="n/a"/>
    <s v=""/>
    <x v="3"/>
    <s v="Outsider Editorial"/>
    <s v="Outsider Edit"/>
    <s v="Original"/>
    <n v="80000"/>
    <s v="firm-bid"/>
    <m/>
    <m/>
    <m/>
    <m/>
    <m/>
    <m/>
    <m/>
    <n v="0"/>
    <n v="0"/>
    <n v="80000"/>
    <m/>
    <m/>
    <m/>
    <m/>
    <m/>
    <m/>
    <m/>
    <m/>
    <m/>
    <m/>
    <m/>
    <m/>
  </r>
  <r>
    <s v="Budweiser &quot;Friendship&quot;"/>
    <n v="0"/>
    <s v="Mainstream Brand B"/>
    <s v="Mainstream Brand B"/>
    <x v="5"/>
    <s v="n/a"/>
    <s v=""/>
    <x v="4"/>
    <s v="Grayson Music v2"/>
    <s v="Grayson music"/>
    <s v="Original"/>
    <n v="35595"/>
    <s v="firm-bid"/>
    <m/>
    <m/>
    <m/>
    <m/>
    <m/>
    <m/>
    <m/>
    <n v="0"/>
    <n v="0"/>
    <n v="35595"/>
    <m/>
    <m/>
    <m/>
    <m/>
    <m/>
    <m/>
    <m/>
    <m/>
    <m/>
    <m/>
    <m/>
    <m/>
  </r>
  <r>
    <s v="Bud Knight"/>
    <n v="1"/>
    <s v="Luxury Brand A"/>
    <s v="Luxury Brand A"/>
    <x v="0"/>
    <s v="n/a"/>
    <s v="8th Street Productions"/>
    <x v="0"/>
    <s v="8th Street Production &amp; Edit"/>
    <s v="8th Street Production EXPORT"/>
    <s v="Original"/>
    <n v="278570.2"/>
    <s v="firm-bid"/>
    <n v="278570.2"/>
    <m/>
    <m/>
    <m/>
    <m/>
    <m/>
    <m/>
    <n v="0"/>
    <n v="0"/>
    <n v="278570.2"/>
    <n v="278570.2"/>
    <n v="278570.2"/>
    <m/>
    <m/>
    <m/>
    <m/>
    <m/>
    <m/>
    <m/>
    <m/>
    <m/>
    <m/>
  </r>
  <r>
    <s v="MICHELOB ULTRA - TOO GOOD TO BE TRUE"/>
    <n v="0"/>
    <s v="Bargain Brand A"/>
    <s v="Bargain Brand A"/>
    <x v="6"/>
    <s v="n/a"/>
    <s v=""/>
    <x v="0"/>
    <s v="Option A_ Films &amp; Versions + KV Photos + Liquid Scenes &amp; Pack Shots (worldwide)"/>
    <s v=""/>
    <s v="Original"/>
    <n v="768011.21"/>
    <s v="firm-bid"/>
    <m/>
    <n v="1"/>
    <m/>
    <m/>
    <m/>
    <m/>
    <m/>
    <n v="768011.21"/>
    <n v="0"/>
    <n v="555753.45692307688"/>
    <m/>
    <m/>
    <m/>
    <m/>
    <m/>
    <m/>
    <m/>
    <m/>
    <m/>
    <m/>
    <n v="768011.21"/>
    <m/>
  </r>
  <r>
    <s v="MICHELOB ULTRA - TOO GOOD TO BE TRUE"/>
    <n v="0"/>
    <s v="Bargain Brand A"/>
    <s v="Bargain Brand A"/>
    <x v="6"/>
    <s v="n/a"/>
    <s v=""/>
    <x v="0"/>
    <s v="Option A_ Films &amp; Versions + KV Photos + Liquid Scenes &amp; Pack Shots (can, latam, mex)"/>
    <s v=""/>
    <s v="Original"/>
    <n v="766251.51"/>
    <s v="firm-bid"/>
    <m/>
    <n v="1"/>
    <m/>
    <m/>
    <m/>
    <m/>
    <m/>
    <n v="766251.51"/>
    <n v="0"/>
    <n v="555753.45692307688"/>
    <m/>
    <m/>
    <m/>
    <m/>
    <m/>
    <m/>
    <m/>
    <m/>
    <m/>
    <m/>
    <n v="766251.51"/>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r>
  <r>
    <s v="MICHELOB ULTRA - TOO GOOD TO BE TRUE"/>
    <n v="0"/>
    <s v="Bargain Brand A"/>
    <s v="Bargain Brand A"/>
    <x v="6"/>
    <s v="n/a"/>
    <s v=""/>
    <x v="0"/>
    <s v="Option B_ Films &amp; Versions + KV Photos (worldwide)"/>
    <s v=""/>
    <s v="Original"/>
    <n v="574950"/>
    <s v="firm-bid"/>
    <m/>
    <n v="1"/>
    <m/>
    <m/>
    <m/>
    <m/>
    <m/>
    <n v="574950"/>
    <n v="0"/>
    <n v="555753.45692307688"/>
    <m/>
    <m/>
    <m/>
    <m/>
    <m/>
    <m/>
    <m/>
    <m/>
    <m/>
    <m/>
    <n v="574950"/>
    <m/>
  </r>
  <r>
    <s v="MICHELOB ULTRA - TOO GOOD TO BE TRUE"/>
    <n v="0"/>
    <s v="Bargain Brand A"/>
    <s v="Bargain Brand A"/>
    <x v="6"/>
    <s v="n/a"/>
    <s v=""/>
    <x v="0"/>
    <s v="Option B_ Films &amp; Versions + KV Photos (Canada + latam + mexico)"/>
    <s v=""/>
    <s v="Original"/>
    <n v="573190.63"/>
    <s v="firm-bid"/>
    <m/>
    <n v="1"/>
    <m/>
    <m/>
    <m/>
    <m/>
    <m/>
    <n v="573190.63"/>
    <n v="0"/>
    <n v="555753.45692307688"/>
    <m/>
    <m/>
    <m/>
    <m/>
    <m/>
    <m/>
    <m/>
    <m/>
    <m/>
    <m/>
    <n v="573190.63"/>
    <m/>
  </r>
  <r>
    <s v="MICHELOB ULTRA - TOO GOOD TO BE TRUE"/>
    <n v="0"/>
    <s v="Bargain Brand A"/>
    <s v="Bargain Brand A"/>
    <x v="6"/>
    <s v="n/a"/>
    <s v=""/>
    <x v="0"/>
    <s v="Option B_ Films &amp; Versions + KV Photos (Canada + Latam + USA + Mexico)"/>
    <s v=""/>
    <s v="Original"/>
    <n v="574950"/>
    <s v="firm-bid"/>
    <m/>
    <n v="1"/>
    <m/>
    <m/>
    <m/>
    <m/>
    <m/>
    <n v="574950"/>
    <n v="0"/>
    <n v="555753.45692307688"/>
    <m/>
    <m/>
    <m/>
    <m/>
    <m/>
    <m/>
    <m/>
    <m/>
    <m/>
    <m/>
    <n v="574950"/>
    <m/>
  </r>
  <r>
    <s v="MICHELOB ULTRA - TOO GOOD TO BE TRUE"/>
    <n v="0"/>
    <s v="Bargain Brand A"/>
    <s v="Bargain Brand A"/>
    <x v="6"/>
    <s v="n/a"/>
    <s v=""/>
    <x v="0"/>
    <s v="Option C_ Liquid Scenes &amp; Pack Shots"/>
    <s v=""/>
    <s v="Original"/>
    <n v="193060.88"/>
    <s v="firm-bid"/>
    <m/>
    <n v="1"/>
    <m/>
    <m/>
    <m/>
    <m/>
    <m/>
    <n v="193060.88"/>
    <n v="0"/>
    <n v="555753.45692307688"/>
    <m/>
    <m/>
    <m/>
    <m/>
    <m/>
    <m/>
    <m/>
    <m/>
    <m/>
    <m/>
    <n v="193060.88"/>
    <m/>
  </r>
  <r>
    <s v="MICHELOB ULTRA - TOO GOOD TO BE TRUE"/>
    <n v="0"/>
    <s v="Bargain Brand A"/>
    <s v="Bargain Brand A"/>
    <x v="6"/>
    <s v="n/a"/>
    <s v=""/>
    <x v="0"/>
    <s v="Update for Option A: Films &amp; Versions + KV Photos + Liquid Scenes &amp; Pack Shots (worldwide)"/>
    <s v=""/>
    <s v="Original"/>
    <n v="768011.21"/>
    <s v="firm-bid"/>
    <m/>
    <n v="1"/>
    <m/>
    <m/>
    <m/>
    <m/>
    <m/>
    <n v="768011.21"/>
    <n v="0"/>
    <n v="555753.45692307688"/>
    <m/>
    <m/>
    <m/>
    <m/>
    <m/>
    <m/>
    <m/>
    <m/>
    <m/>
    <m/>
    <n v="768011.21"/>
    <m/>
  </r>
  <r>
    <s v="MICHELOB ULTRA - TOO GOOD TO BE TRUE"/>
    <n v="0"/>
    <s v="Bargain Brand A"/>
    <s v="Bargain Brand A"/>
    <x v="6"/>
    <s v="n/a"/>
    <s v=""/>
    <x v="0"/>
    <s v="Update for Option A_ Films &amp; Versions + KV Photos + Liquid Scenes &amp; Pack Shots (can, latam, mex)"/>
    <s v=""/>
    <s v="Original"/>
    <n v="766251.51"/>
    <s v="firm-bid"/>
    <m/>
    <n v="1"/>
    <m/>
    <m/>
    <m/>
    <m/>
    <m/>
    <n v="766251.51"/>
    <n v="0"/>
    <n v="555753.45692307688"/>
    <m/>
    <m/>
    <m/>
    <m/>
    <m/>
    <m/>
    <m/>
    <m/>
    <m/>
    <m/>
    <n v="766251.51"/>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r>
  <r>
    <s v="MICHELOB ULTRA - TOO GOOD TO BE TRUE"/>
    <n v="0"/>
    <s v="Bargain Brand A"/>
    <s v="Bargain Brand A"/>
    <x v="6"/>
    <s v="n/a"/>
    <s v=""/>
    <x v="0"/>
    <s v="Update for Option B_ Films &amp; Versions + KV Photos (worldwide)"/>
    <s v=""/>
    <s v="Original"/>
    <n v="574950"/>
    <s v="firm-bid"/>
    <m/>
    <n v="1"/>
    <m/>
    <m/>
    <m/>
    <m/>
    <m/>
    <n v="574950"/>
    <n v="0"/>
    <n v="555753.45692307688"/>
    <m/>
    <m/>
    <m/>
    <m/>
    <m/>
    <m/>
    <m/>
    <m/>
    <m/>
    <m/>
    <n v="574950"/>
    <m/>
  </r>
  <r>
    <s v="MICHELOB ULTRA - TOO GOOD TO BE TRUE"/>
    <n v="0"/>
    <s v="Bargain Brand A"/>
    <s v="Bargain Brand A"/>
    <x v="6"/>
    <s v="n/a"/>
    <s v=""/>
    <x v="0"/>
    <s v="Update for Option B_ Films &amp; Versions + KV Photos (Canada + latam + mexico)"/>
    <s v=""/>
    <s v="Original"/>
    <n v="573190.63"/>
    <s v="firm-bid"/>
    <m/>
    <n v="1"/>
    <m/>
    <m/>
    <m/>
    <m/>
    <m/>
    <n v="573190.63"/>
    <n v="0"/>
    <n v="555753.45692307688"/>
    <m/>
    <m/>
    <m/>
    <m/>
    <m/>
    <m/>
    <m/>
    <m/>
    <m/>
    <m/>
    <n v="573190.63"/>
    <m/>
  </r>
  <r>
    <s v="MICHELOB ULTRA - TOO GOOD TO BE TRUE"/>
    <n v="0"/>
    <s v="Bargain Brand A"/>
    <s v="Bargain Brand A"/>
    <x v="6"/>
    <s v="n/a"/>
    <s v=""/>
    <x v="0"/>
    <s v="Update for Option B_ Films &amp; Versions + KV Photos (Canada + latam + USA + mexico)"/>
    <s v=""/>
    <s v="Original"/>
    <n v="574950"/>
    <s v="firm-bid"/>
    <m/>
    <n v="1"/>
    <m/>
    <m/>
    <m/>
    <m/>
    <m/>
    <n v="574950"/>
    <n v="0"/>
    <n v="555753.45692307688"/>
    <m/>
    <m/>
    <m/>
    <m/>
    <m/>
    <m/>
    <m/>
    <m/>
    <m/>
    <m/>
    <n v="574950"/>
    <m/>
  </r>
  <r>
    <s v="MICHELOB ULTRA - TOO GOOD TO BE TRUE"/>
    <n v="0"/>
    <s v="Bargain Brand A"/>
    <s v="Bargain Brand A"/>
    <x v="6"/>
    <s v="n/a"/>
    <s v=""/>
    <x v="0"/>
    <s v="Update for Option C_ Liquid Scenes &amp; Pack Shots"/>
    <s v=""/>
    <s v="Original"/>
    <n v="193060.88"/>
    <s v="firm-bid"/>
    <m/>
    <n v="1"/>
    <m/>
    <m/>
    <m/>
    <m/>
    <m/>
    <n v="193060.88"/>
    <n v="0"/>
    <n v="555753.45692307688"/>
    <m/>
    <m/>
    <m/>
    <m/>
    <m/>
    <m/>
    <m/>
    <m/>
    <m/>
    <m/>
    <n v="193060.88"/>
    <m/>
  </r>
  <r>
    <s v="MICHELOB ULTRA - TOO GOOD TO BE TRUE"/>
    <n v="0"/>
    <s v="Bargain Brand A"/>
    <s v="Bargain Brand A"/>
    <x v="6"/>
    <s v="n/a"/>
    <s v=""/>
    <x v="0"/>
    <s v="Michelob Ultra - TABLE TOP ONLY - DIRECTOR RADAMES - SHOOTING IN BRAZIL OPTION 1 - 3 SHOOTING DAYS - UP TO 21 SHOTS"/>
    <s v=""/>
    <s v="Original"/>
    <n v="235429"/>
    <s v="firm-bid"/>
    <m/>
    <m/>
    <m/>
    <m/>
    <m/>
    <m/>
    <m/>
    <n v="0"/>
    <n v="0"/>
    <n v="555753.45692307688"/>
    <m/>
    <m/>
    <m/>
    <m/>
    <m/>
    <m/>
    <m/>
    <m/>
    <m/>
    <m/>
    <m/>
    <m/>
  </r>
  <r>
    <s v="MICHELOB ULTRA - TOO GOOD TO BE TRUE"/>
    <n v="0"/>
    <s v="Bargain Brand A"/>
    <s v="Bargain Brand A"/>
    <x v="6"/>
    <s v="n/a"/>
    <s v=""/>
    <x v="0"/>
    <s v="Michelob Ultra - TABLE TOP ONLY - DIRECTOR RADAMES - SHOOTING IN BRAZIL OPTION 2 - 2 SHOOTING DAYS - UP TO 14 SHOTS"/>
    <s v=""/>
    <s v="Original"/>
    <n v="179840"/>
    <s v="firm-bid"/>
    <m/>
    <m/>
    <m/>
    <m/>
    <m/>
    <m/>
    <m/>
    <n v="0"/>
    <n v="0"/>
    <n v="555753.45692307688"/>
    <m/>
    <m/>
    <m/>
    <m/>
    <m/>
    <m/>
    <m/>
    <m/>
    <m/>
    <m/>
    <m/>
    <m/>
  </r>
  <r>
    <s v="MICHELOB ULTRA - TOO GOOD TO BE TRUE"/>
    <n v="0"/>
    <s v="Bargain Brand A"/>
    <s v="Bargain Brand A"/>
    <x v="6"/>
    <s v="n/a"/>
    <s v=""/>
    <x v="0"/>
    <s v="Michelob Ultra - TABLE TOP ONLY - DIRECTOR RADAMES - SHOOTING IN BRAZIL OPTION 3 - 1 SHOOTING DAY - UP TO 6 SHOTS"/>
    <s v=""/>
    <s v="Original"/>
    <n v="100321"/>
    <s v="firm-bid"/>
    <m/>
    <m/>
    <m/>
    <m/>
    <m/>
    <m/>
    <m/>
    <n v="0"/>
    <n v="0"/>
    <n v="555753.45692307688"/>
    <m/>
    <m/>
    <m/>
    <m/>
    <m/>
    <m/>
    <m/>
    <m/>
    <m/>
    <m/>
    <m/>
    <m/>
  </r>
  <r>
    <s v="MICHELOB ULTRA - TOO GOOD TO BE TRUE"/>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m/>
    <m/>
    <m/>
    <m/>
    <m/>
    <m/>
    <m/>
    <m/>
    <m/>
    <m/>
    <m/>
  </r>
  <r>
    <s v="MICHELOB ULTRA - TOO GOOD TO BE TRUE"/>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m/>
    <m/>
    <m/>
    <m/>
    <m/>
    <m/>
    <m/>
    <m/>
    <m/>
    <m/>
    <m/>
  </r>
  <r>
    <s v="MICHELOB ULTRA - TOO GOOD TO BE TRUE"/>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m/>
    <m/>
    <m/>
    <m/>
    <m/>
    <m/>
    <m/>
    <m/>
    <m/>
    <m/>
    <m/>
  </r>
  <r>
    <s v="MICHELOB ULTRA - TOO GOOD TO BE TRUE"/>
    <n v="0"/>
    <s v="Bargain Brand A"/>
    <s v="Bargain Brand A"/>
    <x v="6"/>
    <s v="n/a"/>
    <s v=""/>
    <x v="0"/>
    <s v="Michelob Ultra - LIVE ACTION ONLY - DIRECTOR FEDERICO MAZZARIZI 3 DAYS IN URUGUAY"/>
    <s v=""/>
    <s v="Original"/>
    <n v="514786"/>
    <s v="firm-bid"/>
    <m/>
    <m/>
    <m/>
    <m/>
    <m/>
    <m/>
    <m/>
    <n v="0"/>
    <n v="0"/>
    <n v="555753.45692307688"/>
    <m/>
    <m/>
    <m/>
    <m/>
    <m/>
    <m/>
    <m/>
    <m/>
    <m/>
    <m/>
    <m/>
    <m/>
  </r>
  <r>
    <s v="MICHELOB ULTRA - TOO GOOD TO BE TRUE"/>
    <n v="0"/>
    <s v="Bargain Brand A"/>
    <s v="Bargain Brand A"/>
    <x v="6"/>
    <s v="n/a"/>
    <s v=""/>
    <x v="0"/>
    <s v="Production &amp; Usage OP 1 WW"/>
    <s v=""/>
    <s v="Original"/>
    <n v="702062"/>
    <s v="firm-bid"/>
    <m/>
    <m/>
    <m/>
    <m/>
    <m/>
    <m/>
    <m/>
    <n v="0"/>
    <n v="0"/>
    <n v="555753.45692307688"/>
    <m/>
    <m/>
    <m/>
    <m/>
    <m/>
    <m/>
    <m/>
    <m/>
    <m/>
    <m/>
    <m/>
    <m/>
  </r>
  <r>
    <s v="MICHELOB ULTRA - TOO GOOD TO BE TRUE"/>
    <n v="0"/>
    <s v="Bargain Brand A"/>
    <s v="Bargain Brand A"/>
    <x v="6"/>
    <s v="n/a"/>
    <s v=""/>
    <x v="0"/>
    <s v="Production &amp; Usage OP 2 Canadá + Latam + Mexico"/>
    <s v=""/>
    <s v="Original"/>
    <n v="658579"/>
    <s v="firm-bid"/>
    <m/>
    <m/>
    <m/>
    <m/>
    <m/>
    <m/>
    <m/>
    <n v="0"/>
    <n v="0"/>
    <n v="555753.45692307688"/>
    <m/>
    <m/>
    <m/>
    <m/>
    <m/>
    <m/>
    <m/>
    <m/>
    <m/>
    <m/>
    <m/>
    <m/>
  </r>
  <r>
    <s v="MICHELOB ULTRA - TOO GOOD TO BE TRUE"/>
    <n v="0"/>
    <s v="Bargain Brand A"/>
    <s v="Bargain Brand A"/>
    <x v="6"/>
    <s v="n/a"/>
    <s v=""/>
    <x v="0"/>
    <s v="Production &amp; Usage OP 3 Canadá + Latam + Mexico + USA"/>
    <s v=""/>
    <s v="Original"/>
    <n v="681785"/>
    <s v="firm-bid"/>
    <m/>
    <m/>
    <m/>
    <m/>
    <m/>
    <m/>
    <m/>
    <n v="0"/>
    <n v="0"/>
    <n v="555753.45692307688"/>
    <m/>
    <m/>
    <m/>
    <m/>
    <m/>
    <m/>
    <m/>
    <m/>
    <m/>
    <m/>
    <m/>
    <m/>
  </r>
  <r>
    <s v="MICHELOB ULTRA - TOO GOOD TO BE TRUE"/>
    <n v="0"/>
    <s v="Bargain Brand A"/>
    <s v="Bargain Brand A"/>
    <x v="6"/>
    <s v="n/a"/>
    <s v=""/>
    <x v="0"/>
    <s v="TABLE TOP"/>
    <s v=""/>
    <s v="Original"/>
    <n v="141800"/>
    <s v="firm-bid"/>
    <m/>
    <m/>
    <m/>
    <m/>
    <m/>
    <m/>
    <m/>
    <n v="0"/>
    <n v="0"/>
    <n v="555753.45692307688"/>
    <m/>
    <m/>
    <m/>
    <m/>
    <m/>
    <m/>
    <m/>
    <m/>
    <m/>
    <m/>
    <m/>
    <m/>
  </r>
  <r>
    <s v="MICHELOB ULTRA - TOO GOOD TO BE TRUE"/>
    <n v="0"/>
    <s v="Bargain Brand A"/>
    <s v="Bargain Brand A"/>
    <x v="6"/>
    <s v="n/a"/>
    <s v=""/>
    <x v="0"/>
    <s v="230622_Offer_TheM_v01"/>
    <s v=""/>
    <s v="Original"/>
    <n v="738189"/>
    <s v="firm-bid"/>
    <m/>
    <m/>
    <m/>
    <m/>
    <m/>
    <m/>
    <m/>
    <n v="0"/>
    <n v="0"/>
    <n v="555753.45692307688"/>
    <m/>
    <m/>
    <m/>
    <m/>
    <m/>
    <m/>
    <m/>
    <m/>
    <m/>
    <m/>
    <m/>
    <m/>
  </r>
  <r>
    <s v="Bud Light - NFL 2023"/>
    <n v="0"/>
    <s v="Luxury Brand A"/>
    <s v="Luxury Brand A"/>
    <x v="0"/>
    <s v="n/a"/>
    <s v=""/>
    <x v="0"/>
    <s v="Bud Light x NFL - D. Mercadante - 062323"/>
    <s v="Bud Light_D Merc_062323"/>
    <s v="Original"/>
    <n v="1167284"/>
    <s v="firm-bid"/>
    <m/>
    <m/>
    <m/>
    <m/>
    <m/>
    <n v="1"/>
    <m/>
    <n v="0"/>
    <n v="0"/>
    <n v="1172834"/>
    <m/>
    <m/>
    <m/>
    <m/>
    <m/>
    <n v="1167284"/>
    <m/>
    <m/>
    <m/>
    <m/>
    <m/>
    <n v="1167284"/>
  </r>
  <r>
    <s v="Bud Light - NFL 2023"/>
    <n v="0"/>
    <s v="Luxury Brand A"/>
    <s v="Luxury Brand A"/>
    <x v="0"/>
    <s v="n/a"/>
    <s v=""/>
    <x v="0"/>
    <s v="Bud Light x NFL - D Mercadante - 062623"/>
    <s v="BudLight_Merc_ABID_V8"/>
    <s v="Original"/>
    <n v="1179574"/>
    <s v="firm-bid"/>
    <m/>
    <m/>
    <m/>
    <m/>
    <m/>
    <n v="1"/>
    <m/>
    <n v="0"/>
    <n v="0"/>
    <n v="1172834"/>
    <m/>
    <m/>
    <m/>
    <m/>
    <m/>
    <n v="1179574"/>
    <m/>
    <m/>
    <m/>
    <m/>
    <m/>
    <n v="1179574"/>
  </r>
  <r>
    <s v="Bud Light - NFL 2023"/>
    <n v="0"/>
    <s v="Luxury Brand A"/>
    <s v="Luxury Brand A"/>
    <x v="0"/>
    <s v="n/a"/>
    <s v=""/>
    <x v="0"/>
    <s v="Bud Light x NFL - D Mercadante - 062623 V2"/>
    <s v="BudLight_DMerc_V9"/>
    <s v="Original"/>
    <n v="1177465"/>
    <s v="firm-bid"/>
    <m/>
    <m/>
    <m/>
    <m/>
    <m/>
    <n v="1"/>
    <m/>
    <n v="0"/>
    <n v="0"/>
    <n v="1172834"/>
    <m/>
    <m/>
    <m/>
    <m/>
    <m/>
    <n v="1177465"/>
    <m/>
    <m/>
    <m/>
    <m/>
    <m/>
    <n v="1177465"/>
  </r>
  <r>
    <s v="Bud Light - NFL 2023"/>
    <n v="1"/>
    <s v="Luxury Brand A"/>
    <s v="Luxury Brand A"/>
    <x v="0"/>
    <s v="n/a"/>
    <s v="Park Pictures, LLC"/>
    <x v="0"/>
    <s v="Bud Light x NFL - D. Mercadante - 062823"/>
    <s v="BudLight_DMerc_V10"/>
    <s v="Original"/>
    <n v="1167013"/>
    <s v="firm-bid"/>
    <n v="1172834"/>
    <m/>
    <m/>
    <m/>
    <m/>
    <n v="1"/>
    <m/>
    <n v="0"/>
    <n v="0"/>
    <n v="1172834"/>
    <n v="1167013"/>
    <n v="1167013"/>
    <m/>
    <m/>
    <m/>
    <n v="1167013"/>
    <n v="1167013"/>
    <m/>
    <m/>
    <n v="1167013"/>
    <m/>
    <n v="1167013"/>
  </r>
  <r>
    <s v="Bud Light - NFL 2023"/>
    <n v="0"/>
    <s v="Luxury Brand A"/>
    <s v="Luxury Brand A"/>
    <x v="0"/>
    <s v="n/a"/>
    <s v=""/>
    <x v="3"/>
    <s v="Cartel Bud Light"/>
    <s v=""/>
    <s v="Original"/>
    <n v="218960"/>
    <s v="firm-bid"/>
    <m/>
    <m/>
    <m/>
    <m/>
    <m/>
    <m/>
    <m/>
    <n v="0"/>
    <n v="0"/>
    <n v="251967.5"/>
    <m/>
    <m/>
    <m/>
    <m/>
    <m/>
    <m/>
    <m/>
    <m/>
    <m/>
    <m/>
    <m/>
    <m/>
  </r>
  <r>
    <s v="Bud Light - NFL 2023"/>
    <n v="1"/>
    <s v="Luxury Brand A"/>
    <s v="Luxury Brand A"/>
    <x v="0"/>
    <s v="n/a"/>
    <s v="Cartel - Evyn"/>
    <x v="3"/>
    <s v="Cartel Edit"/>
    <s v="Cartel Edit EXPORT"/>
    <s v="Original"/>
    <n v="284975"/>
    <s v="firm-bid"/>
    <n v="251967.5"/>
    <m/>
    <m/>
    <m/>
    <m/>
    <m/>
    <m/>
    <n v="0"/>
    <n v="0"/>
    <n v="251967.5"/>
    <n v="284975"/>
    <n v="284975"/>
    <m/>
    <m/>
    <m/>
    <m/>
    <m/>
    <m/>
    <m/>
    <m/>
    <m/>
    <m/>
  </r>
  <r>
    <s v="Bud Light - NFL 2023"/>
    <n v="0"/>
    <s v="Luxury Brand A"/>
    <s v="Luxury Brand A"/>
    <x v="0"/>
    <s v="n/a"/>
    <s v=""/>
    <x v="1"/>
    <s v="Cartel Bud Light"/>
    <s v=""/>
    <s v="Original"/>
    <n v="72900"/>
    <s v="firm-bid"/>
    <m/>
    <m/>
    <m/>
    <m/>
    <m/>
    <m/>
    <m/>
    <n v="0"/>
    <n v="0"/>
    <n v="72900"/>
    <m/>
    <m/>
    <m/>
    <m/>
    <m/>
    <m/>
    <m/>
    <m/>
    <m/>
    <m/>
    <m/>
    <m/>
  </r>
  <r>
    <s v="Bud Light - NFL 2023"/>
    <n v="0"/>
    <s v="Luxury Brand A"/>
    <s v="Luxury Brand A"/>
    <x v="0"/>
    <s v="n/a"/>
    <s v=""/>
    <x v="4"/>
    <s v="Overcoast - Audio Post Proposal 3"/>
    <s v=""/>
    <s v="Original"/>
    <n v="5850"/>
    <s v="firm-bid"/>
    <m/>
    <m/>
    <m/>
    <m/>
    <m/>
    <m/>
    <m/>
    <n v="0"/>
    <n v="0"/>
    <n v="13575"/>
    <m/>
    <m/>
    <m/>
    <m/>
    <m/>
    <m/>
    <m/>
    <m/>
    <m/>
    <m/>
    <m/>
    <m/>
  </r>
  <r>
    <s v="Bud Light - NFL 2023"/>
    <n v="0"/>
    <s v="Luxury Brand A"/>
    <s v="Luxury Brand A"/>
    <x v="0"/>
    <s v="n/a"/>
    <s v=""/>
    <x v="4"/>
    <s v="Sound Lounge audio mix / Bud Light x NFL"/>
    <s v="SL Bud Light NFL 071923 ABID"/>
    <s v="Original"/>
    <n v="21300"/>
    <s v="firm-bid"/>
    <m/>
    <m/>
    <m/>
    <m/>
    <m/>
    <m/>
    <m/>
    <n v="0"/>
    <n v="0"/>
    <n v="13575"/>
    <m/>
    <m/>
    <m/>
    <m/>
    <m/>
    <m/>
    <m/>
    <m/>
    <m/>
    <m/>
    <m/>
    <m/>
  </r>
  <r>
    <s v="Bud Light - NFL 2023"/>
    <n v="1"/>
    <s v="Luxury Brand A"/>
    <s v="Luxury Brand A"/>
    <x v="0"/>
    <s v="n/a"/>
    <s v="Co3"/>
    <x v="7"/>
    <s v="Company 3 Bid Package for Bud Light Color"/>
    <s v="BudLight_MartinAgency_Bid_v2"/>
    <s v="Original"/>
    <n v="28000"/>
    <s v="firm-bid"/>
    <n v="28000"/>
    <m/>
    <m/>
    <m/>
    <m/>
    <m/>
    <m/>
    <n v="0"/>
    <n v="0"/>
    <n v="28000"/>
    <n v="28000"/>
    <n v="28000"/>
    <m/>
    <m/>
    <m/>
    <m/>
    <m/>
    <m/>
    <m/>
    <m/>
    <m/>
    <m/>
  </r>
  <r>
    <s v="Bud Light - NFL 2023"/>
    <n v="1"/>
    <s v="Luxury Brand A"/>
    <s v="Luxury Brand A"/>
    <x v="0"/>
    <s v="n/a"/>
    <s v="Co3"/>
    <x v="7"/>
    <s v="Company3 Color"/>
    <s v="Company3 Color EXPORT"/>
    <s v="Original"/>
    <n v="28000"/>
    <s v="firm-bid"/>
    <n v="28000"/>
    <m/>
    <m/>
    <m/>
    <m/>
    <m/>
    <m/>
    <n v="0"/>
    <n v="0"/>
    <n v="28000"/>
    <n v="28000"/>
    <n v="28000"/>
    <m/>
    <m/>
    <m/>
    <m/>
    <m/>
    <m/>
    <m/>
    <m/>
    <m/>
    <m/>
  </r>
  <r>
    <s v="Natural Light 29 and Counting"/>
    <n v="1"/>
    <s v="Luxury Brand A"/>
    <s v="Luxury Brand A"/>
    <x v="7"/>
    <s v="n/a"/>
    <s v="ABInBev Accounting"/>
    <x v="0"/>
    <s v="RadicalMedia Production"/>
    <s v="RadicalMedia Production EXPORT"/>
    <s v="Original"/>
    <n v="429995"/>
    <s v="firm-bid"/>
    <n v="429995"/>
    <m/>
    <m/>
    <m/>
    <m/>
    <m/>
    <m/>
    <n v="0"/>
    <n v="0"/>
    <n v="429995"/>
    <n v="429995"/>
    <n v="429995"/>
    <m/>
    <m/>
    <m/>
    <m/>
    <m/>
    <m/>
    <m/>
    <m/>
    <m/>
    <m/>
  </r>
  <r>
    <s v="Natural Light 29 and Counting"/>
    <n v="1"/>
    <s v="Luxury Brand A"/>
    <s v="Luxury Brand A"/>
    <x v="7"/>
    <s v="n/a"/>
    <s v="Mackcut"/>
    <x v="3"/>
    <s v="Mackcut Editorial"/>
    <s v="Mackcut Edit EXPORT"/>
    <s v="Original"/>
    <n v="105550"/>
    <s v="cost-plus"/>
    <n v="105550"/>
    <m/>
    <m/>
    <m/>
    <m/>
    <m/>
    <m/>
    <n v="0"/>
    <n v="0"/>
    <n v="105550"/>
    <n v="105550"/>
    <n v="105550"/>
    <m/>
    <m/>
    <m/>
    <m/>
    <m/>
    <m/>
    <m/>
    <m/>
    <m/>
    <m/>
  </r>
  <r>
    <s v="Bring the Aloha"/>
    <n v="1"/>
    <s v="Luxury Brand A"/>
    <s v="Luxury Brand A"/>
    <x v="7"/>
    <s v="n/a"/>
    <s v="Biscuit Filmworks"/>
    <x v="0"/>
    <s v="Biscuit Production"/>
    <s v="Biscuit Production EXPORT"/>
    <s v="Original"/>
    <n v="1392924.55"/>
    <s v="firm-bid"/>
    <n v="1392924.55"/>
    <m/>
    <m/>
    <m/>
    <m/>
    <m/>
    <m/>
    <n v="0"/>
    <n v="0"/>
    <n v="1392924.55"/>
    <n v="1392924.55"/>
    <n v="1392924.55"/>
    <m/>
    <m/>
    <m/>
    <m/>
    <m/>
    <m/>
    <m/>
    <m/>
    <m/>
    <m/>
  </r>
  <r>
    <s v="Bring the Aloha"/>
    <n v="1"/>
    <s v="Luxury Brand A"/>
    <s v="Luxury Brand A"/>
    <x v="7"/>
    <s v="n/a"/>
    <s v="Cabin Editorial"/>
    <x v="3"/>
    <s v="Cabin Editorial"/>
    <s v="Cabin Edit EXPORT"/>
    <s v="Original"/>
    <n v="60000"/>
    <s v="cost-plus"/>
    <n v="60000"/>
    <m/>
    <m/>
    <m/>
    <m/>
    <m/>
    <m/>
    <n v="0"/>
    <n v="0"/>
    <n v="60000"/>
    <n v="60000"/>
    <n v="60000"/>
    <m/>
    <m/>
    <m/>
    <m/>
    <m/>
    <m/>
    <m/>
    <m/>
    <m/>
    <m/>
  </r>
  <r>
    <s v="Bring the Aloha"/>
    <n v="1"/>
    <s v="Luxury Brand A"/>
    <s v="Luxury Brand A"/>
    <x v="7"/>
    <s v="n/a"/>
    <s v="Framestore Pictures"/>
    <x v="1"/>
    <s v="Framestore Finishing"/>
    <s v="Framestore Finishing EXPORT"/>
    <s v="Original"/>
    <n v="120000"/>
    <s v="cost-plus"/>
    <n v="120000"/>
    <m/>
    <m/>
    <m/>
    <m/>
    <m/>
    <m/>
    <n v="0"/>
    <n v="0"/>
    <n v="120000"/>
    <n v="120000"/>
    <n v="120000"/>
    <m/>
    <m/>
    <m/>
    <m/>
    <m/>
    <m/>
    <m/>
    <m/>
    <m/>
    <m/>
  </r>
  <r>
    <s v="Bud Light Summer of Easy"/>
    <n v="1"/>
    <s v="Luxury Brand A"/>
    <s v="Luxury Brand A"/>
    <x v="3"/>
    <s v="n/a"/>
    <s v="Arts and Sciences"/>
    <x v="0"/>
    <s v="Arts &amp; Science Production"/>
    <s v="Arts &amp; Science Production EXPORT"/>
    <s v="Original"/>
    <n v="2029609.94"/>
    <s v="firm-bid"/>
    <n v="2029609.94"/>
    <m/>
    <m/>
    <m/>
    <m/>
    <m/>
    <m/>
    <n v="0"/>
    <n v="0"/>
    <n v="2029609.94"/>
    <n v="2029609.94"/>
    <n v="2029609.94"/>
    <m/>
    <m/>
    <m/>
    <m/>
    <m/>
    <m/>
    <m/>
    <m/>
    <m/>
    <m/>
  </r>
  <r>
    <s v="Bud Light Summer of Easy"/>
    <n v="1"/>
    <s v="Luxury Brand A"/>
    <s v="Luxury Brand A"/>
    <x v="3"/>
    <s v="n/a"/>
    <s v="Arcade Edit"/>
    <x v="3"/>
    <s v="Arcade Editorial"/>
    <s v="Arcade Edit EXPORT"/>
    <s v="Original"/>
    <n v="128668.1"/>
    <s v="cost-plus"/>
    <n v="128668.1"/>
    <m/>
    <m/>
    <m/>
    <m/>
    <m/>
    <m/>
    <n v="0"/>
    <n v="0"/>
    <n v="128668.1"/>
    <n v="128668.1"/>
    <n v="128668.1"/>
    <m/>
    <m/>
    <m/>
    <m/>
    <m/>
    <m/>
    <m/>
    <m/>
    <m/>
    <m/>
  </r>
  <r>
    <s v="Bud Light Summer of Easy"/>
    <n v="1"/>
    <s v="Luxury Brand A"/>
    <s v="Luxury Brand A"/>
    <x v="3"/>
    <s v="n/a"/>
    <s v="The Mill"/>
    <x v="2"/>
    <s v="The Mill VFX"/>
    <s v="The Mill VFX EXPORT"/>
    <s v="Original"/>
    <n v="246600"/>
    <s v="cost-plus"/>
    <n v="246600"/>
    <m/>
    <m/>
    <m/>
    <m/>
    <m/>
    <m/>
    <n v="0"/>
    <n v="0"/>
    <n v="246600"/>
    <n v="246600"/>
    <n v="246600"/>
    <m/>
    <m/>
    <m/>
    <m/>
    <m/>
    <m/>
    <m/>
    <m/>
    <m/>
    <m/>
  </r>
  <r>
    <s v="Corona Natural 2.0"/>
    <n v="0"/>
    <s v="Luxury Brand A"/>
    <s v="Luxury Brand A"/>
    <x v="1"/>
    <s v="n/a"/>
    <s v=""/>
    <x v="0"/>
    <s v="KH Corona Hewitt Bid Package 2023"/>
    <s v=""/>
    <s v="Original"/>
    <n v="464122.1"/>
    <s v="firm-bid"/>
    <m/>
    <m/>
    <m/>
    <m/>
    <m/>
    <m/>
    <m/>
    <n v="0"/>
    <n v="0"/>
    <n v="429400.45"/>
    <m/>
    <m/>
    <m/>
    <m/>
    <m/>
    <m/>
    <m/>
    <m/>
    <m/>
    <m/>
    <m/>
    <m/>
  </r>
  <r>
    <s v="Corona Natural 2.0"/>
    <n v="0"/>
    <s v="Luxury Brand A"/>
    <s v="Luxury Brand A"/>
    <x v="1"/>
    <s v="n/a"/>
    <s v=""/>
    <x v="0"/>
    <s v="Los York - Corona"/>
    <s v="ABID--202392814950"/>
    <s v="Original"/>
    <n v="424955.25"/>
    <s v="firm-bid"/>
    <m/>
    <m/>
    <n v="1"/>
    <m/>
    <m/>
    <n v="1"/>
    <m/>
    <n v="0"/>
    <n v="0"/>
    <n v="429400.45"/>
    <m/>
    <m/>
    <m/>
    <n v="424955.25"/>
    <m/>
    <n v="424955.25"/>
    <m/>
    <m/>
    <m/>
    <m/>
    <n v="424955.25"/>
    <n v="424955.25"/>
  </r>
  <r>
    <s v="Corona Natural 2.0"/>
    <n v="0"/>
    <s v="Luxury Brand A"/>
    <s v="Luxury Brand A"/>
    <x v="1"/>
    <s v="n/a"/>
    <s v=""/>
    <x v="0"/>
    <s v="SUBMISSION JOJX CORONA RAFAELA CARVALHO X 3 DAYS BRAZIL V4"/>
    <s v=""/>
    <s v="Original"/>
    <n v="399124"/>
    <s v="firm-bid"/>
    <m/>
    <n v="1"/>
    <n v="1"/>
    <m/>
    <m/>
    <m/>
    <m/>
    <n v="399124"/>
    <n v="0"/>
    <n v="429400.45"/>
    <m/>
    <m/>
    <m/>
    <n v="399124"/>
    <m/>
    <m/>
    <m/>
    <m/>
    <m/>
    <m/>
    <n v="399124"/>
    <m/>
  </r>
  <r>
    <s v="Corona Natural 2.0"/>
    <n v="0"/>
    <s v="Luxury Brand A"/>
    <s v="Luxury Brand A"/>
    <x v="1"/>
    <s v="n/a"/>
    <s v=""/>
    <x v="3"/>
    <s v="Corona Nature - Cosmo Offline Bid"/>
    <s v=""/>
    <s v="Original"/>
    <n v="150013"/>
    <s v="firm-bid"/>
    <m/>
    <m/>
    <m/>
    <m/>
    <m/>
    <n v="1"/>
    <n v="1"/>
    <n v="0"/>
    <n v="0"/>
    <n v="150013"/>
    <m/>
    <m/>
    <m/>
    <m/>
    <n v="150013"/>
    <n v="150013"/>
    <m/>
    <m/>
    <m/>
    <m/>
    <m/>
    <n v="150013"/>
  </r>
  <r>
    <s v="Corona Natural 2.0"/>
    <n v="0"/>
    <s v="Luxury Brand A"/>
    <s v="Luxury Brand A"/>
    <x v="1"/>
    <s v="n/a"/>
    <s v=""/>
    <x v="2"/>
    <s v="Corona Naturals"/>
    <s v=""/>
    <s v="Original"/>
    <n v="340000"/>
    <s v="firm-bid"/>
    <m/>
    <m/>
    <m/>
    <m/>
    <m/>
    <m/>
    <m/>
    <n v="0"/>
    <n v="0"/>
    <n v="340000"/>
    <m/>
    <m/>
    <m/>
    <m/>
    <m/>
    <m/>
    <m/>
    <m/>
    <m/>
    <m/>
    <m/>
    <m/>
  </r>
  <r>
    <s v="NUTRL"/>
    <n v="0"/>
    <s v="Luxury Brand B"/>
    <s v="Luxury Brand B"/>
    <x v="0"/>
    <s v="Spring Equity Production"/>
    <s v=""/>
    <x v="0"/>
    <s v="Nütrl, Director Paul Briganti, Tool"/>
    <s v=""/>
    <s v="Original"/>
    <n v="636639"/>
    <s v="firm-bid"/>
    <m/>
    <m/>
    <m/>
    <m/>
    <m/>
    <m/>
    <m/>
    <n v="0"/>
    <n v="0"/>
    <n v="627701.91500000004"/>
    <m/>
    <m/>
    <m/>
    <m/>
    <m/>
    <m/>
    <m/>
    <m/>
    <m/>
    <m/>
    <m/>
    <m/>
  </r>
  <r>
    <s v="NUTRL"/>
    <n v="0"/>
    <s v="Luxury Brand B"/>
    <s v="Luxury Brand B"/>
    <x v="0"/>
    <s v="Spring Equity Production"/>
    <s v=""/>
    <x v="0"/>
    <s v="WW7 x DS x Nütrl Bid Package"/>
    <s v=""/>
    <s v="Original"/>
    <n v="613923"/>
    <s v="firm-bid"/>
    <m/>
    <m/>
    <m/>
    <m/>
    <m/>
    <m/>
    <m/>
    <n v="0"/>
    <n v="0"/>
    <n v="627701.91500000004"/>
    <m/>
    <m/>
    <m/>
    <m/>
    <m/>
    <m/>
    <m/>
    <m/>
    <m/>
    <m/>
    <m/>
    <m/>
  </r>
  <r>
    <s v="NUTRL"/>
    <n v="1"/>
    <s v="Luxury Brand B"/>
    <s v="Luxury Brand B"/>
    <x v="0"/>
    <s v="Spring Equity Production"/>
    <s v="World War Seven"/>
    <x v="0"/>
    <s v="WW7 x DS x Nütrl Revised Bid Package"/>
    <s v=""/>
    <s v="Original"/>
    <n v="610798"/>
    <s v="firm-bid"/>
    <n v="627701.91500000004"/>
    <m/>
    <m/>
    <m/>
    <m/>
    <m/>
    <m/>
    <n v="0"/>
    <n v="0"/>
    <n v="627701.91500000004"/>
    <n v="610798"/>
    <n v="610798"/>
    <m/>
    <m/>
    <m/>
    <m/>
    <m/>
    <m/>
    <m/>
    <m/>
    <m/>
    <m/>
  </r>
  <r>
    <s v="NUTRL"/>
    <n v="0"/>
    <s v="Luxury Brand B"/>
    <s v="Luxury Brand B"/>
    <x v="0"/>
    <s v="Spring Equity Production"/>
    <s v=""/>
    <x v="0"/>
    <s v="Nütrl - Mike Diva // Lord Danger"/>
    <s v=""/>
    <s v="Original"/>
    <n v="649447.66"/>
    <s v="firm-bid"/>
    <m/>
    <m/>
    <n v="1"/>
    <m/>
    <m/>
    <m/>
    <m/>
    <n v="0"/>
    <n v="0"/>
    <n v="627701.91500000004"/>
    <m/>
    <m/>
    <m/>
    <n v="649447.66"/>
    <m/>
    <m/>
    <m/>
    <m/>
    <m/>
    <m/>
    <n v="649447.66"/>
    <m/>
  </r>
  <r>
    <s v="NUTRL"/>
    <n v="1"/>
    <s v="Luxury Brand B"/>
    <s v="Luxury Brand B"/>
    <x v="0"/>
    <s v="Spring Equity Production"/>
    <s v="Arcade Edit"/>
    <x v="3"/>
    <s v="Nutrl - Offline &amp; Mix"/>
    <s v="Bid_12283_4"/>
    <s v="Original"/>
    <n v="127190.1"/>
    <s v="firm-bid"/>
    <n v="113910.05"/>
    <m/>
    <m/>
    <n v="1"/>
    <m/>
    <n v="1"/>
    <n v="1"/>
    <n v="0"/>
    <n v="0"/>
    <n v="113910.05"/>
    <n v="127190.1"/>
    <n v="127190.1"/>
    <m/>
    <m/>
    <n v="127190.1"/>
    <n v="127190.1"/>
    <n v="127190.1"/>
    <n v="127190.1"/>
    <n v="127190.1"/>
    <n v="127190.1"/>
    <n v="127190.1"/>
    <n v="127190.1"/>
  </r>
  <r>
    <s v="NUTRL"/>
    <n v="0"/>
    <s v="Luxury Brand B"/>
    <s v="Luxury Brand B"/>
    <x v="0"/>
    <s v="Spring Equity Production"/>
    <s v=""/>
    <x v="3"/>
    <s v="Mackcut Edit &amp; Mix Bid"/>
    <s v=""/>
    <s v="Original"/>
    <n v="100630"/>
    <s v="firm-bid"/>
    <m/>
    <m/>
    <m/>
    <m/>
    <m/>
    <m/>
    <m/>
    <n v="0"/>
    <n v="0"/>
    <n v="113910.05"/>
    <m/>
    <m/>
    <m/>
    <m/>
    <m/>
    <m/>
    <m/>
    <m/>
    <m/>
    <m/>
    <m/>
    <m/>
  </r>
  <r>
    <s v="NUTRL"/>
    <n v="0"/>
    <s v="Luxury Brand B"/>
    <s v="Luxury Brand B"/>
    <x v="0"/>
    <s v="Spring Equity Production"/>
    <s v=""/>
    <x v="1"/>
    <s v="Nutrl | The Mill | Bid Submission | 10.12.23"/>
    <s v="abid_1116522_export"/>
    <s v="Original"/>
    <n v="189215"/>
    <s v="firm-bid"/>
    <m/>
    <m/>
    <m/>
    <m/>
    <m/>
    <m/>
    <m/>
    <n v="0"/>
    <n v="0"/>
    <n v="172501.25"/>
    <m/>
    <m/>
    <m/>
    <m/>
    <m/>
    <m/>
    <m/>
    <m/>
    <m/>
    <m/>
    <m/>
    <m/>
  </r>
  <r>
    <s v="NUTRL"/>
    <n v="1"/>
    <s v="Luxury Brand B"/>
    <s v="Luxury Brand B"/>
    <x v="0"/>
    <s v="Spring Equity Production"/>
    <s v="The Mill"/>
    <x v="1"/>
    <s v="Nutrl | The Mill | Bid Revision | 10.17.23"/>
    <s v="abid_1116635_export"/>
    <s v="Original"/>
    <n v="169875"/>
    <s v="firm-bid"/>
    <n v="172501.25"/>
    <m/>
    <m/>
    <m/>
    <m/>
    <m/>
    <m/>
    <n v="0"/>
    <n v="0"/>
    <n v="172501.25"/>
    <n v="169875"/>
    <n v="169875"/>
    <m/>
    <m/>
    <m/>
    <m/>
    <m/>
    <m/>
    <m/>
    <m/>
    <m/>
    <m/>
  </r>
  <r>
    <s v="NUTRL"/>
    <n v="0"/>
    <s v="Luxury Brand B"/>
    <s v="Luxury Brand B"/>
    <x v="0"/>
    <s v="Spring Equity Production"/>
    <s v=""/>
    <x v="1"/>
    <s v="Platige Image - Finishing Bid"/>
    <s v="Nutrl bid file - Nutrl bid"/>
    <s v="Original"/>
    <n v="162100"/>
    <s v="firm-bid"/>
    <m/>
    <m/>
    <m/>
    <m/>
    <m/>
    <m/>
    <m/>
    <n v="0"/>
    <n v="0"/>
    <n v="172501.25"/>
    <m/>
    <m/>
    <m/>
    <m/>
    <m/>
    <m/>
    <m/>
    <m/>
    <m/>
    <m/>
    <m/>
    <m/>
  </r>
  <r>
    <s v="NUTRL"/>
    <n v="0"/>
    <s v="Luxury Brand B"/>
    <s v="Luxury Brand B"/>
    <x v="0"/>
    <s v="Spring Equity Production"/>
    <s v=""/>
    <x v="1"/>
    <s v="Trafik Bid"/>
    <s v=""/>
    <s v="Original"/>
    <n v="168815"/>
    <s v="firm-bid"/>
    <m/>
    <m/>
    <m/>
    <m/>
    <m/>
    <m/>
    <m/>
    <n v="0"/>
    <n v="0"/>
    <n v="172501.25"/>
    <m/>
    <m/>
    <m/>
    <m/>
    <m/>
    <m/>
    <m/>
    <m/>
    <m/>
    <m/>
    <m/>
    <m/>
  </r>
  <r>
    <s v="NUTRL"/>
    <n v="0"/>
    <s v="Luxury Brand B"/>
    <s v="Luxury Brand B"/>
    <x v="0"/>
    <s v="Spring Equity Production"/>
    <s v=""/>
    <x v="9"/>
    <s v="Nütrl, Director Paul Briganti, Tool, Talent"/>
    <s v=""/>
    <s v="Original"/>
    <n v="62682"/>
    <s v="firm-bid"/>
    <m/>
    <m/>
    <m/>
    <m/>
    <m/>
    <m/>
    <m/>
    <n v="0"/>
    <n v="0"/>
    <n v="66490.666666666672"/>
    <m/>
    <m/>
    <m/>
    <m/>
    <m/>
    <m/>
    <m/>
    <m/>
    <m/>
    <m/>
    <m/>
    <m/>
  </r>
  <r>
    <s v="NUTRL"/>
    <n v="1"/>
    <s v="Luxury Brand B"/>
    <s v="Luxury Brand B"/>
    <x v="0"/>
    <s v="Spring Equity Production"/>
    <s v="World War Seven"/>
    <x v="9"/>
    <s v="WW7 x DS x Nütrl Talent Estimate"/>
    <s v=""/>
    <s v="Original"/>
    <n v="60629"/>
    <s v="firm-bid"/>
    <n v="66490.666670000006"/>
    <m/>
    <m/>
    <m/>
    <m/>
    <m/>
    <m/>
    <n v="0"/>
    <n v="0"/>
    <n v="66490.666666666672"/>
    <n v="60629"/>
    <n v="60629"/>
    <m/>
    <m/>
    <m/>
    <m/>
    <m/>
    <m/>
    <m/>
    <m/>
    <m/>
    <m/>
  </r>
  <r>
    <s v="NUTRL"/>
    <n v="0"/>
    <s v="Luxury Brand B"/>
    <s v="Luxury Brand B"/>
    <x v="0"/>
    <s v="Spring Equity Production"/>
    <s v=""/>
    <x v="9"/>
    <s v="Talent Bid - Lord Danger"/>
    <s v=""/>
    <s v="Original"/>
    <n v="76161"/>
    <s v="firm-bid"/>
    <m/>
    <m/>
    <n v="1"/>
    <m/>
    <m/>
    <m/>
    <m/>
    <n v="0"/>
    <n v="0"/>
    <n v="66490.666666666672"/>
    <m/>
    <m/>
    <m/>
    <n v="76161"/>
    <m/>
    <m/>
    <m/>
    <m/>
    <m/>
    <m/>
    <n v="76161"/>
    <m/>
  </r>
  <r>
    <s v="Easy Receivers"/>
    <n v="1"/>
    <s v="Mainstream Brand A"/>
    <s v="Mainstream Brand A"/>
    <x v="3"/>
    <s v="Easy Receivers"/>
    <s v="RSA Films, Inc."/>
    <x v="0"/>
    <s v="Production Bid"/>
    <s v="Production EXPORT"/>
    <s v="Original"/>
    <n v="753600"/>
    <s v="firm-bid"/>
    <n v="753600"/>
    <m/>
    <m/>
    <m/>
    <m/>
    <m/>
    <m/>
    <n v="0"/>
    <n v="0"/>
    <n v="753600"/>
    <n v="753600"/>
    <n v="753600"/>
    <m/>
    <m/>
    <m/>
    <m/>
    <m/>
    <m/>
    <m/>
    <m/>
    <m/>
    <m/>
  </r>
  <r>
    <s v="Easy Receivers"/>
    <n v="1"/>
    <s v="Mainstream Brand A"/>
    <s v="Mainstream Brand A"/>
    <x v="3"/>
    <s v="Easy Receivers"/>
    <s v="Cabin Editorial"/>
    <x v="3"/>
    <s v="Editorial/Finishing Bid"/>
    <s v="Editorial_Finishing EXPORT"/>
    <s v="Original"/>
    <n v="124500"/>
    <s v="cost-plus"/>
    <n v="124500"/>
    <m/>
    <m/>
    <m/>
    <m/>
    <m/>
    <m/>
    <n v="0"/>
    <n v="0"/>
    <n v="124500"/>
    <n v="124500"/>
    <n v="124500"/>
    <m/>
    <m/>
    <m/>
    <m/>
    <m/>
    <m/>
    <m/>
    <m/>
    <m/>
    <m/>
  </r>
  <r>
    <s v="The Last Artois"/>
    <n v="0"/>
    <s v="Luxury Brand A"/>
    <s v="Luxury Brand A"/>
    <x v="8"/>
    <s v="n/a"/>
    <s v=""/>
    <x v="0"/>
    <s v="Bid 1 submitted 24 October 2023 - LOS ANGELES"/>
    <s v=""/>
    <s v="Original"/>
    <n v="1097224"/>
    <s v="firm-bid"/>
    <m/>
    <n v="1"/>
    <m/>
    <m/>
    <m/>
    <m/>
    <n v="1"/>
    <n v="1097224"/>
    <n v="0"/>
    <n v="414718.27272727271"/>
    <m/>
    <m/>
    <m/>
    <m/>
    <n v="1097224"/>
    <m/>
    <m/>
    <m/>
    <m/>
    <m/>
    <n v="1097224"/>
    <n v="1097224"/>
  </r>
  <r>
    <s v="The Last Artois"/>
    <n v="0"/>
    <s v="Luxury Brand A"/>
    <s v="Luxury Brand A"/>
    <x v="8"/>
    <s v="n/a"/>
    <s v=""/>
    <x v="0"/>
    <s v="Bid 1 submitted 24 October 2023 - BULGARIA"/>
    <s v=""/>
    <s v="Original"/>
    <n v="729678"/>
    <s v="firm-bid"/>
    <m/>
    <n v="1"/>
    <m/>
    <m/>
    <m/>
    <n v="1"/>
    <m/>
    <n v="729678"/>
    <n v="0"/>
    <n v="414718.27272727271"/>
    <m/>
    <m/>
    <m/>
    <m/>
    <m/>
    <n v="729678"/>
    <m/>
    <m/>
    <m/>
    <m/>
    <n v="729678"/>
    <n v="729678"/>
  </r>
  <r>
    <s v="The Last Artois"/>
    <n v="0"/>
    <s v="Luxury Brand A"/>
    <s v="Luxury Brand A"/>
    <x v="8"/>
    <s v="n/a"/>
    <s v=""/>
    <x v="0"/>
    <s v="Bid 1 Submitted 24 October 2023 - SLOVENIA"/>
    <s v=""/>
    <s v="Original"/>
    <n v="715153"/>
    <s v="firm-bid"/>
    <m/>
    <n v="1"/>
    <m/>
    <m/>
    <m/>
    <n v="1"/>
    <m/>
    <n v="715153"/>
    <n v="0"/>
    <n v="414718.27272727271"/>
    <m/>
    <m/>
    <m/>
    <m/>
    <m/>
    <n v="715153"/>
    <m/>
    <m/>
    <m/>
    <m/>
    <n v="715153"/>
    <n v="715153"/>
  </r>
  <r>
    <s v="The Last Artois"/>
    <n v="0"/>
    <s v="Luxury Brand A"/>
    <s v="Luxury Brand A"/>
    <x v="8"/>
    <s v="n/a"/>
    <s v=""/>
    <x v="0"/>
    <s v="Bid 1 submitted 24 October 2023 - MEXICO CITY"/>
    <s v=""/>
    <s v="Original"/>
    <n v="813485"/>
    <s v="firm-bid"/>
    <m/>
    <n v="1"/>
    <m/>
    <m/>
    <m/>
    <n v="1"/>
    <m/>
    <n v="813485"/>
    <n v="0"/>
    <n v="414718.27272727271"/>
    <m/>
    <m/>
    <m/>
    <m/>
    <m/>
    <n v="813485"/>
    <m/>
    <m/>
    <m/>
    <m/>
    <n v="813485"/>
    <n v="813485"/>
  </r>
  <r>
    <s v="The Last Artois"/>
    <n v="0"/>
    <s v="Luxury Brand A"/>
    <s v="Luxury Brand A"/>
    <x v="8"/>
    <s v="n/a"/>
    <s v=""/>
    <x v="0"/>
    <s v="Stella | The Last Artois | Cabin Editing Company"/>
    <s v=""/>
    <s v="Original"/>
    <n v="110000"/>
    <s v="firm-bid"/>
    <m/>
    <m/>
    <m/>
    <m/>
    <m/>
    <m/>
    <n v="1"/>
    <n v="0"/>
    <n v="0"/>
    <n v="414718.27272727271"/>
    <m/>
    <m/>
    <m/>
    <m/>
    <n v="110000"/>
    <m/>
    <m/>
    <m/>
    <m/>
    <m/>
    <m/>
    <n v="110000"/>
  </r>
  <r>
    <s v="The Last Artois"/>
    <n v="0"/>
    <s v="Luxury Brand A"/>
    <s v="Luxury Brand A"/>
    <x v="8"/>
    <s v="n/a"/>
    <s v=""/>
    <x v="0"/>
    <s v="Stella The Last Artois Bid#3317.3"/>
    <s v=""/>
    <s v="Original"/>
    <n v="110880"/>
    <s v="firm-bid"/>
    <m/>
    <m/>
    <m/>
    <m/>
    <m/>
    <n v="1"/>
    <n v="1"/>
    <n v="0"/>
    <n v="0"/>
    <n v="414718.27272727271"/>
    <m/>
    <m/>
    <m/>
    <m/>
    <n v="110880"/>
    <n v="110880"/>
    <m/>
    <m/>
    <m/>
    <m/>
    <m/>
    <n v="110880"/>
  </r>
  <r>
    <s v="The Last Artois"/>
    <n v="0"/>
    <s v="Luxury Brand A"/>
    <s v="Luxury Brand A"/>
    <x v="8"/>
    <s v="n/a"/>
    <s v=""/>
    <x v="0"/>
    <s v="Stella The Last Artois Bid#3317.4"/>
    <s v=""/>
    <s v="Original"/>
    <n v="110843"/>
    <s v="firm-bid"/>
    <m/>
    <m/>
    <m/>
    <m/>
    <n v="1"/>
    <n v="1"/>
    <n v="1"/>
    <n v="0"/>
    <n v="0"/>
    <n v="414718.27272727271"/>
    <m/>
    <m/>
    <m/>
    <n v="110843"/>
    <n v="110843"/>
    <n v="110843"/>
    <m/>
    <m/>
    <m/>
    <m/>
    <n v="110843"/>
    <n v="110843"/>
  </r>
  <r>
    <s v="The Last Artois"/>
    <n v="0"/>
    <s v="Luxury Brand A"/>
    <s v="Luxury Brand A"/>
    <x v="8"/>
    <s v="n/a"/>
    <s v=""/>
    <x v="0"/>
    <s v="stella mill pckage"/>
    <s v="Stella The Mill - Original Bid"/>
    <s v="Original"/>
    <n v="225238"/>
    <s v="firm-bid"/>
    <m/>
    <m/>
    <m/>
    <m/>
    <m/>
    <m/>
    <m/>
    <n v="0"/>
    <n v="0"/>
    <n v="414718.27272727271"/>
    <m/>
    <m/>
    <m/>
    <m/>
    <m/>
    <m/>
    <m/>
    <m/>
    <m/>
    <m/>
    <m/>
    <m/>
  </r>
  <r>
    <s v="The Last Artois"/>
    <n v="0"/>
    <s v="Luxury Brand A"/>
    <s v="Luxury Brand A"/>
    <x v="8"/>
    <s v="n/a"/>
    <s v=""/>
    <x v="0"/>
    <s v="Stella mill package 2"/>
    <s v="Stella | The Mill - bid V2"/>
    <s v="Original"/>
    <n v="215100"/>
    <s v="firm-bid"/>
    <m/>
    <m/>
    <m/>
    <m/>
    <m/>
    <m/>
    <m/>
    <n v="0"/>
    <n v="0"/>
    <n v="414718.27272727271"/>
    <m/>
    <m/>
    <m/>
    <m/>
    <m/>
    <m/>
    <m/>
    <m/>
    <m/>
    <m/>
    <m/>
    <m/>
  </r>
  <r>
    <s v="The Last Artois"/>
    <n v="0"/>
    <s v="Luxury Brand A"/>
    <s v="Luxury Brand A"/>
    <x v="8"/>
    <s v="n/a"/>
    <s v=""/>
    <x v="0"/>
    <s v="Stella Mill package 3"/>
    <s v="Stella | The Mill - bid V3"/>
    <s v="Original"/>
    <n v="217900"/>
    <s v="firm-bid"/>
    <m/>
    <m/>
    <m/>
    <m/>
    <m/>
    <m/>
    <m/>
    <n v="0"/>
    <n v="0"/>
    <n v="414718.27272727271"/>
    <m/>
    <m/>
    <m/>
    <m/>
    <m/>
    <m/>
    <m/>
    <m/>
    <m/>
    <m/>
    <m/>
    <m/>
  </r>
  <r>
    <s v="The Last Artois"/>
    <n v="0"/>
    <s v="Luxury Brand A"/>
    <s v="Luxury Brand A"/>
    <x v="8"/>
    <s v="n/a"/>
    <s v=""/>
    <x v="0"/>
    <s v="Stella Mill package 4"/>
    <s v="Stella | The Mill - bid 4"/>
    <s v="Original"/>
    <n v="216400"/>
    <s v="firm-bid"/>
    <m/>
    <m/>
    <m/>
    <m/>
    <m/>
    <m/>
    <m/>
    <n v="0"/>
    <n v="0"/>
    <n v="414718.27272727271"/>
    <m/>
    <m/>
    <m/>
    <m/>
    <m/>
    <m/>
    <m/>
    <m/>
    <m/>
    <m/>
    <m/>
    <m/>
  </r>
  <r>
    <s v="Budweiser Super Bowl 2024 -- Old School Delivery"/>
    <n v="0"/>
    <s v="Mainstream Brand B"/>
    <s v="Mainstream Brand B"/>
    <x v="4"/>
    <s v="Bud Light Super Bowl / Equity Production"/>
    <s v=""/>
    <x v="0"/>
    <s v="Serial Picture / John Hillcoat Budweiser Bid Pckg V1"/>
    <s v="JH_Budweiser_Bid_V7"/>
    <s v="Original"/>
    <n v="1462978.3"/>
    <s v="firm-bid"/>
    <m/>
    <m/>
    <m/>
    <m/>
    <m/>
    <n v="1"/>
    <m/>
    <n v="0"/>
    <n v="0"/>
    <n v="1573029.66325"/>
    <m/>
    <m/>
    <m/>
    <m/>
    <m/>
    <n v="1462978.3"/>
    <m/>
    <m/>
    <m/>
    <m/>
    <m/>
    <n v="1462978.3"/>
  </r>
  <r>
    <s v="Budweiser Super Bowl 2024 -- Old School Delivery"/>
    <n v="0"/>
    <s v="Mainstream Brand B"/>
    <s v="Mainstream Brand B"/>
    <x v="4"/>
    <s v="Bud Light Super Bowl / Equity Production"/>
    <s v=""/>
    <x v="0"/>
    <s v="Budweiser Bid Package HAR v1"/>
    <s v=""/>
    <s v="Original"/>
    <n v="1589337"/>
    <s v="firm-bid"/>
    <m/>
    <m/>
    <m/>
    <m/>
    <m/>
    <m/>
    <m/>
    <n v="0"/>
    <n v="0"/>
    <n v="1573029.66325"/>
    <m/>
    <m/>
    <m/>
    <m/>
    <m/>
    <m/>
    <m/>
    <m/>
    <m/>
    <m/>
    <m/>
    <m/>
  </r>
  <r>
    <s v="Budweiser Super Bowl 2024 -- Old School Delivery"/>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n v="1475629.3529999999"/>
    <m/>
    <m/>
    <m/>
    <m/>
    <m/>
    <m/>
    <m/>
    <m/>
    <m/>
    <m/>
  </r>
  <r>
    <s v="Budweiser Super Bowl 2024 -- Old School Delivery"/>
    <n v="0"/>
    <s v="Mainstream Brand B"/>
    <s v="Mainstream Brand B"/>
    <x v="4"/>
    <s v="Bud Light Super Bowl / Equity Production"/>
    <s v=""/>
    <x v="0"/>
    <s v="RSA / Jake Scott - Budweiser Bid Package 11/09/2023"/>
    <s v="RSA_Budweiser BID_11.09.20223"/>
    <s v="Original"/>
    <n v="1764174"/>
    <s v="firm-bid"/>
    <m/>
    <m/>
    <m/>
    <m/>
    <m/>
    <m/>
    <m/>
    <n v="0"/>
    <n v="0"/>
    <n v="1573029.66325"/>
    <m/>
    <m/>
    <m/>
    <m/>
    <m/>
    <m/>
    <m/>
    <m/>
    <m/>
    <m/>
    <m/>
    <m/>
  </r>
  <r>
    <s v="Budweiser Super Bowl 2024 -- Old School Delivery"/>
    <n v="1"/>
    <s v="Mainstream Brand B"/>
    <s v="Mainstream Brand B"/>
    <x v="4"/>
    <s v="Bud Light Super Bowl / Equity Production"/>
    <s v="Whitehouse Post"/>
    <x v="3"/>
    <s v="Editorial - WHP *Revised"/>
    <s v="abid_310114_export_notes"/>
    <s v="Original"/>
    <n v="130275"/>
    <s v="firm-bid"/>
    <n v="138956.25"/>
    <m/>
    <m/>
    <m/>
    <m/>
    <m/>
    <m/>
    <n v="0"/>
    <n v="0"/>
    <n v="138956.25"/>
    <n v="130275"/>
    <n v="130275"/>
    <m/>
    <m/>
    <m/>
    <m/>
    <m/>
    <m/>
    <m/>
    <m/>
    <m/>
    <m/>
  </r>
  <r>
    <s v="Budweiser Super Bowl 2024 -- Old School Delivery"/>
    <n v="0"/>
    <s v="Mainstream Brand B"/>
    <s v="Mainstream Brand B"/>
    <x v="4"/>
    <s v="Bud Light Super Bowl / Equity Production"/>
    <s v=""/>
    <x v="3"/>
    <s v="Budweiser Old School"/>
    <s v=""/>
    <s v="Original"/>
    <n v="197600"/>
    <s v="firm-bid"/>
    <m/>
    <m/>
    <m/>
    <m/>
    <m/>
    <m/>
    <m/>
    <n v="0"/>
    <n v="0"/>
    <n v="138956.25"/>
    <m/>
    <m/>
    <m/>
    <m/>
    <m/>
    <m/>
    <m/>
    <m/>
    <m/>
    <m/>
    <m/>
    <m/>
  </r>
  <r>
    <s v="Budweiser Super Bowl 2024 -- Old School Delivery"/>
    <n v="0"/>
    <s v="Mainstream Brand B"/>
    <s v="Mainstream Brand B"/>
    <x v="4"/>
    <s v="Bud Light Super Bowl / Equity Production"/>
    <s v=""/>
    <x v="3"/>
    <s v="Cosmo-Edit-BudSB2024-1108"/>
    <s v="Cosmo-Bid_21017_1-BudSB24"/>
    <s v="Original"/>
    <n v="111830"/>
    <s v="firm-bid"/>
    <m/>
    <m/>
    <m/>
    <m/>
    <m/>
    <n v="1"/>
    <n v="1"/>
    <n v="0"/>
    <n v="0"/>
    <n v="138956.25"/>
    <m/>
    <m/>
    <m/>
    <m/>
    <n v="111830"/>
    <n v="111830"/>
    <m/>
    <m/>
    <m/>
    <m/>
    <m/>
    <n v="111830"/>
  </r>
  <r>
    <s v="Budweiser Super Bowl 2024 -- Old School Delivery"/>
    <n v="0"/>
    <s v="Mainstream Brand B"/>
    <s v="Mainstream Brand B"/>
    <x v="4"/>
    <s v="Bud Light Super Bowl / Equity Production"/>
    <s v=""/>
    <x v="3"/>
    <s v="Cosmo-Edit-BudSB2024-1110-Bid210172"/>
    <s v="Cosmo-Edit-BudSB2024-1110-210712"/>
    <s v="Original"/>
    <n v="116120"/>
    <s v="firm-bid"/>
    <m/>
    <m/>
    <m/>
    <m/>
    <m/>
    <n v="1"/>
    <n v="1"/>
    <n v="0"/>
    <n v="0"/>
    <n v="138956.25"/>
    <m/>
    <m/>
    <m/>
    <m/>
    <n v="116120"/>
    <n v="116120"/>
    <m/>
    <m/>
    <m/>
    <m/>
    <m/>
    <n v="116120"/>
  </r>
  <r>
    <s v="Budweiser Super Bowl 2024 -- Old School Delivery"/>
    <n v="0"/>
    <s v="Mainstream Brand B"/>
    <s v="Mainstream Brand B"/>
    <x v="4"/>
    <s v="Bud Light Super Bowl / Equity Production"/>
    <s v=""/>
    <x v="4"/>
    <s v="Sonic Union - Audio Post Bid Estimate"/>
    <s v=""/>
    <s v="Original"/>
    <n v="36100"/>
    <s v="firm-bid"/>
    <m/>
    <m/>
    <m/>
    <m/>
    <m/>
    <m/>
    <m/>
    <n v="0"/>
    <n v="0"/>
    <n v="36516.666666666664"/>
    <m/>
    <m/>
    <m/>
    <m/>
    <m/>
    <m/>
    <m/>
    <m/>
    <m/>
    <m/>
    <m/>
    <m/>
  </r>
  <r>
    <s v="Budweiser Super Bowl 2024 -- Old School Delivery"/>
    <n v="0"/>
    <s v="Mainstream Brand B"/>
    <s v="Mainstream Brand B"/>
    <x v="4"/>
    <s v="Bud Light Super Bowl / Equity Production"/>
    <s v=""/>
    <x v="4"/>
    <s v="Sonic Union ABID BidFile Submission"/>
    <s v="Sonic Union ABID Budweiser Submission"/>
    <s v="Original"/>
    <n v="36100"/>
    <s v="firm-bid"/>
    <m/>
    <m/>
    <m/>
    <m/>
    <m/>
    <m/>
    <m/>
    <n v="0"/>
    <n v="0"/>
    <n v="36516.666666666664"/>
    <m/>
    <m/>
    <m/>
    <m/>
    <m/>
    <m/>
    <m/>
    <m/>
    <m/>
    <m/>
    <m/>
    <m/>
  </r>
  <r>
    <s v="Budweiser Super Bowl 2024 -- Old School Delivery"/>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m/>
    <m/>
    <m/>
    <m/>
    <m/>
    <m/>
    <m/>
    <m/>
    <m/>
    <m/>
  </r>
  <r>
    <s v="Budweiser Super Bowl 2024 -- Old School Delivery"/>
    <n v="0"/>
    <s v="Mainstream Brand B"/>
    <s v="Mainstream Brand B"/>
    <x v="4"/>
    <s v="Bud Light Super Bowl / Equity Production"/>
    <s v=""/>
    <x v="1"/>
    <s v="John Hillcoat Treatment"/>
    <s v="abid_7594_John_Hillocat"/>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Henry Alex Rubin Treatment"/>
    <s v="abid_7594_Henry_A_Rubin"/>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Jake Scott Treatment"/>
    <s v="abid_7593_Jake_Scott"/>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Q1117308_Budweiser_FCB_TheMill"/>
    <s v="abid_1117308_export"/>
    <s v="Original"/>
    <n v="465450"/>
    <s v="firm-bid"/>
    <m/>
    <m/>
    <m/>
    <m/>
    <m/>
    <m/>
    <m/>
    <n v="0"/>
    <n v="0"/>
    <n v="436190.71428571426"/>
    <m/>
    <m/>
    <m/>
    <m/>
    <m/>
    <m/>
    <m/>
    <m/>
    <m/>
    <m/>
    <m/>
    <m/>
  </r>
  <r>
    <s v="Budweiser Super Bowl 2024 -- Old School Delivery"/>
    <n v="0"/>
    <s v="Mainstream Brand B"/>
    <s v="Mainstream Brand B"/>
    <x v="4"/>
    <s v="Bud Light Super Bowl / Equity Production"/>
    <s v=""/>
    <x v="1"/>
    <s v="Q1117396_Budweiser_FCB_TheMill"/>
    <s v="abid_1117396_export"/>
    <s v="Original"/>
    <n v="412245"/>
    <s v="firm-bid"/>
    <m/>
    <m/>
    <m/>
    <m/>
    <m/>
    <m/>
    <m/>
    <n v="0"/>
    <n v="0"/>
    <n v="436190.71428571426"/>
    <m/>
    <m/>
    <m/>
    <m/>
    <m/>
    <m/>
    <m/>
    <m/>
    <m/>
    <m/>
    <m/>
    <m/>
  </r>
  <r>
    <s v="Budweiser Super Bowl 2024 -- Old School Delivery"/>
    <n v="0"/>
    <s v="Mainstream Brand B"/>
    <s v="Mainstream Brand B"/>
    <x v="4"/>
    <s v="Bud Light Super Bowl / Equity Production"/>
    <s v=""/>
    <x v="1"/>
    <s v="Q1117405_Budweiser_FCB_TheMill"/>
    <s v="abid_1117405_export"/>
    <s v="Original"/>
    <n v="410445"/>
    <s v="firm-bid"/>
    <m/>
    <m/>
    <m/>
    <m/>
    <m/>
    <m/>
    <m/>
    <n v="0"/>
    <n v="0"/>
    <n v="436190.71428571426"/>
    <m/>
    <m/>
    <m/>
    <m/>
    <m/>
    <m/>
    <m/>
    <m/>
    <m/>
    <m/>
    <m/>
    <m/>
  </r>
  <r>
    <s v="Budweiser Super Bowl 2024 -- Old School Delivery"/>
    <n v="1"/>
    <s v="Mainstream Brand B"/>
    <s v="Mainstream Brand B"/>
    <x v="4"/>
    <s v="Bud Light Super Bowl / Equity Production"/>
    <s v="The Mill"/>
    <x v="1"/>
    <s v="Q1117536_Budweiser_FCB_TheMill"/>
    <s v="abid_1117536_export"/>
    <s v="Original"/>
    <n v="415195"/>
    <s v="firm-bid"/>
    <n v="436190.71429999999"/>
    <m/>
    <m/>
    <m/>
    <m/>
    <m/>
    <m/>
    <n v="0"/>
    <n v="0"/>
    <n v="436190.71428571426"/>
    <n v="415195"/>
    <n v="415195"/>
    <m/>
    <m/>
    <m/>
    <m/>
    <m/>
    <m/>
    <m/>
    <m/>
    <m/>
    <m/>
  </r>
  <r>
    <s v="Budweiser Super Bowl 2024 -- Old School Delivery"/>
    <n v="0"/>
    <s v="Mainstream Brand B"/>
    <s v="Mainstream Brand B"/>
    <x v="4"/>
    <s v="Bud Light Super Bowl / Equity Production"/>
    <s v=""/>
    <x v="6"/>
    <s v="Music Composition Bid"/>
    <s v="BudOSD_BidB_FORABID"/>
    <s v="Original"/>
    <n v="95750"/>
    <s v="firm-bid"/>
    <m/>
    <m/>
    <m/>
    <m/>
    <m/>
    <n v="1"/>
    <m/>
    <n v="0"/>
    <n v="0"/>
    <n v="87125"/>
    <m/>
    <m/>
    <m/>
    <m/>
    <m/>
    <n v="95750"/>
    <m/>
    <m/>
    <m/>
    <m/>
    <m/>
    <n v="95750"/>
  </r>
  <r>
    <s v="Budweiser Super Bowl 2024 -- Old School Delivery"/>
    <n v="1"/>
    <s v="Mainstream Brand B"/>
    <s v="Mainstream Brand B"/>
    <x v="4"/>
    <s v="Bud Light Super Bowl / Equity Production"/>
    <s v="Barking Owl"/>
    <x v="6"/>
    <s v="Revised Music Composition Bid"/>
    <s v="BudOSD_BidD_FORABID"/>
    <s v="Original"/>
    <n v="81250"/>
    <s v="firm-bid"/>
    <n v="87125"/>
    <m/>
    <m/>
    <m/>
    <m/>
    <n v="1"/>
    <m/>
    <n v="0"/>
    <n v="0"/>
    <n v="87125"/>
    <n v="81250"/>
    <n v="81250"/>
    <m/>
    <m/>
    <m/>
    <n v="81250"/>
    <n v="81250"/>
    <m/>
    <m/>
    <n v="81250"/>
    <m/>
    <n v="81250"/>
  </r>
  <r>
    <s v="Budweiser Super Bowl 2024 -- Old School Delivery"/>
    <n v="0"/>
    <s v="Mainstream Brand B"/>
    <s v="Mainstream Brand B"/>
    <x v="4"/>
    <s v="Bud Light Super Bowl / Equity Production"/>
    <s v=""/>
    <x v="6"/>
    <s v="Walker x Budweiser Super Bowl 2024 Bid"/>
    <s v=""/>
    <s v="Original"/>
    <n v="90000"/>
    <s v="firm-bid"/>
    <m/>
    <m/>
    <m/>
    <m/>
    <m/>
    <n v="1"/>
    <m/>
    <n v="0"/>
    <n v="0"/>
    <n v="87125"/>
    <m/>
    <m/>
    <m/>
    <m/>
    <m/>
    <n v="90000"/>
    <m/>
    <m/>
    <m/>
    <m/>
    <m/>
    <n v="90000"/>
  </r>
  <r>
    <s v="Budweiser Super Bowl 2024 -- Old School Delivery"/>
    <n v="0"/>
    <s v="Mainstream Brand B"/>
    <s v="Mainstream Brand B"/>
    <x v="4"/>
    <s v="Bud Light Super Bowl / Equity Production"/>
    <s v=""/>
    <x v="6"/>
    <s v="duotone - Music Bid"/>
    <s v=""/>
    <s v="Original"/>
    <n v="81500"/>
    <s v="firm-bid"/>
    <m/>
    <m/>
    <m/>
    <m/>
    <m/>
    <m/>
    <m/>
    <n v="0"/>
    <n v="0"/>
    <n v="87125"/>
    <m/>
    <m/>
    <m/>
    <m/>
    <m/>
    <m/>
    <m/>
    <m/>
    <m/>
    <m/>
    <m/>
    <m/>
  </r>
  <r>
    <s v="Bud Quality Production"/>
    <n v="0"/>
    <s v="Mainstream Brand B"/>
    <s v="Mainstream Brand B"/>
    <x v="1"/>
    <s v="Music / Quality"/>
    <s v=""/>
    <x v="0"/>
    <s v="Op 01 - Worldwide  (Production cost)"/>
    <s v=""/>
    <s v="Original"/>
    <n v="545632"/>
    <s v="firm-bid"/>
    <m/>
    <m/>
    <m/>
    <m/>
    <m/>
    <m/>
    <m/>
    <n v="0"/>
    <n v="0"/>
    <n v="884375.93209999998"/>
    <m/>
    <m/>
    <m/>
    <m/>
    <m/>
    <m/>
    <m/>
    <m/>
    <m/>
    <m/>
    <m/>
    <m/>
  </r>
  <r>
    <s v="Bud Quality Production"/>
    <n v="0"/>
    <s v="Mainstream Brand B"/>
    <s v="Mainstream Brand B"/>
    <x v="1"/>
    <s v="Music / Quality"/>
    <s v=""/>
    <x v="0"/>
    <s v="Op 01 - Worldwide (Talent cost)"/>
    <s v=""/>
    <s v="Original"/>
    <n v="127732"/>
    <s v="firm-bid"/>
    <m/>
    <m/>
    <m/>
    <m/>
    <m/>
    <m/>
    <m/>
    <n v="0"/>
    <n v="0"/>
    <n v="884375.93209999998"/>
    <m/>
    <m/>
    <m/>
    <m/>
    <m/>
    <m/>
    <m/>
    <m/>
    <m/>
    <m/>
    <m/>
    <m/>
  </r>
  <r>
    <s v="Bud Quality Production"/>
    <n v="0"/>
    <s v="Mainstream Brand B"/>
    <s v="Mainstream Brand B"/>
    <x v="1"/>
    <s v="Music / Quality"/>
    <s v=""/>
    <x v="0"/>
    <s v="Op 02 - WW Without US (Production Cost)"/>
    <s v=""/>
    <s v="Original"/>
    <n v="545632"/>
    <s v="firm-bid"/>
    <m/>
    <m/>
    <m/>
    <m/>
    <m/>
    <m/>
    <m/>
    <n v="0"/>
    <n v="0"/>
    <n v="884375.93209999998"/>
    <m/>
    <m/>
    <m/>
    <m/>
    <m/>
    <m/>
    <m/>
    <m/>
    <m/>
    <m/>
    <m/>
    <m/>
  </r>
  <r>
    <s v="Bud Quality Production"/>
    <n v="0"/>
    <s v="Mainstream Brand B"/>
    <s v="Mainstream Brand B"/>
    <x v="1"/>
    <s v="Music / Quality"/>
    <s v=""/>
    <x v="0"/>
    <s v="Op 02 - WW Without US (Talent Cost)"/>
    <s v=""/>
    <s v="Original"/>
    <n v="120820"/>
    <s v="firm-bid"/>
    <m/>
    <m/>
    <m/>
    <m/>
    <m/>
    <m/>
    <m/>
    <n v="0"/>
    <n v="0"/>
    <n v="884375.93209999998"/>
    <m/>
    <m/>
    <m/>
    <m/>
    <m/>
    <m/>
    <m/>
    <m/>
    <m/>
    <m/>
    <m/>
    <m/>
  </r>
  <r>
    <s v="Bud Quality Production"/>
    <n v="0"/>
    <s v="Mainstream Brand B"/>
    <s v="Mainstream Brand B"/>
    <x v="1"/>
    <s v="Music / Quality"/>
    <s v=""/>
    <x v="0"/>
    <s v="Additional 01 year extension cost (worldwide)"/>
    <s v=""/>
    <s v="Original"/>
    <n v="91667"/>
    <s v="firm-bid"/>
    <m/>
    <m/>
    <m/>
    <m/>
    <m/>
    <m/>
    <m/>
    <n v="0"/>
    <n v="0"/>
    <n v="884375.93209999998"/>
    <m/>
    <m/>
    <m/>
    <m/>
    <m/>
    <m/>
    <m/>
    <m/>
    <m/>
    <m/>
    <m/>
    <m/>
  </r>
  <r>
    <s v="Bud Quality Production"/>
    <n v="0"/>
    <s v="Mainstream Brand B"/>
    <s v="Mainstream Brand B"/>
    <x v="1"/>
    <s v="Music / Quality"/>
    <s v=""/>
    <x v="0"/>
    <s v="Additional 01 year extension cost (WW Without US)"/>
    <s v=""/>
    <s v="Original"/>
    <n v="84754"/>
    <s v="firm-bid"/>
    <m/>
    <m/>
    <m/>
    <m/>
    <m/>
    <m/>
    <m/>
    <n v="0"/>
    <n v="0"/>
    <n v="884375.93209999998"/>
    <m/>
    <m/>
    <m/>
    <m/>
    <m/>
    <m/>
    <m/>
    <m/>
    <m/>
    <m/>
    <m/>
    <m/>
  </r>
  <r>
    <s v="Bud Quality Production"/>
    <n v="0"/>
    <s v="Mainstream Brand B"/>
    <s v="Mainstream Brand B"/>
    <x v="1"/>
    <s v="Music / Quality"/>
    <s v=""/>
    <x v="0"/>
    <s v="Budweiser Quality Rough Crowd Director Elliott Power"/>
    <s v=""/>
    <s v="Original"/>
    <n v="692140.61"/>
    <s v="firm-bid"/>
    <m/>
    <m/>
    <n v="1"/>
    <m/>
    <m/>
    <m/>
    <m/>
    <n v="0"/>
    <n v="0"/>
    <n v="884375.93209999998"/>
    <m/>
    <m/>
    <m/>
    <n v="692140.61"/>
    <m/>
    <m/>
    <m/>
    <m/>
    <m/>
    <m/>
    <n v="692140.61"/>
    <m/>
  </r>
  <r>
    <s v="Bud Quality Production"/>
    <n v="0"/>
    <s v="Mainstream Brand B"/>
    <s v="Mainstream Brand B"/>
    <x v="1"/>
    <s v="Music / Quality"/>
    <s v=""/>
    <x v="0"/>
    <s v="Budweiser Rough Crowd Elliott Power Prod V6 - more premium"/>
    <s v=""/>
    <s v="Original"/>
    <n v="687505.9"/>
    <s v="firm-bid"/>
    <m/>
    <m/>
    <n v="1"/>
    <m/>
    <m/>
    <m/>
    <m/>
    <n v="0"/>
    <n v="0"/>
    <n v="884375.93209999998"/>
    <m/>
    <m/>
    <m/>
    <n v="687505.9"/>
    <m/>
    <m/>
    <m/>
    <m/>
    <m/>
    <m/>
    <n v="687505.9"/>
    <m/>
  </r>
  <r>
    <s v="Bud Quality Production"/>
    <n v="0"/>
    <s v="Mainstream Brand B"/>
    <s v="Mainstream Brand B"/>
    <x v="1"/>
    <s v="Music / Quality"/>
    <s v=""/>
    <x v="0"/>
    <s v="Quality Corrected Bid Letter"/>
    <s v=""/>
    <s v="Original"/>
    <n v="687505.9"/>
    <s v="firm-bid"/>
    <m/>
    <m/>
    <n v="1"/>
    <m/>
    <m/>
    <m/>
    <m/>
    <n v="0"/>
    <n v="0"/>
    <n v="884375.93209999998"/>
    <m/>
    <m/>
    <m/>
    <n v="687505.9"/>
    <m/>
    <m/>
    <m/>
    <m/>
    <m/>
    <m/>
    <n v="687505.9"/>
    <m/>
  </r>
  <r>
    <s v="Bud Quality Production"/>
    <n v="0"/>
    <s v="Mainstream Brand B"/>
    <s v="Mainstream Brand B"/>
    <x v="1"/>
    <s v="Music / Quality"/>
    <s v=""/>
    <x v="0"/>
    <s v="Quality Rough Cut revised Bid Letter"/>
    <s v=""/>
    <s v="Original"/>
    <n v="685167.89"/>
    <s v="firm-bid"/>
    <m/>
    <m/>
    <n v="1"/>
    <m/>
    <m/>
    <m/>
    <m/>
    <n v="0"/>
    <n v="0"/>
    <n v="884375.93209999998"/>
    <m/>
    <m/>
    <m/>
    <n v="685167.89"/>
    <m/>
    <m/>
    <m/>
    <m/>
    <m/>
    <m/>
    <n v="685167.89"/>
    <m/>
  </r>
  <r>
    <s v="Bud Quality Production"/>
    <n v="0"/>
    <s v="Mainstream Brand B"/>
    <s v="Mainstream Brand B"/>
    <x v="1"/>
    <s v="Music / Quality"/>
    <s v=""/>
    <x v="0"/>
    <s v="Quality version 7_rev1"/>
    <s v=""/>
    <s v="Original"/>
    <n v="687505.9"/>
    <s v="firm-bid"/>
    <m/>
    <m/>
    <n v="1"/>
    <m/>
    <m/>
    <m/>
    <m/>
    <n v="0"/>
    <n v="0"/>
    <n v="884375.93209999998"/>
    <m/>
    <m/>
    <m/>
    <n v="687505.9"/>
    <m/>
    <m/>
    <m/>
    <m/>
    <m/>
    <m/>
    <n v="687505.9"/>
    <m/>
  </r>
  <r>
    <s v="Bud Quality Production"/>
    <n v="0"/>
    <s v="Mainstream Brand B"/>
    <s v="Mainstream Brand B"/>
    <x v="1"/>
    <s v="Music / Quality"/>
    <s v=""/>
    <x v="0"/>
    <s v="Primo Content"/>
    <s v="231113_AICP_Bud_Crowd_Primo_Dir.NicoAndAlvaro v2"/>
    <s v="Original"/>
    <n v="578655.63829999999"/>
    <s v="firm-bid"/>
    <m/>
    <m/>
    <m/>
    <m/>
    <m/>
    <m/>
    <m/>
    <n v="0"/>
    <n v="0"/>
    <n v="884375.93209999998"/>
    <m/>
    <m/>
    <m/>
    <m/>
    <m/>
    <m/>
    <m/>
    <m/>
    <m/>
    <m/>
    <m/>
    <m/>
  </r>
  <r>
    <s v="Bud Quality Production"/>
    <n v="0"/>
    <s v="Mainstream Brand B"/>
    <s v="Mainstream Brand B"/>
    <x v="1"/>
    <s v="Music / Quality"/>
    <s v=""/>
    <x v="0"/>
    <s v="Iconoclast | BUD | PRODUCTION"/>
    <s v=""/>
    <s v="Original"/>
    <n v="728000"/>
    <s v="firm-bid"/>
    <m/>
    <m/>
    <m/>
    <m/>
    <m/>
    <m/>
    <m/>
    <n v="0"/>
    <n v="0"/>
    <n v="884375.93209999998"/>
    <m/>
    <m/>
    <m/>
    <m/>
    <m/>
    <m/>
    <m/>
    <m/>
    <m/>
    <m/>
    <m/>
    <m/>
  </r>
  <r>
    <s v="Bud Quality Production"/>
    <n v="0"/>
    <s v="Mainstream Brand B"/>
    <s v="Mainstream Brand B"/>
    <x v="1"/>
    <s v="Music / Quality"/>
    <s v=""/>
    <x v="0"/>
    <s v="Iconoclast | BUD | TALENT WW"/>
    <s v=""/>
    <s v="Original"/>
    <n v="116477"/>
    <s v="firm-bid"/>
    <m/>
    <m/>
    <m/>
    <m/>
    <m/>
    <m/>
    <m/>
    <n v="0"/>
    <n v="0"/>
    <n v="884375.93209999998"/>
    <m/>
    <m/>
    <m/>
    <m/>
    <m/>
    <m/>
    <m/>
    <m/>
    <m/>
    <m/>
    <m/>
    <m/>
  </r>
  <r>
    <s v="Bud Quality Production"/>
    <n v="0"/>
    <s v="Mainstream Brand B"/>
    <s v="Mainstream Brand B"/>
    <x v="1"/>
    <s v="Music / Quality"/>
    <s v=""/>
    <x v="0"/>
    <s v="Iconoclast | BUD | TALENT WW Excluding US"/>
    <s v=""/>
    <s v="Original"/>
    <n v="106064"/>
    <s v="firm-bid"/>
    <m/>
    <m/>
    <m/>
    <m/>
    <m/>
    <m/>
    <m/>
    <n v="0"/>
    <n v="0"/>
    <n v="884375.93209999998"/>
    <m/>
    <m/>
    <m/>
    <m/>
    <m/>
    <m/>
    <m/>
    <m/>
    <m/>
    <m/>
    <m/>
    <m/>
  </r>
  <r>
    <s v="Bud Quality Production"/>
    <n v="0"/>
    <s v="Mainstream Brand B"/>
    <s v="Mainstream Brand B"/>
    <x v="1"/>
    <s v="Music / Quality"/>
    <s v=""/>
    <x v="0"/>
    <s v="Iconoclast | BUD | PRODUCTION | V2"/>
    <s v=""/>
    <s v="Original"/>
    <n v="627110"/>
    <s v="firm-bid"/>
    <m/>
    <m/>
    <m/>
    <m/>
    <m/>
    <m/>
    <m/>
    <n v="0"/>
    <n v="0"/>
    <n v="884375.93209999998"/>
    <m/>
    <m/>
    <m/>
    <m/>
    <m/>
    <m/>
    <m/>
    <m/>
    <m/>
    <m/>
    <m/>
    <m/>
  </r>
  <r>
    <s v="Bud Quality Production"/>
    <n v="0"/>
    <s v="Mainstream Brand B"/>
    <s v="Mainstream Brand B"/>
    <x v="1"/>
    <s v="Music / Quality"/>
    <s v=""/>
    <x v="0"/>
    <s v="Iconoclast | BUD | TALENT WW Excluding US | V2"/>
    <s v=""/>
    <s v="Original"/>
    <n v="81962"/>
    <s v="firm-bid"/>
    <m/>
    <m/>
    <m/>
    <m/>
    <m/>
    <m/>
    <m/>
    <n v="0"/>
    <n v="0"/>
    <n v="884375.93209999998"/>
    <m/>
    <m/>
    <m/>
    <m/>
    <m/>
    <m/>
    <m/>
    <m/>
    <m/>
    <m/>
    <m/>
    <m/>
  </r>
  <r>
    <s v="Bud Quality Production"/>
    <n v="0"/>
    <s v="Mainstream Brand B"/>
    <s v="Mainstream Brand B"/>
    <x v="1"/>
    <s v="Music / Quality"/>
    <s v=""/>
    <x v="0"/>
    <s v="Iconoclast | BUD | TALENT WW | V2"/>
    <s v=""/>
    <s v="Original"/>
    <n v="96542"/>
    <s v="firm-bid"/>
    <m/>
    <m/>
    <m/>
    <m/>
    <m/>
    <m/>
    <m/>
    <n v="0"/>
    <n v="0"/>
    <n v="884375.93209999998"/>
    <m/>
    <m/>
    <m/>
    <m/>
    <m/>
    <m/>
    <m/>
    <m/>
    <m/>
    <m/>
    <m/>
    <m/>
  </r>
  <r>
    <s v="Bud Quality Production"/>
    <n v="0"/>
    <s v="Mainstream Brand B"/>
    <s v="Mainstream Brand B"/>
    <x v="1"/>
    <s v="Music / Quality"/>
    <s v=""/>
    <x v="0"/>
    <s v="Budweiser_Bid_Package_Bacon_v02"/>
    <s v=""/>
    <s v="Original"/>
    <n v="3864491"/>
    <s v="firm-bid"/>
    <m/>
    <m/>
    <m/>
    <m/>
    <m/>
    <m/>
    <m/>
    <n v="0"/>
    <n v="0"/>
    <n v="884375.93209999998"/>
    <m/>
    <m/>
    <m/>
    <m/>
    <m/>
    <m/>
    <m/>
    <m/>
    <m/>
    <m/>
    <m/>
    <m/>
  </r>
  <r>
    <s v="Bud Quality Production"/>
    <n v="0"/>
    <s v="Mainstream Brand B"/>
    <s v="Mainstream Brand B"/>
    <x v="1"/>
    <s v="Music / Quality"/>
    <s v=""/>
    <x v="0"/>
    <s v="Budweiser_Startup_Budget_v03"/>
    <s v=""/>
    <s v="Original"/>
    <n v="1331832"/>
    <s v="firm-bid"/>
    <m/>
    <m/>
    <m/>
    <m/>
    <m/>
    <m/>
    <m/>
    <n v="0"/>
    <n v="0"/>
    <n v="884375.93209999998"/>
    <m/>
    <m/>
    <m/>
    <m/>
    <m/>
    <m/>
    <m/>
    <m/>
    <m/>
    <m/>
    <m/>
    <m/>
  </r>
  <r>
    <s v="Bud Quality Production"/>
    <n v="0"/>
    <s v="Mainstream Brand B"/>
    <s v="Mainstream Brand B"/>
    <x v="1"/>
    <s v="Music / Quality"/>
    <s v=""/>
    <x v="0"/>
    <s v="Bacon_Budweiser_Budget_v04"/>
    <s v=""/>
    <s v="Original"/>
    <n v="3862187"/>
    <s v="firm-bid"/>
    <m/>
    <m/>
    <m/>
    <m/>
    <m/>
    <m/>
    <m/>
    <n v="0"/>
    <n v="0"/>
    <n v="884375.93209999998"/>
    <m/>
    <m/>
    <m/>
    <m/>
    <m/>
    <m/>
    <m/>
    <m/>
    <m/>
    <m/>
    <m/>
    <m/>
  </r>
  <r>
    <s v="Bud Quality Production"/>
    <n v="1"/>
    <s v="Mainstream Brand B"/>
    <s v="Mainstream Brand B"/>
    <x v="1"/>
    <s v="Music / Quality"/>
    <s v="Bacon Production"/>
    <x v="0"/>
    <s v="Bacon_Budweiser Coverletter_v04 &amp; Production Budget_v04"/>
    <s v=""/>
    <s v="Original"/>
    <n v="3862187"/>
    <s v="firm-bid"/>
    <n v="918707.76540000003"/>
    <m/>
    <m/>
    <m/>
    <m/>
    <m/>
    <m/>
    <n v="0"/>
    <n v="0"/>
    <n v="884375.93209999998"/>
    <n v="3862187"/>
    <n v="3862187"/>
    <m/>
    <m/>
    <m/>
    <m/>
    <m/>
    <m/>
    <m/>
    <m/>
    <m/>
    <m/>
  </r>
  <r>
    <s v="Bud Quality Production"/>
    <n v="1"/>
    <s v="Mainstream Brand B"/>
    <s v="Mainstream Brand B"/>
    <x v="1"/>
    <s v="Music / Quality"/>
    <s v="Bacon Production"/>
    <x v="0"/>
    <s v="BUD_Products_Bacon_overage_V04b"/>
    <s v="BUD_Products_Bacon_overage_V04b"/>
    <s v="Overage"/>
    <n v="129075.6"/>
    <s v="firm-bid"/>
    <m/>
    <m/>
    <m/>
    <m/>
    <m/>
    <m/>
    <m/>
    <n v="0"/>
    <n v="0"/>
    <n v="884375.93209999998"/>
    <n v="129075.6"/>
    <n v="129075.6"/>
    <m/>
    <m/>
    <m/>
    <m/>
    <m/>
    <m/>
    <m/>
    <m/>
    <m/>
    <m/>
  </r>
  <r>
    <s v="Bud Quality Production"/>
    <n v="0"/>
    <s v="Mainstream Brand B"/>
    <s v="Mainstream Brand B"/>
    <x v="1"/>
    <s v="Music / Quality"/>
    <s v=""/>
    <x v="3"/>
    <s v="Budweiser &quot;Rough Crowd&quot;"/>
    <s v="Bid_12370_2"/>
    <s v="Original"/>
    <n v="74591"/>
    <s v="firm-bid"/>
    <m/>
    <m/>
    <m/>
    <m/>
    <m/>
    <n v="1"/>
    <n v="1"/>
    <n v="0"/>
    <n v="0"/>
    <n v="41106.625"/>
    <m/>
    <m/>
    <m/>
    <m/>
    <n v="74591"/>
    <n v="74591"/>
    <m/>
    <m/>
    <m/>
    <m/>
    <m/>
    <n v="74591"/>
  </r>
  <r>
    <s v="Bud Quality Production"/>
    <n v="0"/>
    <s v="Mainstream Brand B"/>
    <s v="Mainstream Brand B"/>
    <x v="1"/>
    <s v="Music / Quality"/>
    <s v=""/>
    <x v="3"/>
    <s v="BUDWEISER_EDIT_QUOTE_231117_3913.4"/>
    <s v=""/>
    <s v="Original"/>
    <n v="30200"/>
    <s v="firm-bid"/>
    <m/>
    <m/>
    <m/>
    <m/>
    <m/>
    <m/>
    <m/>
    <n v="0"/>
    <n v="0"/>
    <n v="41106.625"/>
    <m/>
    <m/>
    <m/>
    <m/>
    <m/>
    <m/>
    <m/>
    <m/>
    <m/>
    <m/>
    <m/>
    <m/>
  </r>
  <r>
    <s v="Bud Quality Production"/>
    <n v="0"/>
    <s v="Mainstream Brand B"/>
    <s v="Mainstream Brand B"/>
    <x v="1"/>
    <s v="Music / Quality"/>
    <s v=""/>
    <x v="3"/>
    <s v="BUDWEISER_EDIT_QUOTE_231205_3913.6 - GAIA"/>
    <s v=""/>
    <s v="Original"/>
    <n v="24400"/>
    <s v="firm-bid"/>
    <m/>
    <m/>
    <m/>
    <n v="1"/>
    <m/>
    <m/>
    <m/>
    <n v="0"/>
    <n v="0"/>
    <n v="41106.625"/>
    <m/>
    <m/>
    <m/>
    <m/>
    <m/>
    <m/>
    <m/>
    <m/>
    <m/>
    <m/>
    <n v="24400"/>
    <m/>
  </r>
  <r>
    <s v="Bud Quality Production"/>
    <n v="0"/>
    <s v="Mainstream Brand B"/>
    <s v="Mainstream Brand B"/>
    <x v="1"/>
    <s v="Music / Quality"/>
    <s v=""/>
    <x v="3"/>
    <s v="1207 - JOINT SP Quality ROUGH CROWD Post Produccion_V2"/>
    <s v=""/>
    <s v="Original"/>
    <n v="45175"/>
    <s v="firm-bid"/>
    <m/>
    <m/>
    <m/>
    <m/>
    <m/>
    <m/>
    <m/>
    <n v="0"/>
    <n v="0"/>
    <n v="41106.625"/>
    <m/>
    <m/>
    <m/>
    <m/>
    <m/>
    <m/>
    <m/>
    <m/>
    <m/>
    <m/>
    <m/>
    <m/>
  </r>
  <r>
    <s v="Bud Quality Production"/>
    <n v="0"/>
    <s v="Mainstream Brand B"/>
    <s v="Mainstream Brand B"/>
    <x v="1"/>
    <s v="Music / Quality"/>
    <s v=""/>
    <x v="3"/>
    <s v="aicp letter for rough crown"/>
    <s v=""/>
    <s v="Original"/>
    <n v="45175"/>
    <s v="firm-bid"/>
    <m/>
    <m/>
    <m/>
    <m/>
    <m/>
    <m/>
    <m/>
    <n v="0"/>
    <n v="0"/>
    <n v="41106.625"/>
    <m/>
    <m/>
    <m/>
    <m/>
    <m/>
    <m/>
    <m/>
    <m/>
    <m/>
    <m/>
    <m/>
    <m/>
  </r>
  <r>
    <s v="Bud Quality Production"/>
    <n v="0"/>
    <s v="Mainstream Brand B"/>
    <s v="Mainstream Brand B"/>
    <x v="1"/>
    <s v="Music / Quality"/>
    <s v=""/>
    <x v="3"/>
    <s v="14318.2 | Cabin Edit | Budweiser"/>
    <s v=""/>
    <s v="Original"/>
    <n v="40000"/>
    <s v="firm-bid"/>
    <m/>
    <m/>
    <m/>
    <n v="1"/>
    <m/>
    <m/>
    <n v="1"/>
    <n v="0"/>
    <n v="0"/>
    <n v="41106.625"/>
    <m/>
    <m/>
    <m/>
    <m/>
    <n v="40000"/>
    <m/>
    <m/>
    <m/>
    <m/>
    <m/>
    <n v="40000"/>
    <n v="40000"/>
  </r>
  <r>
    <s v="Bud Quality Production"/>
    <n v="0"/>
    <s v="Mainstream Brand B"/>
    <s v="Mainstream Brand B"/>
    <x v="1"/>
    <s v="Music / Quality"/>
    <s v=""/>
    <x v="3"/>
    <s v="14318.3 | Cabin Edit | Budweiser"/>
    <s v=""/>
    <s v="Original"/>
    <n v="39312"/>
    <s v="firm-bid"/>
    <m/>
    <m/>
    <m/>
    <n v="1"/>
    <m/>
    <n v="1"/>
    <m/>
    <n v="0"/>
    <n v="0"/>
    <n v="41106.625"/>
    <m/>
    <m/>
    <m/>
    <m/>
    <m/>
    <n v="39312"/>
    <m/>
    <m/>
    <m/>
    <m/>
    <n v="39312"/>
    <n v="39312"/>
  </r>
  <r>
    <s v="Bud Quality Production"/>
    <n v="1"/>
    <s v="Mainstream Brand B"/>
    <s v="Mainstream Brand B"/>
    <x v="1"/>
    <s v="Music / Quality"/>
    <s v="Cabin Editorial"/>
    <x v="3"/>
    <s v="14318.4 | Cabin Edit | Budweiser"/>
    <s v=""/>
    <s v="Original"/>
    <n v="30000"/>
    <s v="firm-bid"/>
    <n v="41106.625"/>
    <m/>
    <m/>
    <n v="1"/>
    <m/>
    <n v="1"/>
    <n v="1"/>
    <n v="0"/>
    <n v="0"/>
    <n v="41106.625"/>
    <n v="30000"/>
    <n v="30000"/>
    <m/>
    <m/>
    <n v="30000"/>
    <n v="30000"/>
    <n v="30000"/>
    <n v="30000"/>
    <n v="30000"/>
    <n v="30000"/>
    <n v="30000"/>
    <n v="30000"/>
  </r>
  <r>
    <s v="Bud Quality Production"/>
    <n v="0"/>
    <s v="Mainstream Brand B"/>
    <s v="Mainstream Brand B"/>
    <x v="1"/>
    <s v="Music / Quality"/>
    <s v=""/>
    <x v="1"/>
    <s v="Elliot"/>
    <s v=""/>
    <s v="Original"/>
    <n v="122625"/>
    <s v="firm-bid"/>
    <m/>
    <m/>
    <m/>
    <m/>
    <m/>
    <m/>
    <m/>
    <n v="0"/>
    <n v="0"/>
    <n v="74830.5625"/>
    <m/>
    <m/>
    <m/>
    <m/>
    <m/>
    <m/>
    <m/>
    <m/>
    <m/>
    <m/>
    <m/>
    <m/>
  </r>
  <r>
    <s v="Bud Quality Production"/>
    <n v="0"/>
    <s v="Mainstream Brand B"/>
    <s v="Mainstream Brand B"/>
    <x v="1"/>
    <s v="Music / Quality"/>
    <s v=""/>
    <x v="1"/>
    <s v="Martin de Turrah bid"/>
    <s v=""/>
    <s v="Original"/>
    <n v="150450"/>
    <s v="firm-bid"/>
    <m/>
    <m/>
    <m/>
    <m/>
    <m/>
    <m/>
    <m/>
    <n v="0"/>
    <n v="0"/>
    <n v="74830.5625"/>
    <m/>
    <m/>
    <m/>
    <m/>
    <m/>
    <m/>
    <m/>
    <m/>
    <m/>
    <m/>
    <m/>
    <m/>
  </r>
  <r>
    <s v="Bud Quality Production"/>
    <n v="0"/>
    <s v="Mainstream Brand B"/>
    <s v="Mainstream Brand B"/>
    <x v="1"/>
    <s v="Music / Quality"/>
    <s v=""/>
    <x v="1"/>
    <s v="Bud Label Replacement"/>
    <s v=""/>
    <s v="Original"/>
    <n v="38450"/>
    <s v="firm-bid"/>
    <m/>
    <m/>
    <m/>
    <m/>
    <m/>
    <m/>
    <m/>
    <n v="0"/>
    <n v="0"/>
    <n v="74830.5625"/>
    <m/>
    <m/>
    <m/>
    <m/>
    <m/>
    <m/>
    <m/>
    <m/>
    <m/>
    <m/>
    <m/>
    <m/>
  </r>
  <r>
    <s v="Bud Quality Production"/>
    <n v="0"/>
    <s v="Mainstream Brand B"/>
    <s v="Mainstream Brand B"/>
    <x v="1"/>
    <s v="Music / Quality"/>
    <s v=""/>
    <x v="1"/>
    <s v="Bud 0.0 label replace"/>
    <s v=""/>
    <s v="Original"/>
    <n v="26850"/>
    <s v="firm-bid"/>
    <m/>
    <m/>
    <m/>
    <m/>
    <m/>
    <m/>
    <m/>
    <n v="0"/>
    <n v="0"/>
    <n v="74830.5625"/>
    <m/>
    <m/>
    <m/>
    <m/>
    <m/>
    <m/>
    <m/>
    <m/>
    <m/>
    <m/>
    <m/>
    <m/>
  </r>
  <r>
    <s v="Bud Quality Production"/>
    <n v="0"/>
    <s v="Mainstream Brand B"/>
    <s v="Mainstream Brand B"/>
    <x v="1"/>
    <s v="Music / Quality"/>
    <s v=""/>
    <x v="1"/>
    <s v="Post Production of Budweiser Quality + extra logo adaptation on glass of beer + on set VFX Supervision"/>
    <s v=""/>
    <s v="Original"/>
    <n v="53194"/>
    <s v="firm-bid"/>
    <m/>
    <m/>
    <m/>
    <m/>
    <m/>
    <m/>
    <m/>
    <n v="0"/>
    <n v="0"/>
    <n v="74830.5625"/>
    <m/>
    <m/>
    <m/>
    <m/>
    <m/>
    <m/>
    <m/>
    <m/>
    <m/>
    <m/>
    <m/>
    <m/>
  </r>
  <r>
    <s v="Bud Quality Production"/>
    <n v="0"/>
    <s v="Mainstream Brand B"/>
    <s v="Mainstream Brand B"/>
    <x v="1"/>
    <s v="Music / Quality"/>
    <s v=""/>
    <x v="1"/>
    <s v="Color &amp; VFX incl. glass design variations - Bid Baconx X"/>
    <s v="abid_2104_export"/>
    <s v="Original"/>
    <n v="149900"/>
    <s v="firm-bid"/>
    <m/>
    <m/>
    <m/>
    <m/>
    <m/>
    <m/>
    <m/>
    <n v="0"/>
    <n v="0"/>
    <n v="74830.5625"/>
    <m/>
    <m/>
    <m/>
    <m/>
    <m/>
    <m/>
    <m/>
    <m/>
    <m/>
    <m/>
    <m/>
    <m/>
  </r>
  <r>
    <s v="Bud Quality Production"/>
    <n v="0"/>
    <s v="Mainstream Brand B"/>
    <s v="Mainstream Brand B"/>
    <x v="1"/>
    <s v="Music / Quality"/>
    <s v=""/>
    <x v="1"/>
    <s v="Color Bid from Co3"/>
    <s v=""/>
    <s v="Original"/>
    <n v="12000"/>
    <s v="firm-bid"/>
    <m/>
    <m/>
    <m/>
    <m/>
    <m/>
    <m/>
    <m/>
    <n v="0"/>
    <n v="0"/>
    <n v="74830.5625"/>
    <m/>
    <m/>
    <m/>
    <m/>
    <m/>
    <m/>
    <m/>
    <m/>
    <m/>
    <m/>
    <m/>
    <m/>
  </r>
  <r>
    <s v="Bud Quality Production"/>
    <n v="0"/>
    <s v="Mainstream Brand B"/>
    <s v="Mainstream Brand B"/>
    <x v="1"/>
    <s v="Music / Quality"/>
    <s v=""/>
    <x v="1"/>
    <s v="Joint Final Award"/>
    <s v=""/>
    <s v="Original"/>
    <n v="45175.5"/>
    <s v="firm-bid"/>
    <m/>
    <m/>
    <m/>
    <m/>
    <m/>
    <m/>
    <m/>
    <n v="0"/>
    <n v="0"/>
    <n v="74830.5625"/>
    <m/>
    <m/>
    <m/>
    <m/>
    <m/>
    <m/>
    <m/>
    <m/>
    <m/>
    <m/>
    <m/>
    <m/>
  </r>
  <r>
    <s v="Bud Quality Production"/>
    <n v="0"/>
    <s v="Mainstream Brand B"/>
    <s v="Mainstream Brand B"/>
    <x v="1"/>
    <s v="Music / Quality"/>
    <s v=""/>
    <x v="4"/>
    <s v="OP1a) Licensed soundtrack Worldwide"/>
    <s v=""/>
    <s v="Original"/>
    <n v="23000"/>
    <s v="firm-bid"/>
    <m/>
    <m/>
    <m/>
    <m/>
    <m/>
    <m/>
    <m/>
    <n v="0"/>
    <n v="0"/>
    <n v="30763.934000000001"/>
    <m/>
    <m/>
    <m/>
    <m/>
    <m/>
    <m/>
    <m/>
    <m/>
    <m/>
    <m/>
    <m/>
    <m/>
  </r>
  <r>
    <s v="Bud Quality Production"/>
    <n v="0"/>
    <s v="Mainstream Brand B"/>
    <s v="Mainstream Brand B"/>
    <x v="1"/>
    <s v="Music / Quality"/>
    <s v=""/>
    <x v="4"/>
    <s v="Op1b)Licensed Soundtrack - Worldwide excluding US"/>
    <s v=""/>
    <s v="Original"/>
    <n v="20000"/>
    <s v="firm-bid"/>
    <m/>
    <m/>
    <m/>
    <m/>
    <m/>
    <m/>
    <m/>
    <n v="0"/>
    <n v="0"/>
    <n v="30763.934000000001"/>
    <m/>
    <m/>
    <m/>
    <m/>
    <m/>
    <m/>
    <m/>
    <m/>
    <m/>
    <m/>
    <m/>
    <m/>
  </r>
  <r>
    <s v="Bud Quality Production"/>
    <n v="0"/>
    <s v="Mainstream Brand B"/>
    <s v="Mainstream Brand B"/>
    <x v="1"/>
    <s v="Music / Quality"/>
    <s v=""/>
    <x v="4"/>
    <s v="Op2a) Music Arrangement of 1 new version of a licensed soundtrack - Worldwide"/>
    <s v=""/>
    <s v="Original"/>
    <n v="30000"/>
    <s v="firm-bid"/>
    <m/>
    <m/>
    <m/>
    <m/>
    <m/>
    <m/>
    <m/>
    <n v="0"/>
    <n v="0"/>
    <n v="30763.934000000001"/>
    <m/>
    <m/>
    <m/>
    <m/>
    <m/>
    <m/>
    <m/>
    <m/>
    <m/>
    <m/>
    <m/>
    <m/>
  </r>
  <r>
    <s v="Bud Quality Production"/>
    <n v="0"/>
    <s v="Mainstream Brand B"/>
    <s v="Mainstream Brand B"/>
    <x v="1"/>
    <s v="Music / Quality"/>
    <s v=""/>
    <x v="4"/>
    <s v="Op2b) Music Arrangement of 1 new version of a licensed soundtrack - Worldwide excluding US"/>
    <s v=""/>
    <s v="Original"/>
    <n v="27000"/>
    <s v="firm-bid"/>
    <m/>
    <m/>
    <m/>
    <m/>
    <m/>
    <m/>
    <m/>
    <n v="0"/>
    <n v="0"/>
    <n v="30763.934000000001"/>
    <m/>
    <m/>
    <m/>
    <m/>
    <m/>
    <m/>
    <m/>
    <m/>
    <m/>
    <m/>
    <m/>
    <m/>
  </r>
  <r>
    <s v="Bud Quality Production"/>
    <n v="0"/>
    <s v="Mainstream Brand B"/>
    <s v="Mainstream Brand B"/>
    <x v="1"/>
    <s v="Music / Quality"/>
    <s v=""/>
    <x v="4"/>
    <s v="Option A"/>
    <s v="Budweiser_AICPaudioEvilTwin_081123_A"/>
    <s v="Original"/>
    <n v="29300"/>
    <s v="firm-bid"/>
    <m/>
    <n v="1"/>
    <m/>
    <m/>
    <m/>
    <n v="1"/>
    <m/>
    <n v="29300"/>
    <n v="0"/>
    <n v="30763.934000000001"/>
    <m/>
    <m/>
    <m/>
    <m/>
    <m/>
    <n v="29300"/>
    <m/>
    <m/>
    <m/>
    <m/>
    <n v="29300"/>
    <n v="29300"/>
  </r>
  <r>
    <s v="Bud Quality Production"/>
    <n v="0"/>
    <s v="Mainstream Brand B"/>
    <s v="Mainstream Brand B"/>
    <x v="1"/>
    <s v="Music / Quality"/>
    <s v=""/>
    <x v="4"/>
    <s v="Option B"/>
    <s v="Budweiser_AICPaudioEvilTwin_081123_B"/>
    <s v="Original"/>
    <n v="34700"/>
    <s v="firm-bid"/>
    <m/>
    <n v="1"/>
    <m/>
    <m/>
    <m/>
    <n v="1"/>
    <m/>
    <n v="34700"/>
    <n v="0"/>
    <n v="30763.934000000001"/>
    <m/>
    <m/>
    <m/>
    <m/>
    <m/>
    <n v="34700"/>
    <m/>
    <m/>
    <m/>
    <m/>
    <n v="34700"/>
    <n v="34700"/>
  </r>
  <r>
    <s v="Bud Quality Production"/>
    <n v="0"/>
    <s v="Mainstream Brand B"/>
    <s v="Mainstream Brand B"/>
    <x v="1"/>
    <s v="Music / Quality"/>
    <s v=""/>
    <x v="4"/>
    <s v="Mugshot Audio post"/>
    <s v=""/>
    <s v="Original"/>
    <n v="29508.2"/>
    <s v="firm-bid"/>
    <m/>
    <m/>
    <m/>
    <m/>
    <m/>
    <n v="1"/>
    <m/>
    <n v="0"/>
    <n v="0"/>
    <n v="30763.934000000001"/>
    <m/>
    <m/>
    <m/>
    <m/>
    <m/>
    <n v="29508.2"/>
    <m/>
    <m/>
    <m/>
    <m/>
    <m/>
    <n v="29508.2"/>
  </r>
  <r>
    <s v="Bud Quality Production"/>
    <n v="0"/>
    <s v="Mainstream Brand B"/>
    <s v="Mainstream Brand B"/>
    <x v="1"/>
    <s v="Music / Quality"/>
    <s v=""/>
    <x v="4"/>
    <s v="231206_Budweiser_ballad_quote"/>
    <s v=""/>
    <s v="Original"/>
    <n v="44000"/>
    <s v="firm-bid"/>
    <m/>
    <m/>
    <m/>
    <m/>
    <m/>
    <m/>
    <m/>
    <n v="0"/>
    <n v="0"/>
    <n v="30763.934000000001"/>
    <m/>
    <m/>
    <m/>
    <m/>
    <m/>
    <m/>
    <m/>
    <m/>
    <m/>
    <m/>
    <m/>
    <m/>
  </r>
  <r>
    <s v="Bud Quality Production"/>
    <n v="0"/>
    <s v="Mainstream Brand B"/>
    <s v="Mainstream Brand B"/>
    <x v="1"/>
    <s v="Music / Quality"/>
    <s v=""/>
    <x v="4"/>
    <s v="231208_Budweiser_ballad_quote"/>
    <s v=""/>
    <s v="Original"/>
    <n v="44000"/>
    <s v="firm-bid"/>
    <m/>
    <m/>
    <m/>
    <m/>
    <m/>
    <m/>
    <m/>
    <n v="0"/>
    <n v="0"/>
    <n v="30763.934000000001"/>
    <m/>
    <m/>
    <m/>
    <m/>
    <m/>
    <m/>
    <m/>
    <m/>
    <m/>
    <m/>
    <m/>
    <m/>
  </r>
  <r>
    <s v="Bud Quality Production"/>
    <n v="1"/>
    <s v="Mainstream Brand B"/>
    <s v="Mainstream Brand B"/>
    <x v="1"/>
    <s v="Music / Quality"/>
    <s v="Mugshot"/>
    <x v="4"/>
    <s v="Mugshot Final Award"/>
    <s v=""/>
    <s v="Original"/>
    <n v="26131.14"/>
    <s v="firm-bid"/>
    <n v="30763.934000000001"/>
    <m/>
    <m/>
    <m/>
    <m/>
    <m/>
    <m/>
    <n v="0"/>
    <n v="0"/>
    <n v="30763.934000000001"/>
    <n v="26131.14"/>
    <n v="26131.14"/>
    <m/>
    <m/>
    <m/>
    <m/>
    <m/>
    <m/>
    <m/>
    <m/>
    <m/>
    <m/>
  </r>
  <r>
    <s v="Bud Quality Production"/>
    <n v="0"/>
    <s v="Mainstream Brand B"/>
    <s v="Mainstream Brand B"/>
    <x v="1"/>
    <s v="Music / Quality"/>
    <s v=""/>
    <x v="9"/>
    <s v="Talent Elliott Power"/>
    <s v=""/>
    <s v="Original"/>
    <n v="68510.64"/>
    <s v="firm-bid"/>
    <m/>
    <m/>
    <n v="1"/>
    <m/>
    <m/>
    <m/>
    <m/>
    <n v="0"/>
    <n v="0"/>
    <n v="634941.55293500016"/>
    <m/>
    <m/>
    <m/>
    <n v="68510.64"/>
    <m/>
    <m/>
    <m/>
    <m/>
    <m/>
    <m/>
    <n v="68510.64"/>
    <m/>
  </r>
  <r>
    <s v="Bud Quality Production"/>
    <n v="0"/>
    <s v="Mainstream Brand B"/>
    <s v="Mainstream Brand B"/>
    <x v="1"/>
    <s v="Music / Quality"/>
    <s v=""/>
    <x v="9"/>
    <s v="Talent Rough Crowd Elliott Power"/>
    <s v=""/>
    <s v="Original"/>
    <n v="71261.91"/>
    <s v="firm-bid"/>
    <m/>
    <m/>
    <n v="1"/>
    <m/>
    <m/>
    <m/>
    <m/>
    <n v="0"/>
    <n v="0"/>
    <n v="634941.55293500016"/>
    <m/>
    <m/>
    <m/>
    <n v="71261.91"/>
    <m/>
    <m/>
    <m/>
    <m/>
    <m/>
    <m/>
    <n v="71261.91"/>
    <m/>
  </r>
  <r>
    <s v="Bud Quality Production"/>
    <n v="0"/>
    <s v="Mainstream Brand B"/>
    <s v="Mainstream Brand B"/>
    <x v="1"/>
    <s v="Music / Quality"/>
    <s v=""/>
    <x v="9"/>
    <s v="Talent Budweiser Rough Crowd Elliott Power talent"/>
    <s v=""/>
    <s v="Original"/>
    <n v="72945.48"/>
    <s v="firm-bid"/>
    <m/>
    <m/>
    <n v="1"/>
    <m/>
    <m/>
    <m/>
    <m/>
    <n v="0"/>
    <n v="0"/>
    <n v="634941.55293500016"/>
    <m/>
    <m/>
    <m/>
    <n v="72945.48"/>
    <m/>
    <m/>
    <m/>
    <m/>
    <m/>
    <m/>
    <n v="72945.48"/>
    <m/>
  </r>
  <r>
    <s v="Bud Quality Production"/>
    <n v="0"/>
    <s v="Mainstream Brand B"/>
    <s v="Mainstream Brand B"/>
    <x v="1"/>
    <s v="Music / Quality"/>
    <s v=""/>
    <x v="9"/>
    <s v="Primo Content"/>
    <s v="231113_AICP_Bud_Crowd_Primo_Dir.NicoAndAlvaro v2"/>
    <s v="Original"/>
    <n v="76090.393479999999"/>
    <s v="firm-bid"/>
    <m/>
    <m/>
    <m/>
    <m/>
    <m/>
    <m/>
    <m/>
    <n v="0"/>
    <n v="0"/>
    <n v="634941.55293500016"/>
    <m/>
    <m/>
    <m/>
    <m/>
    <m/>
    <m/>
    <m/>
    <m/>
    <m/>
    <m/>
    <m/>
    <m/>
  </r>
  <r>
    <s v="Bud Quality Production"/>
    <n v="0"/>
    <s v="Mainstream Brand B"/>
    <s v="Mainstream Brand B"/>
    <x v="1"/>
    <s v="Music / Quality"/>
    <s v=""/>
    <x v="9"/>
    <s v="Budweiser_Talent budget incl US usages"/>
    <s v=""/>
    <s v="Original"/>
    <n v="1270171"/>
    <s v="firm-bid"/>
    <m/>
    <m/>
    <m/>
    <m/>
    <m/>
    <m/>
    <m/>
    <n v="0"/>
    <n v="0"/>
    <n v="634941.55293500016"/>
    <m/>
    <m/>
    <m/>
    <m/>
    <m/>
    <m/>
    <m/>
    <m/>
    <m/>
    <m/>
    <m/>
    <m/>
  </r>
  <r>
    <s v="Bud Quality Production"/>
    <n v="0"/>
    <s v="Mainstream Brand B"/>
    <s v="Mainstream Brand B"/>
    <x v="1"/>
    <s v="Music / Quality"/>
    <s v=""/>
    <x v="9"/>
    <s v="Budweiser_Talent budget excl US usages"/>
    <s v=""/>
    <s v="Original"/>
    <n v="1125191"/>
    <s v="firm-bid"/>
    <m/>
    <m/>
    <m/>
    <m/>
    <m/>
    <m/>
    <m/>
    <n v="0"/>
    <n v="0"/>
    <n v="634941.55293500016"/>
    <m/>
    <m/>
    <m/>
    <m/>
    <m/>
    <m/>
    <m/>
    <m/>
    <m/>
    <m/>
    <m/>
    <m/>
  </r>
  <r>
    <s v="Bud Quality Production"/>
    <n v="0"/>
    <s v="Mainstream Brand B"/>
    <s v="Mainstream Brand B"/>
    <x v="1"/>
    <s v="Music / Quality"/>
    <s v=""/>
    <x v="9"/>
    <s v="Budweiser_talent_budget_incl_US_Bacon_v03"/>
    <s v=""/>
    <s v="Original"/>
    <n v="1270171"/>
    <s v="firm-bid"/>
    <m/>
    <m/>
    <m/>
    <m/>
    <m/>
    <m/>
    <m/>
    <n v="0"/>
    <n v="0"/>
    <n v="634941.55293500016"/>
    <m/>
    <m/>
    <m/>
    <m/>
    <m/>
    <m/>
    <m/>
    <m/>
    <m/>
    <m/>
    <m/>
    <m/>
  </r>
  <r>
    <s v="Bud Quality Production"/>
    <n v="0"/>
    <s v="Mainstream Brand B"/>
    <s v="Mainstream Brand B"/>
    <x v="1"/>
    <s v="Music / Quality"/>
    <s v=""/>
    <x v="9"/>
    <s v="Budweiser_talent_budget_excl_US_Bacon_v03"/>
    <s v=""/>
    <s v="Original"/>
    <n v="1125191"/>
    <s v="firm-bid"/>
    <m/>
    <m/>
    <m/>
    <m/>
    <m/>
    <m/>
    <m/>
    <n v="0"/>
    <n v="0"/>
    <n v="634941.55293500016"/>
    <m/>
    <m/>
    <m/>
    <m/>
    <m/>
    <m/>
    <m/>
    <m/>
    <m/>
    <m/>
    <m/>
    <m/>
  </r>
  <r>
    <s v="Bud Quality Production"/>
    <n v="1"/>
    <s v="Mainstream Brand B"/>
    <s v="Mainstream Brand B"/>
    <x v="1"/>
    <s v="Music / Quality"/>
    <s v="Company 3"/>
    <x v="7"/>
    <s v="Budweiser - Colour Company 3"/>
    <s v=""/>
    <s v="Original"/>
    <n v="12000"/>
    <s v="firm-bid"/>
    <n v="12000"/>
    <m/>
    <m/>
    <m/>
    <m/>
    <m/>
    <m/>
    <n v="0"/>
    <n v="0"/>
    <n v="12000"/>
    <n v="12000"/>
    <n v="12000"/>
    <m/>
    <m/>
    <m/>
    <m/>
    <m/>
    <m/>
    <m/>
    <m/>
    <m/>
    <m/>
  </r>
  <r>
    <s v="Bud Quality Production"/>
    <n v="1"/>
    <s v="Mainstream Brand B"/>
    <s v="Mainstream Brand B"/>
    <x v="1"/>
    <s v="Music / Quality"/>
    <s v="Invisible Works"/>
    <x v="2"/>
    <s v="Invisible Final Award"/>
    <s v=""/>
    <s v="Original"/>
    <n v="32215"/>
    <s v="firm-bid"/>
    <n v="32215"/>
    <m/>
    <m/>
    <m/>
    <m/>
    <m/>
    <m/>
    <n v="0"/>
    <n v="0"/>
    <n v="32215"/>
    <n v="32215"/>
    <n v="32215"/>
    <m/>
    <m/>
    <m/>
    <m/>
    <m/>
    <m/>
    <m/>
    <m/>
    <m/>
    <m/>
  </r>
  <r>
    <s v="BUD | Quality | FFF"/>
    <n v="0"/>
    <s v="Mainstream Brand B"/>
    <s v="Mainstream Brand B"/>
    <x v="1"/>
    <s v="Music / Quality"/>
    <s v=""/>
    <x v="0"/>
    <s v="FFF produced in conjunction with Quality &amp; Joint"/>
    <s v=""/>
    <s v="Original"/>
    <n v="141755.48000000001"/>
    <s v="firm-bid"/>
    <m/>
    <m/>
    <m/>
    <m/>
    <m/>
    <m/>
    <m/>
    <n v="0"/>
    <n v="0"/>
    <n v="145939.16"/>
    <m/>
    <m/>
    <m/>
    <m/>
    <m/>
    <m/>
    <m/>
    <m/>
    <m/>
    <m/>
    <m/>
    <m/>
  </r>
  <r>
    <s v="BUD | Quality | FFF"/>
    <n v="1"/>
    <s v="Mainstream Brand B"/>
    <s v="Mainstream Brand B"/>
    <x v="1"/>
    <s v="Music / Quality"/>
    <s v="Joint Editorial SP"/>
    <x v="0"/>
    <s v="Quality FFF Production_Smooth Moves_v4"/>
    <s v=""/>
    <s v="Original"/>
    <n v="274817"/>
    <s v="firm-bid"/>
    <n v="145939.16"/>
    <m/>
    <m/>
    <m/>
    <m/>
    <m/>
    <m/>
    <n v="0"/>
    <n v="0"/>
    <n v="145939.16"/>
    <n v="274817"/>
    <n v="274817"/>
    <m/>
    <m/>
    <m/>
    <m/>
    <m/>
    <m/>
    <m/>
    <m/>
    <m/>
    <m/>
  </r>
  <r>
    <s v="BUD | Quality | FFF"/>
    <n v="0"/>
    <s v="Mainstream Brand B"/>
    <s v="Mainstream Brand B"/>
    <x v="1"/>
    <s v="Music / Quality"/>
    <s v=""/>
    <x v="0"/>
    <s v="Overages"/>
    <s v=""/>
    <s v="Original"/>
    <n v="21245"/>
    <s v="firm-bid"/>
    <m/>
    <m/>
    <m/>
    <m/>
    <m/>
    <m/>
    <m/>
    <n v="0"/>
    <n v="0"/>
    <n v="145939.16"/>
    <m/>
    <m/>
    <m/>
    <m/>
    <m/>
    <m/>
    <m/>
    <m/>
    <m/>
    <m/>
    <m/>
    <m/>
  </r>
  <r>
    <s v="BUD | Quality | FFF"/>
    <n v="0"/>
    <s v="Mainstream Brand B"/>
    <s v="Mainstream Brand B"/>
    <x v="1"/>
    <s v="Music / Quality"/>
    <s v=""/>
    <x v="3"/>
    <s v="BUDWEIDER_SMOOTH_MOVES_EDIT_QUOTE_3937.2"/>
    <s v=""/>
    <s v="Original"/>
    <n v="25635"/>
    <s v="firm-bid"/>
    <m/>
    <m/>
    <m/>
    <m/>
    <m/>
    <m/>
    <m/>
    <n v="0"/>
    <n v="0"/>
    <n v="25635"/>
    <m/>
    <m/>
    <m/>
    <m/>
    <m/>
    <m/>
    <m/>
    <m/>
    <m/>
    <m/>
    <m/>
    <m/>
  </r>
  <r>
    <s v="BUD | Quality | FFF"/>
    <n v="0"/>
    <s v="Mainstream Brand B"/>
    <s v="Mainstream Brand B"/>
    <x v="1"/>
    <s v="Music / Quality"/>
    <s v=""/>
    <x v="4"/>
    <s v="Mugshot Audio Post - Quality FFF"/>
    <s v=""/>
    <s v="Original"/>
    <n v="39140"/>
    <s v="firm-bid"/>
    <m/>
    <m/>
    <m/>
    <m/>
    <m/>
    <n v="1"/>
    <m/>
    <n v="0"/>
    <n v="0"/>
    <n v="35451.5"/>
    <m/>
    <m/>
    <m/>
    <m/>
    <m/>
    <n v="39140"/>
    <m/>
    <m/>
    <m/>
    <m/>
    <m/>
    <n v="39140"/>
  </r>
  <r>
    <s v="BUD | Quality | FFF"/>
    <n v="1"/>
    <s v="Mainstream Brand B"/>
    <s v="Mainstream Brand B"/>
    <x v="1"/>
    <s v="Music / Quality"/>
    <s v="Mugshot"/>
    <x v="4"/>
    <s v="Mugshot award"/>
    <s v=""/>
    <s v="Original"/>
    <n v="31763"/>
    <s v="firm-bid"/>
    <n v="35451.5"/>
    <m/>
    <m/>
    <m/>
    <m/>
    <m/>
    <m/>
    <n v="0"/>
    <n v="0"/>
    <n v="35451.5"/>
    <n v="31763"/>
    <n v="31763"/>
    <m/>
    <m/>
    <m/>
    <m/>
    <m/>
    <m/>
    <m/>
    <m/>
    <m/>
    <m/>
  </r>
  <r>
    <s v="BUD | Quality | FFF"/>
    <n v="1"/>
    <s v="Mainstream Brand B"/>
    <s v="Mainstream Brand B"/>
    <x v="1"/>
    <s v="Music / Quality"/>
    <s v="Invisible Works"/>
    <x v="1"/>
    <s v="Bud_Quality_FFF_Liquid Treatment"/>
    <s v=""/>
    <s v="Original"/>
    <n v="61553"/>
    <s v="firm-bid"/>
    <n v="70874"/>
    <m/>
    <m/>
    <m/>
    <m/>
    <m/>
    <m/>
    <n v="0"/>
    <n v="0"/>
    <n v="70874"/>
    <n v="61553"/>
    <n v="61553"/>
    <m/>
    <m/>
    <m/>
    <m/>
    <m/>
    <m/>
    <m/>
    <m/>
    <m/>
    <m/>
  </r>
  <r>
    <s v="BUD | Quality | FFF"/>
    <n v="0"/>
    <s v="Mainstream Brand B"/>
    <s v="Mainstream Brand B"/>
    <x v="1"/>
    <s v="Music / Quality"/>
    <s v=""/>
    <x v="1"/>
    <s v="Quality_FFF_POST PRODUCTION&amp;COLOR GRADING"/>
    <s v=""/>
    <s v="Original"/>
    <n v="75184"/>
    <s v="firm-bid"/>
    <m/>
    <m/>
    <m/>
    <m/>
    <m/>
    <m/>
    <m/>
    <n v="0"/>
    <n v="0"/>
    <n v="70874"/>
    <m/>
    <m/>
    <m/>
    <m/>
    <m/>
    <m/>
    <m/>
    <m/>
    <m/>
    <m/>
    <m/>
    <m/>
  </r>
  <r>
    <s v="BUD | Quality | FFF"/>
    <n v="0"/>
    <s v="Mainstream Brand B"/>
    <s v="Mainstream Brand B"/>
    <x v="1"/>
    <s v="Music / Quality"/>
    <s v=""/>
    <x v="1"/>
    <s v="JOINT aicp fff post production"/>
    <s v=""/>
    <s v="Original"/>
    <n v="75885"/>
    <s v="firm-bid"/>
    <m/>
    <m/>
    <m/>
    <m/>
    <m/>
    <m/>
    <m/>
    <n v="0"/>
    <n v="0"/>
    <n v="70874"/>
    <m/>
    <m/>
    <m/>
    <m/>
    <m/>
    <m/>
    <m/>
    <m/>
    <m/>
    <m/>
    <m/>
    <m/>
  </r>
  <r>
    <s v="BUD | Quality | FFF"/>
    <n v="0"/>
    <s v="Mainstream Brand B"/>
    <s v="Mainstream Brand B"/>
    <x v="1"/>
    <s v="Music / Quality"/>
    <s v=""/>
    <x v="12"/>
    <s v="Bud FFF OOH FULL DELIVERIES AICP"/>
    <s v=""/>
    <s v="Original"/>
    <n v="21590"/>
    <s v="firm-bid"/>
    <m/>
    <m/>
    <m/>
    <m/>
    <m/>
    <m/>
    <m/>
    <n v="0"/>
    <n v="0"/>
    <n v="21590"/>
    <m/>
    <m/>
    <m/>
    <m/>
    <m/>
    <m/>
    <m/>
    <m/>
    <m/>
    <m/>
    <m/>
    <m/>
  </r>
  <r>
    <s v="BUD | Quality | FFF"/>
    <n v="1"/>
    <s v="Mainstream Brand B"/>
    <s v="Mainstream Brand B"/>
    <x v="1"/>
    <s v="Music / Quality"/>
    <s v="Reconcavo"/>
    <x v="5"/>
    <s v="Reconcavo_Alex Takaki | Still Photography Bid 9 images"/>
    <s v="Reconcavo_AlexTakaki_AICPForm_Bid_9images"/>
    <s v="Original"/>
    <n v="22767"/>
    <s v="firm-bid"/>
    <n v="22767"/>
    <m/>
    <m/>
    <m/>
    <m/>
    <m/>
    <m/>
    <n v="0"/>
    <n v="0"/>
    <n v="22767"/>
    <n v="22767"/>
    <n v="22767"/>
    <m/>
    <m/>
    <m/>
    <m/>
    <m/>
    <m/>
    <m/>
    <m/>
    <m/>
    <m/>
  </r>
  <r>
    <s v="Cutwater Video 2024"/>
    <n v="0"/>
    <s v="Niche Brand A"/>
    <s v="Niche Brand A"/>
    <x v="2"/>
    <s v="n/a"/>
    <s v=""/>
    <x v="0"/>
    <s v="CutWater_Tsin_Bid_Orlando_Bid Package"/>
    <s v=""/>
    <s v="Original"/>
    <n v="693643.72"/>
    <s v="firm-bid"/>
    <m/>
    <n v="1"/>
    <m/>
    <m/>
    <m/>
    <m/>
    <n v="1"/>
    <n v="693643.72"/>
    <n v="0"/>
    <n v="456194.86875000002"/>
    <m/>
    <m/>
    <m/>
    <m/>
    <n v="693643.72"/>
    <m/>
    <m/>
    <m/>
    <m/>
    <m/>
    <n v="693643.72"/>
    <n v="693643.72"/>
  </r>
  <r>
    <s v="Cutwater Video 2024"/>
    <n v="0"/>
    <s v="Niche Brand A"/>
    <s v="Niche Brand A"/>
    <x v="2"/>
    <s v="n/a"/>
    <s v=""/>
    <x v="0"/>
    <s v="CutWater_Tsin_Bid_Mallorca_Bid Package"/>
    <s v=""/>
    <s v="Original"/>
    <n v="761179.23"/>
    <s v="firm-bid"/>
    <m/>
    <n v="1"/>
    <m/>
    <m/>
    <m/>
    <m/>
    <n v="1"/>
    <n v="761179.23"/>
    <n v="0"/>
    <n v="456194.86875000002"/>
    <m/>
    <m/>
    <m/>
    <m/>
    <n v="761179.23"/>
    <m/>
    <m/>
    <m/>
    <m/>
    <m/>
    <n v="761179.23"/>
    <n v="761179.23"/>
  </r>
  <r>
    <s v="Cutwater Video 2024"/>
    <n v="0"/>
    <s v="Niche Brand A"/>
    <s v="Niche Brand A"/>
    <x v="2"/>
    <s v="n/a"/>
    <s v=""/>
    <x v="0"/>
    <s v="CutWater_Tsin_Bid_Colombia_Bid Package"/>
    <s v=""/>
    <s v="Original"/>
    <n v="689502.57"/>
    <s v="firm-bid"/>
    <m/>
    <n v="1"/>
    <m/>
    <m/>
    <m/>
    <m/>
    <n v="1"/>
    <n v="689502.57"/>
    <n v="0"/>
    <n v="456194.86875000002"/>
    <m/>
    <m/>
    <m/>
    <m/>
    <n v="689502.57"/>
    <m/>
    <m/>
    <m/>
    <m/>
    <m/>
    <n v="689502.57"/>
    <n v="689502.57"/>
  </r>
  <r>
    <s v="Cutwater Video 2024"/>
    <n v="0"/>
    <s v="Niche Brand A"/>
    <s v="Niche Brand A"/>
    <x v="2"/>
    <s v="n/a"/>
    <s v=""/>
    <x v="0"/>
    <s v="CutWater_Tsin_Bid_Atlanta_Bid Package"/>
    <s v=""/>
    <s v="Original"/>
    <n v="699839.43"/>
    <s v="firm-bid"/>
    <m/>
    <n v="1"/>
    <m/>
    <m/>
    <m/>
    <m/>
    <n v="1"/>
    <n v="699839.43"/>
    <n v="0"/>
    <n v="456194.86875000002"/>
    <m/>
    <m/>
    <m/>
    <m/>
    <n v="699839.43"/>
    <m/>
    <m/>
    <m/>
    <m/>
    <m/>
    <n v="699839.43"/>
    <n v="699839.43"/>
  </r>
  <r>
    <s v="Cutwater Video 2024"/>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n v="645364"/>
    <m/>
    <m/>
    <m/>
    <n v="645364"/>
    <n v="645364"/>
    <m/>
    <m/>
    <n v="645364"/>
    <m/>
    <n v="645364"/>
  </r>
  <r>
    <s v="Cutwater Video 2024"/>
    <n v="0"/>
    <s v="Niche Brand A"/>
    <s v="Niche Brand A"/>
    <x v="2"/>
    <s v="n/a"/>
    <s v=""/>
    <x v="0"/>
    <s v="Overage 1 - CUTWATER 3 day shoot"/>
    <s v="MOIRAI Overage - CutwaterAKQA (Atlanta 3 DAY)"/>
    <s v="Overage"/>
    <n v="133910"/>
    <s v="firm-bid"/>
    <m/>
    <m/>
    <m/>
    <m/>
    <m/>
    <m/>
    <m/>
    <n v="0"/>
    <n v="0"/>
    <n v="456194.86875000002"/>
    <m/>
    <m/>
    <m/>
    <m/>
    <m/>
    <m/>
    <m/>
    <m/>
    <m/>
    <m/>
    <m/>
    <m/>
  </r>
  <r>
    <s v="Cutwater Video 2024"/>
    <n v="0"/>
    <s v="Niche Brand A"/>
    <s v="Niche Brand A"/>
    <x v="2"/>
    <s v="n/a"/>
    <s v=""/>
    <x v="0"/>
    <s v="Overage Pavers APPROVED by client"/>
    <s v="MOIRAI Overage - CutwaterAKQA (Atlanta PAVERS OVERAGE)"/>
    <s v="Overage"/>
    <n v="6120"/>
    <s v="firm-bid"/>
    <m/>
    <m/>
    <m/>
    <m/>
    <m/>
    <m/>
    <m/>
    <n v="0"/>
    <n v="0"/>
    <n v="456194.86875000002"/>
    <m/>
    <m/>
    <m/>
    <m/>
    <m/>
    <m/>
    <m/>
    <m/>
    <m/>
    <m/>
    <m/>
    <m/>
  </r>
  <r>
    <s v="Cutwater Video 2024"/>
    <n v="0"/>
    <s v="Niche Brand A"/>
    <s v="Niche Brand A"/>
    <x v="2"/>
    <s v="n/a"/>
    <s v=""/>
    <x v="0"/>
    <s v="AKQA - CUTWATER OVERAGE OT APPROVED BY CLIENT"/>
    <s v="MOIRAI Overage - CutwaterAKQA (Atlanta OT  OVERAGE)"/>
    <s v="Overage"/>
    <n v="20000"/>
    <s v="firm-bid"/>
    <m/>
    <m/>
    <m/>
    <m/>
    <m/>
    <m/>
    <m/>
    <n v="0"/>
    <n v="0"/>
    <n v="456194.86875000002"/>
    <m/>
    <m/>
    <m/>
    <m/>
    <m/>
    <m/>
    <m/>
    <m/>
    <m/>
    <m/>
    <m/>
    <m/>
  </r>
  <r>
    <s v="Michelob Ultra NBA Superior Access"/>
    <n v="0"/>
    <s v="Bargain Brand A"/>
    <s v="Bargain Brand A"/>
    <x v="8"/>
    <s v="Michelob Ultra NBA Superior Access"/>
    <s v=""/>
    <x v="0"/>
    <s v="MICHELOB NBA_MW_4d@BA_Producción_v1"/>
    <s v=""/>
    <s v="Original"/>
    <n v="1239026"/>
    <s v="firm-bid"/>
    <m/>
    <m/>
    <m/>
    <m/>
    <m/>
    <m/>
    <m/>
    <n v="0"/>
    <n v="0"/>
    <n v="1504678.153846154"/>
    <m/>
    <m/>
    <m/>
    <m/>
    <m/>
    <m/>
    <m/>
    <m/>
    <m/>
    <m/>
    <m/>
    <m/>
  </r>
  <r>
    <s v="Michelob Ultra NBA Superior Access"/>
    <n v="0"/>
    <s v="Bargain Brand A"/>
    <s v="Bargain Brand A"/>
    <x v="8"/>
    <s v="Michelob Ultra NBA Superior Access"/>
    <s v=""/>
    <x v="0"/>
    <s v="MICHELOB NBA_MW_4d@BA_Usage_WW_v1"/>
    <s v=""/>
    <s v="Original"/>
    <n v="100047"/>
    <s v="firm-bid"/>
    <m/>
    <m/>
    <m/>
    <m/>
    <m/>
    <m/>
    <m/>
    <n v="0"/>
    <n v="0"/>
    <n v="1504678.153846154"/>
    <m/>
    <m/>
    <m/>
    <m/>
    <m/>
    <m/>
    <m/>
    <m/>
    <m/>
    <m/>
    <m/>
    <m/>
  </r>
  <r>
    <s v="Michelob Ultra NBA Superior Access"/>
    <n v="0"/>
    <s v="Bargain Brand A"/>
    <s v="Bargain Brand A"/>
    <x v="8"/>
    <s v="Michelob Ultra NBA Superior Access"/>
    <s v=""/>
    <x v="0"/>
    <s v="MICHELOB NBA_MW_4d@BA_VFX_Op1 with Les Amateurs_v1"/>
    <s v=""/>
    <s v="Original"/>
    <n v="370010"/>
    <s v="firm-bid"/>
    <m/>
    <m/>
    <m/>
    <m/>
    <m/>
    <m/>
    <m/>
    <n v="0"/>
    <n v="0"/>
    <n v="1504678.153846154"/>
    <m/>
    <m/>
    <m/>
    <m/>
    <m/>
    <m/>
    <m/>
    <m/>
    <m/>
    <m/>
    <m/>
    <m/>
  </r>
  <r>
    <s v="Michelob Ultra NBA Superior Access"/>
    <n v="0"/>
    <s v="Bargain Brand A"/>
    <s v="Bargain Brand A"/>
    <x v="8"/>
    <s v="Michelob Ultra NBA Superior Access"/>
    <s v=""/>
    <x v="0"/>
    <s v="MICHELOB NBA_MW_4d@BA_VFX_Op2 with Bacon X_v1"/>
    <s v=""/>
    <s v="Original"/>
    <n v="522073"/>
    <s v="firm-bid"/>
    <m/>
    <m/>
    <m/>
    <m/>
    <m/>
    <m/>
    <m/>
    <n v="0"/>
    <n v="0"/>
    <n v="1504678.153846154"/>
    <m/>
    <m/>
    <m/>
    <m/>
    <m/>
    <m/>
    <m/>
    <m/>
    <m/>
    <m/>
    <m/>
    <m/>
  </r>
  <r>
    <s v="Michelob Ultra NBA Superior Access"/>
    <n v="0"/>
    <s v="Bargain Brand A"/>
    <s v="Bargain Brand A"/>
    <x v="8"/>
    <s v="Michelob Ultra NBA Superior Access"/>
    <s v=""/>
    <x v="0"/>
    <s v="MICHELOB NBA_MW_4d@BA_VFX_Op3 with ETC_v1"/>
    <s v=""/>
    <s v="Original"/>
    <n v="756036"/>
    <s v="firm-bid"/>
    <m/>
    <m/>
    <m/>
    <m/>
    <m/>
    <m/>
    <m/>
    <n v="0"/>
    <n v="0"/>
    <n v="1504678.153846154"/>
    <m/>
    <m/>
    <m/>
    <m/>
    <m/>
    <m/>
    <m/>
    <m/>
    <m/>
    <m/>
    <m/>
    <m/>
  </r>
  <r>
    <s v="Michelob Ultra NBA Superior Access"/>
    <n v="0"/>
    <s v="Bargain Brand A"/>
    <s v="Bargain Brand A"/>
    <x v="8"/>
    <s v="Michelob Ultra NBA Superior Access"/>
    <s v=""/>
    <x v="0"/>
    <s v="op1 MICHELOB NBA_MW_4D@BA_Op1_Les Amateurs_2ENE"/>
    <s v=""/>
    <s v="Original"/>
    <n v="1699979"/>
    <s v="firm-bid"/>
    <m/>
    <m/>
    <m/>
    <m/>
    <m/>
    <m/>
    <m/>
    <n v="0"/>
    <n v="0"/>
    <n v="1504678.153846154"/>
    <m/>
    <m/>
    <m/>
    <m/>
    <m/>
    <m/>
    <m/>
    <m/>
    <m/>
    <m/>
    <m/>
    <m/>
  </r>
  <r>
    <s v="Michelob Ultra NBA Superior Access"/>
    <n v="0"/>
    <s v="Bargain Brand A"/>
    <s v="Bargain Brand A"/>
    <x v="8"/>
    <s v="Michelob Ultra NBA Superior Access"/>
    <s v=""/>
    <x v="0"/>
    <s v="op 2 MICHELOB NBA_MW_4D@BA_Op2_Bacon X_2ENE"/>
    <s v=""/>
    <s v="Original"/>
    <n v="1857970"/>
    <s v="firm-bid"/>
    <m/>
    <m/>
    <m/>
    <m/>
    <m/>
    <m/>
    <m/>
    <n v="0"/>
    <n v="0"/>
    <n v="1504678.153846154"/>
    <m/>
    <m/>
    <m/>
    <m/>
    <m/>
    <m/>
    <m/>
    <m/>
    <m/>
    <m/>
    <m/>
    <m/>
  </r>
  <r>
    <s v="Michelob Ultra NBA Superior Access"/>
    <n v="0"/>
    <s v="Bargain Brand A"/>
    <s v="Bargain Brand A"/>
    <x v="8"/>
    <s v="Michelob Ultra NBA Superior Access"/>
    <s v=""/>
    <x v="0"/>
    <s v="op 3 MICHELOB NBA_MW_4D@BA_Op3_ETC_2ENE"/>
    <s v=""/>
    <s v="Original"/>
    <n v="2107661"/>
    <s v="firm-bid"/>
    <m/>
    <m/>
    <m/>
    <m/>
    <m/>
    <m/>
    <m/>
    <n v="0"/>
    <n v="0"/>
    <n v="1504678.153846154"/>
    <m/>
    <m/>
    <m/>
    <m/>
    <m/>
    <m/>
    <m/>
    <m/>
    <m/>
    <m/>
    <m/>
    <m/>
  </r>
  <r>
    <s v="Michelob Ultra NBA Superior Access"/>
    <n v="0"/>
    <s v="Bargain Brand A"/>
    <s v="Bargain Brand A"/>
    <x v="8"/>
    <s v="Michelob Ultra NBA Superior Access"/>
    <s v=""/>
    <x v="0"/>
    <s v="23173.01 Michellob NBA Bid PRIMO Mx"/>
    <s v=""/>
    <s v="Original"/>
    <n v="2017518"/>
    <s v="firm-bid"/>
    <m/>
    <m/>
    <m/>
    <m/>
    <m/>
    <m/>
    <m/>
    <n v="0"/>
    <n v="0"/>
    <n v="1504678.153846154"/>
    <m/>
    <m/>
    <m/>
    <m/>
    <m/>
    <m/>
    <m/>
    <m/>
    <m/>
    <m/>
    <m/>
    <m/>
  </r>
  <r>
    <s v="Michelob Ultra NBA Superior Access"/>
    <n v="0"/>
    <s v="Bargain Brand A"/>
    <s v="Bargain Brand A"/>
    <x v="8"/>
    <s v="Michelob Ultra NBA Superior Access"/>
    <s v=""/>
    <x v="0"/>
    <s v="23173.09 Michelob NBA Bid PRIMO _ Uruguay"/>
    <s v=""/>
    <s v="Original"/>
    <n v="1844578"/>
    <s v="firm-bid"/>
    <m/>
    <m/>
    <m/>
    <m/>
    <m/>
    <m/>
    <m/>
    <n v="0"/>
    <n v="0"/>
    <n v="1504678.153846154"/>
    <m/>
    <m/>
    <m/>
    <m/>
    <m/>
    <m/>
    <m/>
    <m/>
    <m/>
    <m/>
    <m/>
    <m/>
  </r>
  <r>
    <s v="Michelob Ultra NBA Superior Access"/>
    <n v="0"/>
    <s v="Bargain Brand A"/>
    <s v="Bargain Brand A"/>
    <x v="8"/>
    <s v="Michelob Ultra NBA Superior Access"/>
    <s v=""/>
    <x v="0"/>
    <s v="Michelob NBA shooting in Mexico"/>
    <s v=""/>
    <s v="Original"/>
    <n v="2237844"/>
    <s v="firm-bid"/>
    <m/>
    <m/>
    <m/>
    <m/>
    <m/>
    <m/>
    <m/>
    <n v="0"/>
    <n v="0"/>
    <n v="1504678.153846154"/>
    <m/>
    <m/>
    <m/>
    <m/>
    <m/>
    <m/>
    <m/>
    <m/>
    <m/>
    <m/>
    <m/>
    <m/>
  </r>
  <r>
    <s v="Michelob Ultra NBA Superior Access"/>
    <n v="0"/>
    <s v="Bargain Brand A"/>
    <s v="Bargain Brand A"/>
    <x v="8"/>
    <s v="Michelob Ultra NBA Superior Access"/>
    <s v=""/>
    <x v="0"/>
    <s v="Michelob NBA shooting in Mexico and Usa"/>
    <s v=""/>
    <s v="Original"/>
    <n v="2704140"/>
    <s v="firm-bid"/>
    <m/>
    <m/>
    <m/>
    <m/>
    <m/>
    <m/>
    <m/>
    <n v="0"/>
    <n v="0"/>
    <n v="1504678.153846154"/>
    <m/>
    <m/>
    <m/>
    <m/>
    <m/>
    <m/>
    <m/>
    <m/>
    <m/>
    <m/>
    <m/>
    <m/>
  </r>
  <r>
    <s v="Michelob Ultra NBA Superior Access"/>
    <n v="0"/>
    <s v="Bargain Brand A"/>
    <s v="Bargain Brand A"/>
    <x v="8"/>
    <s v="Michelob Ultra NBA Superior Access"/>
    <s v=""/>
    <x v="0"/>
    <s v="Michelob NBA shooting in Mexico (final budget)"/>
    <s v=""/>
    <s v="Original"/>
    <n v="2103934"/>
    <s v="firm-bid"/>
    <m/>
    <m/>
    <m/>
    <m/>
    <m/>
    <m/>
    <m/>
    <n v="0"/>
    <n v="0"/>
    <n v="1504678.153846154"/>
    <m/>
    <m/>
    <m/>
    <m/>
    <m/>
    <m/>
    <m/>
    <m/>
    <m/>
    <m/>
    <m/>
    <m/>
  </r>
  <r>
    <s v="Beckham Equity Campaign"/>
    <n v="1"/>
    <s v="Luxury Brand B"/>
    <s v="Luxury Brand B"/>
    <x v="8"/>
    <s v="n/a"/>
    <s v="Division7"/>
    <x v="0"/>
    <s v="Division7 Production"/>
    <s v="MasterBid Div7 v3"/>
    <s v="Original"/>
    <n v="1237603"/>
    <s v="firm-bid"/>
    <n v="1237603"/>
    <m/>
    <m/>
    <m/>
    <m/>
    <m/>
    <m/>
    <n v="0"/>
    <n v="0"/>
    <n v="1237603"/>
    <n v="1237603"/>
    <n v="1237603"/>
    <m/>
    <m/>
    <m/>
    <m/>
    <m/>
    <m/>
    <m/>
    <m/>
    <m/>
    <m/>
  </r>
  <r>
    <s v="Beckham Equity Campaign"/>
    <n v="1"/>
    <s v="Luxury Brand B"/>
    <s v="Luxury Brand B"/>
    <x v="8"/>
    <s v="n/a"/>
    <s v="The Mill"/>
    <x v="2"/>
    <s v="The Mill VFX"/>
    <s v="MillVFX"/>
    <s v="Original"/>
    <n v="178673"/>
    <s v="firm-bid"/>
    <n v="178673"/>
    <m/>
    <m/>
    <m/>
    <m/>
    <m/>
    <m/>
    <n v="0"/>
    <n v="0"/>
    <n v="178673"/>
    <n v="178673"/>
    <n v="178673"/>
    <m/>
    <m/>
    <m/>
    <m/>
    <m/>
    <m/>
    <m/>
    <m/>
    <m/>
    <m/>
  </r>
  <r>
    <s v="Beckham Equity Campaign"/>
    <n v="1"/>
    <s v="Luxury Brand B"/>
    <s v="Luxury Brand B"/>
    <x v="8"/>
    <s v="n/a"/>
    <s v="Cosmo Street"/>
    <x v="3"/>
    <s v="Cosmo Street Editorial"/>
    <s v="Cosmo"/>
    <s v="Original"/>
    <n v="210000"/>
    <s v="firm-bid"/>
    <n v="210000"/>
    <m/>
    <m/>
    <m/>
    <m/>
    <m/>
    <m/>
    <n v="0"/>
    <n v="0"/>
    <n v="210000"/>
    <n v="210000"/>
    <n v="210000"/>
    <m/>
    <m/>
    <m/>
    <m/>
    <m/>
    <m/>
    <m/>
    <m/>
    <m/>
    <m/>
  </r>
  <r>
    <s v="BUD | Music | Music System - Key Visuals"/>
    <n v="1"/>
    <s v="Mainstream Brand B"/>
    <s v="Mainstream Brand B"/>
    <x v="1"/>
    <s v="Music"/>
    <s v="Joint Editorial SP"/>
    <x v="13"/>
    <s v="JOINT_KEYVISUAL_Budweiser_Music System_240208"/>
    <s v=""/>
    <s v="Original"/>
    <n v="53280"/>
    <s v="firm-bid"/>
    <n v="149426.6667"/>
    <m/>
    <m/>
    <m/>
    <m/>
    <m/>
    <m/>
    <n v="0"/>
    <n v="0"/>
    <n v="149426.66666666669"/>
    <n v="53280"/>
    <n v="53280"/>
    <m/>
    <m/>
    <m/>
    <m/>
    <m/>
    <m/>
    <m/>
    <m/>
    <m/>
    <m/>
  </r>
  <r>
    <s v="BUD | Music | Music System - Key Visuals"/>
    <n v="0"/>
    <s v="Mainstream Brand B"/>
    <s v="Mainstream Brand B"/>
    <x v="1"/>
    <s v="Music"/>
    <s v=""/>
    <x v="13"/>
    <s v="Tendril Design + Animation Inc. - Bid Package for Budweiser"/>
    <s v=""/>
    <s v="Original"/>
    <n v="185000"/>
    <s v="firm-bid"/>
    <m/>
    <m/>
    <m/>
    <m/>
    <m/>
    <m/>
    <m/>
    <n v="0"/>
    <n v="0"/>
    <n v="149426.66666666669"/>
    <m/>
    <m/>
    <m/>
    <m/>
    <m/>
    <m/>
    <m/>
    <m/>
    <m/>
    <m/>
    <m/>
    <m/>
  </r>
  <r>
    <s v="BUD | Music | Music System - Key Visuals"/>
    <n v="0"/>
    <s v="Mainstream Brand B"/>
    <s v="Mainstream Brand B"/>
    <x v="1"/>
    <s v="Music"/>
    <s v=""/>
    <x v="13"/>
    <s v="Tendril Design + Animation Inc. - UPDATED Bid Package for Budweiser"/>
    <s v="Tendril_AICPBid_Budweiser_KV"/>
    <s v="Original"/>
    <n v="210000"/>
    <s v="firm-bid"/>
    <m/>
    <m/>
    <m/>
    <m/>
    <m/>
    <m/>
    <m/>
    <n v="0"/>
    <n v="0"/>
    <n v="149426.66666666669"/>
    <m/>
    <m/>
    <m/>
    <m/>
    <m/>
    <m/>
    <m/>
    <m/>
    <m/>
    <m/>
    <m/>
    <m/>
  </r>
  <r>
    <s v="BUD | Music | Music System - Animation"/>
    <n v="1"/>
    <s v="Mainstream Brand B"/>
    <s v="Mainstream Brand B"/>
    <x v="1"/>
    <s v="Music"/>
    <s v="Joint Editorial SP"/>
    <x v="14"/>
    <s v="JOINT_ANIMATION_Budweiser_Music System_240208.docx.pdf"/>
    <s v=""/>
    <s v="Original"/>
    <n v="64800"/>
    <s v="firm-bid"/>
    <n v="300525"/>
    <m/>
    <m/>
    <m/>
    <m/>
    <m/>
    <m/>
    <n v="0"/>
    <n v="0"/>
    <n v="300525"/>
    <n v="64800"/>
    <n v="64800"/>
    <m/>
    <m/>
    <m/>
    <m/>
    <m/>
    <m/>
    <m/>
    <m/>
    <m/>
    <m/>
  </r>
  <r>
    <s v="BUD | Music | Music System - Animation"/>
    <n v="0"/>
    <s v="Mainstream Brand B"/>
    <s v="Mainstream Brand B"/>
    <x v="1"/>
    <s v="Music"/>
    <s v=""/>
    <x v="14"/>
    <s v="Tendril Design + Animation Inc. Bid for Budweiser Animation - WKSP"/>
    <s v="Tendril_AICPBid_Budweiser_Animation_v01"/>
    <s v="Original"/>
    <n v="536250"/>
    <s v="firm-bid"/>
    <m/>
    <m/>
    <m/>
    <m/>
    <m/>
    <m/>
    <m/>
    <n v="0"/>
    <n v="0"/>
    <n v="300525"/>
    <m/>
    <m/>
    <m/>
    <m/>
    <m/>
    <m/>
    <m/>
    <m/>
    <m/>
    <m/>
    <m/>
    <m/>
  </r>
  <r>
    <s v="BUD | Music | Music System - Animation"/>
    <n v="1"/>
    <s v="Mainstream Brand B"/>
    <s v="Mainstream Brand B"/>
    <x v="1"/>
    <s v="Music"/>
    <s v="Mugshot"/>
    <x v="6"/>
    <s v="Bud Music System"/>
    <s v=""/>
    <s v="Original"/>
    <n v="22000"/>
    <s v="firm-bid"/>
    <n v="22000"/>
    <m/>
    <m/>
    <m/>
    <m/>
    <n v="1"/>
    <m/>
    <n v="0"/>
    <n v="0"/>
    <n v="22000"/>
    <n v="22000"/>
    <n v="22000"/>
    <m/>
    <m/>
    <m/>
    <n v="22000"/>
    <n v="22000"/>
    <m/>
    <m/>
    <n v="22000"/>
    <m/>
    <n v="22000"/>
  </r>
  <r>
    <s v="BUD | Music | Music System - Animation"/>
    <n v="1"/>
    <s v="Mainstream Brand B"/>
    <s v="Mainstream Brand B"/>
    <x v="1"/>
    <s v="Music"/>
    <s v="Joint Editorial SP"/>
    <x v="1"/>
    <s v="JOINT_FINISHING_Budweiser_Music System_240209"/>
    <s v=""/>
    <s v="Original"/>
    <n v="59040"/>
    <s v="firm-bid"/>
    <n v="59040"/>
    <m/>
    <m/>
    <m/>
    <m/>
    <m/>
    <m/>
    <n v="0"/>
    <n v="0"/>
    <n v="59040"/>
    <n v="59040"/>
    <n v="59040"/>
    <m/>
    <m/>
    <m/>
    <m/>
    <m/>
    <m/>
    <m/>
    <m/>
    <m/>
    <m/>
  </r>
  <r>
    <s v="ULTRA ’23-’24 Courtside Production"/>
    <n v="1"/>
    <s v="Luxury Brand A"/>
    <s v="Luxury Brand A"/>
    <x v="1"/>
    <s v="n/a"/>
    <s v="Wave Studios NY"/>
    <x v="4"/>
    <s v="Sound design - WAVE"/>
    <s v="Wave"/>
    <s v="Original"/>
    <n v="9715"/>
    <s v="firm-bid"/>
    <n v="9715"/>
    <m/>
    <m/>
    <m/>
    <m/>
    <m/>
    <m/>
    <n v="0"/>
    <n v="0"/>
    <n v="9715"/>
    <n v="9715"/>
    <n v="9715"/>
    <m/>
    <m/>
    <m/>
    <m/>
    <m/>
    <m/>
    <m/>
    <m/>
    <m/>
    <m/>
  </r>
  <r>
    <s v="ULTRA ’23-’24 Courtside Production"/>
    <n v="1"/>
    <s v="Luxury Brand A"/>
    <s v="Luxury Brand A"/>
    <x v="1"/>
    <s v="n/a"/>
    <s v="Office of Development &amp; Design (O/DD)"/>
    <x v="14"/>
    <s v="O/DD Animation and Design"/>
    <s v="ODD"/>
    <s v="Original"/>
    <n v="144834"/>
    <s v="firm-bid"/>
    <n v="144834"/>
    <m/>
    <m/>
    <m/>
    <m/>
    <m/>
    <m/>
    <n v="0"/>
    <n v="0"/>
    <n v="144834"/>
    <n v="144834"/>
    <n v="144834"/>
    <m/>
    <m/>
    <m/>
    <m/>
    <m/>
    <m/>
    <m/>
    <m/>
    <m/>
    <m/>
  </r>
  <r>
    <s v="Bud Light 2024 Super Bowl"/>
    <n v="1"/>
    <s v="Luxury Brand A"/>
    <s v="Luxury Brand A"/>
    <x v="3"/>
    <s v="n/a"/>
    <s v="MJZ"/>
    <x v="0"/>
    <s v="Production Bid"/>
    <s v="Production EXPORT"/>
    <s v="Original"/>
    <n v="1957018"/>
    <s v="firm-bid"/>
    <n v="1957018"/>
    <m/>
    <m/>
    <m/>
    <m/>
    <m/>
    <m/>
    <n v="0"/>
    <n v="0"/>
    <n v="1957018"/>
    <n v="1957018"/>
    <n v="1957018"/>
    <m/>
    <m/>
    <m/>
    <m/>
    <m/>
    <m/>
    <m/>
    <m/>
    <m/>
    <m/>
  </r>
  <r>
    <s v="Bud Light 2024 Super Bowl"/>
    <n v="1"/>
    <s v="Luxury Brand A"/>
    <s v="Luxury Brand A"/>
    <x v="3"/>
    <s v="n/a"/>
    <s v="Work Editorial"/>
    <x v="3"/>
    <s v="Editorial Bid"/>
    <s v="Editorial EXPORT"/>
    <s v="Original"/>
    <n v="170269"/>
    <s v="firm-bid"/>
    <n v="170269"/>
    <m/>
    <m/>
    <m/>
    <m/>
    <m/>
    <m/>
    <n v="0"/>
    <n v="0"/>
    <n v="170269"/>
    <n v="170269"/>
    <n v="170269"/>
    <m/>
    <m/>
    <m/>
    <m/>
    <m/>
    <m/>
    <m/>
    <m/>
    <m/>
    <m/>
  </r>
  <r>
    <s v="Bud Light 2024 Super Bowl"/>
    <n v="1"/>
    <s v="Luxury Brand A"/>
    <s v="Luxury Brand A"/>
    <x v="3"/>
    <s v="n/a"/>
    <s v="The Mill"/>
    <x v="1"/>
    <s v="Finishing Bid"/>
    <s v="Finishing EXPORT"/>
    <s v="Original"/>
    <n v="427540"/>
    <s v="firm-bid"/>
    <n v="427540"/>
    <m/>
    <m/>
    <m/>
    <m/>
    <m/>
    <m/>
    <n v="0"/>
    <n v="0"/>
    <n v="427540"/>
    <n v="427540"/>
    <n v="427540"/>
    <m/>
    <m/>
    <m/>
    <m/>
    <m/>
    <m/>
    <m/>
    <m/>
    <m/>
    <m/>
  </r>
  <r>
    <s v="Bud Light 2024 NFL Production"/>
    <n v="0"/>
    <s v="Mainstream Brand A"/>
    <s v="Mainstream Brand A"/>
    <x v="0"/>
    <s v="2024 NFL"/>
    <s v=""/>
    <x v="0"/>
    <s v="WW7 x David Shafei | Bud Light x NFL Cans 2024"/>
    <s v="Bud Light_output_ABID"/>
    <s v="Original"/>
    <n v="958215.53899999999"/>
    <s v="firm-bid"/>
    <m/>
    <m/>
    <m/>
    <m/>
    <m/>
    <m/>
    <m/>
    <n v="0"/>
    <n v="0"/>
    <n v="958215.53899999999"/>
    <m/>
    <m/>
    <m/>
    <m/>
    <m/>
    <m/>
    <m/>
    <m/>
    <m/>
    <m/>
    <m/>
    <m/>
  </r>
  <r>
    <s v="Bud Light 2024 NFL Production"/>
    <n v="0"/>
    <s v="Mainstream Brand A"/>
    <s v="Mainstream Brand A"/>
    <x v="0"/>
    <s v="2024 NFL"/>
    <s v=""/>
    <x v="3"/>
    <s v="Budlight Offline &amp; Mix"/>
    <s v="Bid_12720_1"/>
    <s v="Original"/>
    <n v="158357.29999999999"/>
    <s v="cost-plus"/>
    <m/>
    <m/>
    <m/>
    <m/>
    <m/>
    <n v="1"/>
    <n v="1"/>
    <n v="0"/>
    <n v="0"/>
    <n v="158357.29999999999"/>
    <m/>
    <m/>
    <m/>
    <m/>
    <n v="158357.29999999999"/>
    <n v="158357.29999999999"/>
    <m/>
    <m/>
    <m/>
    <m/>
    <m/>
    <n v="158357.29999999999"/>
  </r>
  <r>
    <s v="Bud Light 2024 NFL Production"/>
    <n v="0"/>
    <s v="Mainstream Brand A"/>
    <s v="Mainstream Brand A"/>
    <x v="0"/>
    <s v="2024 NFL"/>
    <s v=""/>
    <x v="9"/>
    <s v="WW7 Bud Light NFL Cans 24 PM Rider Estimate"/>
    <s v="Bud Light_output_ABID_PMRiderEstimate"/>
    <s v="Original"/>
    <n v="47299.45"/>
    <s v="cost-plus"/>
    <m/>
    <m/>
    <m/>
    <m/>
    <m/>
    <m/>
    <m/>
    <n v="0"/>
    <n v="0"/>
    <n v="47299.45"/>
    <m/>
    <m/>
    <m/>
    <m/>
    <m/>
    <m/>
    <m/>
    <m/>
    <m/>
    <m/>
    <m/>
    <m/>
  </r>
  <r>
    <s v="Bud Light 2024 NFL Production"/>
    <n v="0"/>
    <s v="Mainstream Brand A"/>
    <s v="Mainstream Brand A"/>
    <x v="0"/>
    <s v="2024 NFL"/>
    <s v=""/>
    <x v="10"/>
    <s v="WW7 x David Shafei | Bud Light x NFL Cans 2024"/>
    <s v="Bud Light_output_ABID_brokerage"/>
    <s v="Original"/>
    <n v="15380.8"/>
    <s v="cost-plus"/>
    <m/>
    <m/>
    <m/>
    <m/>
    <m/>
    <m/>
    <m/>
    <n v="0"/>
    <n v="0"/>
    <n v="15380.8"/>
    <m/>
    <m/>
    <m/>
    <m/>
    <m/>
    <m/>
    <m/>
    <m/>
    <m/>
    <m/>
    <m/>
    <m/>
  </r>
  <r>
    <s v="Busch Light Equity 2025"/>
    <n v="0"/>
    <s v="Luxury Brand A"/>
    <s v="Luxury Brand A"/>
    <x v="0"/>
    <s v="n/a"/>
    <s v=""/>
    <x v="4"/>
    <s v="Audio Post"/>
    <s v=""/>
    <s v="Original"/>
    <n v="15250"/>
    <s v="cost-plus"/>
    <m/>
    <m/>
    <m/>
    <m/>
    <m/>
    <m/>
    <m/>
    <n v="0"/>
    <n v="0"/>
    <n v="15250"/>
    <m/>
    <m/>
    <m/>
    <m/>
    <m/>
    <m/>
    <m/>
    <m/>
    <m/>
    <m/>
    <m/>
    <m/>
  </r>
  <r>
    <s v="Busch Light Equity 2025"/>
    <n v="0"/>
    <s v="Luxury Brand A"/>
    <s v="Luxury Brand A"/>
    <x v="0"/>
    <s v="n/a"/>
    <s v=""/>
    <x v="4"/>
    <s v="Busch Light Equity 2025"/>
    <s v="AUDIO_BreakGlass_BuschLight_BidFile"/>
    <s v="Original"/>
    <n v="15250"/>
    <s v="cost-plus"/>
    <m/>
    <m/>
    <m/>
    <m/>
    <m/>
    <m/>
    <m/>
    <n v="0"/>
    <n v="0"/>
    <n v="15250"/>
    <m/>
    <m/>
    <m/>
    <m/>
    <m/>
    <m/>
    <m/>
    <m/>
    <m/>
    <m/>
    <m/>
    <m/>
  </r>
  <r>
    <s v="NÜTRL 2025 Equity"/>
    <n v="0"/>
    <s v="Luxury Brand A"/>
    <s v="Luxury Brand A"/>
    <x v="0"/>
    <s v="n/a"/>
    <s v=""/>
    <x v="0"/>
    <s v="BNS NÜTRL Bid Package V1"/>
    <s v="LISBON 3 DAY V3_output_ABID (1)"/>
    <s v="Original"/>
    <n v="578436.6"/>
    <s v="firm-bid"/>
    <m/>
    <m/>
    <n v="1"/>
    <m/>
    <m/>
    <m/>
    <m/>
    <n v="0"/>
    <n v="0"/>
    <n v="587160.48"/>
    <m/>
    <m/>
    <m/>
    <n v="578436.6"/>
    <m/>
    <m/>
    <m/>
    <m/>
    <m/>
    <m/>
    <n v="578436.6"/>
    <m/>
  </r>
  <r>
    <s v="NÜTRL 2025 Equity"/>
    <n v="0"/>
    <s v="Luxury Brand A"/>
    <s v="Luxury Brand A"/>
    <x v="0"/>
    <s v="n/a"/>
    <s v=""/>
    <x v="0"/>
    <s v="BNS NÜTRL Bid Package V2"/>
    <s v="LISBON 2 DAY V4_output_ABID"/>
    <s v="Original"/>
    <n v="485985.8"/>
    <s v="firm-bid"/>
    <m/>
    <m/>
    <n v="1"/>
    <m/>
    <m/>
    <m/>
    <m/>
    <n v="0"/>
    <n v="0"/>
    <n v="587160.48"/>
    <m/>
    <m/>
    <m/>
    <n v="485985.8"/>
    <m/>
    <m/>
    <m/>
    <m/>
    <m/>
    <m/>
    <n v="485985.8"/>
    <m/>
  </r>
  <r>
    <s v="NÜTRL 2025 Equity"/>
    <n v="0"/>
    <s v="Luxury Brand A"/>
    <s v="Luxury Brand A"/>
    <x v="0"/>
    <s v="n/a"/>
    <s v=""/>
    <x v="0"/>
    <s v="NUTRL_MvsM_Update_15Aug"/>
    <s v="MvsM_NUTRL_Production"/>
    <s v="Original"/>
    <n v="284038"/>
    <s v="firm-bid"/>
    <m/>
    <m/>
    <m/>
    <n v="1"/>
    <m/>
    <m/>
    <m/>
    <n v="0"/>
    <n v="0"/>
    <n v="587160.48"/>
    <m/>
    <m/>
    <m/>
    <m/>
    <m/>
    <m/>
    <m/>
    <m/>
    <m/>
    <m/>
    <n v="284038"/>
    <m/>
  </r>
  <r>
    <s v="NÜTRL 2025 Equity"/>
    <n v="0"/>
    <s v="Luxury Brand A"/>
    <s v="Luxury Brand A"/>
    <x v="0"/>
    <s v="n/a"/>
    <s v=""/>
    <x v="0"/>
    <s v="Mathematic_NUTRL_Bid_Package_CorrectTotal_v1_20240809"/>
    <s v=""/>
    <s v="Original"/>
    <n v="1074669"/>
    <s v="firm-bid"/>
    <m/>
    <m/>
    <m/>
    <m/>
    <m/>
    <m/>
    <m/>
    <n v="0"/>
    <n v="0"/>
    <n v="587160.48"/>
    <m/>
    <m/>
    <m/>
    <m/>
    <m/>
    <m/>
    <m/>
    <m/>
    <m/>
    <m/>
    <m/>
    <m/>
  </r>
  <r>
    <s v="NÜTRL 2025 Equity"/>
    <n v="0"/>
    <s v="Luxury Brand A"/>
    <s v="Luxury Brand A"/>
    <x v="0"/>
    <s v="n/a"/>
    <s v=""/>
    <x v="0"/>
    <s v="Mathematic_NUTRL_Production_Only_Bid_Package_20240814"/>
    <s v=""/>
    <s v="Original"/>
    <n v="512673"/>
    <s v="firm-bid"/>
    <m/>
    <m/>
    <m/>
    <m/>
    <m/>
    <m/>
    <m/>
    <n v="0"/>
    <n v="0"/>
    <n v="587160.48"/>
    <m/>
    <m/>
    <m/>
    <m/>
    <m/>
    <m/>
    <m/>
    <m/>
    <m/>
    <m/>
    <m/>
    <m/>
  </r>
  <r>
    <s v="NÜTRL 2025 Equity"/>
    <n v="0"/>
    <s v="Luxury Brand A"/>
    <s v="Luxury Brand A"/>
    <x v="0"/>
    <s v="n/a"/>
    <s v=""/>
    <x v="3"/>
    <s v="BNS NÜTRL Bid Package V2"/>
    <s v="ABID BNS NUTRL Post Bid V2"/>
    <s v="Original"/>
    <n v="502480"/>
    <s v="firm-bid"/>
    <m/>
    <m/>
    <n v="1"/>
    <m/>
    <m/>
    <m/>
    <m/>
    <n v="0"/>
    <n v="0"/>
    <n v="446970.8"/>
    <m/>
    <m/>
    <m/>
    <n v="502480"/>
    <m/>
    <m/>
    <m/>
    <m/>
    <m/>
    <m/>
    <n v="502480"/>
    <m/>
  </r>
  <r>
    <s v="NÜTRL 2025 Equity"/>
    <n v="0"/>
    <s v="Luxury Brand A"/>
    <s v="Luxury Brand A"/>
    <x v="0"/>
    <s v="n/a"/>
    <s v=""/>
    <x v="3"/>
    <s v="NUTRL_MvsM_Update_15Aug"/>
    <s v="MvsM_NUTRL_Update15aug24"/>
    <s v="Original"/>
    <n v="439032.4"/>
    <s v="firm-bid"/>
    <m/>
    <m/>
    <m/>
    <n v="1"/>
    <m/>
    <m/>
    <m/>
    <n v="0"/>
    <n v="0"/>
    <n v="446970.8"/>
    <m/>
    <m/>
    <m/>
    <m/>
    <m/>
    <m/>
    <m/>
    <m/>
    <m/>
    <m/>
    <n v="439032.4"/>
    <m/>
  </r>
  <r>
    <s v="NÜTRL 2025 Equity"/>
    <n v="0"/>
    <s v="Luxury Brand A"/>
    <s v="Luxury Brand A"/>
    <x v="0"/>
    <s v="n/a"/>
    <s v=""/>
    <x v="3"/>
    <s v="Mathematic_NUTRL_Production_Only_Bid_Package_20240814"/>
    <s v=""/>
    <s v="Original"/>
    <n v="399400"/>
    <s v="firm-bid"/>
    <m/>
    <m/>
    <m/>
    <m/>
    <m/>
    <m/>
    <m/>
    <n v="0"/>
    <n v="0"/>
    <n v="446970.8"/>
    <m/>
    <m/>
    <m/>
    <m/>
    <m/>
    <m/>
    <m/>
    <m/>
    <m/>
    <m/>
    <m/>
    <m/>
  </r>
  <r>
    <s v="Budweiser / Superbowl 2025 - First Delivery :60, :30, :6s + Equity Spots (Grill :15, Tail Gate :15, Fold Of Honor :15)"/>
    <n v="1"/>
    <s v="Mainstream Brand B"/>
    <s v="Mainstream Brand B"/>
    <x v="4"/>
    <s v="2025 Superbowl and Equity"/>
    <s v="SMUGGLER"/>
    <x v="0"/>
    <s v="Bid Package Budweiser HAR LA v5"/>
    <s v=""/>
    <s v="Original"/>
    <n v="1937119"/>
    <s v="firm-bid"/>
    <n v="2268382.5"/>
    <m/>
    <m/>
    <m/>
    <m/>
    <m/>
    <m/>
    <n v="0"/>
    <n v="0"/>
    <n v="2268382.5"/>
    <n v="1937119"/>
    <n v="1937119"/>
    <m/>
    <m/>
    <m/>
    <m/>
    <m/>
    <m/>
    <m/>
    <m/>
    <m/>
    <m/>
  </r>
  <r>
    <s v="Budweiser / Superbowl 2025 - First Delivery :60, :30, :6s + Equity Spots (Grill :15, Tail Gate :15, Fold Of Honor :15)"/>
    <n v="0"/>
    <s v="Mainstream Brand B"/>
    <s v="Mainstream Brand B"/>
    <x v="4"/>
    <s v="2025 Superbowl and Equity"/>
    <s v=""/>
    <x v="0"/>
    <s v="Budweiser Lance Acord California Only"/>
    <s v="Budweiser_Lance CA Only V10"/>
    <s v="Original"/>
    <n v="2199147"/>
    <s v="firm-bid"/>
    <m/>
    <m/>
    <m/>
    <m/>
    <m/>
    <n v="1"/>
    <m/>
    <n v="0"/>
    <n v="0"/>
    <n v="2268382.5"/>
    <m/>
    <m/>
    <m/>
    <m/>
    <m/>
    <n v="2199147"/>
    <m/>
    <m/>
    <m/>
    <m/>
    <m/>
    <n v="2199147"/>
  </r>
  <r>
    <s v="Budweiser / Superbowl 2025 - First Delivery :60, :30, :6s + Equity Spots (Grill :15, Tail Gate :15, Fold Of Honor :15)"/>
    <n v="0"/>
    <s v="Mainstream Brand B"/>
    <s v="Mainstream Brand B"/>
    <x v="4"/>
    <s v="2025 Superbowl and Equity"/>
    <s v=""/>
    <x v="0"/>
    <s v="Budweiser Lance Acord Montana &amp; California"/>
    <s v="Budweiser_Lance MT CA V8"/>
    <s v="Original"/>
    <n v="2298233"/>
    <s v="firm-bid"/>
    <m/>
    <m/>
    <m/>
    <m/>
    <m/>
    <n v="1"/>
    <m/>
    <n v="0"/>
    <n v="0"/>
    <n v="2268382.5"/>
    <m/>
    <m/>
    <m/>
    <m/>
    <m/>
    <n v="2298233"/>
    <m/>
    <m/>
    <m/>
    <m/>
    <m/>
    <n v="2298233"/>
  </r>
  <r>
    <s v="Budweiser / Superbowl 2025 - First Delivery :60, :30, :6s + Equity Spots (Grill :15, Tail Gate :15, Fold Of Honor :15)"/>
    <n v="0"/>
    <s v="Mainstream Brand B"/>
    <s v="Mainstream Brand B"/>
    <x v="4"/>
    <s v="2025 Superbowl and Equity"/>
    <s v=""/>
    <x v="0"/>
    <s v="Budweiser LA/Southern Cal 5 Day - 9.20.24"/>
    <s v=""/>
    <s v="Original"/>
    <n v="2639031"/>
    <s v="firm-bid"/>
    <m/>
    <m/>
    <m/>
    <m/>
    <m/>
    <m/>
    <m/>
    <n v="0"/>
    <n v="0"/>
    <n v="2268382.5"/>
    <m/>
    <m/>
    <m/>
    <m/>
    <m/>
    <m/>
    <m/>
    <m/>
    <m/>
    <m/>
    <m/>
    <m/>
  </r>
  <r>
    <s v="Budweiser / Superbowl 2025 - First Delivery :60, :30, :6s + Equity Spots (Grill :15, Tail Gate :15, Fold Of Honor :15)"/>
    <n v="0"/>
    <s v="Mainstream Brand B"/>
    <s v="Mainstream Brand B"/>
    <x v="4"/>
    <s v="2025 Superbowl and Equity"/>
    <s v=""/>
    <x v="3"/>
    <s v="Cosmo-Paul-BudSB2025-Bid0912"/>
    <s v="Cosmo-BudSB2025-Bid_22773_1"/>
    <s v="Original"/>
    <n v="134345"/>
    <s v="cost-plus"/>
    <m/>
    <m/>
    <m/>
    <m/>
    <m/>
    <n v="1"/>
    <n v="1"/>
    <n v="0"/>
    <n v="0"/>
    <n v="131010.71428571429"/>
    <m/>
    <m/>
    <m/>
    <m/>
    <n v="134345"/>
    <n v="134345"/>
    <m/>
    <m/>
    <m/>
    <m/>
    <m/>
    <n v="134345"/>
  </r>
  <r>
    <s v="Budweiser / Superbowl 2025 - First Delivery :60, :30, :6s + Equity Spots (Grill :15, Tail Gate :15, Fold Of Honor :15)"/>
    <n v="0"/>
    <s v="Mainstream Brand B"/>
    <s v="Mainstream Brand B"/>
    <x v="4"/>
    <s v="2025 Superbowl and Equity"/>
    <s v=""/>
    <x v="3"/>
    <s v="Exile Budweiser First Delivery"/>
    <s v="EXILE Budweiser First Delivery Bid_8878_1"/>
    <s v="Original"/>
    <n v="13667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Exile Budweiser Equity Bid"/>
    <s v="EXILE Budweiser Equity Bid_8878_2"/>
    <s v="Original"/>
    <n v="8854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Budweiser Superbowl 2025 First Delivery"/>
    <s v="Bid_13299_1_Budweiser_SB_Main"/>
    <s v="Original"/>
    <n v="136462.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Budweiser Equity Assets"/>
    <s v="Bid_13299_2_BudweiserSB_EquityAssets"/>
    <s v="Original"/>
    <n v="85562.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WORK Editorial | Budweiser SB"/>
    <s v=""/>
    <s v="Original"/>
    <n v="21993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WORK Editorial | Budweiser SB | First Delivery Revision"/>
    <s v=""/>
    <s v="Original"/>
    <n v="11556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m/>
    <m/>
    <m/>
    <m/>
    <m/>
    <m/>
    <m/>
    <m/>
    <m/>
    <m/>
    <m/>
  </r>
  <r>
    <s v="Budweiser / Superbowl 2025 - First Delivery :60, :30, :6s + Equity Spots (Grill :15, Tail Gate :15, Fold Of Honor :15)"/>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m/>
    <m/>
    <m/>
    <m/>
    <m/>
    <m/>
    <m/>
    <m/>
    <m/>
    <m/>
    <m/>
  </r>
  <r>
    <s v="Budweiser / Superbowl 2025 - First Delivery :60, :30, :6s + Equity Spots (Grill :15, Tail Gate :15, Fold Of Honor :15)"/>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s v="Michelob Ultra Seltzer 21SB"/>
    <n v="1"/>
    <s v="Luxury Brand A"/>
    <s v="Luxury Brand A"/>
    <x v="0"/>
    <s v="n/a"/>
    <s v="Biscuit Filmworks"/>
    <x v="0"/>
    <s v="Biscuit Aaron Stoller Michelob v1"/>
    <s v="Biscuit_AS_Michelob Bid"/>
    <s v="Original"/>
    <n v="1258947.925"/>
    <s v="cost-plus"/>
    <n v="1424324.892"/>
    <m/>
    <m/>
    <m/>
    <m/>
    <m/>
    <m/>
    <n v="0"/>
    <n v="0"/>
    <n v="1424324.892"/>
    <n v="1258947.925"/>
  </r>
  <r>
    <s v="Michelob Ultra Seltzer 21SB"/>
    <n v="0"/>
    <s v="Luxury Brand A"/>
    <s v="Luxury Brand A"/>
    <x v="0"/>
    <s v="n/a"/>
    <s v=""/>
    <x v="0"/>
    <s v="New Package"/>
    <s v="PB.MichelobSeltzer.Cal.Bid.v6a"/>
    <s v="Original"/>
    <n v="1589701.8589999999"/>
    <s v="cost-plus"/>
    <m/>
    <m/>
    <n v="1"/>
    <m/>
    <m/>
    <n v="1"/>
    <n v="1"/>
    <n v="0"/>
    <n v="0"/>
    <n v="1424324.892"/>
    <m/>
  </r>
  <r>
    <s v="Michelob Ultra Seltzer 21SB"/>
    <n v="0"/>
    <s v="Luxury Brand A"/>
    <s v="Luxury Brand A"/>
    <x v="0"/>
    <s v="n/a"/>
    <s v=""/>
    <x v="1"/>
    <s v="New Package"/>
    <s v="Q1078360_MICHELOB_FCB__NY_CLEANUP"/>
    <s v="Original"/>
    <n v="31200"/>
    <s v="cost-plus"/>
    <m/>
    <m/>
    <m/>
    <m/>
    <m/>
    <m/>
    <m/>
    <n v="0"/>
    <n v="0"/>
    <n v="31200"/>
    <m/>
  </r>
  <r>
    <s v="Michelob Ultra Seltzer 21SB"/>
    <n v="0"/>
    <s v="Luxury Brand A"/>
    <s v="Luxury Brand A"/>
    <x v="0"/>
    <s v="n/a"/>
    <s v=""/>
    <x v="2"/>
    <s v="CRAIG"/>
    <s v="Q1078369_MICHELOB_FCB__NY_ CRAIG"/>
    <s v="Original"/>
    <n v="376750"/>
    <s v="cost-plus"/>
    <m/>
    <m/>
    <m/>
    <m/>
    <m/>
    <m/>
    <m/>
    <n v="0"/>
    <n v="0"/>
    <n v="348525"/>
    <m/>
  </r>
  <r>
    <s v="Michelob Ultra Seltzer 21SB"/>
    <n v="0"/>
    <s v="Luxury Brand A"/>
    <s v="Luxury Brand A"/>
    <x v="0"/>
    <s v="n/a"/>
    <s v=""/>
    <x v="2"/>
    <s v="STOLLER"/>
    <s v="Q1078020_MICHELOB_FCB__NY_STOLLER"/>
    <s v="Original"/>
    <n v="388300"/>
    <s v="cost-plus"/>
    <m/>
    <m/>
    <m/>
    <m/>
    <m/>
    <m/>
    <m/>
    <n v="0"/>
    <n v="0"/>
    <n v="348525"/>
    <m/>
  </r>
  <r>
    <s v="Michelob Ultra Seltzer 21SB"/>
    <n v="0"/>
    <s v="Luxury Brand A"/>
    <s v="Luxury Brand A"/>
    <x v="0"/>
    <s v="n/a"/>
    <s v=""/>
    <x v="2"/>
    <s v="CALMATIC"/>
    <s v="Q1078463_MICHELOB_FCB__NY_CALMATIC"/>
    <s v="Original"/>
    <n v="332200"/>
    <s v="cost-plus"/>
    <m/>
    <m/>
    <m/>
    <m/>
    <m/>
    <m/>
    <m/>
    <n v="0"/>
    <n v="0"/>
    <n v="348525"/>
    <m/>
  </r>
  <r>
    <s v="Michelob Ultra Seltzer 21SB"/>
    <n v="1"/>
    <s v="Luxury Brand A"/>
    <s v="Luxury Brand A"/>
    <x v="0"/>
    <s v="n/a"/>
    <s v="Ntropic"/>
    <x v="2"/>
    <s v="New Package"/>
    <s v=""/>
    <s v="Original"/>
    <n v="296850"/>
    <s v="cost-plus"/>
    <n v="348525"/>
    <m/>
    <m/>
    <m/>
    <m/>
    <m/>
    <m/>
    <n v="0"/>
    <n v="0"/>
    <n v="348525"/>
    <n v="296850"/>
  </r>
  <r>
    <s v="Michelob Ultra Seltzer 21SB"/>
    <n v="0"/>
    <s v="Luxury Brand A"/>
    <s v="Luxury Brand A"/>
    <x v="0"/>
    <s v="n/a"/>
    <s v=""/>
    <x v="3"/>
    <s v="New Package"/>
    <s v="Bid_9259_3"/>
    <s v="Original"/>
    <n v="113990.39999999999"/>
    <s v="cost-plus"/>
    <m/>
    <m/>
    <m/>
    <m/>
    <n v="1"/>
    <n v="1"/>
    <n v="1"/>
    <n v="0"/>
    <n v="0"/>
    <n v="100840.13333333333"/>
    <m/>
  </r>
  <r>
    <s v="Michelob Ultra Seltzer 21SB"/>
    <n v="0"/>
    <s v="Luxury Brand A"/>
    <s v="Luxury Brand A"/>
    <x v="0"/>
    <s v="n/a"/>
    <s v=""/>
    <x v="3"/>
    <s v="EXILE Edit + Audio"/>
    <s v=""/>
    <s v="Original"/>
    <n v="90090"/>
    <s v="cost-plus"/>
    <m/>
    <m/>
    <m/>
    <m/>
    <m/>
    <m/>
    <m/>
    <n v="0"/>
    <n v="0"/>
    <n v="100840.13333333333"/>
    <m/>
  </r>
  <r>
    <s v="Michelob Ultra Seltzer 21SB"/>
    <n v="1"/>
    <s v="Luxury Brand A"/>
    <s v="Luxury Brand A"/>
    <x v="0"/>
    <s v="n/a"/>
    <s v="Exile Edit"/>
    <x v="3"/>
    <s v="New Package"/>
    <s v="EXILE Michelob Ultra Rev 2 Bid_6290.3"/>
    <s v="Original"/>
    <n v="98440"/>
    <s v="cost-plus"/>
    <n v="100840.1333"/>
    <m/>
    <m/>
    <m/>
    <m/>
    <m/>
    <m/>
    <n v="0"/>
    <n v="0"/>
    <n v="100840.13333333333"/>
    <n v="98440"/>
  </r>
  <r>
    <s v="Michelob Ultra Seltzer 21SB"/>
    <n v="0"/>
    <s v="Luxury Brand A"/>
    <s v="Luxury Brand A"/>
    <x v="0"/>
    <s v="n/a"/>
    <s v=""/>
    <x v="4"/>
    <s v="EXILE Edit + Audio"/>
    <s v="EXILE Michelob Ultra Seltzer Rev Bid_6290.2"/>
    <s v="Original"/>
    <n v="12350"/>
    <s v="cost-plus"/>
    <m/>
    <m/>
    <m/>
    <m/>
    <m/>
    <m/>
    <m/>
    <n v="0"/>
    <n v="0"/>
    <n v="12350"/>
    <m/>
  </r>
  <r>
    <s v="Michelob Ultra Base 21SB"/>
    <n v="0"/>
    <s v="Luxury Brand A"/>
    <s v="Luxury Brand A"/>
    <x v="0"/>
    <s v="n/a"/>
    <s v=""/>
    <x v="0"/>
    <s v="4-Day"/>
    <s v="Michelob Bid LA+FL+UK v7a - Film, 4-day, Local UK Stills"/>
    <s v="Original"/>
    <n v="1816968.2560000001"/>
    <s v="cost-plus"/>
    <m/>
    <m/>
    <n v="1"/>
    <m/>
    <m/>
    <n v="1"/>
    <m/>
    <n v="0"/>
    <n v="0"/>
    <n v="1597664.8845000002"/>
    <m/>
  </r>
  <r>
    <s v="Michelob Ultra Base 21SB"/>
    <n v="1"/>
    <s v="Luxury Brand A"/>
    <s v="Luxury Brand A"/>
    <x v="0"/>
    <s v="n/a"/>
    <s v="Pony Show Entertainment"/>
    <x v="0"/>
    <s v="3-Day"/>
    <s v="Michelob Bid LA+FL+UK v7b - Film, 3-day"/>
    <s v="Original"/>
    <n v="1378361.513"/>
    <s v="cost-plus"/>
    <n v="1597664.8840000001"/>
    <m/>
    <n v="1"/>
    <m/>
    <m/>
    <n v="1"/>
    <m/>
    <n v="0"/>
    <n v="0"/>
    <n v="1597664.8845000002"/>
    <n v="1378361.513"/>
  </r>
  <r>
    <s v="Michelob Ultra Base 21SB"/>
    <n v="0"/>
    <s v="Luxury Brand A"/>
    <s v="Luxury Brand A"/>
    <x v="0"/>
    <s v="n/a"/>
    <s v=""/>
    <x v="3"/>
    <s v="Michelob Ultra Super Bowl 2021"/>
    <s v="AE_Bid_9281_1"/>
    <s v="Original"/>
    <n v="280048.40000000002"/>
    <s v="firm-bid"/>
    <m/>
    <m/>
    <m/>
    <m/>
    <m/>
    <m/>
    <m/>
    <n v="0"/>
    <n v="0"/>
    <n v="95311.685000000027"/>
    <m/>
  </r>
  <r>
    <s v="Michelob Ultra Base 21SB"/>
    <n v="0"/>
    <s v="Luxury Brand A"/>
    <s v="Luxury Brand A"/>
    <x v="0"/>
    <s v="n/a"/>
    <s v=""/>
    <x v="3"/>
    <s v="Michelob Ultra &quot;Our Message To America&quot; RADIO"/>
    <s v="AE_Bid_9281_2"/>
    <s v="Original"/>
    <n v="15067"/>
    <s v="firm-bid"/>
    <m/>
    <m/>
    <m/>
    <m/>
    <m/>
    <m/>
    <m/>
    <n v="0"/>
    <n v="0"/>
    <n v="95311.685000000027"/>
    <m/>
  </r>
  <r>
    <s v="Michelob Ultra Base 21SB"/>
    <n v="0"/>
    <s v="Luxury Brand A"/>
    <s v="Luxury Brand A"/>
    <x v="0"/>
    <s v="n/a"/>
    <s v=""/>
    <x v="3"/>
    <s v="Michelob Ultra Teaser Adapts 4 x :15"/>
    <s v="AE_Bid_9281_3"/>
    <s v="Original"/>
    <n v="34862.199999999997"/>
    <s v="firm-bid"/>
    <m/>
    <m/>
    <m/>
    <m/>
    <m/>
    <m/>
    <m/>
    <n v="0"/>
    <n v="0"/>
    <n v="95311.685000000027"/>
    <m/>
  </r>
  <r>
    <s v="Michelob Ultra Base 21SB"/>
    <n v="0"/>
    <s v="Luxury Brand A"/>
    <s v="Luxury Brand A"/>
    <x v="0"/>
    <s v="n/a"/>
    <s v=""/>
    <x v="3"/>
    <s v="Michelob SB 10 Spots"/>
    <s v="Michelob_10Spots"/>
    <s v="Original"/>
    <n v="227365"/>
    <s v="firm-bid"/>
    <m/>
    <m/>
    <m/>
    <m/>
    <m/>
    <m/>
    <m/>
    <n v="0"/>
    <n v="0"/>
    <n v="95311.685000000027"/>
    <m/>
  </r>
  <r>
    <s v="Michelob Ultra Base 21SB"/>
    <n v="0"/>
    <s v="Luxury Brand A"/>
    <s v="Luxury Brand A"/>
    <x v="0"/>
    <s v="n/a"/>
    <s v=""/>
    <x v="3"/>
    <s v="Michelob Radio"/>
    <s v="MichelobRadio"/>
    <s v="Original"/>
    <n v="19343"/>
    <s v="firm-bid"/>
    <m/>
    <m/>
    <m/>
    <m/>
    <m/>
    <m/>
    <m/>
    <n v="0"/>
    <n v="0"/>
    <n v="95311.685000000027"/>
    <m/>
  </r>
  <r>
    <s v="Michelob Ultra Base 21SB"/>
    <n v="0"/>
    <s v="Luxury Brand A"/>
    <s v="Luxury Brand A"/>
    <x v="0"/>
    <s v="n/a"/>
    <s v=""/>
    <x v="3"/>
    <s v="Michelob Social"/>
    <s v="MichelobSocial"/>
    <s v="Original"/>
    <n v="37272.5"/>
    <s v="firm-bid"/>
    <m/>
    <m/>
    <m/>
    <m/>
    <m/>
    <m/>
    <m/>
    <n v="0"/>
    <n v="0"/>
    <n v="95311.685000000027"/>
    <m/>
  </r>
  <r>
    <s v="Michelob Ultra Base 21SB"/>
    <n v="1"/>
    <s v="Luxury Brand A"/>
    <s v="Luxury Brand A"/>
    <x v="0"/>
    <s v="n/a"/>
    <s v="Cosmo Street"/>
    <x v="3"/>
    <s v="Main Edit Bid"/>
    <s v="Michelob Ultra Main Bid"/>
    <s v="Original"/>
    <n v="258625"/>
    <s v="firm-bid"/>
    <n v="95311.684999999998"/>
    <m/>
    <m/>
    <m/>
    <m/>
    <n v="1"/>
    <m/>
    <n v="0"/>
    <n v="0"/>
    <n v="95311.685000000027"/>
    <n v="258625"/>
  </r>
  <r>
    <s v="Michelob Ultra Base 21SB"/>
    <n v="0"/>
    <s v="Luxury Brand A"/>
    <s v="Luxury Brand A"/>
    <x v="0"/>
    <s v="n/a"/>
    <s v=""/>
    <x v="3"/>
    <s v="Socials"/>
    <s v="Michelob Ultra Socials"/>
    <s v="Original"/>
    <n v="38675"/>
    <s v="firm-bid"/>
    <m/>
    <m/>
    <m/>
    <m/>
    <m/>
    <n v="1"/>
    <m/>
    <n v="0"/>
    <n v="0"/>
    <n v="95311.685000000027"/>
    <m/>
  </r>
  <r>
    <s v="Michelob Ultra Base 21SB"/>
    <n v="0"/>
    <s v="Luxury Brand A"/>
    <s v="Luxury Brand A"/>
    <x v="0"/>
    <s v="n/a"/>
    <s v=""/>
    <x v="3"/>
    <s v="Radio Spots"/>
    <s v="Michelob Ultra Radio Spots"/>
    <s v="Original"/>
    <n v="19843.75"/>
    <s v="firm-bid"/>
    <m/>
    <m/>
    <m/>
    <m/>
    <m/>
    <n v="1"/>
    <m/>
    <n v="0"/>
    <n v="0"/>
    <n v="95311.685000000027"/>
    <m/>
  </r>
  <r>
    <s v="Michelob Ultra Base 21SB"/>
    <n v="0"/>
    <s v="Luxury Brand A"/>
    <s v="Luxury Brand A"/>
    <x v="0"/>
    <s v="n/a"/>
    <s v=""/>
    <x v="3"/>
    <s v="Teaser Adaptations"/>
    <s v="Michelob Ultra Teaser Adaptations"/>
    <s v="Original"/>
    <n v="22015"/>
    <s v="firm-bid"/>
    <m/>
    <m/>
    <m/>
    <m/>
    <m/>
    <n v="1"/>
    <m/>
    <n v="0"/>
    <n v="0"/>
    <n v="95311.685000000027"/>
    <m/>
  </r>
  <r>
    <s v="Michelob Ultra Base 21SB"/>
    <n v="1"/>
    <s v="Luxury Brand A"/>
    <s v="Luxury Brand A"/>
    <x v="0"/>
    <s v="n/a"/>
    <s v="The Mill"/>
    <x v="1"/>
    <s v="The Mill Michelob &quot;Happy&quot; SB"/>
    <s v="TheMill_Michelob_HappySB_ABID"/>
    <s v="Original"/>
    <n v="230100"/>
    <s v="firm-bid"/>
    <n v="230100"/>
    <m/>
    <m/>
    <m/>
    <m/>
    <m/>
    <m/>
    <n v="0"/>
    <n v="0"/>
    <n v="230100"/>
    <n v="230100"/>
  </r>
  <r>
    <s v="Bud Light Seltzer Lemonade 21SB"/>
    <n v="0"/>
    <s v="Luxury Brand A"/>
    <s v="Luxury Brand A"/>
    <x v="0"/>
    <s v="n/a"/>
    <s v=""/>
    <x v="0"/>
    <s v="New Package"/>
    <s v="BUD LIGHT_WARZIN_A&amp;S_5 DAY_V4B"/>
    <s v="Original"/>
    <n v="1950395.62"/>
    <s v="cost-plus"/>
    <m/>
    <m/>
    <m/>
    <m/>
    <m/>
    <m/>
    <m/>
    <n v="0"/>
    <n v="0"/>
    <n v="1845072.3275000001"/>
    <m/>
  </r>
  <r>
    <s v="Bud Light Seltzer Lemonade 21SB"/>
    <n v="1"/>
    <s v="Luxury Brand A"/>
    <s v="Luxury Brand A"/>
    <x v="0"/>
    <s v="n/a"/>
    <s v="RESET"/>
    <x v="0"/>
    <s v="New Package"/>
    <s v=""/>
    <s v="Original"/>
    <n v="1739749.0349999999"/>
    <s v="cost-plus"/>
    <n v="1845072.327"/>
    <m/>
    <m/>
    <m/>
    <m/>
    <m/>
    <m/>
    <n v="0"/>
    <n v="0"/>
    <n v="1845072.3275000001"/>
    <n v="1739749.0349999999"/>
  </r>
  <r>
    <s v="Bud Light Seltzer Lemonade 21SB"/>
    <n v="1"/>
    <s v="Luxury Brand A"/>
    <s v="Luxury Brand A"/>
    <x v="0"/>
    <s v="n/a"/>
    <s v="Arcade Edit"/>
    <x v="3"/>
    <s v="AE_BudlightSeltzerSB2021_w5x15finish"/>
    <s v="Bid_9350_3"/>
    <s v="Original"/>
    <n v="238972.34"/>
    <s v="cost-plus"/>
    <n v="130306.79"/>
    <m/>
    <m/>
    <m/>
    <m/>
    <n v="1"/>
    <n v="1"/>
    <n v="0"/>
    <n v="0"/>
    <n v="130306.79"/>
    <n v="238972.34"/>
  </r>
  <r>
    <s v="Bud Light Seltzer Lemonade 21SB"/>
    <n v="1"/>
    <s v="Luxury Brand A"/>
    <s v="Luxury Brand A"/>
    <x v="0"/>
    <s v="n/a"/>
    <s v="Arcade Edit"/>
    <x v="3"/>
    <s v="AE_BudlightSeltzerSB2021_w5x15finish"/>
    <s v="Bid_9350_4"/>
    <s v="Original"/>
    <n v="21641.24"/>
    <s v="cost-plus"/>
    <n v="130306.79"/>
    <m/>
    <m/>
    <m/>
    <m/>
    <n v="1"/>
    <n v="1"/>
    <n v="0"/>
    <n v="0"/>
    <n v="130306.79"/>
    <n v="21641.24"/>
  </r>
  <r>
    <s v="Bud Light Seltzer Lemonade 21SB"/>
    <n v="1"/>
    <s v="Luxury Brand A"/>
    <s v="Luxury Brand A"/>
    <x v="0"/>
    <s v="n/a"/>
    <s v="The Mill"/>
    <x v="2"/>
    <s v="Bud Light Lemon Superbowl 2021"/>
    <s v="Bud Light Lemon Superbowl 2021"/>
    <s v="Original"/>
    <n v="695380"/>
    <s v="firm-bid"/>
    <n v="695380"/>
    <m/>
    <m/>
    <m/>
    <m/>
    <m/>
    <m/>
    <n v="0"/>
    <n v="0"/>
    <n v="695380"/>
    <n v="695380"/>
  </r>
  <r>
    <s v="AB Brand 21SB"/>
    <n v="0"/>
    <s v="Luxury Brand A"/>
    <s v="Luxury Brand A"/>
    <x v="0"/>
    <s v="n/a"/>
    <s v=""/>
    <x v="0"/>
    <s v="IW AB SW V9"/>
    <s v="AB_SW_V9"/>
    <s v="Original"/>
    <n v="2070474"/>
    <s v="cost-plus"/>
    <m/>
    <m/>
    <m/>
    <m/>
    <m/>
    <m/>
    <m/>
    <n v="0"/>
    <n v="0"/>
    <n v="2470626.2278"/>
    <m/>
  </r>
  <r>
    <s v="AB Brand 21SB"/>
    <n v="0"/>
    <s v="Luxury Brand A"/>
    <s v="Luxury Brand A"/>
    <x v="0"/>
    <s v="n/a"/>
    <s v=""/>
    <x v="0"/>
    <s v="New Package"/>
    <s v="Bid.Reset.GrabABeer.5Day.LA.v1a"/>
    <s v="Original"/>
    <n v="2938948.6749999998"/>
    <s v="cost-plus"/>
    <m/>
    <m/>
    <m/>
    <m/>
    <m/>
    <m/>
    <m/>
    <n v="0"/>
    <n v="0"/>
    <n v="2470626.2278"/>
    <m/>
  </r>
  <r>
    <s v="AB Brand 21SB"/>
    <n v="1"/>
    <s v="Luxury Brand A"/>
    <s v="Luxury Brand A"/>
    <x v="0"/>
    <s v="n/a"/>
    <s v="RESET"/>
    <x v="0"/>
    <s v="New Package"/>
    <s v="Bid.Reset.GrabABeer.6Day.LA.v6c"/>
    <s v="Original"/>
    <n v="3386143.3539999998"/>
    <s v="cost-plus"/>
    <n v="2470626.2280000001"/>
    <m/>
    <m/>
    <m/>
    <m/>
    <m/>
    <m/>
    <n v="0"/>
    <n v="0"/>
    <n v="2470626.2278"/>
    <n v="3386143.3539999998"/>
  </r>
  <r>
    <s v="AB Brand 21SB"/>
    <n v="0"/>
    <s v="Luxury Brand A"/>
    <s v="Luxury Brand A"/>
    <x v="0"/>
    <s v="n/a"/>
    <s v=""/>
    <x v="0"/>
    <s v="AG_ParkPicturesBidV1.12.1"/>
    <s v="AG AB Abid V1 12.1"/>
    <s v="Original"/>
    <n v="1971406"/>
    <s v="cost-plus"/>
    <m/>
    <m/>
    <n v="1"/>
    <m/>
    <m/>
    <n v="1"/>
    <m/>
    <n v="0"/>
    <n v="0"/>
    <n v="2470626.2278"/>
    <m/>
  </r>
  <r>
    <s v="AB Brand 21SB"/>
    <n v="0"/>
    <s v="Luxury Brand A"/>
    <s v="Luxury Brand A"/>
    <x v="0"/>
    <s v="n/a"/>
    <s v=""/>
    <x v="0"/>
    <s v="BidPackage_AB_Rubin_v1"/>
    <s v="Bid.AB.HAR.v1"/>
    <s v="Original"/>
    <n v="1986159.11"/>
    <s v="cost-plus"/>
    <m/>
    <m/>
    <m/>
    <m/>
    <m/>
    <m/>
    <m/>
    <n v="0"/>
    <n v="0"/>
    <n v="2470626.2278"/>
    <m/>
  </r>
  <r>
    <s v="AB Brand 21SB"/>
    <n v="1"/>
    <s v="Luxury Brand A"/>
    <s v="Luxury Brand A"/>
    <x v="0"/>
    <s v="n/a"/>
    <s v="Exile Edit"/>
    <x v="3"/>
    <s v="EXILE AB Rev 2 Bid"/>
    <s v="EXILE AB Rev 2 Bid_6321.4"/>
    <s v="Original"/>
    <n v="112360"/>
    <s v="cost-plus"/>
    <n v="112360"/>
    <m/>
    <m/>
    <m/>
    <m/>
    <m/>
    <m/>
    <n v="0"/>
    <n v="0"/>
    <n v="112360"/>
    <n v="112360"/>
  </r>
  <r>
    <s v="AB Brand 21SB"/>
    <n v="1"/>
    <s v="Luxury Brand A"/>
    <s v="Luxury Brand A"/>
    <x v="0"/>
    <s v="n/a"/>
    <s v="Exile Edit"/>
    <x v="1"/>
    <s v="EXILE AB Finishing"/>
    <s v="EXILE AB Finishing Bid_6321.5"/>
    <s v="Original"/>
    <n v="184931.6"/>
    <s v="cost-plus"/>
    <n v="184931.6"/>
    <m/>
    <m/>
    <m/>
    <m/>
    <m/>
    <m/>
    <n v="0"/>
    <n v="0"/>
    <n v="184931.6"/>
    <n v="184931.6"/>
  </r>
  <r>
    <s v="Bud Light T2 Product Shoot"/>
    <n v="1"/>
    <s v="Luxury Brand A"/>
    <s v="Luxury Brand A"/>
    <x v="0"/>
    <s v="n/a"/>
    <s v="ETC. Creative INC."/>
    <x v="5"/>
    <s v="New Package"/>
    <s v="2020"/>
    <s v="Original"/>
    <n v="285763.75"/>
    <s v="firm-bid"/>
    <n v="285763.75"/>
    <m/>
    <m/>
    <m/>
    <m/>
    <n v="1"/>
    <m/>
    <n v="0"/>
    <n v="0"/>
    <n v="285763.75"/>
    <n v="285763.75"/>
  </r>
  <r>
    <s v="Michelob Ultra NBA Entrances"/>
    <n v="1"/>
    <s v="Luxury Brand A"/>
    <s v="Luxury Brand A"/>
    <x v="0"/>
    <s v="n/a"/>
    <s v="Arcade Edit"/>
    <x v="3"/>
    <s v="AE_MichUltraNBA_BID_Dec11"/>
    <s v="Bid_9372_3"/>
    <s v="Original"/>
    <n v="84819.86"/>
    <s v="firm-bid"/>
    <n v="83587.81"/>
    <m/>
    <m/>
    <n v="1"/>
    <n v="1"/>
    <n v="1"/>
    <n v="1"/>
    <n v="0"/>
    <n v="0"/>
    <n v="83587.81"/>
    <n v="84819.86"/>
  </r>
  <r>
    <s v="Michelob Ultra NBA Entrances"/>
    <n v="0"/>
    <s v="Luxury Brand A"/>
    <s v="Luxury Brand A"/>
    <x v="0"/>
    <s v="n/a"/>
    <s v=""/>
    <x v="3"/>
    <s v="AE_MichUltra_NBA_round2"/>
    <s v="Bid_9372_5 Editorial"/>
    <s v="Original"/>
    <n v="82355.759999999995"/>
    <s v="firm-bid"/>
    <m/>
    <m/>
    <m/>
    <n v="1"/>
    <n v="1"/>
    <n v="1"/>
    <n v="1"/>
    <n v="0"/>
    <n v="0"/>
    <n v="83587.81"/>
    <m/>
  </r>
  <r>
    <s v="Michelob Ultra NBA Entrances"/>
    <n v="0"/>
    <s v="Luxury Brand A"/>
    <s v="Luxury Brand A"/>
    <x v="0"/>
    <s v="n/a"/>
    <s v=""/>
    <x v="4"/>
    <s v="AE_MichUltra_NBA_round2"/>
    <s v="Audio"/>
    <s v="Original"/>
    <n v="4465"/>
    <s v="firm-bid"/>
    <m/>
    <m/>
    <m/>
    <n v="1"/>
    <n v="1"/>
    <n v="1"/>
    <n v="1"/>
    <n v="0"/>
    <n v="0"/>
    <n v="4465"/>
    <m/>
  </r>
  <r>
    <s v="Michelob Ultra NBA Entrances"/>
    <n v="0"/>
    <s v="Luxury Brand A"/>
    <s v="Luxury Brand A"/>
    <x v="0"/>
    <s v="n/a"/>
    <s v=""/>
    <x v="1"/>
    <s v="AE_MichUltra_NBA_round2"/>
    <s v="Finish"/>
    <s v="Original"/>
    <n v="46493"/>
    <s v="firm-bid"/>
    <m/>
    <m/>
    <m/>
    <n v="1"/>
    <n v="1"/>
    <n v="1"/>
    <n v="1"/>
    <n v="0"/>
    <n v="0"/>
    <n v="46493"/>
    <m/>
  </r>
  <r>
    <s v="Bud Light (Blue) Legends SB21"/>
    <n v="1"/>
    <s v="Luxury Brand A"/>
    <s v="Luxury Brand A"/>
    <x v="0"/>
    <s v="n/a"/>
    <s v="Arcade Edit"/>
    <x v="3"/>
    <s v="AE_BudlightSB2021_BID"/>
    <s v="Bid_9352_1"/>
    <s v="Original"/>
    <n v="129477.84"/>
    <s v="firm-bid"/>
    <n v="129477.84"/>
    <m/>
    <m/>
    <m/>
    <m/>
    <n v="1"/>
    <n v="1"/>
    <n v="0"/>
    <n v="0"/>
    <n v="129477.84"/>
    <n v="129477.84"/>
  </r>
  <r>
    <s v="Bud Light (Blue) Legends SB21"/>
    <n v="1"/>
    <s v="Luxury Brand A"/>
    <s v="Luxury Brand A"/>
    <x v="0"/>
    <s v="n/a"/>
    <s v="The Mill"/>
    <x v="2"/>
    <s v="New Package"/>
    <s v="abid_1079571_export"/>
    <s v="Original"/>
    <n v="10000"/>
    <s v="firm-bid"/>
    <n v="10000"/>
    <m/>
    <m/>
    <m/>
    <m/>
    <m/>
    <m/>
    <n v="0"/>
    <n v="0"/>
    <n v="10000"/>
    <n v="10000"/>
  </r>
  <r>
    <s v="Stella Hepburn Production"/>
    <n v="0"/>
    <s v="Luxury Brand A"/>
    <s v="Luxury Brand A"/>
    <x v="0"/>
    <s v="n/a"/>
    <s v=""/>
    <x v="0"/>
    <s v="New Package"/>
    <s v="EH Stella ATL Bid"/>
    <s v="Original"/>
    <n v="396374.16"/>
    <s v="cost-plus"/>
    <m/>
    <m/>
    <m/>
    <m/>
    <m/>
    <m/>
    <m/>
    <n v="0"/>
    <n v="0"/>
    <n v="396374.16"/>
    <m/>
  </r>
  <r>
    <s v="Stella Hepburn Production"/>
    <n v="1"/>
    <s v="Luxury Brand A"/>
    <s v="Luxury Brand A"/>
    <x v="0"/>
    <s v="n/a"/>
    <s v="Yella Inc."/>
    <x v="0"/>
    <s v="New Package"/>
    <s v="EH Stella ATL Bid"/>
    <s v="Original"/>
    <n v="396374.16"/>
    <s v="cost-plus"/>
    <n v="396374.16"/>
    <m/>
    <m/>
    <m/>
    <m/>
    <m/>
    <m/>
    <n v="0"/>
    <n v="0"/>
    <n v="396374.16"/>
    <n v="396374.16"/>
  </r>
  <r>
    <s v="Stella Hepburn Production"/>
    <n v="1"/>
    <s v="Luxury Brand A"/>
    <s v="Luxury Brand A"/>
    <x v="0"/>
    <s v="n/a"/>
    <s v="Cosmo Street"/>
    <x v="3"/>
    <s v="Stella Hepburn Post Bid (14782.3R1)"/>
    <s v="2021 Stella Hepburn Bid 14782.3R1 - with discount under labor"/>
    <s v="Original"/>
    <n v="100223"/>
    <s v="cost-plus"/>
    <n v="100223"/>
    <m/>
    <m/>
    <m/>
    <m/>
    <n v="1"/>
    <n v="1"/>
    <n v="0"/>
    <n v="0"/>
    <n v="100223"/>
    <n v="100223"/>
  </r>
  <r>
    <s v="Stella Hepburn Production"/>
    <n v="0"/>
    <s v="Luxury Brand A"/>
    <s v="Luxury Brand A"/>
    <x v="0"/>
    <s v="n/a"/>
    <s v=""/>
    <x v="3"/>
    <s v="New Package"/>
    <s v="2021 Stella Hepburn Bid 14782.3R1 - with discount under labor"/>
    <s v="Original"/>
    <n v="100223"/>
    <s v="cost-plus"/>
    <m/>
    <m/>
    <m/>
    <m/>
    <m/>
    <m/>
    <m/>
    <n v="0"/>
    <n v="0"/>
    <n v="100223"/>
    <m/>
  </r>
  <r>
    <s v="Stella Hepburn Production"/>
    <n v="1"/>
    <s v="Luxury Brand A"/>
    <s v="Luxury Brand A"/>
    <x v="0"/>
    <s v="n/a"/>
    <s v="Academy Fight Songs"/>
    <x v="6"/>
    <s v="Stella Hepburn - Music Bid - 12/15/20"/>
    <s v="AFS_MusicBid"/>
    <s v="Original"/>
    <n v="100000"/>
    <s v="firm-bid"/>
    <n v="100000"/>
    <m/>
    <m/>
    <m/>
    <m/>
    <m/>
    <n v="1"/>
    <n v="0"/>
    <n v="0"/>
    <n v="100000"/>
    <n v="100000"/>
  </r>
  <r>
    <s v="Budweiser 21SB"/>
    <n v="1"/>
    <s v="Luxury Brand A"/>
    <s v="Luxury Brand A"/>
    <x v="0"/>
    <s v="n/a"/>
    <s v="1stAveMachine"/>
    <x v="0"/>
    <s v="1stAveMachine Production Estimate"/>
    <s v="ABID BUDWEISER SUBMISSION"/>
    <s v="Original"/>
    <n v="505453"/>
    <s v="cost-plus"/>
    <n v="505453"/>
    <m/>
    <m/>
    <m/>
    <m/>
    <m/>
    <m/>
    <n v="0"/>
    <n v="0"/>
    <n v="505453"/>
    <n v="505453"/>
  </r>
  <r>
    <s v="Stella Lenny Kravitz - 1Q 2021"/>
    <n v="0"/>
    <s v="Luxury Brand A"/>
    <s v="Luxury Brand A"/>
    <x v="0"/>
    <s v="n/a"/>
    <s v=""/>
    <x v="0"/>
    <s v="Stella //Joseph Toman // HOUND"/>
    <s v="Stella AdBid File 1.12.21"/>
    <s v="Original"/>
    <n v="243890"/>
    <s v="firm-bid"/>
    <m/>
    <m/>
    <n v="1"/>
    <m/>
    <m/>
    <m/>
    <m/>
    <n v="0"/>
    <n v="0"/>
    <n v="249112.37400000001"/>
    <m/>
  </r>
  <r>
    <s v="Stella Lenny Kravitz - 1Q 2021"/>
    <n v="1"/>
    <s v="Luxury Brand A"/>
    <s v="Luxury Brand A"/>
    <x v="0"/>
    <s v="n/a"/>
    <s v="Hound"/>
    <x v="0"/>
    <s v="Stella Revised Bid &amp; Bid Letter // Joey Toman // Hound"/>
    <s v="Stella AdBid File v.2"/>
    <s v="Original"/>
    <n v="232970"/>
    <s v="firm-bid"/>
    <n v="249112.37400000001"/>
    <m/>
    <n v="1"/>
    <m/>
    <m/>
    <m/>
    <m/>
    <n v="0"/>
    <n v="0"/>
    <n v="249112.37400000001"/>
    <n v="232970"/>
  </r>
  <r>
    <s v="Stella Lenny Kravitz - 1Q 2021"/>
    <n v="0"/>
    <s v="Luxury Brand A"/>
    <s v="Luxury Brand A"/>
    <x v="0"/>
    <s v="n/a"/>
    <s v=""/>
    <x v="0"/>
    <s v="StellaLK_DS_Bid Pkg"/>
    <s v="Stella LK_DS_BID_v1_"/>
    <s v="Original"/>
    <n v="250009.29"/>
    <s v="firm-bid"/>
    <m/>
    <n v="1"/>
    <n v="1"/>
    <m/>
    <m/>
    <m/>
    <m/>
    <n v="250009.29"/>
    <n v="0"/>
    <n v="249112.37400000001"/>
    <m/>
  </r>
  <r>
    <s v="Stella Lenny Kravitz - 1Q 2021"/>
    <n v="0"/>
    <s v="Luxury Brand A"/>
    <s v="Luxury Brand A"/>
    <x v="0"/>
    <s v="n/a"/>
    <s v=""/>
    <x v="0"/>
    <s v="StellaLK_DS_Treatment"/>
    <s v="Stella LK_DS_BID_v1_"/>
    <s v="Original"/>
    <n v="250009.29"/>
    <s v="firm-bid"/>
    <m/>
    <n v="1"/>
    <n v="1"/>
    <m/>
    <m/>
    <m/>
    <m/>
    <n v="250009.29"/>
    <n v="0"/>
    <n v="249112.37400000001"/>
    <m/>
  </r>
  <r>
    <s v="Stella Lenny Kravitz - 1Q 2021"/>
    <n v="0"/>
    <s v="Luxury Brand A"/>
    <s v="Luxury Brand A"/>
    <x v="0"/>
    <s v="n/a"/>
    <s v=""/>
    <x v="0"/>
    <s v="UNIT9 x Stella Artois Bid Package"/>
    <s v="UNIT9_Stella Artois_LK_Bid v1_1.12.2021"/>
    <s v="Original"/>
    <n v="268683.28999999998"/>
    <s v="firm-bid"/>
    <m/>
    <n v="1"/>
    <m/>
    <m/>
    <m/>
    <m/>
    <m/>
    <n v="268683.28999999998"/>
    <n v="0"/>
    <n v="249112.37400000001"/>
    <m/>
  </r>
  <r>
    <s v="Stella Lenny Kravitz - 1Q 2021"/>
    <n v="0"/>
    <s v="Luxury Brand A"/>
    <s v="Luxury Brand A"/>
    <x v="0"/>
    <s v="n/a"/>
    <s v=""/>
    <x v="3"/>
    <s v="Editorial &amp; Finishing Bid"/>
    <s v="Stella Artois_Bid 14960.1R1"/>
    <s v="Original"/>
    <n v="77380"/>
    <s v="cost-plus"/>
    <m/>
    <m/>
    <m/>
    <n v="1"/>
    <n v="1"/>
    <n v="1"/>
    <n v="1"/>
    <n v="0"/>
    <n v="0"/>
    <n v="63273.15"/>
    <m/>
  </r>
  <r>
    <s v="Stella Lenny Kravitz - 1Q 2021"/>
    <n v="1"/>
    <s v="Luxury Brand A"/>
    <s v="Luxury Brand A"/>
    <x v="0"/>
    <s v="n/a"/>
    <s v="Barrelhouse"/>
    <x v="3"/>
    <s v="BarrelHouse X LennyKravitz Post Production 5831-01"/>
    <s v="BHxStella_EDITORIAL_01.11.21_v2"/>
    <s v="Original"/>
    <n v="49166.3"/>
    <s v="cost-plus"/>
    <n v="63273.15"/>
    <m/>
    <m/>
    <m/>
    <m/>
    <m/>
    <m/>
    <n v="0"/>
    <n v="0"/>
    <n v="63273.15"/>
    <n v="49166.3"/>
  </r>
  <r>
    <s v="Stella Lenny Kravitz - 1Q 2021"/>
    <n v="1"/>
    <s v="Luxury Brand A"/>
    <s v="Luxury Brand A"/>
    <x v="0"/>
    <s v="n/a"/>
    <s v="Barrelhouse"/>
    <x v="1"/>
    <s v="BarrelHouse X LennyKravitz Post Production 5831-01"/>
    <s v="BHxStella_FINISHING_01.11.21_v2"/>
    <s v="Original"/>
    <n v="19000"/>
    <s v="cost-plus"/>
    <n v="19000"/>
    <m/>
    <m/>
    <m/>
    <m/>
    <m/>
    <m/>
    <n v="0"/>
    <n v="0"/>
    <n v="19000"/>
    <n v="19000"/>
  </r>
  <r>
    <s v="Stella Solstice - 1Q 2020"/>
    <n v="0"/>
    <s v="Luxury Brand A"/>
    <s v="Luxury Brand A"/>
    <x v="0"/>
    <s v="n/a"/>
    <s v=""/>
    <x v="0"/>
    <s v="LA 3 Day V1 + COVID Breakout V1 (separate)"/>
    <s v="NM_Biscuit_Stella_LA_3DayBid_V1"/>
    <s v="Original"/>
    <n v="1193231.6100000001"/>
    <s v="cost-plus"/>
    <m/>
    <m/>
    <m/>
    <m/>
    <m/>
    <m/>
    <m/>
    <n v="0"/>
    <n v="0"/>
    <n v="953395.24809999997"/>
    <m/>
  </r>
  <r>
    <s v="Stella Solstice - 1Q 2020"/>
    <n v="0"/>
    <s v="Luxury Brand A"/>
    <s v="Luxury Brand A"/>
    <x v="0"/>
    <s v="n/a"/>
    <s v=""/>
    <x v="0"/>
    <s v="LA 3 Day V2 + Covid Breakout V2 (Separate)"/>
    <s v="Stella_LA_Bid_V2_ABID"/>
    <s v="Original"/>
    <n v="1162786.3570000001"/>
    <s v="cost-plus"/>
    <m/>
    <m/>
    <m/>
    <m/>
    <m/>
    <m/>
    <m/>
    <n v="0"/>
    <n v="0"/>
    <n v="953395.24809999997"/>
    <m/>
  </r>
  <r>
    <s v="Stella Solstice - 1Q 2020"/>
    <n v="0"/>
    <s v="Luxury Brand A"/>
    <s v="Luxury Brand A"/>
    <x v="0"/>
    <s v="n/a"/>
    <s v=""/>
    <x v="0"/>
    <s v="LA 3 Day V3 + COVID Breakout V3 (separate)"/>
    <s v="Stella_LA_Bid_V3_ABID"/>
    <s v="Original"/>
    <n v="1135991.2250000001"/>
    <s v="cost-plus"/>
    <m/>
    <m/>
    <m/>
    <m/>
    <m/>
    <m/>
    <m/>
    <n v="0"/>
    <n v="0"/>
    <n v="953395.24809999997"/>
    <m/>
  </r>
  <r>
    <s v="Stella Solstice - 1Q 2020"/>
    <n v="0"/>
    <s v="Luxury Brand A"/>
    <s v="Luxury Brand A"/>
    <x v="0"/>
    <s v="n/a"/>
    <s v=""/>
    <x v="0"/>
    <s v="STELLA - The Corner Shop"/>
    <s v="BID Stella Solstice Corner Shop LA 2 Day- JMv1"/>
    <s v="Original"/>
    <n v="799785.87679999997"/>
    <s v="cost-plus"/>
    <m/>
    <m/>
    <m/>
    <m/>
    <m/>
    <n v="1"/>
    <m/>
    <n v="0"/>
    <n v="0"/>
    <n v="953395.24809999997"/>
    <m/>
  </r>
  <r>
    <s v="Stella Solstice - 1Q 2020"/>
    <n v="0"/>
    <s v="Luxury Brand A"/>
    <s v="Luxury Brand A"/>
    <x v="0"/>
    <s v="n/a"/>
    <s v=""/>
    <x v="0"/>
    <s v="Stella Merman Jan 22"/>
    <s v="MERMAN Stella Bid LA ABID"/>
    <s v="Original"/>
    <n v="884063.5148"/>
    <s v="cost-plus"/>
    <m/>
    <n v="1"/>
    <m/>
    <m/>
    <m/>
    <n v="1"/>
    <m/>
    <n v="884063.5148"/>
    <n v="0"/>
    <n v="953395.24809999997"/>
    <m/>
  </r>
  <r>
    <s v="Stella Solstice - 1Q 2020"/>
    <n v="0"/>
    <s v="Luxury Brand A"/>
    <s v="Luxury Brand A"/>
    <x v="0"/>
    <s v="n/a"/>
    <s v=""/>
    <x v="0"/>
    <s v="Stella Merman Jan 22"/>
    <s v="MERMAN Stella Bid New Orleans ABID"/>
    <s v="Original"/>
    <n v="955673.5148"/>
    <s v="cost-plus"/>
    <m/>
    <n v="1"/>
    <m/>
    <m/>
    <m/>
    <n v="1"/>
    <m/>
    <n v="955673.5148"/>
    <n v="0"/>
    <n v="953395.24809999997"/>
    <m/>
  </r>
  <r>
    <s v="Stella Solstice - 1Q 2020"/>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r>
  <r>
    <s v="Stella Solstice - 1Q 2020"/>
    <n v="0"/>
    <s v="Luxury Brand A"/>
    <s v="Luxury Brand A"/>
    <x v="0"/>
    <s v="n/a"/>
    <s v=""/>
    <x v="0"/>
    <s v="Merman Stella New Orleans v 3 Jan 25"/>
    <s v="MERMAN Stella Bid New Orleans v3"/>
    <s v="Original"/>
    <n v="797390.69319999998"/>
    <s v="cost-plus"/>
    <m/>
    <n v="1"/>
    <m/>
    <m/>
    <m/>
    <n v="1"/>
    <m/>
    <n v="797390.69319999998"/>
    <n v="0"/>
    <n v="953395.24809999997"/>
    <m/>
  </r>
  <r>
    <s v="Stella Solstice - 1Q 2020"/>
    <n v="1"/>
    <s v="Luxury Brand A"/>
    <s v="Luxury Brand A"/>
    <x v="0"/>
    <s v="n/a"/>
    <s v="Cosmo Street"/>
    <x v="3"/>
    <s v="Cosmo Street Edit/Audio"/>
    <s v="Bid_15545_19"/>
    <s v="Original"/>
    <n v="56615"/>
    <s v="firm-bid"/>
    <n v="66724.453129999994"/>
    <m/>
    <m/>
    <n v="1"/>
    <m/>
    <n v="1"/>
    <n v="1"/>
    <n v="0"/>
    <n v="0"/>
    <n v="66724.453125"/>
    <n v="56615"/>
  </r>
  <r>
    <s v="Stella Solstice - 1Q 2020"/>
    <n v="0"/>
    <s v="Luxury Brand A"/>
    <s v="Luxury Brand A"/>
    <x v="0"/>
    <s v="n/a"/>
    <s v=""/>
    <x v="3"/>
    <s v="RPS STELLA BID REV 2"/>
    <s v="STELLA RPS REV 2"/>
    <s v="Original"/>
    <n v="76833.90625"/>
    <s v="firm-bid"/>
    <m/>
    <m/>
    <m/>
    <m/>
    <m/>
    <m/>
    <m/>
    <n v="0"/>
    <n v="0"/>
    <n v="66724.453125"/>
    <m/>
  </r>
  <r>
    <s v="Stella Solstice - 1Q 2020"/>
    <n v="0"/>
    <s v="Luxury Brand A"/>
    <s v="Luxury Brand A"/>
    <x v="0"/>
    <s v="n/a"/>
    <s v=""/>
    <x v="2"/>
    <s v="Parliament VFX Shadows"/>
    <s v="abid_398_export(1)"/>
    <s v="Original"/>
    <n v="185200"/>
    <s v="firm-bid"/>
    <m/>
    <m/>
    <m/>
    <m/>
    <m/>
    <m/>
    <m/>
    <n v="0"/>
    <n v="0"/>
    <n v="176660"/>
    <m/>
  </r>
  <r>
    <s v="Stella Solstice - 1Q 2020"/>
    <n v="0"/>
    <s v="Luxury Brand A"/>
    <s v="Luxury Brand A"/>
    <x v="0"/>
    <s v="n/a"/>
    <s v=""/>
    <x v="2"/>
    <s v="Updated BID Parliament"/>
    <s v="abid_398_export(2)"/>
    <s v="Original"/>
    <n v="226100"/>
    <s v="firm-bid"/>
    <m/>
    <m/>
    <m/>
    <m/>
    <m/>
    <m/>
    <m/>
    <n v="0"/>
    <n v="0"/>
    <n v="176660"/>
    <m/>
  </r>
  <r>
    <s v="Stella Solstice - 1Q 2020"/>
    <n v="0"/>
    <s v="Luxury Brand A"/>
    <s v="Luxury Brand A"/>
    <x v="0"/>
    <s v="n/a"/>
    <s v=""/>
    <x v="2"/>
    <s v="3 days shoot with :15 lift"/>
    <s v="abid_425_export"/>
    <s v="Original"/>
    <n v="188900"/>
    <s v="firm-bid"/>
    <m/>
    <m/>
    <m/>
    <m/>
    <m/>
    <m/>
    <m/>
    <n v="0"/>
    <n v="0"/>
    <n v="176660"/>
    <m/>
  </r>
  <r>
    <s v="Stella Solstice - 1Q 2020"/>
    <n v="0"/>
    <s v="Luxury Brand A"/>
    <s v="Luxury Brand A"/>
    <x v="0"/>
    <s v="n/a"/>
    <s v=""/>
    <x v="2"/>
    <s v="Nicole Ackermanns Approach - VFX + Finishing."/>
    <s v="abid_1080698_export"/>
    <s v="Original"/>
    <n v="163600"/>
    <s v="firm-bid"/>
    <m/>
    <n v="1"/>
    <m/>
    <m/>
    <m/>
    <m/>
    <m/>
    <n v="163600"/>
    <n v="0"/>
    <n v="176660"/>
    <m/>
  </r>
  <r>
    <s v="Stella Solstice - 1Q 2020"/>
    <n v="1"/>
    <s v="Luxury Brand A"/>
    <s v="Luxury Brand A"/>
    <x v="0"/>
    <s v="n/a"/>
    <s v="The Mill"/>
    <x v="2"/>
    <s v="Martin Aamund's Approach VFX + Finishing"/>
    <s v="abid_1080818_export"/>
    <s v="Original"/>
    <n v="119500"/>
    <s v="firm-bid"/>
    <n v="176660"/>
    <m/>
    <m/>
    <m/>
    <m/>
    <m/>
    <m/>
    <n v="0"/>
    <n v="0"/>
    <n v="176660"/>
    <n v="119500"/>
  </r>
  <r>
    <s v="Stella Solstice - 1Q 2020"/>
    <n v="0"/>
    <s v="Luxury Brand A"/>
    <s v="Luxury Brand A"/>
    <x v="0"/>
    <s v="n/a"/>
    <s v=""/>
    <x v="6"/>
    <s v="Quiet City Stella Solstice Bid"/>
    <s v="AICP_ POD_Stella_Bid Form"/>
    <s v="Original"/>
    <n v="72000"/>
    <s v="firm-bid"/>
    <m/>
    <m/>
    <m/>
    <m/>
    <m/>
    <m/>
    <m/>
    <n v="0"/>
    <n v="0"/>
    <n v="73500"/>
    <m/>
  </r>
  <r>
    <s v="Stella Solstice - 1Q 2020"/>
    <n v="0"/>
    <s v="Luxury Brand A"/>
    <s v="Luxury Brand A"/>
    <x v="0"/>
    <s v="n/a"/>
    <s v=""/>
    <x v="6"/>
    <s v="Quiet City Stella Solstice Est2"/>
    <s v="AICP_ POD_Stella EST2_Bid Form"/>
    <s v="Original"/>
    <n v="75000"/>
    <s v="firm-bid"/>
    <m/>
    <m/>
    <m/>
    <m/>
    <m/>
    <m/>
    <m/>
    <n v="0"/>
    <n v="0"/>
    <n v="73500"/>
    <m/>
  </r>
  <r>
    <s v="Michelob Ultra Seltzer SB Social Shoot - 21SB"/>
    <n v="1"/>
    <s v="Luxury Brand A"/>
    <s v="Luxury Brand A"/>
    <x v="0"/>
    <s v="n/a"/>
    <s v="Independent Media Inc."/>
    <x v="0"/>
    <s v="IM/MU"/>
    <s v="MU REVISED"/>
    <s v="Original"/>
    <n v="119844.5344"/>
    <s v="cost-plus"/>
    <n v="119844.5344"/>
    <m/>
    <m/>
    <m/>
    <m/>
    <m/>
    <m/>
    <n v="0"/>
    <n v="0"/>
    <n v="119844.5344"/>
    <n v="119844.5344"/>
  </r>
  <r>
    <s v="Bud Light OOH Studio Shoot - 1Q 2020"/>
    <n v="1"/>
    <s v="Luxury Brand A"/>
    <s v="Luxury Brand A"/>
    <x v="0"/>
    <s v="n/a"/>
    <s v="ETC. Creative INC."/>
    <x v="5"/>
    <s v="Final Bud Light Summer OOH"/>
    <s v="bud light studio"/>
    <s v="Original"/>
    <n v="27525"/>
    <s v="cost-plus"/>
    <n v="27525"/>
    <m/>
    <m/>
    <m/>
    <m/>
    <n v="1"/>
    <m/>
    <n v="0"/>
    <n v="0"/>
    <n v="27525"/>
    <n v="27525"/>
  </r>
  <r>
    <s v="YTIR Stella 1Q 2021"/>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r>
  <r>
    <s v="YTIR Stella 1Q 2021"/>
    <n v="0"/>
    <s v="Luxury Brand A"/>
    <s v="Luxury Brand A"/>
    <x v="0"/>
    <s v="n/a"/>
    <s v=""/>
    <x v="0"/>
    <s v="Furlined Yael Staav Stella Atlanta Bid Package"/>
    <s v="Furlined Stella Atlanta Bid Staav ABID v1"/>
    <s v="Original"/>
    <n v="539687"/>
    <s v="cost-plus"/>
    <m/>
    <n v="1"/>
    <m/>
    <m/>
    <m/>
    <n v="1"/>
    <m/>
    <n v="539687"/>
    <n v="0"/>
    <n v="702069.67162222217"/>
    <m/>
  </r>
  <r>
    <s v="YTIR Stella 1Q 2021"/>
    <n v="0"/>
    <s v="Luxury Brand A"/>
    <s v="Luxury Brand A"/>
    <x v="0"/>
    <s v="n/a"/>
    <s v=""/>
    <x v="0"/>
    <s v="Furlined Yael Staav Stella Atlanta Bid Package v2"/>
    <s v="Furlined Stella Atlanta Bid Staav ABID v2"/>
    <s v="Original"/>
    <n v="546087"/>
    <s v="cost-plus"/>
    <m/>
    <n v="1"/>
    <m/>
    <m/>
    <m/>
    <n v="1"/>
    <m/>
    <n v="546087"/>
    <n v="0"/>
    <n v="702069.67162222217"/>
    <m/>
  </r>
  <r>
    <s v="YTIR Stella 1Q 2021"/>
    <n v="0"/>
    <s v="Luxury Brand A"/>
    <s v="Luxury Brand A"/>
    <x v="0"/>
    <s v="n/a"/>
    <s v=""/>
    <x v="0"/>
    <s v="Furlined Yael Staav Stella LA Bid Package v2"/>
    <s v="Furlined Stella LosAngeles ABID Bid Staav v2"/>
    <s v="Original"/>
    <n v="546874"/>
    <s v="cost-plus"/>
    <m/>
    <n v="1"/>
    <m/>
    <m/>
    <m/>
    <n v="1"/>
    <m/>
    <n v="546874"/>
    <n v="0"/>
    <n v="702069.67162222217"/>
    <m/>
  </r>
  <r>
    <s v="YTIR Stella 1Q 2021"/>
    <n v="0"/>
    <s v="Luxury Brand A"/>
    <s v="Luxury Brand A"/>
    <x v="0"/>
    <s v="n/a"/>
    <s v=""/>
    <x v="0"/>
    <s v="Stella Submission_Los Angeles"/>
    <s v="AC.STELLA.ROMANEK.BID.LA_2DY.V4"/>
    <s v="Original"/>
    <n v="883568.14729999995"/>
    <s v="cost-plus"/>
    <m/>
    <m/>
    <m/>
    <m/>
    <m/>
    <m/>
    <m/>
    <n v="0"/>
    <n v="0"/>
    <n v="702069.67162222217"/>
    <m/>
  </r>
  <r>
    <s v="YTIR Stella 1Q 2021"/>
    <n v="0"/>
    <s v="Luxury Brand A"/>
    <s v="Luxury Brand A"/>
    <x v="0"/>
    <s v="n/a"/>
    <s v=""/>
    <x v="0"/>
    <s v="Stella Submission_New Orleans"/>
    <s v="AC.STELLA.ROMANEK.BID.NO_2DY.V4.abid"/>
    <s v="Original"/>
    <n v="968869.89729999995"/>
    <s v="cost-plus"/>
    <m/>
    <m/>
    <m/>
    <m/>
    <m/>
    <m/>
    <m/>
    <n v="0"/>
    <n v="0"/>
    <n v="702069.67162222217"/>
    <m/>
  </r>
  <r>
    <s v="YTIR Stella 1Q 2021"/>
    <n v="0"/>
    <s v="Luxury Brand A"/>
    <s v="Luxury Brand A"/>
    <x v="0"/>
    <s v="n/a"/>
    <s v=""/>
    <x v="0"/>
    <s v="ATLANTA-2x12 Bid Pkg"/>
    <s v="ATLANTA Bid Pkg"/>
    <s v="Original"/>
    <n v="779870"/>
    <s v="cost-plus"/>
    <m/>
    <m/>
    <n v="1"/>
    <m/>
    <m/>
    <n v="1"/>
    <m/>
    <n v="0"/>
    <n v="0"/>
    <n v="702069.67162222217"/>
    <m/>
  </r>
  <r>
    <s v="YTIR Stella 1Q 2021"/>
    <n v="0"/>
    <s v="Luxury Brand A"/>
    <s v="Luxury Brand A"/>
    <x v="0"/>
    <s v="n/a"/>
    <s v=""/>
    <x v="0"/>
    <s v="LOS ANGELES-2x12 Bid Pkg"/>
    <s v="LOS ANGELES Bid Pkg"/>
    <s v="Original"/>
    <n v="777527"/>
    <s v="cost-plus"/>
    <m/>
    <m/>
    <n v="1"/>
    <m/>
    <m/>
    <n v="1"/>
    <m/>
    <n v="0"/>
    <n v="0"/>
    <n v="702069.67162222217"/>
    <m/>
  </r>
  <r>
    <s v="YTIR Stella 1Q 2021"/>
    <n v="0"/>
    <s v="Luxury Brand A"/>
    <s v="Luxury Brand A"/>
    <x v="0"/>
    <s v="n/a"/>
    <s v=""/>
    <x v="0"/>
    <s v="V2-ATLANTA-2x12 Bid Pkg"/>
    <s v="V2 PARK ATLANTA STELLA-9 MARCH"/>
    <s v="Original"/>
    <n v="729270"/>
    <s v="cost-plus"/>
    <m/>
    <m/>
    <n v="1"/>
    <m/>
    <m/>
    <n v="1"/>
    <m/>
    <n v="0"/>
    <n v="0"/>
    <n v="702069.67162222217"/>
    <m/>
  </r>
  <r>
    <s v="YTIR Stella 1Q 2021"/>
    <n v="1"/>
    <s v="Luxury Brand A"/>
    <s v="Luxury Brand A"/>
    <x v="0"/>
    <s v="n/a"/>
    <s v="Arcade Edit"/>
    <x v="3"/>
    <s v="Stella_Mar8_Offline_MixOnly"/>
    <s v="Bid_9654_3"/>
    <s v="Original"/>
    <n v="54046.7"/>
    <s v="cost-plus"/>
    <n v="54046.7"/>
    <m/>
    <m/>
    <m/>
    <n v="1"/>
    <n v="1"/>
    <n v="1"/>
    <n v="0"/>
    <n v="0"/>
    <n v="54046.7"/>
    <n v="54046.7"/>
  </r>
  <r>
    <s v="YTIR Stella 1Q 2021"/>
    <n v="1"/>
    <s v="Luxury Brand A"/>
    <s v="Luxury Brand A"/>
    <x v="0"/>
    <s v="n/a"/>
    <s v="Arcade Edit"/>
    <x v="4"/>
    <s v="Stella_Mar8_Offline_MixOnly"/>
    <s v="Audio"/>
    <s v="Original"/>
    <n v="3560"/>
    <s v="cost-plus"/>
    <n v="3560"/>
    <m/>
    <m/>
    <m/>
    <n v="1"/>
    <n v="1"/>
    <n v="1"/>
    <n v="0"/>
    <n v="0"/>
    <n v="3560"/>
    <n v="3560"/>
  </r>
  <r>
    <s v="MU Earth Day"/>
    <n v="0"/>
    <s v="Luxury Brand A"/>
    <s v="Luxury Brand A"/>
    <x v="0"/>
    <s v="n/a"/>
    <s v=""/>
    <x v="0"/>
    <s v="Bid Michelob Ultra Atlanta v2.5"/>
    <s v="Bid 2125 Michelob ATL v2.5vc ABID"/>
    <s v="Original"/>
    <n v="915193.07519999996"/>
    <s v="cost-plus"/>
    <m/>
    <n v="1"/>
    <n v="1"/>
    <m/>
    <m/>
    <n v="1"/>
    <m/>
    <n v="915193.07519999996"/>
    <n v="0"/>
    <n v="737018.98235714284"/>
    <m/>
  </r>
  <r>
    <s v="MU Earth Day"/>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r>
  <r>
    <s v="MU Earth Day"/>
    <n v="0"/>
    <s v="Luxury Brand A"/>
    <s v="Luxury Brand A"/>
    <x v="0"/>
    <s v="n/a"/>
    <s v=""/>
    <x v="0"/>
    <s v="Michelob Rev Bid ATL v2.9"/>
    <s v="Bid 2125 Michelob ATL v2.9hh ABID"/>
    <s v="Original"/>
    <n v="799179.59589999996"/>
    <s v="cost-plus"/>
    <m/>
    <n v="1"/>
    <n v="1"/>
    <m/>
    <m/>
    <n v="1"/>
    <m/>
    <n v="799179.59589999996"/>
    <n v="0"/>
    <n v="737018.98235714284"/>
    <m/>
  </r>
  <r>
    <s v="MU Earth Day"/>
    <n v="0"/>
    <s v="Luxury Brand A"/>
    <s v="Luxury Brand A"/>
    <x v="0"/>
    <s v="n/a"/>
    <s v=""/>
    <x v="0"/>
    <s v="Michelob Rev Bid COLOMBIA v1.5"/>
    <s v="Bid 2125 Michelob v1.5 COLO ABID"/>
    <s v="Original"/>
    <n v="662391.20189999999"/>
    <s v="cost-plus"/>
    <m/>
    <n v="1"/>
    <n v="1"/>
    <m/>
    <m/>
    <n v="1"/>
    <m/>
    <n v="662391.20189999999"/>
    <n v="0"/>
    <n v="737018.98235714284"/>
    <m/>
  </r>
  <r>
    <s v="MU Earth Day"/>
    <n v="0"/>
    <s v="Luxury Brand A"/>
    <s v="Luxury Brand A"/>
    <x v="0"/>
    <s v="n/a"/>
    <s v=""/>
    <x v="0"/>
    <s v="Michelob Rev Bid COLOMBIA v1.7"/>
    <s v="Bid 2125 Michelob v1.7 COLO ABID"/>
    <s v="Original"/>
    <n v="603650.83429999999"/>
    <s v="cost-plus"/>
    <m/>
    <n v="1"/>
    <n v="1"/>
    <m/>
    <m/>
    <n v="1"/>
    <m/>
    <n v="603650.83429999999"/>
    <n v="0"/>
    <n v="737018.98235714284"/>
    <m/>
  </r>
  <r>
    <s v="MU Earth Day"/>
    <n v="0"/>
    <s v="Luxury Brand A"/>
    <s v="Luxury Brand A"/>
    <x v="0"/>
    <s v="n/a"/>
    <s v=""/>
    <x v="0"/>
    <s v="Bid Michelob Ultra Miami v3.4"/>
    <s v="Bid 2125 Michelob FL v3.4vc ABID"/>
    <s v="Original"/>
    <n v="704353.69850000006"/>
    <s v="cost-plus"/>
    <m/>
    <n v="1"/>
    <n v="1"/>
    <m/>
    <m/>
    <n v="1"/>
    <m/>
    <n v="704353.69850000006"/>
    <n v="0"/>
    <n v="737018.98235714284"/>
    <m/>
  </r>
  <r>
    <s v="MU Earth Day"/>
    <n v="0"/>
    <s v="Luxury Brand A"/>
    <s v="Luxury Brand A"/>
    <x v="0"/>
    <s v="n/a"/>
    <s v=""/>
    <x v="0"/>
    <s v="Bid Michelob Ultra Atlanta v2.10"/>
    <s v="Bid 2125 Michelob ATL v2.10vc ABID"/>
    <s v="Original"/>
    <n v="797556.84589999996"/>
    <s v="cost-plus"/>
    <m/>
    <n v="1"/>
    <n v="1"/>
    <m/>
    <m/>
    <n v="1"/>
    <m/>
    <n v="797556.84589999996"/>
    <n v="0"/>
    <n v="737018.98235714284"/>
    <m/>
  </r>
  <r>
    <s v="MU Earth Day"/>
    <n v="0"/>
    <s v="Luxury Brand A"/>
    <s v="Luxury Brand A"/>
    <x v="0"/>
    <s v="n/a"/>
    <s v=""/>
    <x v="3"/>
    <s v="EarthDay_MusicVideo_editcolormix_NOWKND"/>
    <s v="EarthDay_OfflineColorMix_NOWKND"/>
    <s v="Original"/>
    <n v="175290.14"/>
    <s v="firm-bid"/>
    <m/>
    <m/>
    <m/>
    <m/>
    <n v="1"/>
    <n v="1"/>
    <n v="1"/>
    <n v="0"/>
    <n v="0"/>
    <n v="161300.64199999999"/>
    <m/>
  </r>
  <r>
    <s v="MU Earth Day"/>
    <n v="0"/>
    <s v="Luxury Brand A"/>
    <s v="Luxury Brand A"/>
    <x v="0"/>
    <s v="n/a"/>
    <s v=""/>
    <x v="3"/>
    <s v="EarthDay_MusicVideo_editcolormix_ACCELERATED"/>
    <s v="EarthDay_OfflineColorMix_ACCELERATED"/>
    <s v="Original"/>
    <n v="186588.45"/>
    <s v="firm-bid"/>
    <m/>
    <m/>
    <m/>
    <m/>
    <n v="1"/>
    <n v="1"/>
    <n v="1"/>
    <n v="0"/>
    <n v="0"/>
    <n v="161300.64199999999"/>
    <m/>
  </r>
  <r>
    <s v="MU Earth Day"/>
    <n v="0"/>
    <s v="Luxury Brand A"/>
    <s v="Luxury Brand A"/>
    <x v="0"/>
    <s v="n/a"/>
    <s v=""/>
    <x v="3"/>
    <s v="EarthDay_MusicVideoNOSOCIALS_editcolormix_NOWKND"/>
    <s v="MusicVideoNoSocialsNoWKND"/>
    <s v="Original"/>
    <n v="142897.44"/>
    <s v="firm-bid"/>
    <m/>
    <m/>
    <m/>
    <m/>
    <n v="1"/>
    <n v="1"/>
    <n v="1"/>
    <n v="0"/>
    <n v="0"/>
    <n v="161300.64199999999"/>
    <m/>
  </r>
  <r>
    <s v="MU Earth Day"/>
    <n v="0"/>
    <s v="Luxury Brand A"/>
    <s v="Luxury Brand A"/>
    <x v="0"/>
    <s v="n/a"/>
    <s v=""/>
    <x v="3"/>
    <s v="EarthDay_MusicVideoNOSOCIALS_editcolormix_ACCELERATED"/>
    <s v="MusicVideoNOSocialsWITHWKND"/>
    <s v="Original"/>
    <n v="154433.74"/>
    <s v="firm-bid"/>
    <m/>
    <m/>
    <m/>
    <m/>
    <n v="1"/>
    <n v="1"/>
    <n v="1"/>
    <n v="0"/>
    <n v="0"/>
    <n v="161300.64199999999"/>
    <m/>
  </r>
  <r>
    <s v="MU Earth Day"/>
    <n v="1"/>
    <s v="Luxury Brand A"/>
    <s v="Luxury Brand A"/>
    <x v="0"/>
    <s v="n/a"/>
    <s v="Arcade Edit"/>
    <x v="3"/>
    <s v="EarthDay_MV_NOSOCIALS_REV_Mar18"/>
    <s v="Bid_9629_10"/>
    <s v="Original"/>
    <n v="147293.44"/>
    <s v="firm-bid"/>
    <n v="161300.64199999999"/>
    <m/>
    <m/>
    <m/>
    <n v="1"/>
    <n v="1"/>
    <n v="1"/>
    <n v="0"/>
    <n v="0"/>
    <n v="161300.64199999999"/>
    <n v="147293.44"/>
  </r>
  <r>
    <s v="MU Earth Day"/>
    <n v="1"/>
    <s v="Luxury Brand A"/>
    <s v="Luxury Brand A"/>
    <x v="0"/>
    <s v="n/a"/>
    <s v="The Mill"/>
    <x v="2"/>
    <s v="3/12 | Music Video"/>
    <s v="abid_1082867_export"/>
    <s v="Original"/>
    <n v="168120"/>
    <s v="cost-plus"/>
    <n v="174120"/>
    <m/>
    <m/>
    <m/>
    <m/>
    <m/>
    <m/>
    <n v="0"/>
    <n v="0"/>
    <n v="174120"/>
    <n v="168120"/>
  </r>
  <r>
    <s v="MU Earth Day"/>
    <n v="0"/>
    <s v="Luxury Brand A"/>
    <s v="Luxury Brand A"/>
    <x v="0"/>
    <s v="n/a"/>
    <s v=""/>
    <x v="2"/>
    <s v="3/12 | Music Video Accelerated"/>
    <s v="abid_1082871_export"/>
    <s v="Original"/>
    <n v="180120"/>
    <s v="cost-plus"/>
    <m/>
    <m/>
    <m/>
    <m/>
    <m/>
    <m/>
    <m/>
    <n v="0"/>
    <n v="0"/>
    <n v="174120"/>
    <m/>
  </r>
  <r>
    <s v="Bud Light Coolers"/>
    <n v="0"/>
    <s v="Luxury Brand A"/>
    <s v="Luxury Brand A"/>
    <x v="0"/>
    <s v="n/a"/>
    <s v=""/>
    <x v="0"/>
    <s v="AC.BUDLIGHT.REES.PROD BID.NO_4DY.V2"/>
    <s v="AC.BUDLIGHT.REES.BID.NO_4DY.V4.abid"/>
    <s v="Original"/>
    <n v="1528347.713"/>
    <s v="cost-plus"/>
    <m/>
    <n v="1"/>
    <n v="1"/>
    <m/>
    <m/>
    <m/>
    <m/>
    <n v="1528347.713"/>
    <n v="0"/>
    <n v="960338.05835714273"/>
    <m/>
  </r>
  <r>
    <s v="Bud Light Coolers"/>
    <n v="0"/>
    <s v="Luxury Brand A"/>
    <s v="Luxury Brand A"/>
    <x v="0"/>
    <s v="n/a"/>
    <s v=""/>
    <x v="0"/>
    <s v="AC.BUDLIGHT.REES.PROD BID.NO_4DY.V2"/>
    <s v="AC.BUDLIGHT.REES.BID.NO_4DY.V4.abid"/>
    <s v="Original"/>
    <n v="1528347.713"/>
    <s v="cost-plus"/>
    <m/>
    <n v="1"/>
    <n v="1"/>
    <m/>
    <m/>
    <m/>
    <m/>
    <n v="1528347.713"/>
    <n v="0"/>
    <n v="960338.05835714273"/>
    <m/>
  </r>
  <r>
    <s v="Bud Light Cooler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r>
  <r>
    <s v="Bud Light Coolers"/>
    <n v="0"/>
    <s v="Luxury Brand A"/>
    <s v="Luxury Brand A"/>
    <x v="0"/>
    <s v="n/a"/>
    <s v=""/>
    <x v="0"/>
    <s v="AC.BUDLIGHT.REES.BID.NO_3DY.V2"/>
    <s v="AC.BUDLIGHT.REES.BID.NO_3DY.V3.abid"/>
    <s v="Original"/>
    <n v="1369572.1780000001"/>
    <s v="cost-plus"/>
    <m/>
    <n v="1"/>
    <n v="1"/>
    <m/>
    <m/>
    <m/>
    <m/>
    <n v="1369572.1780000001"/>
    <n v="0"/>
    <n v="960338.05835714273"/>
    <m/>
  </r>
  <r>
    <s v="Bud Light Coolers"/>
    <n v="0"/>
    <s v="Luxury Brand A"/>
    <s v="Luxury Brand A"/>
    <x v="0"/>
    <s v="n/a"/>
    <s v=""/>
    <x v="0"/>
    <s v="Bud Light / Mike Warzin / Arts &amp; Sciences / 4 Days / New Orleans"/>
    <s v="Bud Light_Warzin_A&amp;S_4 Day_New Orleans"/>
    <s v="Original"/>
    <n v="1571806.49"/>
    <s v="cost-plus"/>
    <m/>
    <m/>
    <m/>
    <m/>
    <m/>
    <m/>
    <m/>
    <n v="0"/>
    <n v="0"/>
    <n v="960338.05835714273"/>
    <m/>
  </r>
  <r>
    <s v="Bud Light Coolers"/>
    <n v="0"/>
    <s v="Luxury Brand A"/>
    <s v="Luxury Brand A"/>
    <x v="0"/>
    <s v="n/a"/>
    <s v=""/>
    <x v="0"/>
    <s v="Bud Light / Mike Warzin / Arts &amp; Sciences / 4 Days / New Orleans"/>
    <s v="Bud Light_Warzin_A&amp;S_C+ Covid Costs_4 Day"/>
    <s v="Original"/>
    <n v="184356.8"/>
    <s v="cost-plus"/>
    <m/>
    <m/>
    <m/>
    <m/>
    <m/>
    <m/>
    <m/>
    <n v="0"/>
    <n v="0"/>
    <n v="960338.05835714273"/>
    <m/>
  </r>
  <r>
    <s v="Bud Light Coolers"/>
    <n v="0"/>
    <s v="Luxury Brand A"/>
    <s v="Luxury Brand A"/>
    <x v="0"/>
    <s v="n/a"/>
    <s v=""/>
    <x v="0"/>
    <s v="Bud Light / Mike Warzin / Arts &amp; Sciences / 3 Days / New Orleans"/>
    <s v="Bud Light_Warzin_A&amp;S_C+Covid Costs_3 Day"/>
    <s v="Original"/>
    <n v="150166.70000000001"/>
    <s v="cost-plus"/>
    <m/>
    <m/>
    <m/>
    <m/>
    <m/>
    <m/>
    <m/>
    <n v="0"/>
    <n v="0"/>
    <n v="960338.05835714273"/>
    <m/>
  </r>
  <r>
    <s v="Bud Light Coolers"/>
    <n v="0"/>
    <s v="Luxury Brand A"/>
    <s v="Luxury Brand A"/>
    <x v="0"/>
    <s v="n/a"/>
    <s v=""/>
    <x v="0"/>
    <s v="Bud Light / Mike Warzin / Arts &amp; Sciences / 3 Days / New Orleans"/>
    <s v="Bud Light_Warzin_A&amp;S_3 Day_New Orleans"/>
    <s v="Original"/>
    <n v="1387154.67"/>
    <s v="cost-plus"/>
    <m/>
    <m/>
    <m/>
    <m/>
    <m/>
    <m/>
    <m/>
    <n v="0"/>
    <n v="0"/>
    <n v="960338.05835714273"/>
    <m/>
  </r>
  <r>
    <s v="Bud Light Coolers"/>
    <n v="0"/>
    <s v="Luxury Brand A"/>
    <s v="Luxury Brand A"/>
    <x v="0"/>
    <s v="n/a"/>
    <s v=""/>
    <x v="0"/>
    <s v="Bud Light / Warzin / Arts &amp; Sciences / Bid Package 3.11.21"/>
    <s v="Bud LIght_Warzin_A&amp;S_3 Day_New Orleans_v2"/>
    <s v="Original"/>
    <n v="1323883.76"/>
    <s v="cost-plus"/>
    <m/>
    <m/>
    <m/>
    <m/>
    <m/>
    <m/>
    <m/>
    <n v="0"/>
    <n v="0"/>
    <n v="960338.05835714273"/>
    <m/>
  </r>
  <r>
    <s v="Bud Light Coolers"/>
    <n v="0"/>
    <s v="Luxury Brand A"/>
    <s v="Luxury Brand A"/>
    <x v="0"/>
    <s v="n/a"/>
    <s v=""/>
    <x v="0"/>
    <s v="Bud Light / Warzin / Arts &amp; Sciences / Bid Package 3.11.21"/>
    <s v="Bud LIght_Warzin_A&amp;S_C+ COVID COSTS 3 DAY_V2"/>
    <s v="Original"/>
    <n v="137377.70000000001"/>
    <s v="cost-plus"/>
    <m/>
    <m/>
    <m/>
    <m/>
    <m/>
    <m/>
    <m/>
    <n v="0"/>
    <n v="0"/>
    <n v="960338.05835714273"/>
    <m/>
  </r>
  <r>
    <s v="Bud Light Coolers"/>
    <n v="0"/>
    <s v="Luxury Brand A"/>
    <s v="Luxury Brand A"/>
    <x v="0"/>
    <s v="n/a"/>
    <s v=""/>
    <x v="0"/>
    <s v="Bud Light / Warzin / Arts &amp; Sciences / 3 Day Bid V3"/>
    <s v="Bud Light_Warzin_A&amp;S_3 Day_New Orleans_v3"/>
    <s v="Original"/>
    <n v="1316973.81"/>
    <s v="cost-plus"/>
    <m/>
    <m/>
    <m/>
    <m/>
    <m/>
    <m/>
    <m/>
    <n v="0"/>
    <n v="0"/>
    <n v="960338.05835714273"/>
    <m/>
  </r>
  <r>
    <s v="Bud Light Coolers"/>
    <n v="0"/>
    <s v="Luxury Brand A"/>
    <s v="Luxury Brand A"/>
    <x v="0"/>
    <s v="n/a"/>
    <s v=""/>
    <x v="0"/>
    <s v="Bud Light / Warzin / Arts &amp; Sciences / 3 Day Bid V3"/>
    <s v="Bud LIght_Warzin_A&amp;S_C+ COVID COSTS 3 DAY_V2"/>
    <s v="Original"/>
    <n v="137377.70000000001"/>
    <s v="cost-plus"/>
    <m/>
    <m/>
    <m/>
    <m/>
    <m/>
    <m/>
    <m/>
    <n v="0"/>
    <n v="0"/>
    <n v="960338.05835714273"/>
    <m/>
  </r>
  <r>
    <s v="Bud Light Coolers"/>
    <n v="0"/>
    <s v="Luxury Brand A"/>
    <s v="Luxury Brand A"/>
    <x v="0"/>
    <s v="n/a"/>
    <s v=""/>
    <x v="0"/>
    <s v="Bud Light / Mike Warzin / Arts &amp; Sciences / 3 Day Bid  V4"/>
    <s v="Bud Light_Warzin_A&amp;S_3 Day_New Orleans_v4"/>
    <s v="Original"/>
    <n v="1335066.78"/>
    <s v="cost-plus"/>
    <m/>
    <m/>
    <m/>
    <m/>
    <m/>
    <m/>
    <m/>
    <n v="0"/>
    <n v="0"/>
    <n v="960338.05835714273"/>
    <m/>
  </r>
  <r>
    <s v="Bud Light Coolers"/>
    <n v="0"/>
    <s v="Luxury Brand A"/>
    <s v="Luxury Brand A"/>
    <x v="0"/>
    <s v="n/a"/>
    <s v=""/>
    <x v="0"/>
    <s v="Bud Light / Mike Warzin / Arts &amp; Sciences / 3 Day Bid  V4"/>
    <s v="Bud Light_Warzin_A&amp;S_C + Covid Costs_3 Day_V3"/>
    <s v="Original"/>
    <n v="129479.25"/>
    <s v="cost-plus"/>
    <m/>
    <m/>
    <m/>
    <m/>
    <m/>
    <m/>
    <m/>
    <n v="0"/>
    <n v="0"/>
    <n v="960338.05835714273"/>
    <m/>
  </r>
  <r>
    <s v="Bud Light Coolers"/>
    <n v="1"/>
    <s v="Luxury Brand A"/>
    <s v="Luxury Brand A"/>
    <x v="0"/>
    <s v="n/a"/>
    <s v="Arcade Edit"/>
    <x v="3"/>
    <s v="BudlightCooler_OfflineColorVOrec"/>
    <s v="Bid_9625_4"/>
    <s v="Original"/>
    <n v="140356.66"/>
    <s v="cost-plus"/>
    <n v="140356.66"/>
    <m/>
    <m/>
    <m/>
    <m/>
    <n v="1"/>
    <n v="1"/>
    <n v="0"/>
    <n v="0"/>
    <n v="140356.66"/>
    <n v="140356.66"/>
  </r>
  <r>
    <s v="Bud Light Coolers"/>
    <n v="1"/>
    <s v="Luxury Brand A"/>
    <s v="Luxury Brand A"/>
    <x v="0"/>
    <s v="n/a"/>
    <s v="The Mill"/>
    <x v="2"/>
    <s v="REV w/Mill discount - 3.11 I x1 :30, 5x :15's + End Card. Boom up x1"/>
    <s v="abid_1082799_export"/>
    <s v="Original"/>
    <n v="164130"/>
    <s v="cost-plus"/>
    <n v="164130"/>
    <m/>
    <m/>
    <m/>
    <m/>
    <m/>
    <m/>
    <n v="0"/>
    <n v="0"/>
    <n v="164130"/>
    <n v="164130"/>
  </r>
  <r>
    <s v="Michelob Ultra FCB Shoot"/>
    <n v="1"/>
    <s v="Luxury Brand A"/>
    <s v="Luxury Brand A"/>
    <x v="0"/>
    <s v="n/a"/>
    <s v="Maes Studio, Inc."/>
    <x v="0"/>
    <s v="Maes Approach Michelob Ultra"/>
    <s v="FCB MUL T3 Seltzer and Holiday Shoot"/>
    <s v="Original"/>
    <n v="69966.25"/>
    <s v="cost-plus"/>
    <n v="73935.166670000006"/>
    <m/>
    <m/>
    <m/>
    <m/>
    <m/>
    <m/>
    <n v="0"/>
    <n v="0"/>
    <n v="73935.166666666672"/>
    <n v="69966.25"/>
  </r>
  <r>
    <s v="Michelob Ultra FCB Shoot"/>
    <n v="0"/>
    <s v="Luxury Brand A"/>
    <s v="Luxury Brand A"/>
    <x v="0"/>
    <s v="n/a"/>
    <s v=""/>
    <x v="0"/>
    <s v="FCB MUL T3 Seltzer and Holiday Shoot v2"/>
    <s v="ESTv3FCB MUL T3 Seltzer and Holiday Shootv3"/>
    <s v="Original"/>
    <n v="74316.25"/>
    <s v="cost-plus"/>
    <m/>
    <m/>
    <m/>
    <m/>
    <m/>
    <m/>
    <m/>
    <n v="0"/>
    <n v="0"/>
    <n v="73935.166666666672"/>
    <m/>
  </r>
  <r>
    <s v="Michelob Ultra FCB Shoot"/>
    <n v="0"/>
    <s v="Luxury Brand A"/>
    <s v="Luxury Brand A"/>
    <x v="0"/>
    <s v="n/a"/>
    <s v=""/>
    <x v="0"/>
    <s v="Deepi Ahluwalia // Michelob Ultra"/>
    <s v="Deepi Ahluwalia_FCBChicago_MichelobUltra"/>
    <s v="Original"/>
    <n v="77523"/>
    <s v="cost-plus"/>
    <m/>
    <n v="1"/>
    <n v="1"/>
    <m/>
    <m/>
    <n v="1"/>
    <n v="1"/>
    <n v="77523"/>
    <n v="0"/>
    <n v="73935.166666666672"/>
    <m/>
  </r>
  <r>
    <s v="Budweiser T2 2021 Production"/>
    <n v="1"/>
    <s v="Luxury Brand A"/>
    <s v="Luxury Brand A"/>
    <x v="0"/>
    <s v="n/a"/>
    <s v="Cosmo Street"/>
    <x v="3"/>
    <s v="41129 BUD T2 RED WHITE &amp; BUD 15184.1_042221"/>
    <s v="41129 BUD T2 RED WHITE &amp; BUD 15184.1_042221"/>
    <s v="Original"/>
    <n v="162570"/>
    <s v=""/>
    <n v="162570"/>
    <m/>
    <m/>
    <m/>
    <m/>
    <n v="1"/>
    <n v="1"/>
    <n v="0"/>
    <n v="0"/>
    <n v="162570"/>
    <n v="162570"/>
  </r>
  <r>
    <s v="AB LGAB 2.0 - Launch Manifesto"/>
    <n v="0"/>
    <s v="Luxury Brand A"/>
    <s v="Luxury Brand A"/>
    <x v="0"/>
    <s v="n/a"/>
    <s v=""/>
    <x v="3"/>
    <s v="41:546 LGAB, SAFELY FILM"/>
    <s v="Bid_16625_5"/>
    <s v="Original"/>
    <n v="20150"/>
    <s v="cost-plus"/>
    <m/>
    <m/>
    <m/>
    <m/>
    <m/>
    <n v="1"/>
    <n v="1"/>
    <n v="0"/>
    <n v="0"/>
    <n v="24055"/>
    <m/>
  </r>
  <r>
    <s v="AB LGAB 2.0 - Launch Manifesto"/>
    <n v="0"/>
    <s v="Luxury Brand A"/>
    <s v="Luxury Brand A"/>
    <x v="0"/>
    <s v="n/a"/>
    <s v=""/>
    <x v="3"/>
    <s v="41:546 LGAB, SAFELY FILM"/>
    <s v="Bid_16625_8"/>
    <s v="Original"/>
    <n v="27960"/>
    <s v="cost-plus"/>
    <m/>
    <m/>
    <m/>
    <m/>
    <m/>
    <n v="1"/>
    <n v="1"/>
    <n v="0"/>
    <n v="0"/>
    <n v="24055"/>
    <m/>
  </r>
  <r>
    <s v="Bud Light Core Blue 'Early Arrival'"/>
    <n v="0"/>
    <s v="Luxury Brand A"/>
    <s v="Luxury Brand A"/>
    <x v="1"/>
    <s v="n/a"/>
    <s v=""/>
    <x v="0"/>
    <s v="MG Bud Light ABID"/>
    <s v="MG Bud Light ABID"/>
    <s v="Original"/>
    <n v="723760"/>
    <s v="cost-plus"/>
    <m/>
    <m/>
    <m/>
    <m/>
    <m/>
    <m/>
    <n v="1"/>
    <n v="0"/>
    <n v="0"/>
    <n v="723760"/>
    <m/>
  </r>
  <r>
    <s v="Equity Campaign"/>
    <n v="0"/>
    <s v="Luxury Brand A"/>
    <s v="Luxury Brand A"/>
    <x v="0"/>
    <s v="n/a"/>
    <s v=""/>
    <x v="0"/>
    <s v="Riggs / Busch Light 3 Day Vancouver Bid Submission"/>
    <s v=""/>
    <s v="Original"/>
    <n v="1091065"/>
    <s v="firm-bid"/>
    <m/>
    <m/>
    <n v="1"/>
    <m/>
    <m/>
    <n v="1"/>
    <m/>
    <n v="0"/>
    <n v="0"/>
    <n v="1014754.5"/>
    <m/>
  </r>
  <r>
    <s v="Equity Campaign"/>
    <n v="1"/>
    <s v="Luxury Brand A"/>
    <s v="Luxury Brand A"/>
    <x v="0"/>
    <s v="n/a"/>
    <s v="Internal ABID"/>
    <x v="0"/>
    <s v="Prettybird Production"/>
    <s v="Pretty Bird Production EXPORT"/>
    <s v="Original"/>
    <n v="938444"/>
    <s v="firm-bid"/>
    <n v="1014754.5"/>
    <m/>
    <m/>
    <m/>
    <m/>
    <m/>
    <m/>
    <n v="0"/>
    <n v="0"/>
    <n v="1014754.5"/>
    <n v="938444"/>
  </r>
  <r>
    <s v="Equity Campaign"/>
    <n v="1"/>
    <s v="Luxury Brand A"/>
    <s v="Luxury Brand A"/>
    <x v="0"/>
    <s v="n/a"/>
    <s v="Arcade Edit"/>
    <x v="3"/>
    <s v="Arcade Edit"/>
    <s v="Arcade Edit EXPORT"/>
    <s v="Original"/>
    <n v="140253"/>
    <s v="cost-plus"/>
    <n v="140253"/>
    <m/>
    <m/>
    <m/>
    <m/>
    <m/>
    <m/>
    <n v="0"/>
    <n v="0"/>
    <n v="140253"/>
    <n v="140253"/>
  </r>
  <r>
    <s v="Equity Campaign"/>
    <n v="1"/>
    <s v="Luxury Brand A"/>
    <s v="Luxury Brand A"/>
    <x v="0"/>
    <s v="n/a"/>
    <s v="The Mill"/>
    <x v="2"/>
    <s v="The Mill VFX"/>
    <s v="The Mill VFX EXPORT"/>
    <s v="Original"/>
    <n v="160000"/>
    <s v="cost-plus"/>
    <n v="160000"/>
    <m/>
    <m/>
    <m/>
    <m/>
    <m/>
    <m/>
    <n v="0"/>
    <n v="0"/>
    <n v="160000"/>
    <n v="160000"/>
  </r>
  <r>
    <s v="Michelob Ultra Superior Hills"/>
    <n v="1"/>
    <s v="Luxury Brand A"/>
    <s v="Luxury Brand A"/>
    <x v="1"/>
    <s v="n/a"/>
    <s v="Iconoclast"/>
    <x v="0"/>
    <s v="Iconoclast Production"/>
    <s v="ICONCOLAST BID PACKAGE MICHELOB ULTRA SB CAMPAIGN NOV17rev copy"/>
    <s v="Original"/>
    <n v="3624777"/>
    <s v="firm-bid"/>
    <n v="3624777"/>
    <m/>
    <m/>
    <m/>
    <m/>
    <m/>
    <m/>
    <n v="0"/>
    <n v="0"/>
    <n v="3624777"/>
    <n v="3624777"/>
  </r>
  <r>
    <s v="Michelob Ultra Superior Hills"/>
    <n v="1"/>
    <s v="Luxury Brand A"/>
    <s v="Luxury Brand A"/>
    <x v="1"/>
    <s v="n/a"/>
    <s v="Arts Academy"/>
    <x v="3"/>
    <s v="Arts Academy Editorial"/>
    <s v="AAE_Michelob SB   Travel &amp; Partnership_Offline Only_Bid_1199.3"/>
    <s v="Original"/>
    <n v="249863.44"/>
    <s v="cost-plus"/>
    <n v="249863.44"/>
    <m/>
    <m/>
    <m/>
    <m/>
    <m/>
    <m/>
    <n v="0"/>
    <n v="0"/>
    <n v="249863.44"/>
    <n v="249863.44"/>
  </r>
  <r>
    <s v="Michelob Ultra Superior Hills"/>
    <n v="1"/>
    <s v="Luxury Brand A"/>
    <s v="Luxury Brand A"/>
    <x v="1"/>
    <s v="n/a"/>
    <s v="Wave Studios NY"/>
    <x v="4"/>
    <s v="Wave"/>
    <s v="Wave"/>
    <s v="Original"/>
    <n v="90325"/>
    <s v="cost-plus"/>
    <n v="90325"/>
    <m/>
    <m/>
    <m/>
    <m/>
    <m/>
    <m/>
    <n v="0"/>
    <n v="0"/>
    <n v="90325"/>
    <n v="90325"/>
  </r>
  <r>
    <s v="Michelob Ultra Superior Hills"/>
    <n v="1"/>
    <s v="Luxury Brand A"/>
    <s v="Luxury Brand A"/>
    <x v="1"/>
    <s v="n/a"/>
    <s v="Parliament"/>
    <x v="2"/>
    <s v="Parliament"/>
    <s v="Parliament"/>
    <s v="Original"/>
    <n v="495540"/>
    <s v="firm-bid"/>
    <n v="495540"/>
    <m/>
    <m/>
    <m/>
    <m/>
    <m/>
    <m/>
    <n v="0"/>
    <n v="0"/>
    <n v="495540"/>
    <n v="495540"/>
  </r>
  <r>
    <s v="Michelob Ultra Superior Hills"/>
    <n v="1"/>
    <s v="Luxury Brand A"/>
    <s v="Luxury Brand A"/>
    <x v="1"/>
    <s v="n/a"/>
    <s v="Co3"/>
    <x v="7"/>
    <s v="Company 3 Grading"/>
    <s v="W+K - Michelob SB-PP - Pre Bill"/>
    <s v="Original"/>
    <n v="98019.04"/>
    <s v="firm-bid"/>
    <n v="98019.04"/>
    <m/>
    <m/>
    <m/>
    <m/>
    <m/>
    <m/>
    <n v="0"/>
    <n v="0"/>
    <n v="98019.04"/>
    <n v="98019.04"/>
  </r>
  <r>
    <s v="Michelob Ultra Superior Hills"/>
    <n v="1"/>
    <s v="Luxury Brand A"/>
    <s v="Luxury Brand A"/>
    <x v="1"/>
    <s v="n/a"/>
    <s v="Iconoclast"/>
    <x v="8"/>
    <s v="Iconoclast Production"/>
    <s v="ICONOCLAST.MICHELOB ULTRA MIAMI 6 DAYS nov17COVID"/>
    <s v="Original"/>
    <n v="238144"/>
    <s v="cost-plus"/>
    <n v="238144"/>
    <m/>
    <m/>
    <m/>
    <m/>
    <m/>
    <m/>
    <n v="0"/>
    <n v="0"/>
    <n v="238144"/>
    <n v="238144"/>
  </r>
  <r>
    <s v="Michelob Ultra Superior Hills"/>
    <n v="1"/>
    <s v="Luxury Brand A"/>
    <s v="Luxury Brand A"/>
    <x v="1"/>
    <s v="n/a"/>
    <s v="Walker"/>
    <x v="6"/>
    <s v="Walker"/>
    <s v="WalkerAudio"/>
    <s v="Original"/>
    <n v="90325"/>
    <s v="firm-bid"/>
    <n v="90325"/>
    <m/>
    <m/>
    <m/>
    <m/>
    <m/>
    <m/>
    <n v="0"/>
    <n v="0"/>
    <n v="90325"/>
    <n v="90325"/>
  </r>
  <r>
    <s v="Corona Quarter Sunsets Production"/>
    <n v="0"/>
    <s v="Luxury Brand A"/>
    <s v="Luxury Brand A"/>
    <x v="1"/>
    <s v="n/a"/>
    <s v=""/>
    <x v="0"/>
    <s v="123"/>
    <s v="RSA HARRIS AICP BID UPLOAD"/>
    <s v="Original"/>
    <n v="593909"/>
    <s v="firm-bid"/>
    <m/>
    <m/>
    <m/>
    <m/>
    <m/>
    <m/>
    <m/>
    <n v="0"/>
    <n v="0"/>
    <n v="593909"/>
    <m/>
  </r>
  <r>
    <s v="Corona Quarter Sunsets Production"/>
    <n v="0"/>
    <s v="Luxury Brand A"/>
    <s v="Luxury Brand A"/>
    <x v="1"/>
    <s v="n/a"/>
    <s v=""/>
    <x v="8"/>
    <s v="123"/>
    <s v="RSA COVID CORONA"/>
    <s v="Original"/>
    <n v="9049"/>
    <s v="cost-plus"/>
    <m/>
    <m/>
    <m/>
    <m/>
    <m/>
    <m/>
    <m/>
    <n v="0"/>
    <n v="0"/>
    <n v="9049"/>
    <m/>
  </r>
  <r>
    <s v="Cutwater Equity Campaign 2023"/>
    <n v="1"/>
    <s v="Niche Brand A"/>
    <s v="Niche Brand A"/>
    <x v="2"/>
    <s v="n/a"/>
    <s v="1stAveMachine"/>
    <x v="0"/>
    <s v="1stAveMachine Cutwater Bid Package"/>
    <s v="1stAveMachine Cutwater"/>
    <s v="Original"/>
    <n v="707268"/>
    <s v="firm-bid"/>
    <n v="705255"/>
    <n v="1"/>
    <m/>
    <m/>
    <m/>
    <m/>
    <m/>
    <n v="707268"/>
    <n v="707268"/>
    <n v="705255"/>
    <n v="707268"/>
  </r>
  <r>
    <s v="Cutwater Equity Campaign 2023"/>
    <n v="1"/>
    <s v="Niche Brand A"/>
    <s v="Niche Brand A"/>
    <x v="2"/>
    <s v="n/a"/>
    <s v="1stAveMachine"/>
    <x v="0"/>
    <s v="1stAveMachine Production"/>
    <s v="1stAveMachine Production EXPORT"/>
    <s v="Original"/>
    <n v="703242"/>
    <s v="firm-bid"/>
    <n v="705255"/>
    <m/>
    <m/>
    <m/>
    <m/>
    <m/>
    <m/>
    <n v="0"/>
    <n v="0"/>
    <n v="705255"/>
    <n v="703242"/>
  </r>
  <r>
    <s v="Cutwater Equity Campaign 2023"/>
    <n v="1"/>
    <s v="Niche Brand A"/>
    <s v="Niche Brand A"/>
    <x v="2"/>
    <s v="n/a"/>
    <s v="1stAveMachine"/>
    <x v="3"/>
    <s v="1stAveMachine Cutwater Bid Package"/>
    <s v="Editorial"/>
    <s v="Original"/>
    <n v="249543"/>
    <s v="firm-bid"/>
    <n v="249543"/>
    <n v="1"/>
    <m/>
    <m/>
    <m/>
    <m/>
    <m/>
    <n v="249543"/>
    <n v="249543"/>
    <n v="249543"/>
    <n v="249543"/>
  </r>
  <r>
    <s v="Cutwater Equity Campaign 2023"/>
    <n v="1"/>
    <s v="Niche Brand A"/>
    <s v="Niche Brand A"/>
    <x v="2"/>
    <s v="n/a"/>
    <s v="Studio PPS"/>
    <x v="3"/>
    <s v="Studio PPS Finish"/>
    <s v="Studio PPS Finish EXPORT"/>
    <s v="Original"/>
    <n v="249543"/>
    <s v="firm-bid"/>
    <n v="249543"/>
    <m/>
    <m/>
    <m/>
    <m/>
    <m/>
    <m/>
    <n v="0"/>
    <n v="0"/>
    <n v="249543"/>
    <n v="249543"/>
  </r>
  <r>
    <s v="Cutwater Equity Campaign 2023"/>
    <n v="1"/>
    <s v="Niche Brand A"/>
    <s v="Niche Brand A"/>
    <x v="2"/>
    <s v="n/a"/>
    <s v="1stAveMachine"/>
    <x v="9"/>
    <s v="1stAveMachine Cutwater Bid Package"/>
    <s v="Talent"/>
    <s v="Original"/>
    <n v="40076"/>
    <s v="cost-plus"/>
    <n v="40076"/>
    <n v="1"/>
    <m/>
    <m/>
    <m/>
    <m/>
    <m/>
    <n v="40076"/>
    <n v="40076"/>
    <n v="40076"/>
    <n v="40076"/>
  </r>
  <r>
    <s v="Cutwater Equity Campaign 2023"/>
    <n v="1"/>
    <s v="Niche Brand A"/>
    <s v="Niche Brand A"/>
    <x v="2"/>
    <s v="n/a"/>
    <s v="1stAveMachine"/>
    <x v="8"/>
    <s v="1stAveMachine Cutwater Bid Package"/>
    <s v="Covid"/>
    <s v="Original"/>
    <n v="5659"/>
    <s v="cost-plus"/>
    <n v="5659"/>
    <n v="1"/>
    <m/>
    <m/>
    <m/>
    <m/>
    <m/>
    <n v="5659"/>
    <n v="5659"/>
    <n v="5659"/>
    <n v="5659"/>
  </r>
  <r>
    <s v="Super Bowl / Equity Campaign"/>
    <n v="0"/>
    <s v="Mainstream Brand A"/>
    <s v="Mainstream Brand A"/>
    <x v="3"/>
    <s v="Bud Light Super Bowl / Equity Production"/>
    <s v=""/>
    <x v="0"/>
    <s v="Bud Light / Arts &amp; Sciences / Bid Package - 11.17.22"/>
    <s v=""/>
    <s v="Original"/>
    <n v="1799363.91"/>
    <s v="firm-bid"/>
    <m/>
    <n v="1"/>
    <m/>
    <m/>
    <m/>
    <m/>
    <m/>
    <n v="1799363.91"/>
    <n v="0"/>
    <n v="1867674.155"/>
    <m/>
  </r>
  <r>
    <s v="Super Bowl / Equity Campaign"/>
    <n v="0"/>
    <s v="Mainstream Brand A"/>
    <s v="Mainstream Brand A"/>
    <x v="3"/>
    <s v="Bud Light Super Bowl / Equity Production"/>
    <s v=""/>
    <x v="0"/>
    <s v="Bud Light / Arts &amp; Sciences / Bid Package - 11.17.22"/>
    <s v=""/>
    <s v="Original"/>
    <n v="1860468.77"/>
    <s v="firm-bid"/>
    <m/>
    <n v="1"/>
    <m/>
    <m/>
    <m/>
    <m/>
    <m/>
    <n v="1860468.77"/>
    <n v="0"/>
    <n v="1867674.155"/>
    <m/>
  </r>
  <r>
    <s v="Super Bowl / Equity Campaign"/>
    <n v="0"/>
    <s v="Mainstream Brand A"/>
    <s v="Mainstream Brand A"/>
    <x v="3"/>
    <s v="Bud Light Super Bowl / Equity Production"/>
    <s v=""/>
    <x v="0"/>
    <s v="Bud Light / Arts &amp; Sciences / Bid Package - 11.17.22"/>
    <s v=""/>
    <s v="Original"/>
    <n v="2088989.94"/>
    <s v="firm-bid"/>
    <m/>
    <n v="1"/>
    <m/>
    <m/>
    <m/>
    <m/>
    <m/>
    <n v="2088989.94"/>
    <n v="0"/>
    <n v="1867674.155"/>
    <m/>
  </r>
  <r>
    <s v="Super Bowl / Equity Campaign"/>
    <n v="1"/>
    <s v="Mainstream Brand A"/>
    <s v="Mainstream Brand A"/>
    <x v="3"/>
    <s v="Bud Light Super Bowl / Equity Production"/>
    <s v="RESET"/>
    <x v="0"/>
    <s v="Production Bid"/>
    <s v="Production EXPORT"/>
    <s v="Original"/>
    <n v="1721874"/>
    <s v="firm-bid"/>
    <n v="1867674.155"/>
    <m/>
    <m/>
    <m/>
    <m/>
    <m/>
    <m/>
    <n v="0"/>
    <n v="0"/>
    <n v="1867674.155"/>
    <n v="1721874"/>
  </r>
  <r>
    <s v="Super Bowl / Equity Campaign"/>
    <n v="0"/>
    <s v="Mainstream Brand A"/>
    <s v="Mainstream Brand A"/>
    <x v="3"/>
    <s v="Bud Light Super Bowl / Equity Production"/>
    <s v=""/>
    <x v="3"/>
    <s v="Budlight Offline"/>
    <s v="Bid_11490_3"/>
    <s v="Original"/>
    <n v="275128.5"/>
    <s v="cost-plus"/>
    <m/>
    <m/>
    <m/>
    <n v="1"/>
    <m/>
    <n v="1"/>
    <n v="1"/>
    <n v="0"/>
    <n v="0"/>
    <n v="265183.16666666669"/>
    <m/>
  </r>
  <r>
    <s v="Super Bowl / Equity Campaign"/>
    <n v="0"/>
    <s v="Mainstream Brand A"/>
    <s v="Mainstream Brand A"/>
    <x v="3"/>
    <s v="Bud Light Super Bowl / Equity Production"/>
    <s v=""/>
    <x v="3"/>
    <s v="Mackcut/Bud Light SB"/>
    <s v="Bud Light SB BID"/>
    <s v="Original"/>
    <n v="250700"/>
    <s v="cost-plus"/>
    <m/>
    <m/>
    <m/>
    <n v="1"/>
    <m/>
    <m/>
    <m/>
    <n v="0"/>
    <n v="0"/>
    <n v="265183.16666666669"/>
    <m/>
  </r>
  <r>
    <s v="Super Bowl / Equity Campaign"/>
    <n v="1"/>
    <s v="Mainstream Brand A"/>
    <s v="Mainstream Brand A"/>
    <x v="3"/>
    <s v="Bud Light Super Bowl / Equity Production"/>
    <s v="Arcade Edit"/>
    <x v="3"/>
    <s v="Editorial"/>
    <s v="Editorial EXPORT"/>
    <s v="Original"/>
    <n v="269721"/>
    <s v="cost-plus"/>
    <n v="265183.1667"/>
    <m/>
    <m/>
    <m/>
    <m/>
    <m/>
    <m/>
    <n v="0"/>
    <n v="0"/>
    <n v="265183.16666666669"/>
    <n v="269721"/>
  </r>
  <r>
    <s v="Super Bowl / Equity Campaign"/>
    <n v="1"/>
    <s v="Mainstream Brand A"/>
    <s v="Mainstream Brand A"/>
    <x v="3"/>
    <s v="Bud Light Super Bowl / Equity Production"/>
    <s v="The Mill"/>
    <x v="1"/>
    <s v="VFX"/>
    <s v="VFX EXPORT"/>
    <s v="Original"/>
    <n v="613500"/>
    <s v="firm-bid"/>
    <n v="613500"/>
    <m/>
    <m/>
    <m/>
    <m/>
    <m/>
    <m/>
    <n v="0"/>
    <n v="0"/>
    <n v="613500"/>
    <n v="613500"/>
  </r>
  <r>
    <s v="Budweiser Equity"/>
    <n v="0"/>
    <s v="Mainstream Brand B"/>
    <s v="Mainstream Brand B"/>
    <x v="4"/>
    <s v="n/a"/>
    <s v=""/>
    <x v="0"/>
    <s v="Bid Package v2"/>
    <s v="Budweiser Bid V2"/>
    <s v="Original"/>
    <n v="966776.52500000002"/>
    <s v="firm-bid"/>
    <m/>
    <n v="1"/>
    <n v="1"/>
    <m/>
    <m/>
    <m/>
    <m/>
    <n v="966776.52500000002"/>
    <n v="0"/>
    <n v="966121.495"/>
    <m/>
  </r>
  <r>
    <s v="Budweiser Equity"/>
    <n v="0"/>
    <s v="Mainstream Brand B"/>
    <s v="Mainstream Brand B"/>
    <x v="4"/>
    <s v="n/a"/>
    <s v=""/>
    <x v="0"/>
    <s v="Love Song | MF Bid Package V1.2"/>
    <s v=""/>
    <s v="Original"/>
    <n v="999838"/>
    <s v="firm-bid"/>
    <m/>
    <n v="1"/>
    <m/>
    <m/>
    <m/>
    <n v="1"/>
    <m/>
    <n v="999838"/>
    <n v="0"/>
    <n v="966121.495"/>
    <m/>
  </r>
  <r>
    <s v="Budweiser Equity"/>
    <n v="1"/>
    <s v="Mainstream Brand B"/>
    <s v="Mainstream Brand B"/>
    <x v="4"/>
    <s v="n/a"/>
    <s v="Biscuit Filmworks"/>
    <x v="0"/>
    <s v="Biscuit Filmworks Production Bid"/>
    <s v="BUDWEISER PRODUCTION AICP EXPORT"/>
    <s v="Original"/>
    <n v="931749.96"/>
    <s v="firm-bid"/>
    <n v="966121.495"/>
    <m/>
    <m/>
    <m/>
    <m/>
    <m/>
    <m/>
    <n v="0"/>
    <n v="0"/>
    <n v="966121.495"/>
    <n v="931749.96"/>
  </r>
  <r>
    <s v="Budweiser Equity"/>
    <n v="0"/>
    <s v="Mainstream Brand B"/>
    <s v="Mainstream Brand B"/>
    <x v="4"/>
    <s v="n/a"/>
    <s v=""/>
    <x v="3"/>
    <s v="Budweiser Equity"/>
    <s v="Bid_19872_2"/>
    <s v="Original"/>
    <n v="172667.1563"/>
    <s v="cost-plus"/>
    <m/>
    <m/>
    <m/>
    <m/>
    <m/>
    <m/>
    <m/>
    <n v="0"/>
    <n v="0"/>
    <n v="177908.76815000002"/>
    <m/>
  </r>
  <r>
    <s v="Budweiser Equity"/>
    <n v="0"/>
    <s v="Mainstream Brand B"/>
    <s v="Mainstream Brand B"/>
    <x v="4"/>
    <s v="n/a"/>
    <s v=""/>
    <x v="3"/>
    <s v="budweiser revised bid"/>
    <s v="Bid_19872_4"/>
    <s v="Original"/>
    <n v="163679.6563"/>
    <s v="cost-plus"/>
    <m/>
    <m/>
    <m/>
    <m/>
    <m/>
    <m/>
    <m/>
    <n v="0"/>
    <n v="0"/>
    <n v="177908.76815000002"/>
    <m/>
  </r>
  <r>
    <s v="Budweiser Equity"/>
    <n v="0"/>
    <s v="Mainstream Brand B"/>
    <s v="Mainstream Brand B"/>
    <x v="4"/>
    <s v="n/a"/>
    <s v=""/>
    <x v="3"/>
    <s v="Budweiser Offline"/>
    <s v="Budweiser_Bid_11501_1"/>
    <s v="Original"/>
    <n v="216608.6"/>
    <s v="cost-plus"/>
    <m/>
    <m/>
    <m/>
    <m/>
    <m/>
    <n v="1"/>
    <n v="1"/>
    <n v="0"/>
    <n v="0"/>
    <n v="177908.76815000002"/>
    <m/>
  </r>
  <r>
    <s v="Budweiser Equity"/>
    <n v="1"/>
    <s v="Mainstream Brand B"/>
    <s v="Mainstream Brand B"/>
    <x v="4"/>
    <s v="n/a"/>
    <s v="Rock Paper Scissors"/>
    <x v="3"/>
    <s v="Rock Paper Scissors Edit"/>
    <s v="BUDWEISER EDIT AICP EXPORT"/>
    <s v="Original"/>
    <n v="158679.66"/>
    <s v="cost-plus"/>
    <n v="177908.76809999999"/>
    <m/>
    <m/>
    <m/>
    <m/>
    <m/>
    <m/>
    <n v="0"/>
    <n v="0"/>
    <n v="177908.76815000002"/>
    <n v="158679.66"/>
  </r>
  <r>
    <s v="Budweiser Equity"/>
    <n v="1"/>
    <s v="Mainstream Brand B"/>
    <s v="Mainstream Brand B"/>
    <x v="4"/>
    <s v="n/a"/>
    <s v="TESTING INTERNAL"/>
    <x v="2"/>
    <s v="A52 VFX"/>
    <s v="BUDWEISER VFX AICP EXPORT"/>
    <s v="Original"/>
    <n v="93710"/>
    <s v="firm-bid"/>
    <n v="93710"/>
    <m/>
    <m/>
    <m/>
    <m/>
    <m/>
    <m/>
    <n v="0"/>
    <n v="0"/>
    <n v="93710"/>
    <n v="93710"/>
  </r>
  <r>
    <s v="Bud Light Seltzer Spring 2023 Campaign"/>
    <n v="0"/>
    <s v="Bargain Brand B"/>
    <s v="Bargain Brand B"/>
    <x v="0"/>
    <s v="Spring Equity Production"/>
    <s v=""/>
    <x v="0"/>
    <s v="Park Pictures Puebla 1 Day"/>
    <s v="Bid_BudLightSeltzer_Puebla 1Day_Leaf"/>
    <s v="Original"/>
    <n v="391843"/>
    <s v="cost-plus"/>
    <m/>
    <n v="1"/>
    <n v="1"/>
    <m/>
    <m/>
    <n v="1"/>
    <m/>
    <n v="391843"/>
    <n v="0"/>
    <n v="443843.50624999998"/>
    <m/>
  </r>
  <r>
    <s v="Bud Light Seltzer Spring 2023 Campaign"/>
    <n v="0"/>
    <s v="Bargain Brand B"/>
    <s v="Bargain Brand B"/>
    <x v="0"/>
    <s v="Spring Equity Production"/>
    <s v=""/>
    <x v="0"/>
    <s v="Park Pictures Puebla 2 Day"/>
    <s v="Bid_BudLightSeltzer_Puebla 2Day_Leaf"/>
    <s v="Original"/>
    <n v="556400"/>
    <s v="cost-plus"/>
    <m/>
    <n v="1"/>
    <n v="1"/>
    <m/>
    <m/>
    <n v="1"/>
    <m/>
    <n v="556400"/>
    <n v="0"/>
    <n v="443843.50624999998"/>
    <m/>
  </r>
  <r>
    <s v="Bud Light Seltzer Spring 2023 Campaign"/>
    <n v="0"/>
    <s v="Bargain Brand B"/>
    <s v="Bargain Brand B"/>
    <x v="0"/>
    <s v="Spring Equity Production"/>
    <s v=""/>
    <x v="0"/>
    <s v="BLS - CDMX - 2x Day - v3"/>
    <s v="Bid.BLSeltzer.AD.2DAY.v3"/>
    <s v="Original"/>
    <n v="413565.02500000002"/>
    <s v="cost-plus"/>
    <m/>
    <m/>
    <m/>
    <m/>
    <m/>
    <m/>
    <m/>
    <n v="0"/>
    <n v="0"/>
    <n v="443843.50624999998"/>
    <m/>
  </r>
  <r>
    <s v="Bud Light Seltzer Spring 2023 Campaign"/>
    <n v="1"/>
    <s v="Bargain Brand B"/>
    <s v="Bargain Brand B"/>
    <x v="0"/>
    <s v="Spring Equity Production"/>
    <s v="Tomorrow"/>
    <x v="0"/>
    <s v="Tomorrow Production"/>
    <s v="Tomorrow Production EXPORT"/>
    <s v="Original"/>
    <n v="413566"/>
    <s v="cost-plus"/>
    <n v="443843.50630000001"/>
    <m/>
    <m/>
    <m/>
    <m/>
    <m/>
    <m/>
    <n v="0"/>
    <n v="0"/>
    <n v="443843.50624999998"/>
    <n v="413566"/>
  </r>
  <r>
    <s v="Bud Light Seltzer Spring 2023 Campaign"/>
    <n v="0"/>
    <s v="Bargain Brand B"/>
    <s v="Bargain Brand B"/>
    <x v="0"/>
    <s v="Spring Equity Production"/>
    <s v=""/>
    <x v="3"/>
    <s v="Budlight Seltzer &quot;Open to Flavor&quot; Offline Only"/>
    <s v="Bid_11563_3"/>
    <s v="Original"/>
    <n v="86455"/>
    <s v="cost-plus"/>
    <m/>
    <m/>
    <m/>
    <n v="1"/>
    <m/>
    <n v="1"/>
    <n v="1"/>
    <n v="0"/>
    <n v="0"/>
    <n v="82200.21875"/>
    <m/>
  </r>
  <r>
    <s v="Bud Light Seltzer Spring 2023 Campaign"/>
    <n v="0"/>
    <s v="Bargain Brand B"/>
    <s v="Bargain Brand B"/>
    <x v="0"/>
    <s v="Spring Equity Production"/>
    <s v=""/>
    <x v="3"/>
    <s v="Bid_11692.4_CabinEdit"/>
    <s v=""/>
    <s v="Original"/>
    <n v="96250"/>
    <s v="cost-plus"/>
    <m/>
    <m/>
    <m/>
    <m/>
    <m/>
    <m/>
    <m/>
    <n v="0"/>
    <n v="0"/>
    <n v="82200.21875"/>
    <m/>
  </r>
  <r>
    <s v="Bud Light Seltzer Spring 2023 Campaign"/>
    <n v="0"/>
    <s v="Bargain Brand B"/>
    <s v="Bargain Brand B"/>
    <x v="0"/>
    <s v="Spring Equity Production"/>
    <s v=""/>
    <x v="3"/>
    <s v="Bid_11692.5_CabinEdit"/>
    <s v=""/>
    <s v="Original"/>
    <n v="78000"/>
    <s v="cost-plus"/>
    <m/>
    <m/>
    <m/>
    <m/>
    <m/>
    <m/>
    <m/>
    <n v="0"/>
    <n v="0"/>
    <n v="82200.21875"/>
    <m/>
  </r>
  <r>
    <s v="Bud Light Seltzer Spring 2023 Campaign"/>
    <n v="0"/>
    <s v="Bargain Brand B"/>
    <s v="Bargain Brand B"/>
    <x v="0"/>
    <s v="Spring Equity Production"/>
    <s v=""/>
    <x v="3"/>
    <s v="WORK Editorial BLS Spring 2023 Bid"/>
    <s v="BLS_SPRING23_WORK_BID_2"/>
    <s v="Original"/>
    <n v="74567.5"/>
    <s v="cost-plus"/>
    <m/>
    <m/>
    <m/>
    <m/>
    <m/>
    <m/>
    <m/>
    <n v="0"/>
    <n v="0"/>
    <n v="82200.21875"/>
    <m/>
  </r>
  <r>
    <s v="Bud Light Seltzer Spring 2023 Campaign"/>
    <n v="0"/>
    <s v="Bargain Brand B"/>
    <s v="Bargain Brand B"/>
    <x v="0"/>
    <s v="Spring Equity Production"/>
    <s v=""/>
    <x v="3"/>
    <s v="WORK Editorial BLS Spring 2023 Bid - 2 DAY SHOOT"/>
    <s v="BLS_SPRING23_WORK_BID_3_AICP"/>
    <s v="Original"/>
    <n v="76067.5"/>
    <s v="cost-plus"/>
    <m/>
    <m/>
    <m/>
    <m/>
    <m/>
    <m/>
    <m/>
    <n v="0"/>
    <n v="0"/>
    <n v="82200.21875"/>
    <m/>
  </r>
  <r>
    <s v="Bud Light Seltzer Spring 2023 Campaign"/>
    <n v="0"/>
    <s v="Bargain Brand B"/>
    <s v="Bargain Brand B"/>
    <x v="0"/>
    <s v="Spring Equity Production"/>
    <s v=""/>
    <x v="3"/>
    <s v="WORK Editorial BLS Spring 2023 Bid - 2 DAY SHOOT - CC"/>
    <s v="BLS_SPRING23_WORK_BID_4"/>
    <s v="Original"/>
    <n v="74967.5"/>
    <s v="cost-plus"/>
    <m/>
    <m/>
    <m/>
    <m/>
    <m/>
    <m/>
    <m/>
    <n v="0"/>
    <n v="0"/>
    <n v="82200.21875"/>
    <m/>
  </r>
  <r>
    <s v="Bud Light Seltzer Spring 2023 Campaign"/>
    <n v="0"/>
    <s v="Bargain Brand B"/>
    <s v="Bargain Brand B"/>
    <x v="0"/>
    <s v="Spring Equity Production"/>
    <s v=""/>
    <x v="3"/>
    <s v="WORK Editorial BLS Spring 2023 Bid - 2 DAY SHOOT - TRAVEL"/>
    <s v="BLS_SPRING23_WORK_BID_5"/>
    <s v="Original"/>
    <n v="80684.25"/>
    <s v="cost-plus"/>
    <m/>
    <m/>
    <m/>
    <m/>
    <m/>
    <m/>
    <m/>
    <n v="0"/>
    <n v="0"/>
    <n v="82200.21875"/>
    <m/>
  </r>
  <r>
    <s v="Bud Light Seltzer Spring 2023 Campaign"/>
    <n v="1"/>
    <s v="Bargain Brand B"/>
    <s v="Bargain Brand B"/>
    <x v="0"/>
    <s v="Spring Equity Production"/>
    <s v="Final Cut"/>
    <x v="3"/>
    <s v="Final Cut Edit"/>
    <s v="Final Cut Edit EXPORT"/>
    <s v="Original"/>
    <n v="90610"/>
    <s v="cost-plus"/>
    <n v="82200.21875"/>
    <m/>
    <m/>
    <m/>
    <m/>
    <m/>
    <m/>
    <n v="0"/>
    <n v="0"/>
    <n v="82200.21875"/>
    <n v="90610"/>
  </r>
  <r>
    <s v="Bud Light Seltzer Spring 2023 Campaign"/>
    <n v="0"/>
    <s v="Bargain Brand B"/>
    <s v="Bargain Brand B"/>
    <x v="0"/>
    <s v="Spring Equity Production"/>
    <s v=""/>
    <x v="2"/>
    <s v="Artjail Bidding Package 01"/>
    <s v="Artjail_5887"/>
    <s v="Original"/>
    <n v="231050"/>
    <s v="cost-plus"/>
    <m/>
    <m/>
    <m/>
    <m/>
    <m/>
    <m/>
    <m/>
    <n v="0"/>
    <n v="0"/>
    <n v="229872.5"/>
    <m/>
  </r>
  <r>
    <s v="Bud Light Seltzer Spring 2023 Campaign"/>
    <n v="0"/>
    <s v="Bargain Brand B"/>
    <s v="Bargain Brand B"/>
    <x v="0"/>
    <s v="Spring Equity Production"/>
    <s v=""/>
    <x v="2"/>
    <s v="Bud Light Seltzer Open to Flavor VFX Bid Package RD 1"/>
    <s v=""/>
    <s v="Original"/>
    <n v="239880"/>
    <s v="cost-plus"/>
    <m/>
    <m/>
    <m/>
    <m/>
    <m/>
    <m/>
    <m/>
    <n v="0"/>
    <n v="0"/>
    <n v="229872.5"/>
    <m/>
  </r>
  <r>
    <s v="Bud Light Seltzer Spring 2023 Campaign"/>
    <n v="0"/>
    <s v="Bargain Brand B"/>
    <s v="Bargain Brand B"/>
    <x v="0"/>
    <s v="Spring Equity Production"/>
    <s v=""/>
    <x v="2"/>
    <s v="Bud Light Seltzer Open to Flavor VFX Bid Package RD 2"/>
    <s v="Bud-Light-Seltzer-Open-To-Flavor-VFX-2"/>
    <s v="Original"/>
    <n v="224280"/>
    <s v="cost-plus"/>
    <m/>
    <m/>
    <m/>
    <m/>
    <m/>
    <m/>
    <m/>
    <n v="0"/>
    <n v="0"/>
    <n v="229872.5"/>
    <m/>
  </r>
  <r>
    <s v="Bud Light Seltzer Spring 2023 Campaign"/>
    <n v="1"/>
    <s v="Bargain Brand B"/>
    <s v="Bargain Brand B"/>
    <x v="0"/>
    <s v="Spring Equity Production"/>
    <s v="PrePost LLC"/>
    <x v="2"/>
    <s v="Prepost VFX"/>
    <s v="Prepost VFX EXPORT"/>
    <s v="Original"/>
    <n v="224280"/>
    <s v="cost-plus"/>
    <n v="229872.5"/>
    <m/>
    <m/>
    <m/>
    <m/>
    <m/>
    <m/>
    <n v="0"/>
    <n v="0"/>
    <n v="229872.5"/>
    <n v="224280"/>
  </r>
  <r>
    <s v="Bud Light Seltzer Spring 2023 Campaign"/>
    <n v="0"/>
    <s v="Bargain Brand B"/>
    <s v="Bargain Brand B"/>
    <x v="0"/>
    <s v="Spring Equity Production"/>
    <s v=""/>
    <x v="10"/>
    <s v="BLS - CDMX - 2x Day - v3"/>
    <s v="GreenBid.BLSeltzer.AD.2DAY.v3"/>
    <s v="Original"/>
    <n v="5786.2349999999997"/>
    <s v="cost-plus"/>
    <m/>
    <m/>
    <m/>
    <m/>
    <m/>
    <m/>
    <m/>
    <n v="0"/>
    <n v="0"/>
    <n v="5786.2349999999997"/>
    <m/>
  </r>
  <r>
    <s v="Nütrl Spring Equity Campaign"/>
    <n v="0"/>
    <s v="Luxury Brand B"/>
    <s v="Luxury Brand B"/>
    <x v="0"/>
    <s v="Spring Equity Production"/>
    <s v=""/>
    <x v="0"/>
    <s v="RSA Bid Package for NÜTRL"/>
    <s v="NUTRL - 2 Day ATL BID V2"/>
    <s v="Original"/>
    <n v="771360"/>
    <s v="cost-plus"/>
    <m/>
    <n v="1"/>
    <m/>
    <m/>
    <m/>
    <m/>
    <m/>
    <n v="771360"/>
    <n v="0"/>
    <n v="513546"/>
    <m/>
  </r>
  <r>
    <s v="Nütrl Spring Equity Campaign"/>
    <n v="0"/>
    <s v="Luxury Brand B"/>
    <s v="Luxury Brand B"/>
    <x v="0"/>
    <s v="Spring Equity Production"/>
    <s v=""/>
    <x v="0"/>
    <s v="RSA Bid Package for NÜTRL"/>
    <s v="NUTRL - Covid BID V2"/>
    <s v="Original"/>
    <n v="59267"/>
    <s v="cost-plus"/>
    <m/>
    <n v="1"/>
    <m/>
    <m/>
    <m/>
    <m/>
    <m/>
    <n v="59267"/>
    <n v="0"/>
    <n v="513546"/>
    <m/>
  </r>
  <r>
    <s v="Nütrl Spring Equity Campaign"/>
    <n v="1"/>
    <s v="Luxury Brand B"/>
    <s v="Luxury Brand B"/>
    <x v="0"/>
    <s v="Spring Equity Production"/>
    <s v="Internal ABID"/>
    <x v="0"/>
    <s v="Pretty Bird Production"/>
    <s v="Pretty Bird Production EXPORT"/>
    <s v="Original"/>
    <n v="710011"/>
    <s v="cost-plus"/>
    <n v="513546"/>
    <m/>
    <m/>
    <m/>
    <m/>
    <m/>
    <m/>
    <n v="0"/>
    <n v="0"/>
    <n v="513546"/>
    <n v="710011"/>
  </r>
  <r>
    <s v="Nütrl Spring Equity Campaign"/>
    <n v="1"/>
    <s v="Luxury Brand B"/>
    <s v="Luxury Brand B"/>
    <x v="0"/>
    <s v="Spring Equity Production"/>
    <s v="Arcade Edit"/>
    <x v="3"/>
    <s v="Arcade"/>
    <s v="Book4"/>
    <s v="Original"/>
    <n v="109355.9"/>
    <s v="cost-plus"/>
    <n v="109355.9"/>
    <m/>
    <m/>
    <m/>
    <m/>
    <m/>
    <m/>
    <n v="0"/>
    <n v="0"/>
    <n v="109355.9"/>
    <n v="109355.9"/>
  </r>
  <r>
    <s v="Nütrl Spring Equity Campaign"/>
    <n v="1"/>
    <s v="Luxury Brand B"/>
    <s v="Luxury Brand B"/>
    <x v="0"/>
    <s v="Spring Equity Production"/>
    <s v="Arcade Edit"/>
    <x v="3"/>
    <s v="Arcade"/>
    <s v="Book4"/>
    <s v="Original"/>
    <n v="109355.9"/>
    <s v="cost-plus"/>
    <n v="109355.9"/>
    <m/>
    <m/>
    <m/>
    <m/>
    <m/>
    <m/>
    <n v="0"/>
    <n v="0"/>
    <n v="109355.9"/>
    <n v="109355.9"/>
  </r>
  <r>
    <s v="Nütrl Spring Equity Campaign"/>
    <n v="0"/>
    <s v="Luxury Brand B"/>
    <s v="Luxury Brand B"/>
    <x v="0"/>
    <s v="Spring Equity Production"/>
    <s v=""/>
    <x v="3"/>
    <s v="Arcade"/>
    <s v="ArcadeEdit 11614.1"/>
    <s v="Original"/>
    <n v="109355.9"/>
    <s v="cost-plus"/>
    <m/>
    <m/>
    <m/>
    <m/>
    <m/>
    <m/>
    <m/>
    <n v="0"/>
    <n v="0"/>
    <n v="109355.9"/>
    <m/>
  </r>
  <r>
    <s v="Nütrl Spring Equity Campaign"/>
    <n v="1"/>
    <s v="Luxury Brand B"/>
    <s v="Luxury Brand B"/>
    <x v="0"/>
    <s v="Spring Equity Production"/>
    <s v="Arcade Edit"/>
    <x v="3"/>
    <s v="Arcade Edit"/>
    <s v="Arcade Edit EXPORT"/>
    <s v="Original"/>
    <n v="109355.9"/>
    <s v="cost-plus"/>
    <n v="109355.9"/>
    <m/>
    <m/>
    <m/>
    <m/>
    <m/>
    <m/>
    <n v="0"/>
    <n v="0"/>
    <n v="109355.9"/>
    <n v="109355.9"/>
  </r>
  <r>
    <s v="Nütrl Spring Equity Campaign"/>
    <n v="0"/>
    <s v="Luxury Brand B"/>
    <s v="Luxury Brand B"/>
    <x v="0"/>
    <s v="Spring Equity Production"/>
    <s v=""/>
    <x v="1"/>
    <s v="Nutrl Color, Conform &amp; Final Deliverables"/>
    <s v="Bid_11614_7"/>
    <s v="Original"/>
    <n v="81365"/>
    <s v="cost-plus"/>
    <m/>
    <m/>
    <m/>
    <m/>
    <m/>
    <n v="1"/>
    <m/>
    <n v="0"/>
    <n v="0"/>
    <n v="56110"/>
    <m/>
  </r>
  <r>
    <s v="Nütrl Spring Equity Campaign"/>
    <n v="0"/>
    <s v="Luxury Brand B"/>
    <s v="Luxury Brand B"/>
    <x v="0"/>
    <s v="Spring Equity Production"/>
    <s v=""/>
    <x v="1"/>
    <s v="Glove - incidental cost (as needed)"/>
    <s v="BID230130_Nutrl_v2_glove"/>
    <s v="Original"/>
    <n v="5600"/>
    <s v="cost-plus"/>
    <m/>
    <m/>
    <m/>
    <m/>
    <m/>
    <m/>
    <m/>
    <n v="0"/>
    <n v="0"/>
    <n v="56110"/>
    <m/>
  </r>
  <r>
    <s v="Nütrl Spring Equity Campaign"/>
    <n v="1"/>
    <s v="Luxury Brand B"/>
    <s v="Luxury Brand B"/>
    <x v="0"/>
    <s v="Spring Equity Production"/>
    <s v="Arcade Edit"/>
    <x v="1"/>
    <s v="Arcade Finish"/>
    <s v="Arcade Finish EXPORT"/>
    <s v="Original"/>
    <n v="81365"/>
    <s v="cost-plus"/>
    <n v="56110"/>
    <m/>
    <m/>
    <m/>
    <m/>
    <m/>
    <m/>
    <n v="0"/>
    <n v="0"/>
    <n v="56110"/>
    <n v="81365"/>
  </r>
  <r>
    <s v="Nütrl Spring Equity Campaign"/>
    <n v="0"/>
    <s v="Luxury Brand B"/>
    <s v="Luxury Brand B"/>
    <x v="0"/>
    <s v="Spring Equity Production"/>
    <s v=""/>
    <x v="11"/>
    <s v="RSA Bid Package for NÜTRL"/>
    <s v="NUTRL - BTS BID V2"/>
    <s v="Original"/>
    <n v="66097"/>
    <s v="cost-plus"/>
    <m/>
    <n v="1"/>
    <m/>
    <m/>
    <m/>
    <m/>
    <m/>
    <n v="66097"/>
    <n v="0"/>
    <n v="66097"/>
    <m/>
  </r>
  <r>
    <s v="Stella Artois Global Promo Film Production &quot;Let's Do Dinner Promo&quot;"/>
    <n v="0"/>
    <s v="Luxury Brand B"/>
    <s v="Luxury Brand B"/>
    <x v="5"/>
    <s v="n/a"/>
    <s v=""/>
    <x v="0"/>
    <s v="Original Bid"/>
    <s v="BID_Stella _LA _Original Bid"/>
    <s v="Original"/>
    <n v="890399.91630000004"/>
    <s v="firm-bid"/>
    <m/>
    <n v="1"/>
    <n v="1"/>
    <m/>
    <m/>
    <m/>
    <n v="1"/>
    <n v="890399.91630000004"/>
    <n v="0"/>
    <n v="659651.60844999994"/>
    <m/>
  </r>
  <r>
    <s v="Stella Artois Global Promo Film Production &quot;Let's Do Dinner Promo&quot;"/>
    <n v="0"/>
    <s v="Luxury Brand B"/>
    <s v="Luxury Brand B"/>
    <x v="5"/>
    <s v="n/a"/>
    <s v=""/>
    <x v="0"/>
    <s v="V5 Reduced Bid"/>
    <s v="Stella Excel Bid V5"/>
    <s v="Original"/>
    <n v="794714.91630000004"/>
    <s v="firm-bid"/>
    <m/>
    <n v="1"/>
    <n v="1"/>
    <m/>
    <m/>
    <m/>
    <n v="1"/>
    <n v="794714.91630000004"/>
    <n v="0"/>
    <n v="659651.60844999994"/>
    <m/>
  </r>
  <r>
    <s v="Stella Artois Global Promo Film Production &quot;Let's Do Dinner Promo&quot;"/>
    <n v="0"/>
    <s v="Luxury Brand B"/>
    <s v="Luxury Brand B"/>
    <x v="5"/>
    <s v="n/a"/>
    <s v=""/>
    <x v="0"/>
    <s v="Toronto Global Bids V2"/>
    <s v="2. Stella Toronto GLOBAL ONLY Production V2 1.23"/>
    <s v="Original"/>
    <n v="556087"/>
    <s v="firm-bid"/>
    <m/>
    <n v="1"/>
    <n v="1"/>
    <m/>
    <m/>
    <m/>
    <n v="1"/>
    <n v="556087"/>
    <n v="0"/>
    <n v="659651.60844999994"/>
    <m/>
  </r>
  <r>
    <s v="Stella Artois Global Promo Film Production &quot;Let's Do Dinner Promo&quot;"/>
    <n v="0"/>
    <s v="Luxury Brand B"/>
    <s v="Luxury Brand B"/>
    <x v="5"/>
    <s v="n/a"/>
    <s v=""/>
    <x v="0"/>
    <s v="Toronto Global Bids V3"/>
    <s v="Stella Toronto Production V3 1.23"/>
    <s v="Original"/>
    <n v="562068"/>
    <s v="firm-bid"/>
    <m/>
    <m/>
    <m/>
    <m/>
    <m/>
    <m/>
    <m/>
    <n v="0"/>
    <n v="0"/>
    <n v="659651.60844999994"/>
    <m/>
  </r>
  <r>
    <s v="Stella Artois Global Promo Film Production &quot;Let's Do Dinner Promo&quot;"/>
    <n v="0"/>
    <s v="Luxury Brand B"/>
    <s v="Luxury Brand B"/>
    <x v="5"/>
    <s v="n/a"/>
    <s v=""/>
    <x v="0"/>
    <s v="Atlanta Bid"/>
    <s v="Atlanta V2 ABID"/>
    <s v="Original"/>
    <n v="822069.41630000004"/>
    <s v="firm-bid"/>
    <m/>
    <n v="1"/>
    <n v="1"/>
    <m/>
    <m/>
    <m/>
    <n v="1"/>
    <n v="822069.41630000004"/>
    <n v="0"/>
    <n v="659651.60844999994"/>
    <m/>
  </r>
  <r>
    <s v="Stella Artois Global Promo Film Production &quot;Let's Do Dinner Promo&quot;"/>
    <n v="0"/>
    <s v="Luxury Brand B"/>
    <s v="Luxury Brand B"/>
    <x v="5"/>
    <s v="n/a"/>
    <s v=""/>
    <x v="0"/>
    <s v="LA Bid V6"/>
    <s v="Stella Excel Bid V6. ABIDxls"/>
    <s v="Original"/>
    <n v="774111.86129999999"/>
    <s v="firm-bid"/>
    <m/>
    <n v="1"/>
    <n v="1"/>
    <m/>
    <m/>
    <m/>
    <n v="1"/>
    <n v="774111.86129999999"/>
    <n v="0"/>
    <n v="659651.60844999994"/>
    <m/>
  </r>
  <r>
    <s v="Stella Artois Global Promo Film Production &quot;Let's Do Dinner Promo&quot;"/>
    <n v="0"/>
    <s v="Luxury Brand B"/>
    <s v="Luxury Brand B"/>
    <x v="5"/>
    <s v="n/a"/>
    <s v=""/>
    <x v="0"/>
    <s v="Toronto V4  GLOBAL + US BID 1.30"/>
    <s v="2. Stella Toronto Production V3 1.23"/>
    <s v="Original"/>
    <n v="562068"/>
    <s v="firm-bid"/>
    <m/>
    <n v="1"/>
    <n v="1"/>
    <m/>
    <m/>
    <m/>
    <n v="1"/>
    <n v="562068"/>
    <n v="0"/>
    <n v="659651.60844999994"/>
    <m/>
  </r>
  <r>
    <s v="Stella Artois Global Promo Film Production &quot;Let's Do Dinner Promo&quot;"/>
    <n v="0"/>
    <s v="Luxury Brand B"/>
    <s v="Luxury Brand B"/>
    <x v="5"/>
    <s v="n/a"/>
    <s v=""/>
    <x v="0"/>
    <s v="Toronto V4 GLOBAL ONLY 1.30"/>
    <s v="2. Stella Toronto GLOBAL ONLY Production V2 1.23"/>
    <s v="Original"/>
    <n v="556087"/>
    <s v="firm-bid"/>
    <m/>
    <n v="1"/>
    <n v="1"/>
    <m/>
    <m/>
    <m/>
    <n v="1"/>
    <n v="556087"/>
    <n v="0"/>
    <n v="659651.60844999994"/>
    <m/>
  </r>
  <r>
    <s v="Stella Artois Global Promo Film Production &quot;Let's Do Dinner Promo&quot;"/>
    <n v="0"/>
    <s v="Luxury Brand B"/>
    <s v="Luxury Brand B"/>
    <x v="5"/>
    <s v="n/a"/>
    <s v=""/>
    <x v="0"/>
    <s v="ANIMALS - TORONTO BTS Costs"/>
    <s v="V1 BTS Bid - Stella Toronto - Levy"/>
    <s v="Original"/>
    <n v="10020.6"/>
    <s v="firm-bid"/>
    <m/>
    <n v="1"/>
    <m/>
    <m/>
    <m/>
    <m/>
    <m/>
    <n v="10020.6"/>
    <n v="0"/>
    <n v="659651.60844999994"/>
    <m/>
  </r>
  <r>
    <s v="Stella Artois Global Promo Film Production &quot;Let's Do Dinner Promo&quot;"/>
    <n v="0"/>
    <s v="Luxury Brand B"/>
    <s v="Luxury Brand B"/>
    <x v="5"/>
    <s v="n/a"/>
    <s v=""/>
    <x v="0"/>
    <s v="Atlanta Film &amp; Video Production Costs - Jan 25 Submission"/>
    <s v="ANIMALS - V3 Film and Video Bid - Stella ATL - Levy"/>
    <s v="Original"/>
    <n v="811832"/>
    <s v="firm-bid"/>
    <m/>
    <n v="1"/>
    <m/>
    <m/>
    <m/>
    <m/>
    <m/>
    <n v="811832"/>
    <n v="0"/>
    <n v="659651.60844999994"/>
    <m/>
  </r>
  <r>
    <s v="Stella Artois Global Promo Film Production &quot;Let's Do Dinner Promo&quot;"/>
    <n v="0"/>
    <s v="Luxury Brand B"/>
    <s v="Luxury Brand B"/>
    <x v="5"/>
    <s v="n/a"/>
    <s v=""/>
    <x v="0"/>
    <s v="LA Film &amp; Video Production Costs - Jan 25 Submission"/>
    <s v="ANIMALS - V9 Film and Video Bid - Stella LA - Levy"/>
    <s v="Original"/>
    <n v="762655"/>
    <s v="firm-bid"/>
    <m/>
    <n v="1"/>
    <m/>
    <m/>
    <m/>
    <m/>
    <m/>
    <n v="762655"/>
    <n v="0"/>
    <n v="659651.60844999994"/>
    <m/>
  </r>
  <r>
    <s v="Stella Artois Global Promo Film Production &quot;Let's Do Dinner Promo&quot;"/>
    <n v="0"/>
    <s v="Luxury Brand B"/>
    <s v="Luxury Brand B"/>
    <x v="5"/>
    <s v="n/a"/>
    <s v=""/>
    <x v="0"/>
    <s v="TORONTO Animals Bid Local DP/PD - GLOBAL US"/>
    <s v="NEW BID v5BGM STELLA GLOBAL US HLEVY LOCAL PD DP"/>
    <s v="Original"/>
    <n v="610999.57999999996"/>
    <s v="firm-bid"/>
    <m/>
    <n v="1"/>
    <m/>
    <m/>
    <m/>
    <m/>
    <m/>
    <n v="610999.57999999996"/>
    <n v="0"/>
    <n v="659651.60844999994"/>
    <m/>
  </r>
  <r>
    <s v="Stella Artois Global Promo Film Production &quot;Let's Do Dinner Promo&quot;"/>
    <n v="0"/>
    <s v="Luxury Brand B"/>
    <s v="Luxury Brand B"/>
    <x v="5"/>
    <s v="n/a"/>
    <s v=""/>
    <x v="0"/>
    <s v="TORONTO Animals Bid US DP/PD - GLOBAL US"/>
    <s v="NEW BID v4bGM STELLA GLOBAL US HLEVY US PD DP"/>
    <s v="Original"/>
    <n v="702750.88"/>
    <s v="firm-bid"/>
    <m/>
    <n v="1"/>
    <m/>
    <m/>
    <m/>
    <m/>
    <m/>
    <n v="702750.88"/>
    <n v="0"/>
    <n v="659651.60844999994"/>
    <m/>
  </r>
  <r>
    <s v="Stella Artois Global Promo Film Production &quot;Let's Do Dinner Promo&quot;"/>
    <n v="0"/>
    <s v="Luxury Brand B"/>
    <s v="Luxury Brand B"/>
    <x v="5"/>
    <s v="n/a"/>
    <s v=""/>
    <x v="0"/>
    <s v="TORONTO Animals Bid US DP/PD - GLOBAL"/>
    <s v="V5 Prod Ballpark Bid - Stella Toronto - Levy - Global US"/>
    <s v="Original"/>
    <n v="694257.81"/>
    <s v="firm-bid"/>
    <m/>
    <n v="1"/>
    <m/>
    <m/>
    <m/>
    <m/>
    <m/>
    <n v="694257.81"/>
    <n v="0"/>
    <n v="659651.60844999994"/>
    <m/>
  </r>
  <r>
    <s v="Stella Artois Global Promo Film Production &quot;Let's Do Dinner Promo&quot;"/>
    <n v="0"/>
    <s v="Luxury Brand B"/>
    <s v="Luxury Brand B"/>
    <x v="5"/>
    <s v="n/a"/>
    <s v=""/>
    <x v="0"/>
    <s v="TORONTO Animals Bid LOCAL DP/PD - GLOBAL"/>
    <s v="v3GM Stella Ballpark Bid - HL - 1 day GLOBAL"/>
    <s v="Original"/>
    <n v="599783.57999999996"/>
    <s v="firm-bid"/>
    <m/>
    <n v="1"/>
    <m/>
    <m/>
    <m/>
    <m/>
    <m/>
    <n v="599783.57999999996"/>
    <n v="0"/>
    <n v="659651.60844999994"/>
    <m/>
  </r>
  <r>
    <s v="Stella Artois Global Promo Film Production &quot;Let's Do Dinner Promo&quot;"/>
    <n v="0"/>
    <s v="Luxury Brand B"/>
    <s v="Luxury Brand B"/>
    <x v="5"/>
    <s v="n/a"/>
    <s v=""/>
    <x v="0"/>
    <s v="Stella Artois Estimates FRANK + IM"/>
    <s v="SA LA with prelight no glam"/>
    <s v="Original"/>
    <n v="844520.17500000005"/>
    <s v="firm-bid"/>
    <m/>
    <m/>
    <n v="1"/>
    <m/>
    <m/>
    <n v="1"/>
    <m/>
    <n v="0"/>
    <n v="0"/>
    <n v="659651.60844999994"/>
    <m/>
  </r>
  <r>
    <s v="Stella Artois Global Promo Film Production &quot;Let's Do Dinner Promo&quot;"/>
    <n v="0"/>
    <s v="Luxury Brand B"/>
    <s v="Luxury Brand B"/>
    <x v="5"/>
    <s v="n/a"/>
    <s v=""/>
    <x v="4"/>
    <s v="Berkeley 1"/>
    <s v="BERKELY 4 BLANK ABID TEMPLATE"/>
    <s v="Original"/>
    <n v="191478.5"/>
    <s v="firm-bid"/>
    <m/>
    <m/>
    <m/>
    <m/>
    <m/>
    <m/>
    <m/>
    <n v="0"/>
    <n v="0"/>
    <n v="143128.625"/>
    <m/>
  </r>
  <r>
    <s v="Stella Artois Global Promo Film Production &quot;Let's Do Dinner Promo&quot;"/>
    <n v="0"/>
    <s v="Luxury Brand B"/>
    <s v="Luxury Brand B"/>
    <x v="5"/>
    <s v="n/a"/>
    <s v=""/>
    <x v="4"/>
    <s v="Berkeley Final Bid for Stella Artois"/>
    <s v="BERKELY FINAL ABID SUBMISSION"/>
    <s v="Original"/>
    <n v="135204.5"/>
    <s v="firm-bid"/>
    <m/>
    <m/>
    <m/>
    <m/>
    <m/>
    <m/>
    <m/>
    <n v="0"/>
    <n v="0"/>
    <n v="143128.625"/>
    <m/>
  </r>
  <r>
    <s v="Stella Artois Global Promo Film Production &quot;Let's Do Dinner Promo&quot;"/>
    <n v="0"/>
    <s v="Luxury Brand B"/>
    <s v="Luxury Brand B"/>
    <x v="5"/>
    <s v="n/a"/>
    <s v=""/>
    <x v="4"/>
    <s v="Stella World's greatest Dinner V1 - final"/>
    <s v="ABID FORM GRAYSON_WGD_V1"/>
    <s v="Original"/>
    <n v="140346"/>
    <s v="firm-bid"/>
    <m/>
    <m/>
    <n v="1"/>
    <m/>
    <m/>
    <n v="1"/>
    <m/>
    <n v="0"/>
    <n v="0"/>
    <n v="143128.625"/>
    <m/>
  </r>
  <r>
    <s v="Stella Artois Global Promo Film Production &quot;Let's Do Dinner Promo&quot;"/>
    <n v="0"/>
    <s v="Luxury Brand B"/>
    <s v="Luxury Brand B"/>
    <x v="5"/>
    <s v="n/a"/>
    <s v=""/>
    <x v="4"/>
    <s v="Stella World's greatest Dinner V2 - final"/>
    <s v="ABID FORM GRAYSON_WGD_V2"/>
    <s v="Original"/>
    <n v="105485.5"/>
    <s v="firm-bid"/>
    <m/>
    <m/>
    <n v="1"/>
    <m/>
    <m/>
    <n v="1"/>
    <m/>
    <n v="0"/>
    <n v="0"/>
    <n v="143128.625"/>
    <m/>
  </r>
  <r>
    <s v="Stella Artois Global Promo Film Production &quot;Let's Do Dinner Promo&quot;"/>
    <n v="0"/>
    <s v="Luxury Brand B"/>
    <s v="Luxury Brand B"/>
    <x v="5"/>
    <s v="n/a"/>
    <s v=""/>
    <x v="10"/>
    <s v="Original Bid"/>
    <s v="BID_Stella _LA _Original Bid"/>
    <s v="Original"/>
    <n v="14272.665000000001"/>
    <s v="firm-bid"/>
    <m/>
    <n v="1"/>
    <n v="1"/>
    <m/>
    <m/>
    <m/>
    <n v="1"/>
    <n v="14272.665000000001"/>
    <n v="0"/>
    <n v="12372.478181818182"/>
    <m/>
  </r>
  <r>
    <s v="Stella Artois Global Promo Film Production &quot;Let's Do Dinner Promo&quot;"/>
    <n v="0"/>
    <s v="Luxury Brand B"/>
    <s v="Luxury Brand B"/>
    <x v="5"/>
    <s v="n/a"/>
    <s v=""/>
    <x v="10"/>
    <s v="V5 Reduced Bid"/>
    <s v="BID_Stella _LA _Original Bid"/>
    <s v="Original"/>
    <n v="14272.665000000001"/>
    <s v="firm-bid"/>
    <m/>
    <n v="1"/>
    <n v="1"/>
    <m/>
    <m/>
    <m/>
    <n v="1"/>
    <n v="14272.665000000001"/>
    <n v="0"/>
    <n v="12372.478181818182"/>
    <m/>
  </r>
  <r>
    <s v="Stella Artois Global Promo Film Production &quot;Let's Do Dinner Promo&quot;"/>
    <n v="0"/>
    <s v="Luxury Brand B"/>
    <s v="Luxury Brand B"/>
    <x v="5"/>
    <s v="n/a"/>
    <s v=""/>
    <x v="10"/>
    <s v="Toronto Global Bids V2"/>
    <s v="6.  Stella Toronto GLOBAL ONLY Sustainability V2"/>
    <s v="Original"/>
    <n v="8646"/>
    <s v="firm-bid"/>
    <m/>
    <n v="1"/>
    <n v="1"/>
    <m/>
    <m/>
    <m/>
    <n v="1"/>
    <n v="8646"/>
    <n v="0"/>
    <n v="12372.478181818182"/>
    <m/>
  </r>
  <r>
    <s v="Stella Artois Global Promo Film Production &quot;Let's Do Dinner Promo&quot;"/>
    <n v="0"/>
    <s v="Luxury Brand B"/>
    <s v="Luxury Brand B"/>
    <x v="5"/>
    <s v="n/a"/>
    <s v=""/>
    <x v="10"/>
    <s v="Toronto Global Bids V3"/>
    <s v="6. Stella Toronto Sustainability V3"/>
    <s v="Original"/>
    <n v="8646"/>
    <s v="firm-bid"/>
    <m/>
    <m/>
    <m/>
    <m/>
    <m/>
    <m/>
    <m/>
    <n v="0"/>
    <n v="0"/>
    <n v="12372.478181818182"/>
    <m/>
  </r>
  <r>
    <s v="Stella Artois Global Promo Film Production &quot;Let's Do Dinner Promo&quot;"/>
    <n v="0"/>
    <s v="Luxury Brand B"/>
    <s v="Luxury Brand B"/>
    <x v="5"/>
    <s v="n/a"/>
    <s v=""/>
    <x v="10"/>
    <s v="Atlanta Bid"/>
    <s v="Atlanta V2 ABID"/>
    <s v="Original"/>
    <n v="14272.665000000001"/>
    <s v="firm-bid"/>
    <m/>
    <n v="1"/>
    <n v="1"/>
    <m/>
    <m/>
    <m/>
    <n v="1"/>
    <n v="14272.665000000001"/>
    <n v="0"/>
    <n v="12372.478181818182"/>
    <m/>
  </r>
  <r>
    <s v="Stella Artois Global Promo Film Production &quot;Let's Do Dinner Promo&quot;"/>
    <n v="0"/>
    <s v="Luxury Brand B"/>
    <s v="Luxury Brand B"/>
    <x v="5"/>
    <s v="n/a"/>
    <s v=""/>
    <x v="10"/>
    <s v="LA Bid V6"/>
    <s v="Stella Excel Bid V6. ABIDxls"/>
    <s v="Original"/>
    <n v="14272.665000000001"/>
    <s v="firm-bid"/>
    <m/>
    <n v="1"/>
    <n v="1"/>
    <m/>
    <m/>
    <m/>
    <n v="1"/>
    <n v="14272.665000000001"/>
    <n v="0"/>
    <n v="12372.478181818182"/>
    <m/>
  </r>
  <r>
    <s v="Stella Artois Global Promo Film Production &quot;Let's Do Dinner Promo&quot;"/>
    <n v="0"/>
    <s v="Luxury Brand B"/>
    <s v="Luxury Brand B"/>
    <x v="5"/>
    <s v="n/a"/>
    <s v=""/>
    <x v="10"/>
    <s v="Toronto V4  GLOBAL + US BID 1.30"/>
    <s v="6. Stella Toronto Sustainability V3"/>
    <s v="Original"/>
    <n v="8646"/>
    <s v="firm-bid"/>
    <m/>
    <n v="1"/>
    <n v="1"/>
    <m/>
    <m/>
    <m/>
    <n v="1"/>
    <n v="8646"/>
    <n v="0"/>
    <n v="12372.478181818182"/>
    <m/>
  </r>
  <r>
    <s v="Stella Artois Global Promo Film Production &quot;Let's Do Dinner Promo&quot;"/>
    <n v="0"/>
    <s v="Luxury Brand B"/>
    <s v="Luxury Brand B"/>
    <x v="5"/>
    <s v="n/a"/>
    <s v=""/>
    <x v="10"/>
    <s v="Toronto V4 GLOBAL ONLY 1.30"/>
    <s v="6.  Stella Toronto GLOBAL ONLY Sustainability V2"/>
    <s v="Original"/>
    <n v="8646"/>
    <s v="firm-bid"/>
    <m/>
    <n v="1"/>
    <n v="1"/>
    <m/>
    <m/>
    <m/>
    <n v="1"/>
    <n v="8646"/>
    <n v="0"/>
    <n v="12372.478181818182"/>
    <m/>
  </r>
  <r>
    <s v="Stella Artois Global Promo Film Production &quot;Let's Do Dinner Promo&quot;"/>
    <n v="0"/>
    <s v="Luxury Brand B"/>
    <s v="Luxury Brand B"/>
    <x v="5"/>
    <s v="n/a"/>
    <s v=""/>
    <x v="10"/>
    <s v="ANIMALS - TORONTO Green Sustainability Costs"/>
    <s v="V3 Stills GREEN Bid - Stella TO - Levy"/>
    <s v="Original"/>
    <n v="13490.6"/>
    <s v="firm-bid"/>
    <m/>
    <n v="1"/>
    <m/>
    <m/>
    <m/>
    <m/>
    <m/>
    <n v="13490.6"/>
    <n v="0"/>
    <n v="12372.478181818182"/>
    <m/>
  </r>
  <r>
    <s v="Stella Artois Global Promo Film Production &quot;Let's Do Dinner Promo&quot;"/>
    <n v="0"/>
    <s v="Luxury Brand B"/>
    <s v="Luxury Brand B"/>
    <x v="5"/>
    <s v="n/a"/>
    <s v=""/>
    <x v="10"/>
    <s v="Atlanta Green Sustainability Costs - Jan 25 Submission"/>
    <s v="ANIMALS - V3 Green Sustainability Bid - Stella ATL - Levy"/>
    <s v="Original"/>
    <n v="15466"/>
    <s v="firm-bid"/>
    <m/>
    <n v="1"/>
    <m/>
    <m/>
    <m/>
    <m/>
    <m/>
    <n v="15466"/>
    <n v="0"/>
    <n v="12372.478181818182"/>
    <m/>
  </r>
  <r>
    <s v="Stella Artois Global Promo Film Production &quot;Let's Do Dinner Promo&quot;"/>
    <n v="0"/>
    <s v="Luxury Brand B"/>
    <s v="Luxury Brand B"/>
    <x v="5"/>
    <s v="n/a"/>
    <s v=""/>
    <x v="10"/>
    <s v="LA Green Sustainability Costs - Jan 25 Submission"/>
    <s v="ANIMALS - V9 Green Sustainability Bid - Stella LA - Levy"/>
    <s v="Original"/>
    <n v="15466"/>
    <s v="firm-bid"/>
    <m/>
    <n v="1"/>
    <m/>
    <m/>
    <m/>
    <m/>
    <m/>
    <n v="15466"/>
    <n v="0"/>
    <n v="12372.478181818182"/>
    <m/>
  </r>
  <r>
    <s v="Stella Artois Global Promo Film Production &quot;Let's Do Dinner Promo&quot;"/>
    <n v="0"/>
    <s v="Luxury Brand B"/>
    <s v="Luxury Brand B"/>
    <x v="5"/>
    <s v="n/a"/>
    <s v=""/>
    <x v="5"/>
    <s v="Toronto V4  GLOBAL + US BID 1.30"/>
    <s v="4. Stella Toronto Travel V3"/>
    <s v="Original"/>
    <n v="20801"/>
    <s v="cost-plus"/>
    <m/>
    <n v="1"/>
    <n v="1"/>
    <m/>
    <m/>
    <m/>
    <n v="1"/>
    <n v="20801"/>
    <n v="0"/>
    <n v="29725.816666666666"/>
    <m/>
  </r>
  <r>
    <s v="Stella Artois Global Promo Film Production &quot;Let's Do Dinner Promo&quot;"/>
    <n v="0"/>
    <s v="Luxury Brand B"/>
    <s v="Luxury Brand B"/>
    <x v="5"/>
    <s v="n/a"/>
    <s v=""/>
    <x v="5"/>
    <s v="Toronto V4 GLOBAL ONLY 1.30"/>
    <s v="4. Stella Toronto GLOBAL ONLY  Travel V2"/>
    <s v="Original"/>
    <n v="20801"/>
    <s v="cost-plus"/>
    <m/>
    <n v="1"/>
    <n v="1"/>
    <m/>
    <m/>
    <m/>
    <n v="1"/>
    <n v="20801"/>
    <n v="0"/>
    <n v="29725.816666666666"/>
    <m/>
  </r>
  <r>
    <s v="Stella Artois Global Promo Film Production &quot;Let's Do Dinner Promo&quot;"/>
    <n v="0"/>
    <s v="Luxury Brand B"/>
    <s v="Luxury Brand B"/>
    <x v="5"/>
    <s v="n/a"/>
    <s v=""/>
    <x v="5"/>
    <s v="Atlanta Still Photography Costs - Jan 25 Submission"/>
    <s v="ANIMALS - V3 Stills Bid - Stella ATL - Levy"/>
    <s v="Original"/>
    <n v="38977"/>
    <s v="cost-plus"/>
    <m/>
    <n v="1"/>
    <m/>
    <m/>
    <m/>
    <m/>
    <m/>
    <n v="38977"/>
    <n v="0"/>
    <n v="29725.816666666666"/>
    <m/>
  </r>
  <r>
    <s v="Stella Artois Global Promo Film Production &quot;Let's Do Dinner Promo&quot;"/>
    <n v="0"/>
    <s v="Luxury Brand B"/>
    <s v="Luxury Brand B"/>
    <x v="5"/>
    <s v="n/a"/>
    <s v=""/>
    <x v="5"/>
    <s v="LA Still Photography Costs - Jan 25 Submission"/>
    <s v="ANIMALS - V9 Stills Bid - Stella LA - Levy"/>
    <s v="Original"/>
    <n v="38977"/>
    <s v="cost-plus"/>
    <m/>
    <n v="1"/>
    <m/>
    <m/>
    <m/>
    <m/>
    <m/>
    <n v="38977"/>
    <n v="0"/>
    <n v="29725.816666666666"/>
    <m/>
  </r>
  <r>
    <s v="Stella Artois Global Promo Film Production &quot;Let's Do Dinner Promo&quot;"/>
    <n v="0"/>
    <s v="Luxury Brand B"/>
    <s v="Luxury Brand B"/>
    <x v="5"/>
    <s v="n/a"/>
    <s v=""/>
    <x v="5"/>
    <s v="TORONTO Animals - Stills Bid"/>
    <s v="V3 Stills Photography Bid - Stella TO - Levy"/>
    <s v="Original"/>
    <n v="36058.9"/>
    <s v="cost-plus"/>
    <m/>
    <n v="1"/>
    <m/>
    <m/>
    <m/>
    <m/>
    <m/>
    <n v="36058.9"/>
    <n v="0"/>
    <n v="29725.816666666666"/>
    <m/>
  </r>
  <r>
    <s v="Stella Artois Global Promo Film Production &quot;Let's Do Dinner Promo&quot;"/>
    <n v="0"/>
    <s v="Luxury Brand B"/>
    <s v="Luxury Brand B"/>
    <x v="5"/>
    <s v="n/a"/>
    <s v=""/>
    <x v="5"/>
    <s v="Stella Artois Estimates FRANK + IM"/>
    <s v="Photographer Quote Stella FRANK Jan 18, 2023"/>
    <s v="Original"/>
    <n v="22740"/>
    <s v="cost-plus"/>
    <m/>
    <m/>
    <n v="1"/>
    <m/>
    <m/>
    <n v="1"/>
    <m/>
    <n v="0"/>
    <n v="0"/>
    <n v="29725.816666666666"/>
    <m/>
  </r>
  <r>
    <s v="Stella Artois Global Promo Film Production &quot;Let's Do Dinner Promo&quot;"/>
    <n v="0"/>
    <s v="Luxury Brand B"/>
    <s v="Luxury Brand B"/>
    <x v="5"/>
    <s v="n/a"/>
    <s v=""/>
    <x v="9"/>
    <s v="Original Bid"/>
    <s v="BID_Stella _LA _Original Bid"/>
    <s v="Original"/>
    <n v="176226.76670000001"/>
    <s v="cost-plus"/>
    <m/>
    <n v="1"/>
    <n v="1"/>
    <m/>
    <m/>
    <m/>
    <n v="1"/>
    <n v="176226.76670000001"/>
    <n v="0"/>
    <n v="285889.53363999998"/>
    <m/>
  </r>
  <r>
    <s v="Stella Artois Global Promo Film Production &quot;Let's Do Dinner Promo&quot;"/>
    <n v="0"/>
    <s v="Luxury Brand B"/>
    <s v="Luxury Brand B"/>
    <x v="5"/>
    <s v="n/a"/>
    <s v=""/>
    <x v="9"/>
    <s v="V5 Reduced Bid"/>
    <s v="BID_Stella _LA _Original Bid"/>
    <s v="Original"/>
    <n v="176226.76670000001"/>
    <s v="cost-plus"/>
    <m/>
    <n v="1"/>
    <n v="1"/>
    <m/>
    <m/>
    <m/>
    <n v="1"/>
    <n v="176226.76670000001"/>
    <n v="0"/>
    <n v="285889.53363999998"/>
    <m/>
  </r>
  <r>
    <s v="Stella Artois Global Promo Film Production &quot;Let's Do Dinner Promo&quot;"/>
    <n v="0"/>
    <s v="Luxury Brand B"/>
    <s v="Luxury Brand B"/>
    <x v="5"/>
    <s v="n/a"/>
    <s v=""/>
    <x v="9"/>
    <s v="Toronto Global Bids V2"/>
    <s v="5.  Stella Toronto GLOBAL ONLY Celeb Costs V2"/>
    <s v="Original"/>
    <n v="112931"/>
    <s v="cost-plus"/>
    <m/>
    <n v="1"/>
    <n v="1"/>
    <m/>
    <m/>
    <m/>
    <n v="1"/>
    <n v="112931"/>
    <n v="0"/>
    <n v="285889.53363999998"/>
    <m/>
  </r>
  <r>
    <s v="Stella Artois Global Promo Film Production &quot;Let's Do Dinner Promo&quot;"/>
    <n v="0"/>
    <s v="Luxury Brand B"/>
    <s v="Luxury Brand B"/>
    <x v="5"/>
    <s v="n/a"/>
    <s v=""/>
    <x v="9"/>
    <s v="Toronto Global Bids V3"/>
    <s v="5. Stella Toronto Celeb Costs V3"/>
    <s v="Original"/>
    <n v="258105"/>
    <s v="cost-plus"/>
    <m/>
    <m/>
    <m/>
    <m/>
    <m/>
    <m/>
    <m/>
    <n v="0"/>
    <n v="0"/>
    <n v="285889.53363999998"/>
    <m/>
  </r>
  <r>
    <s v="Stella Artois Global Promo Film Production &quot;Let's Do Dinner Promo&quot;"/>
    <n v="0"/>
    <s v="Luxury Brand B"/>
    <s v="Luxury Brand B"/>
    <x v="5"/>
    <s v="n/a"/>
    <s v=""/>
    <x v="9"/>
    <s v="Atlanta Bid"/>
    <s v="Atlanta V2 ABID"/>
    <s v="Original"/>
    <n v="301607.11829999997"/>
    <s v="cost-plus"/>
    <m/>
    <n v="1"/>
    <n v="1"/>
    <m/>
    <m/>
    <m/>
    <n v="1"/>
    <n v="301607.11829999997"/>
    <n v="0"/>
    <n v="285889.53363999998"/>
    <m/>
  </r>
  <r>
    <s v="Stella Artois Global Promo Film Production &quot;Let's Do Dinner Promo&quot;"/>
    <n v="0"/>
    <s v="Luxury Brand B"/>
    <s v="Luxury Brand B"/>
    <x v="5"/>
    <s v="n/a"/>
    <s v=""/>
    <x v="9"/>
    <s v="LA Bid V6"/>
    <s v="Stella Excel Bid V6. ABIDxls"/>
    <s v="Original"/>
    <n v="237360.43539999999"/>
    <s v="cost-plus"/>
    <m/>
    <n v="1"/>
    <n v="1"/>
    <m/>
    <m/>
    <m/>
    <n v="1"/>
    <n v="237360.43539999999"/>
    <n v="0"/>
    <n v="285889.53363999998"/>
    <m/>
  </r>
  <r>
    <s v="Stella Artois Global Promo Film Production &quot;Let's Do Dinner Promo&quot;"/>
    <n v="0"/>
    <s v="Luxury Brand B"/>
    <s v="Luxury Brand B"/>
    <x v="5"/>
    <s v="n/a"/>
    <s v=""/>
    <x v="9"/>
    <s v="Toronto V4  GLOBAL + US BID 1.30"/>
    <s v="5. Stella Toronto Celeb Costs V3.2"/>
    <s v="Original"/>
    <n v="323561"/>
    <s v="cost-plus"/>
    <m/>
    <n v="1"/>
    <n v="1"/>
    <m/>
    <m/>
    <m/>
    <n v="1"/>
    <n v="323561"/>
    <n v="0"/>
    <n v="285889.53363999998"/>
    <m/>
  </r>
  <r>
    <s v="Stella Artois Global Promo Film Production &quot;Let's Do Dinner Promo&quot;"/>
    <n v="0"/>
    <s v="Luxury Brand B"/>
    <s v="Luxury Brand B"/>
    <x v="5"/>
    <s v="n/a"/>
    <s v=""/>
    <x v="9"/>
    <s v="Toronto V4 GLOBAL ONLY 1.30"/>
    <s v="5. Stella Toronto GLOBAL ONLY Celeb Costs V2.2"/>
    <s v="Original"/>
    <n v="158541"/>
    <s v="cost-plus"/>
    <m/>
    <n v="1"/>
    <n v="1"/>
    <m/>
    <m/>
    <m/>
    <n v="1"/>
    <n v="158541"/>
    <n v="0"/>
    <n v="285889.53363999998"/>
    <m/>
  </r>
  <r>
    <s v="Stella Artois Global Promo Film Production &quot;Let's Do Dinner Promo&quot;"/>
    <n v="0"/>
    <s v="Luxury Brand B"/>
    <s v="Luxury Brand B"/>
    <x v="5"/>
    <s v="n/a"/>
    <s v=""/>
    <x v="9"/>
    <s v="Atlanta Celebrity Talent Costs - Jan 25 Submission"/>
    <s v="ANIMALS - V3 Celebrity Bid - Stella ATL - Levy"/>
    <s v="Original"/>
    <n v="549180"/>
    <s v="cost-plus"/>
    <m/>
    <n v="1"/>
    <m/>
    <m/>
    <m/>
    <m/>
    <m/>
    <n v="549180"/>
    <n v="0"/>
    <n v="285889.53363999998"/>
    <m/>
  </r>
  <r>
    <s v="Stella Artois Global Promo Film Production &quot;Let's Do Dinner Promo&quot;"/>
    <n v="0"/>
    <s v="Luxury Brand B"/>
    <s v="Luxury Brand B"/>
    <x v="5"/>
    <s v="n/a"/>
    <s v=""/>
    <x v="9"/>
    <s v="LA Celebrity Talent Costs - Jan 25 Submission"/>
    <s v="ANIMALS - V9 Celebrity Bid - Stella LA - Levy"/>
    <s v="Original"/>
    <n v="357324"/>
    <s v="cost-plus"/>
    <m/>
    <n v="1"/>
    <m/>
    <m/>
    <m/>
    <m/>
    <m/>
    <n v="357324"/>
    <n v="0"/>
    <n v="285889.53363999998"/>
    <m/>
  </r>
  <r>
    <s v="Stella Artois Global Promo Film Production &quot;Let's Do Dinner Promo&quot;"/>
    <n v="0"/>
    <s v="Luxury Brand B"/>
    <s v="Luxury Brand B"/>
    <x v="5"/>
    <s v="n/a"/>
    <s v=""/>
    <x v="9"/>
    <s v="TORONTO Animals Bid US Glam Squad - GLOBAL"/>
    <s v="V3 Celeb Bid GLOBAL - Stella LA GLAM Toronto - Levy copy"/>
    <s v="Original"/>
    <n v="333049.96999999997"/>
    <s v="cost-plus"/>
    <m/>
    <n v="1"/>
    <m/>
    <m/>
    <m/>
    <m/>
    <m/>
    <n v="333049.96999999997"/>
    <n v="0"/>
    <n v="285889.53363999998"/>
    <m/>
  </r>
  <r>
    <s v="Stella Artois Global Promo Film Production &quot;Let's Do Dinner Promo&quot;"/>
    <n v="0"/>
    <s v="Luxury Brand B"/>
    <s v="Luxury Brand B"/>
    <x v="5"/>
    <s v="n/a"/>
    <s v=""/>
    <x v="9"/>
    <s v="TORONTO Animals Bid US Glam Squad - GLOBAL US"/>
    <s v="V2 Celeb Bid GLOBAL US (6) - Stella LA GLAM Toronto - Levy"/>
    <s v="Original"/>
    <n v="589962.93999999994"/>
    <s v="cost-plus"/>
    <m/>
    <n v="1"/>
    <m/>
    <m/>
    <m/>
    <m/>
    <m/>
    <n v="589962.93999999994"/>
    <n v="0"/>
    <n v="285889.53363999998"/>
    <m/>
  </r>
  <r>
    <s v="Stella Artois Global Promo Film Production &quot;Let's Do Dinner Promo&quot;"/>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r>
  <r>
    <s v="Stella Artois Global Promo Film Production &quot;Let's Do Dinner Promo&quot;"/>
    <n v="0"/>
    <s v="Luxury Brand B"/>
    <s v="Luxury Brand B"/>
    <x v="5"/>
    <s v="n/a"/>
    <s v=""/>
    <x v="9"/>
    <s v="TORONTO Animals Bid Local Glam Squad - GLOBAL"/>
    <s v="V4 Celeb Bid GLOBAL (2)- Stella LOCAL Toronto - Levy"/>
    <s v="Original"/>
    <n v="133723.48000000001"/>
    <s v="cost-plus"/>
    <m/>
    <n v="1"/>
    <m/>
    <m/>
    <m/>
    <m/>
    <m/>
    <n v="133723.48000000001"/>
    <n v="0"/>
    <n v="285889.53363999998"/>
    <m/>
  </r>
  <r>
    <s v="Stella Artois Global Promo Film Production &quot;Let's Do Dinner Promo&quot;"/>
    <n v="0"/>
    <s v="Luxury Brand B"/>
    <s v="Luxury Brand B"/>
    <x v="5"/>
    <s v="n/a"/>
    <s v=""/>
    <x v="9"/>
    <s v="Stella Artois Estimates FRANK + IM"/>
    <s v="SA LA GLAM Jan 18, 2023"/>
    <s v="Original"/>
    <n v="282486.4375"/>
    <s v="cost-plus"/>
    <m/>
    <m/>
    <n v="1"/>
    <m/>
    <m/>
    <n v="1"/>
    <m/>
    <n v="0"/>
    <n v="0"/>
    <n v="285889.53363999998"/>
    <m/>
  </r>
  <r>
    <s v="Stella Artois Global Promo Film Production &quot;Let's Do Dinner Promo&quot;"/>
    <n v="0"/>
    <s v="Luxury Brand B"/>
    <s v="Luxury Brand B"/>
    <x v="5"/>
    <s v="n/a"/>
    <s v=""/>
    <x v="8"/>
    <s v="Original Bid"/>
    <s v="BID_Stella _LA _Original Covid"/>
    <s v="Original"/>
    <n v="59540.964999999997"/>
    <s v="cost-plus"/>
    <m/>
    <n v="1"/>
    <n v="1"/>
    <m/>
    <m/>
    <m/>
    <n v="1"/>
    <n v="59540.964999999997"/>
    <n v="0"/>
    <n v="58189.921730769231"/>
    <m/>
  </r>
  <r>
    <s v="Stella Artois Global Promo Film Production &quot;Let's Do Dinner Promo&quot;"/>
    <n v="0"/>
    <s v="Luxury Brand B"/>
    <s v="Luxury Brand B"/>
    <x v="5"/>
    <s v="n/a"/>
    <s v=""/>
    <x v="8"/>
    <s v="V5 Reduced Bid"/>
    <s v="BID_Stella _LA _Original Covid"/>
    <s v="Original"/>
    <n v="59540.964999999997"/>
    <s v="cost-plus"/>
    <m/>
    <n v="1"/>
    <n v="1"/>
    <m/>
    <m/>
    <m/>
    <n v="1"/>
    <n v="59540.964999999997"/>
    <n v="0"/>
    <n v="58189.921730769231"/>
    <m/>
  </r>
  <r>
    <s v="Stella Artois Global Promo Film Production &quot;Let's Do Dinner Promo&quot;"/>
    <n v="0"/>
    <s v="Luxury Brand B"/>
    <s v="Luxury Brand B"/>
    <x v="5"/>
    <s v="n/a"/>
    <s v=""/>
    <x v="8"/>
    <s v="Toronto Global Bids V2"/>
    <s v="3. Stella Toronto GLOBAL ONLY COVID V2"/>
    <s v="Original"/>
    <n v="49257"/>
    <s v="cost-plus"/>
    <m/>
    <n v="1"/>
    <n v="1"/>
    <m/>
    <m/>
    <m/>
    <n v="1"/>
    <n v="49257"/>
    <n v="0"/>
    <n v="58189.921730769231"/>
    <m/>
  </r>
  <r>
    <s v="Stella Artois Global Promo Film Production &quot;Let's Do Dinner Promo&quot;"/>
    <n v="0"/>
    <s v="Luxury Brand B"/>
    <s v="Luxury Brand B"/>
    <x v="5"/>
    <s v="n/a"/>
    <s v=""/>
    <x v="8"/>
    <s v="Toronto Global Bids V3"/>
    <s v="3. Stella Toronto COVID V3"/>
    <s v="Original"/>
    <n v="49257"/>
    <s v="cost-plus"/>
    <m/>
    <m/>
    <m/>
    <m/>
    <m/>
    <m/>
    <m/>
    <n v="0"/>
    <n v="0"/>
    <n v="58189.921730769231"/>
    <m/>
  </r>
  <r>
    <s v="Stella Artois Global Promo Film Production &quot;Let's Do Dinner Promo&quot;"/>
    <n v="0"/>
    <s v="Luxury Brand B"/>
    <s v="Luxury Brand B"/>
    <x v="5"/>
    <s v="n/a"/>
    <s v=""/>
    <x v="8"/>
    <s v="Atlanta Bid"/>
    <s v=""/>
    <s v="Original"/>
    <n v="61113.69"/>
    <s v="cost-plus"/>
    <m/>
    <n v="1"/>
    <n v="1"/>
    <m/>
    <m/>
    <m/>
    <n v="1"/>
    <n v="61113.69"/>
    <n v="0"/>
    <n v="58189.921730769231"/>
    <m/>
  </r>
  <r>
    <s v="Stella Artois Global Promo Film Production &quot;Let's Do Dinner Promo&quot;"/>
    <n v="0"/>
    <s v="Luxury Brand B"/>
    <s v="Luxury Brand B"/>
    <x v="5"/>
    <s v="n/a"/>
    <s v=""/>
    <x v="8"/>
    <s v="LA Bid V6"/>
    <s v=""/>
    <s v="Original"/>
    <n v="59540.964999999997"/>
    <s v="cost-plus"/>
    <m/>
    <n v="1"/>
    <n v="1"/>
    <m/>
    <m/>
    <m/>
    <n v="1"/>
    <n v="59540.964999999997"/>
    <n v="0"/>
    <n v="58189.921730769231"/>
    <m/>
  </r>
  <r>
    <s v="Stella Artois Global Promo Film Production &quot;Let's Do Dinner Promo&quot;"/>
    <n v="0"/>
    <s v="Luxury Brand B"/>
    <s v="Luxury Brand B"/>
    <x v="5"/>
    <s v="n/a"/>
    <s v=""/>
    <x v="8"/>
    <s v="Toronto V4  GLOBAL + US BID 1.30"/>
    <s v="3. Stella Toronto COVID V3"/>
    <s v="Original"/>
    <n v="49259"/>
    <s v="cost-plus"/>
    <m/>
    <n v="1"/>
    <n v="1"/>
    <m/>
    <m/>
    <m/>
    <n v="1"/>
    <n v="49259"/>
    <n v="0"/>
    <n v="58189.921730769231"/>
    <m/>
  </r>
  <r>
    <s v="Stella Artois Global Promo Film Production &quot;Let's Do Dinner Promo&quot;"/>
    <n v="0"/>
    <s v="Luxury Brand B"/>
    <s v="Luxury Brand B"/>
    <x v="5"/>
    <s v="n/a"/>
    <s v=""/>
    <x v="8"/>
    <s v="Toronto V4 GLOBAL ONLY 1.30"/>
    <s v="3. Stella Toronto GLOBAL ONLY COVID V2"/>
    <s v="Original"/>
    <n v="49259"/>
    <s v="cost-plus"/>
    <m/>
    <n v="1"/>
    <n v="1"/>
    <m/>
    <m/>
    <m/>
    <n v="1"/>
    <n v="49259"/>
    <n v="0"/>
    <n v="58189.921730769231"/>
    <m/>
  </r>
  <r>
    <s v="Stella Artois Global Promo Film Production &quot;Let's Do Dinner Promo&quot;"/>
    <n v="0"/>
    <s v="Luxury Brand B"/>
    <s v="Luxury Brand B"/>
    <x v="5"/>
    <s v="n/a"/>
    <s v=""/>
    <x v="8"/>
    <s v="ANIMALS - TORONTO COVID19 (Global US Bid)"/>
    <s v="V2 Bid - Stella Toronto GLOBAL US - HL Day COVID copy"/>
    <s v="Original"/>
    <n v="10872"/>
    <s v="cost-plus"/>
    <m/>
    <n v="1"/>
    <m/>
    <m/>
    <m/>
    <m/>
    <m/>
    <n v="10872"/>
    <n v="0"/>
    <n v="58189.921730769231"/>
    <m/>
  </r>
  <r>
    <s v="Stella Artois Global Promo Film Production &quot;Let's Do Dinner Promo&quot;"/>
    <n v="0"/>
    <s v="Luxury Brand B"/>
    <s v="Luxury Brand B"/>
    <x v="5"/>
    <s v="n/a"/>
    <s v=""/>
    <x v="8"/>
    <s v="ANIMALS - TORONTO COVID19 (Global Bid)"/>
    <s v="V1 Bid - Stella Toronto GLOBAL - HL Day COVID"/>
    <s v="Original"/>
    <n v="10806"/>
    <s v="cost-plus"/>
    <m/>
    <n v="1"/>
    <m/>
    <m/>
    <m/>
    <m/>
    <m/>
    <n v="10806"/>
    <n v="0"/>
    <n v="58189.921730769231"/>
    <m/>
  </r>
  <r>
    <s v="Stella Artois Global Promo Film Production &quot;Let's Do Dinner Promo&quot;"/>
    <n v="0"/>
    <s v="Luxury Brand B"/>
    <s v="Luxury Brand B"/>
    <x v="5"/>
    <s v="n/a"/>
    <s v=""/>
    <x v="8"/>
    <s v="Atlanta COVID19 Sanitary Costs - Jan 25 Submission"/>
    <s v="ANIMALS - V3 COVID Bid - Stella ATL - Levy"/>
    <s v="Original"/>
    <n v="99830"/>
    <s v="cost-plus"/>
    <m/>
    <n v="1"/>
    <m/>
    <m/>
    <m/>
    <m/>
    <m/>
    <n v="99830"/>
    <n v="0"/>
    <n v="58189.921730769231"/>
    <m/>
  </r>
  <r>
    <s v="Stella Artois Global Promo Film Production &quot;Let's Do Dinner Promo&quot;"/>
    <n v="0"/>
    <s v="Luxury Brand B"/>
    <s v="Luxury Brand B"/>
    <x v="5"/>
    <s v="n/a"/>
    <s v=""/>
    <x v="8"/>
    <s v="LA COVID19 Sanitary Costs - Jan 25 Submission"/>
    <s v="ANIMALS - V9 COVID Bid - Stella LA - Levy"/>
    <s v="Original"/>
    <n v="99830.7"/>
    <s v="cost-plus"/>
    <m/>
    <n v="1"/>
    <m/>
    <m/>
    <m/>
    <m/>
    <m/>
    <n v="99830.7"/>
    <n v="0"/>
    <n v="58189.921730769231"/>
    <m/>
  </r>
  <r>
    <s v="Stella Artois Global Promo Film Production &quot;Let's Do Dinner Promo&quot;"/>
    <n v="0"/>
    <s v="Luxury Brand B"/>
    <s v="Luxury Brand B"/>
    <x v="5"/>
    <s v="n/a"/>
    <s v=""/>
    <x v="8"/>
    <s v="Stella Artois Estimates FRANK + IM"/>
    <s v="SA COVID prelight included Jan 18, 2023"/>
    <s v="Original"/>
    <n v="98361.697499999995"/>
    <s v="cost-plus"/>
    <m/>
    <m/>
    <n v="1"/>
    <m/>
    <m/>
    <n v="1"/>
    <m/>
    <n v="0"/>
    <n v="0"/>
    <n v="58189.921730769231"/>
    <m/>
  </r>
  <r>
    <s v="Bud Global WWC 2023"/>
    <n v="1"/>
    <s v="Luxury Brand A"/>
    <s v="Luxury Brand A"/>
    <x v="1"/>
    <s v="n/a"/>
    <s v="Superprime"/>
    <x v="0"/>
    <s v="Superprime"/>
    <s v="Superprime Budweiser bid package 4.25"/>
    <s v="Original"/>
    <n v="827507"/>
    <s v="firm-bid"/>
    <n v="827507"/>
    <n v="1"/>
    <m/>
    <m/>
    <m/>
    <m/>
    <m/>
    <n v="827507"/>
    <n v="827507"/>
    <n v="827507"/>
    <n v="827507"/>
  </r>
  <r>
    <s v="Bud Global WWC 2023"/>
    <n v="0"/>
    <s v="Luxury Brand A"/>
    <s v="Luxury Brand A"/>
    <x v="1"/>
    <s v="n/a"/>
    <s v=""/>
    <x v="3"/>
    <s v="Budweiser FIFA 2023"/>
    <s v="Bid_11906_3"/>
    <s v="Original"/>
    <n v="38971.599999999999"/>
    <s v="firm-bid"/>
    <m/>
    <m/>
    <m/>
    <m/>
    <m/>
    <n v="1"/>
    <n v="1"/>
    <n v="0"/>
    <n v="0"/>
    <n v="38971.599999999999"/>
    <m/>
  </r>
  <r>
    <s v="Bud Global WWC 2023"/>
    <n v="0"/>
    <s v="Luxury Brand A"/>
    <s v="Luxury Brand A"/>
    <x v="1"/>
    <s v="n/a"/>
    <s v=""/>
    <x v="1"/>
    <s v="FSQ_BudweiserWWC_VFXv1"/>
    <s v=""/>
    <s v="Original"/>
    <n v="80000"/>
    <s v="firm-bid"/>
    <m/>
    <m/>
    <m/>
    <m/>
    <m/>
    <m/>
    <m/>
    <n v="0"/>
    <n v="0"/>
    <n v="80000"/>
    <m/>
  </r>
  <r>
    <s v="Bud Light Summer Social Campaign"/>
    <n v="0"/>
    <s v="Mainstream Brand A"/>
    <s v="Mainstream Brand A"/>
    <x v="0"/>
    <s v="n/a"/>
    <s v=""/>
    <x v="3"/>
    <s v="Arcade Edit"/>
    <s v="Arcade Edit EXPORT"/>
    <s v="Original"/>
    <n v="179483.5"/>
    <s v="firm-bid"/>
    <m/>
    <m/>
    <m/>
    <m/>
    <m/>
    <m/>
    <m/>
    <n v="0"/>
    <n v="0"/>
    <n v="185652.86666666667"/>
    <m/>
  </r>
  <r>
    <s v="Bud Light Summer Social Campaign"/>
    <n v="0"/>
    <s v="Mainstream Brand A"/>
    <s v="Mainstream Brand A"/>
    <x v="0"/>
    <s v="n/a"/>
    <s v=""/>
    <x v="3"/>
    <s v="Cosmo Street Bud Light Bid 0605"/>
    <s v="Cosmo-Bid_20044_1"/>
    <s v="Original"/>
    <n v="194217.5"/>
    <s v="firm-bid"/>
    <m/>
    <m/>
    <m/>
    <m/>
    <m/>
    <n v="1"/>
    <n v="1"/>
    <n v="0"/>
    <n v="0"/>
    <n v="185652.86666666667"/>
    <m/>
  </r>
  <r>
    <s v="Bud Light Summer Social Campaign"/>
    <n v="0"/>
    <s v="Mainstream Brand A"/>
    <s v="Mainstream Brand A"/>
    <x v="0"/>
    <s v="n/a"/>
    <s v=""/>
    <x v="3"/>
    <s v="Cosmo Street Bud Light Bid 0613"/>
    <s v="Cosmo-Bid_20044_2"/>
    <s v="Original"/>
    <n v="184217.5"/>
    <s v="firm-bid"/>
    <m/>
    <m/>
    <m/>
    <m/>
    <m/>
    <n v="1"/>
    <n v="1"/>
    <n v="0"/>
    <n v="0"/>
    <n v="185652.86666666667"/>
    <m/>
  </r>
  <r>
    <s v="Bud Light Summer Social Campaign"/>
    <n v="0"/>
    <s v="Mainstream Brand A"/>
    <s v="Mainstream Brand A"/>
    <x v="0"/>
    <s v="n/a"/>
    <s v=""/>
    <x v="3"/>
    <s v="Budlight Easy Summer"/>
    <s v="Bid_11971_2"/>
    <s v="Original"/>
    <n v="216421"/>
    <s v="firm-bid"/>
    <m/>
    <m/>
    <m/>
    <m/>
    <m/>
    <n v="1"/>
    <n v="1"/>
    <n v="0"/>
    <n v="0"/>
    <n v="185652.86666666667"/>
    <m/>
  </r>
  <r>
    <s v="Bud Light Summer Social Campaign"/>
    <n v="1"/>
    <s v="Mainstream Brand A"/>
    <s v="Mainstream Brand A"/>
    <x v="0"/>
    <s v="n/a"/>
    <s v="Arcade Edit"/>
    <x v="3"/>
    <s v="Budlight Easy Summer Revised bid &amp; schedule"/>
    <s v="Bid_11971_3"/>
    <s v="Original"/>
    <n v="179483.5"/>
    <s v="firm-bid"/>
    <n v="185652.86670000001"/>
    <m/>
    <m/>
    <m/>
    <m/>
    <n v="1"/>
    <n v="1"/>
    <n v="0"/>
    <n v="0"/>
    <n v="185652.86666666667"/>
    <n v="179483.5"/>
  </r>
  <r>
    <s v="Bud Light Summer Social Campaign"/>
    <n v="0"/>
    <s v="Mainstream Brand A"/>
    <s v="Mainstream Brand A"/>
    <x v="0"/>
    <s v="n/a"/>
    <s v=""/>
    <x v="3"/>
    <s v="Cutters_Bid_Bud Light"/>
    <s v="Cutters_BudLight Summer"/>
    <s v="Original"/>
    <n v="160094.20000000001"/>
    <s v="firm-bid"/>
    <m/>
    <m/>
    <m/>
    <m/>
    <m/>
    <m/>
    <m/>
    <n v="0"/>
    <n v="0"/>
    <n v="185652.86666666667"/>
    <m/>
  </r>
  <r>
    <s v="Bud Light Summer Social Campaign"/>
    <n v="0"/>
    <s v="Mainstream Brand A"/>
    <s v="Mainstream Brand A"/>
    <x v="0"/>
    <s v="n/a"/>
    <s v=""/>
    <x v="0"/>
    <s v="Bud Light / Dugan O'Neal"/>
    <s v=""/>
    <s v="Original"/>
    <n v="412755"/>
    <s v="firm-bid"/>
    <m/>
    <m/>
    <m/>
    <m/>
    <m/>
    <n v="1"/>
    <m/>
    <n v="0"/>
    <n v="0"/>
    <n v="975188.5"/>
    <m/>
  </r>
  <r>
    <s v="Bud Light Summer Social Campaign"/>
    <n v="1"/>
    <s v="Mainstream Brand A"/>
    <s v="Mainstream Brand A"/>
    <x v="0"/>
    <s v="n/a"/>
    <s v="EPOCH FILMS - 1"/>
    <x v="0"/>
    <s v="Epoch Production Bid"/>
    <s v="Epoch Production EXPORT"/>
    <s v="Original"/>
    <n v="1537622"/>
    <s v="firm-bid"/>
    <n v="975188.5"/>
    <m/>
    <m/>
    <m/>
    <m/>
    <m/>
    <m/>
    <n v="0"/>
    <n v="0"/>
    <n v="975188.5"/>
    <n v="1537622"/>
  </r>
  <r>
    <s v="Bud Light Summer Social Campaign"/>
    <n v="1"/>
    <s v="Mainstream Brand A"/>
    <s v="Mainstream Brand A"/>
    <x v="0"/>
    <s v="n/a"/>
    <s v="Company3"/>
    <x v="7"/>
    <s v="Company3 Color"/>
    <s v="Company3 Color EXPORT"/>
    <s v="Original"/>
    <n v="22000"/>
    <s v="firm-bid"/>
    <n v="22000"/>
    <m/>
    <m/>
    <m/>
    <m/>
    <m/>
    <m/>
    <n v="0"/>
    <n v="0"/>
    <n v="22000"/>
    <n v="22000"/>
  </r>
  <r>
    <s v="Bud WC Lil Baby 2022"/>
    <n v="1"/>
    <s v="Luxury Brand A"/>
    <s v="Luxury Brand A"/>
    <x v="1"/>
    <s v="n/a"/>
    <s v="Untold Studios"/>
    <x v="0"/>
    <s v="Untold Final"/>
    <s v="UntoldShoot"/>
    <s v="Original"/>
    <n v="190608.86"/>
    <s v="firm-bid"/>
    <n v="190608.86"/>
    <m/>
    <m/>
    <m/>
    <m/>
    <m/>
    <m/>
    <n v="0"/>
    <n v="0"/>
    <n v="190608.86"/>
    <n v="190608.86"/>
  </r>
  <r>
    <s v="Bud WC Lil Baby 2022"/>
    <n v="1"/>
    <s v="Luxury Brand A"/>
    <s v="Luxury Brand A"/>
    <x v="1"/>
    <s v="n/a"/>
    <s v="Wave Studios NY"/>
    <x v="4"/>
    <s v="Wave Audio"/>
    <s v="WaveAudio"/>
    <s v="Original"/>
    <n v="5000"/>
    <s v="firm-bid"/>
    <n v="5000"/>
    <m/>
    <m/>
    <m/>
    <m/>
    <m/>
    <m/>
    <n v="0"/>
    <n v="0"/>
    <n v="5000"/>
    <n v="5000"/>
  </r>
  <r>
    <s v="Bud WC Lil Baby 2022"/>
    <n v="1"/>
    <s v="Luxury Brand A"/>
    <s v="Luxury Brand A"/>
    <x v="1"/>
    <s v="n/a"/>
    <s v="Untold Studios"/>
    <x v="1"/>
    <s v="Untold Final"/>
    <s v="Untold VFX"/>
    <s v="Original"/>
    <n v="139450"/>
    <s v="firm-bid"/>
    <n v="139450"/>
    <m/>
    <m/>
    <m/>
    <m/>
    <m/>
    <m/>
    <n v="0"/>
    <n v="0"/>
    <n v="139450"/>
    <n v="139450"/>
  </r>
  <r>
    <s v="Bud WC Lil Baby 2022"/>
    <n v="1"/>
    <s v="Luxury Brand A"/>
    <s v="Luxury Brand A"/>
    <x v="1"/>
    <s v="n/a"/>
    <s v="Shoot Collective"/>
    <x v="5"/>
    <s v="Shoot Collective Stills"/>
    <s v="ShootCo Stills"/>
    <s v="Original"/>
    <n v="10300"/>
    <s v="firm-bid"/>
    <n v="10300"/>
    <m/>
    <m/>
    <m/>
    <m/>
    <m/>
    <m/>
    <n v="0"/>
    <n v="0"/>
    <n v="10300"/>
    <n v="10300"/>
  </r>
  <r>
    <s v="Bud WC Lil Baby 2022"/>
    <n v="1"/>
    <s v="Luxury Brand A"/>
    <s v="Luxury Brand A"/>
    <x v="1"/>
    <s v="n/a"/>
    <s v="Untold Studios"/>
    <x v="9"/>
    <s v="Untold Final"/>
    <s v="Untold Celeb V2"/>
    <s v="Original"/>
    <n v="17240.09"/>
    <s v="firm-bid"/>
    <n v="17240.09"/>
    <m/>
    <m/>
    <m/>
    <m/>
    <m/>
    <m/>
    <n v="0"/>
    <n v="0"/>
    <n v="17240.09"/>
    <n v="17240.09"/>
  </r>
  <r>
    <s v="Bud Light Early Arrival 2022"/>
    <n v="1"/>
    <s v="Mainstream Brand A"/>
    <s v="Mainstream Brand A"/>
    <x v="1"/>
    <s v="Early Arrival"/>
    <s v="Moxie Pictures"/>
    <x v="0"/>
    <s v="Moxie Production"/>
    <s v="Moxie Production"/>
    <s v="Original"/>
    <n v="723760"/>
    <s v="firm-bid"/>
    <n v="723760"/>
    <m/>
    <m/>
    <m/>
    <m/>
    <m/>
    <m/>
    <n v="0"/>
    <n v="0"/>
    <n v="723760"/>
    <n v="723760"/>
  </r>
  <r>
    <s v="Bud Light Early Arrival 2022"/>
    <n v="1"/>
    <s v="Mainstream Brand A"/>
    <s v="Mainstream Brand A"/>
    <x v="1"/>
    <s v="Early Arrival"/>
    <s v="Union Editorial"/>
    <x v="3"/>
    <s v="Union Editorial"/>
    <s v="Union Edit"/>
    <s v="Original"/>
    <n v="87187.5"/>
    <s v="firm-bid"/>
    <n v="87187.5"/>
    <m/>
    <m/>
    <m/>
    <m/>
    <m/>
    <m/>
    <n v="0"/>
    <n v="0"/>
    <n v="87187.5"/>
    <n v="87187.5"/>
  </r>
  <r>
    <s v="Bud Light Early Arrival 2022"/>
    <n v="1"/>
    <s v="Mainstream Brand A"/>
    <s v="Mainstream Brand A"/>
    <x v="1"/>
    <s v="Early Arrival"/>
    <s v="The Mill"/>
    <x v="1"/>
    <s v="The Mill"/>
    <s v="Mill VFX"/>
    <s v="Original"/>
    <n v="42900"/>
    <s v="firm-bid"/>
    <n v="42900"/>
    <m/>
    <m/>
    <m/>
    <m/>
    <m/>
    <m/>
    <n v="0"/>
    <n v="0"/>
    <n v="42900"/>
    <n v="42900"/>
  </r>
  <r>
    <s v="Bud Light Early Arrival 2022"/>
    <n v="1"/>
    <s v="Mainstream Brand A"/>
    <s v="Mainstream Brand A"/>
    <x v="1"/>
    <s v="Early Arrival"/>
    <s v="The Mill"/>
    <x v="7"/>
    <s v="The Mill"/>
    <s v="Mill Finish"/>
    <s v="Original"/>
    <n v="7000"/>
    <s v="firm-bid"/>
    <n v="7000"/>
    <m/>
    <m/>
    <m/>
    <m/>
    <m/>
    <m/>
    <n v="0"/>
    <n v="0"/>
    <n v="7000"/>
    <n v="7000"/>
  </r>
  <r>
    <s v="Bud Light Early Arrival 2022"/>
    <n v="1"/>
    <s v="Mainstream Brand A"/>
    <s v="Mainstream Brand A"/>
    <x v="1"/>
    <s v="Early Arrival"/>
    <s v="Walker"/>
    <x v="6"/>
    <s v="Walker Music"/>
    <s v="WalkerMusic"/>
    <s v="Original"/>
    <n v="39000"/>
    <s v="firm-bid"/>
    <n v="39000"/>
    <m/>
    <m/>
    <m/>
    <m/>
    <m/>
    <m/>
    <n v="0"/>
    <n v="0"/>
    <n v="39000"/>
    <n v="39000"/>
  </r>
  <r>
    <s v="Budweiser / Folds of Honor / GRADUATES :60, :30, :15, :6"/>
    <n v="1"/>
    <s v="Mainstream Brand B"/>
    <s v="Mainstream Brand B"/>
    <x v="4"/>
    <s v="GRADUATES"/>
    <s v="Superprime"/>
    <x v="0"/>
    <s v="Superprime Production"/>
    <s v="Superprime Production EXPORT"/>
    <s v="Original"/>
    <n v="439117.97"/>
    <s v="firm-bid"/>
    <n v="439117.97"/>
    <m/>
    <m/>
    <m/>
    <m/>
    <m/>
    <m/>
    <n v="0"/>
    <n v="0"/>
    <n v="439117.97"/>
    <n v="439117.97"/>
  </r>
  <r>
    <s v="Budweiser / Folds of Honor / GRADUATES :60, :30, :15, :6"/>
    <n v="1"/>
    <s v="Mainstream Brand B"/>
    <s v="Mainstream Brand B"/>
    <x v="4"/>
    <s v="GRADUATES"/>
    <s v="456 Studios"/>
    <x v="3"/>
    <s v="456 Studios"/>
    <s v="456 Studios Edit EXPORT"/>
    <s v="Original"/>
    <n v="47525"/>
    <s v="cost-plus"/>
    <n v="47525"/>
    <m/>
    <m/>
    <m/>
    <m/>
    <m/>
    <m/>
    <n v="0"/>
    <n v="0"/>
    <n v="47525"/>
    <n v="47525"/>
  </r>
  <r>
    <s v="Budweiser / Folds of Honor / GRADUATES :60, :30, :15, :6"/>
    <n v="1"/>
    <s v="Mainstream Brand B"/>
    <s v="Mainstream Brand B"/>
    <x v="4"/>
    <s v="GRADUATES"/>
    <s v="Jamm Visual Inc"/>
    <x v="2"/>
    <s v="Jamm VFX"/>
    <s v="Jamm VFX EXPORT"/>
    <s v="Original"/>
    <n v="157160"/>
    <s v="cost-plus"/>
    <n v="157160"/>
    <m/>
    <m/>
    <m/>
    <m/>
    <m/>
    <m/>
    <n v="0"/>
    <n v="0"/>
    <n v="157160"/>
    <n v="157160"/>
  </r>
  <r>
    <s v="Budweiser &quot;Friendship&quot;"/>
    <n v="0"/>
    <s v="Mainstream Brand B"/>
    <s v="Mainstream Brand B"/>
    <x v="5"/>
    <s v="n/a"/>
    <s v=""/>
    <x v="0"/>
    <s v="OPC Production"/>
    <s v="OPC Live CAD"/>
    <s v="Original"/>
    <n v="143580.92000000001"/>
    <s v="firm-bid"/>
    <m/>
    <m/>
    <m/>
    <m/>
    <m/>
    <m/>
    <m/>
    <n v="0"/>
    <n v="0"/>
    <n v="143580.92000000001"/>
    <m/>
  </r>
  <r>
    <s v="Budweiser &quot;Friendship&quot;"/>
    <n v="0"/>
    <s v="Mainstream Brand B"/>
    <s v="Mainstream Brand B"/>
    <x v="5"/>
    <s v="n/a"/>
    <s v=""/>
    <x v="3"/>
    <s v="Outsider Editorial"/>
    <s v="Outsider Edit"/>
    <s v="Original"/>
    <n v="80000"/>
    <s v="firm-bid"/>
    <m/>
    <m/>
    <m/>
    <m/>
    <m/>
    <m/>
    <m/>
    <n v="0"/>
    <n v="0"/>
    <n v="80000"/>
    <m/>
  </r>
  <r>
    <s v="Budweiser &quot;Friendship&quot;"/>
    <n v="0"/>
    <s v="Mainstream Brand B"/>
    <s v="Mainstream Brand B"/>
    <x v="5"/>
    <s v="n/a"/>
    <s v=""/>
    <x v="4"/>
    <s v="Grayson Music v2"/>
    <s v="Grayson music"/>
    <s v="Original"/>
    <n v="35595"/>
    <s v="firm-bid"/>
    <m/>
    <m/>
    <m/>
    <m/>
    <m/>
    <m/>
    <m/>
    <n v="0"/>
    <n v="0"/>
    <n v="35595"/>
    <m/>
  </r>
  <r>
    <s v="Bud Knight"/>
    <n v="1"/>
    <s v="Luxury Brand A"/>
    <s v="Luxury Brand A"/>
    <x v="0"/>
    <s v="n/a"/>
    <s v="8th Street Productions"/>
    <x v="0"/>
    <s v="8th Street Production &amp; Edit"/>
    <s v="8th Street Production EXPORT"/>
    <s v="Original"/>
    <n v="278570.2"/>
    <s v="firm-bid"/>
    <n v="278570.2"/>
    <m/>
    <m/>
    <m/>
    <m/>
    <m/>
    <m/>
    <n v="0"/>
    <n v="0"/>
    <n v="278570.2"/>
    <n v="278570.2"/>
  </r>
  <r>
    <s v="MICHELOB ULTRA - TOO GOOD TO BE TRUE"/>
    <n v="0"/>
    <s v="Bargain Brand A"/>
    <s v="Bargain Brand A"/>
    <x v="6"/>
    <s v="n/a"/>
    <s v=""/>
    <x v="0"/>
    <s v="Option A_ Films &amp; Versions + KV Photos + Liquid Scenes &amp; Pack Shots (worldwide)"/>
    <s v=""/>
    <s v="Original"/>
    <n v="768011.21"/>
    <s v="firm-bid"/>
    <m/>
    <n v="1"/>
    <m/>
    <m/>
    <m/>
    <m/>
    <m/>
    <n v="768011.21"/>
    <n v="0"/>
    <n v="555753.45692307688"/>
    <m/>
  </r>
  <r>
    <s v="MICHELOB ULTRA - TOO GOOD TO BE TRUE"/>
    <n v="0"/>
    <s v="Bargain Brand A"/>
    <s v="Bargain Brand A"/>
    <x v="6"/>
    <s v="n/a"/>
    <s v=""/>
    <x v="0"/>
    <s v="Option A_ Films &amp; Versions + KV Photos + Liquid Scenes &amp; Pack Shots (can, latam, mex)"/>
    <s v=""/>
    <s v="Original"/>
    <n v="766251.51"/>
    <s v="firm-bid"/>
    <m/>
    <n v="1"/>
    <m/>
    <m/>
    <m/>
    <m/>
    <m/>
    <n v="766251.51"/>
    <n v="0"/>
    <n v="555753.45692307688"/>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r>
  <r>
    <s v="MICHELOB ULTRA - TOO GOOD TO BE TRUE"/>
    <n v="0"/>
    <s v="Bargain Brand A"/>
    <s v="Bargain Brand A"/>
    <x v="6"/>
    <s v="n/a"/>
    <s v=""/>
    <x v="0"/>
    <s v="Option B_ Films &amp; Versions + KV Photos (worldwide)"/>
    <s v=""/>
    <s v="Original"/>
    <n v="574950"/>
    <s v="firm-bid"/>
    <m/>
    <n v="1"/>
    <m/>
    <m/>
    <m/>
    <m/>
    <m/>
    <n v="574950"/>
    <n v="0"/>
    <n v="555753.45692307688"/>
    <m/>
  </r>
  <r>
    <s v="MICHELOB ULTRA - TOO GOOD TO BE TRUE"/>
    <n v="0"/>
    <s v="Bargain Brand A"/>
    <s v="Bargain Brand A"/>
    <x v="6"/>
    <s v="n/a"/>
    <s v=""/>
    <x v="0"/>
    <s v="Option B_ Films &amp; Versions + KV Photos (Canada + latam + mexico)"/>
    <s v=""/>
    <s v="Original"/>
    <n v="573190.63"/>
    <s v="firm-bid"/>
    <m/>
    <n v="1"/>
    <m/>
    <m/>
    <m/>
    <m/>
    <m/>
    <n v="573190.63"/>
    <n v="0"/>
    <n v="555753.45692307688"/>
    <m/>
  </r>
  <r>
    <s v="MICHELOB ULTRA - TOO GOOD TO BE TRUE"/>
    <n v="0"/>
    <s v="Bargain Brand A"/>
    <s v="Bargain Brand A"/>
    <x v="6"/>
    <s v="n/a"/>
    <s v=""/>
    <x v="0"/>
    <s v="Option B_ Films &amp; Versions + KV Photos (Canada + Latam + USA + Mexico)"/>
    <s v=""/>
    <s v="Original"/>
    <n v="574950"/>
    <s v="firm-bid"/>
    <m/>
    <n v="1"/>
    <m/>
    <m/>
    <m/>
    <m/>
    <m/>
    <n v="574950"/>
    <n v="0"/>
    <n v="555753.45692307688"/>
    <m/>
  </r>
  <r>
    <s v="MICHELOB ULTRA - TOO GOOD TO BE TRUE"/>
    <n v="0"/>
    <s v="Bargain Brand A"/>
    <s v="Bargain Brand A"/>
    <x v="6"/>
    <s v="n/a"/>
    <s v=""/>
    <x v="0"/>
    <s v="Option C_ Liquid Scenes &amp; Pack Shots"/>
    <s v=""/>
    <s v="Original"/>
    <n v="193060.88"/>
    <s v="firm-bid"/>
    <m/>
    <n v="1"/>
    <m/>
    <m/>
    <m/>
    <m/>
    <m/>
    <n v="193060.88"/>
    <n v="0"/>
    <n v="555753.45692307688"/>
    <m/>
  </r>
  <r>
    <s v="MICHELOB ULTRA - TOO GOOD TO BE TRUE"/>
    <n v="0"/>
    <s v="Bargain Brand A"/>
    <s v="Bargain Brand A"/>
    <x v="6"/>
    <s v="n/a"/>
    <s v=""/>
    <x v="0"/>
    <s v="Update for Option A: Films &amp; Versions + KV Photos + Liquid Scenes &amp; Pack Shots (worldwide)"/>
    <s v=""/>
    <s v="Original"/>
    <n v="768011.21"/>
    <s v="firm-bid"/>
    <m/>
    <n v="1"/>
    <m/>
    <m/>
    <m/>
    <m/>
    <m/>
    <n v="768011.21"/>
    <n v="0"/>
    <n v="555753.45692307688"/>
    <m/>
  </r>
  <r>
    <s v="MICHELOB ULTRA - TOO GOOD TO BE TRUE"/>
    <n v="0"/>
    <s v="Bargain Brand A"/>
    <s v="Bargain Brand A"/>
    <x v="6"/>
    <s v="n/a"/>
    <s v=""/>
    <x v="0"/>
    <s v="Update for Option A_ Films &amp; Versions + KV Photos + Liquid Scenes &amp; Pack Shots (can, latam, mex)"/>
    <s v=""/>
    <s v="Original"/>
    <n v="766251.51"/>
    <s v="firm-bid"/>
    <m/>
    <n v="1"/>
    <m/>
    <m/>
    <m/>
    <m/>
    <m/>
    <n v="766251.51"/>
    <n v="0"/>
    <n v="555753.45692307688"/>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r>
  <r>
    <s v="MICHELOB ULTRA - TOO GOOD TO BE TRUE"/>
    <n v="0"/>
    <s v="Bargain Brand A"/>
    <s v="Bargain Brand A"/>
    <x v="6"/>
    <s v="n/a"/>
    <s v=""/>
    <x v="0"/>
    <s v="Update for Option B_ Films &amp; Versions + KV Photos (worldwide)"/>
    <s v=""/>
    <s v="Original"/>
    <n v="574950"/>
    <s v="firm-bid"/>
    <m/>
    <n v="1"/>
    <m/>
    <m/>
    <m/>
    <m/>
    <m/>
    <n v="574950"/>
    <n v="0"/>
    <n v="555753.45692307688"/>
    <m/>
  </r>
  <r>
    <s v="MICHELOB ULTRA - TOO GOOD TO BE TRUE"/>
    <n v="0"/>
    <s v="Bargain Brand A"/>
    <s v="Bargain Brand A"/>
    <x v="6"/>
    <s v="n/a"/>
    <s v=""/>
    <x v="0"/>
    <s v="Update for Option B_ Films &amp; Versions + KV Photos (Canada + latam + mexico)"/>
    <s v=""/>
    <s v="Original"/>
    <n v="573190.63"/>
    <s v="firm-bid"/>
    <m/>
    <n v="1"/>
    <m/>
    <m/>
    <m/>
    <m/>
    <m/>
    <n v="573190.63"/>
    <n v="0"/>
    <n v="555753.45692307688"/>
    <m/>
  </r>
  <r>
    <s v="MICHELOB ULTRA - TOO GOOD TO BE TRUE"/>
    <n v="0"/>
    <s v="Bargain Brand A"/>
    <s v="Bargain Brand A"/>
    <x v="6"/>
    <s v="n/a"/>
    <s v=""/>
    <x v="0"/>
    <s v="Update for Option B_ Films &amp; Versions + KV Photos (Canada + latam + USA + mexico)"/>
    <s v=""/>
    <s v="Original"/>
    <n v="574950"/>
    <s v="firm-bid"/>
    <m/>
    <n v="1"/>
    <m/>
    <m/>
    <m/>
    <m/>
    <m/>
    <n v="574950"/>
    <n v="0"/>
    <n v="555753.45692307688"/>
    <m/>
  </r>
  <r>
    <s v="MICHELOB ULTRA - TOO GOOD TO BE TRUE"/>
    <n v="0"/>
    <s v="Bargain Brand A"/>
    <s v="Bargain Brand A"/>
    <x v="6"/>
    <s v="n/a"/>
    <s v=""/>
    <x v="0"/>
    <s v="Update for Option C_ Liquid Scenes &amp; Pack Shots"/>
    <s v=""/>
    <s v="Original"/>
    <n v="193060.88"/>
    <s v="firm-bid"/>
    <m/>
    <n v="1"/>
    <m/>
    <m/>
    <m/>
    <m/>
    <m/>
    <n v="193060.88"/>
    <n v="0"/>
    <n v="555753.45692307688"/>
    <m/>
  </r>
  <r>
    <s v="MICHELOB ULTRA - TOO GOOD TO BE TRUE"/>
    <n v="0"/>
    <s v="Bargain Brand A"/>
    <s v="Bargain Brand A"/>
    <x v="6"/>
    <s v="n/a"/>
    <s v=""/>
    <x v="0"/>
    <s v="Michelob Ultra - TABLE TOP ONLY - DIRECTOR RADAMES - SHOOTING IN BRAZIL OPTION 1 - 3 SHOOTING DAYS - UP TO 21 SHOTS"/>
    <s v=""/>
    <s v="Original"/>
    <n v="235429"/>
    <s v="firm-bid"/>
    <m/>
    <m/>
    <m/>
    <m/>
    <m/>
    <m/>
    <m/>
    <n v="0"/>
    <n v="0"/>
    <n v="555753.45692307688"/>
    <m/>
  </r>
  <r>
    <s v="MICHELOB ULTRA - TOO GOOD TO BE TRUE"/>
    <n v="0"/>
    <s v="Bargain Brand A"/>
    <s v="Bargain Brand A"/>
    <x v="6"/>
    <s v="n/a"/>
    <s v=""/>
    <x v="0"/>
    <s v="Michelob Ultra - TABLE TOP ONLY - DIRECTOR RADAMES - SHOOTING IN BRAZIL OPTION 2 - 2 SHOOTING DAYS - UP TO 14 SHOTS"/>
    <s v=""/>
    <s v="Original"/>
    <n v="179840"/>
    <s v="firm-bid"/>
    <m/>
    <m/>
    <m/>
    <m/>
    <m/>
    <m/>
    <m/>
    <n v="0"/>
    <n v="0"/>
    <n v="555753.45692307688"/>
    <m/>
  </r>
  <r>
    <s v="MICHELOB ULTRA - TOO GOOD TO BE TRUE"/>
    <n v="0"/>
    <s v="Bargain Brand A"/>
    <s v="Bargain Brand A"/>
    <x v="6"/>
    <s v="n/a"/>
    <s v=""/>
    <x v="0"/>
    <s v="Michelob Ultra - TABLE TOP ONLY - DIRECTOR RADAMES - SHOOTING IN BRAZIL OPTION 3 - 1 SHOOTING DAY - UP TO 6 SHOTS"/>
    <s v=""/>
    <s v="Original"/>
    <n v="100321"/>
    <s v="firm-bid"/>
    <m/>
    <m/>
    <m/>
    <m/>
    <m/>
    <m/>
    <m/>
    <n v="0"/>
    <n v="0"/>
    <n v="555753.45692307688"/>
    <m/>
  </r>
  <r>
    <s v="MICHELOB ULTRA - TOO GOOD TO BE TRUE"/>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r>
  <r>
    <s v="MICHELOB ULTRA - TOO GOOD TO BE TRUE"/>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r>
  <r>
    <s v="MICHELOB ULTRA - TOO GOOD TO BE TRUE"/>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r>
  <r>
    <s v="MICHELOB ULTRA - TOO GOOD TO BE TRUE"/>
    <n v="0"/>
    <s v="Bargain Brand A"/>
    <s v="Bargain Brand A"/>
    <x v="6"/>
    <s v="n/a"/>
    <s v=""/>
    <x v="0"/>
    <s v="Michelob Ultra - LIVE ACTION ONLY - DIRECTOR FEDERICO MAZZARIZI 3 DAYS IN URUGUAY"/>
    <s v=""/>
    <s v="Original"/>
    <n v="514786"/>
    <s v="firm-bid"/>
    <m/>
    <m/>
    <m/>
    <m/>
    <m/>
    <m/>
    <m/>
    <n v="0"/>
    <n v="0"/>
    <n v="555753.45692307688"/>
    <m/>
  </r>
  <r>
    <s v="MICHELOB ULTRA - TOO GOOD TO BE TRUE"/>
    <n v="0"/>
    <s v="Bargain Brand A"/>
    <s v="Bargain Brand A"/>
    <x v="6"/>
    <s v="n/a"/>
    <s v=""/>
    <x v="0"/>
    <s v="Production &amp; Usage OP 1 WW"/>
    <s v=""/>
    <s v="Original"/>
    <n v="702062"/>
    <s v="firm-bid"/>
    <m/>
    <m/>
    <m/>
    <m/>
    <m/>
    <m/>
    <m/>
    <n v="0"/>
    <n v="0"/>
    <n v="555753.45692307688"/>
    <m/>
  </r>
  <r>
    <s v="MICHELOB ULTRA - TOO GOOD TO BE TRUE"/>
    <n v="0"/>
    <s v="Bargain Brand A"/>
    <s v="Bargain Brand A"/>
    <x v="6"/>
    <s v="n/a"/>
    <s v=""/>
    <x v="0"/>
    <s v="Production &amp; Usage OP 2 Canadá + Latam + Mexico"/>
    <s v=""/>
    <s v="Original"/>
    <n v="658579"/>
    <s v="firm-bid"/>
    <m/>
    <m/>
    <m/>
    <m/>
    <m/>
    <m/>
    <m/>
    <n v="0"/>
    <n v="0"/>
    <n v="555753.45692307688"/>
    <m/>
  </r>
  <r>
    <s v="MICHELOB ULTRA - TOO GOOD TO BE TRUE"/>
    <n v="0"/>
    <s v="Bargain Brand A"/>
    <s v="Bargain Brand A"/>
    <x v="6"/>
    <s v="n/a"/>
    <s v=""/>
    <x v="0"/>
    <s v="Production &amp; Usage OP 3 Canadá + Latam + Mexico + USA"/>
    <s v=""/>
    <s v="Original"/>
    <n v="681785"/>
    <s v="firm-bid"/>
    <m/>
    <m/>
    <m/>
    <m/>
    <m/>
    <m/>
    <m/>
    <n v="0"/>
    <n v="0"/>
    <n v="555753.45692307688"/>
    <m/>
  </r>
  <r>
    <s v="MICHELOB ULTRA - TOO GOOD TO BE TRUE"/>
    <n v="0"/>
    <s v="Bargain Brand A"/>
    <s v="Bargain Brand A"/>
    <x v="6"/>
    <s v="n/a"/>
    <s v=""/>
    <x v="0"/>
    <s v="TABLE TOP"/>
    <s v=""/>
    <s v="Original"/>
    <n v="141800"/>
    <s v="firm-bid"/>
    <m/>
    <m/>
    <m/>
    <m/>
    <m/>
    <m/>
    <m/>
    <n v="0"/>
    <n v="0"/>
    <n v="555753.45692307688"/>
    <m/>
  </r>
  <r>
    <s v="MICHELOB ULTRA - TOO GOOD TO BE TRUE"/>
    <n v="0"/>
    <s v="Bargain Brand A"/>
    <s v="Bargain Brand A"/>
    <x v="6"/>
    <s v="n/a"/>
    <s v=""/>
    <x v="0"/>
    <s v="230622_Offer_TheM_v01"/>
    <s v=""/>
    <s v="Original"/>
    <n v="738189"/>
    <s v="firm-bid"/>
    <m/>
    <m/>
    <m/>
    <m/>
    <m/>
    <m/>
    <m/>
    <n v="0"/>
    <n v="0"/>
    <n v="555753.45692307688"/>
    <m/>
  </r>
  <r>
    <s v="Bud Light - NFL 2023"/>
    <n v="0"/>
    <s v="Luxury Brand A"/>
    <s v="Luxury Brand A"/>
    <x v="0"/>
    <s v="n/a"/>
    <s v=""/>
    <x v="0"/>
    <s v="Bud Light x NFL - D. Mercadante - 062323"/>
    <s v="Bud Light_D Merc_062323"/>
    <s v="Original"/>
    <n v="1167284"/>
    <s v="firm-bid"/>
    <m/>
    <m/>
    <m/>
    <m/>
    <m/>
    <n v="1"/>
    <m/>
    <n v="0"/>
    <n v="0"/>
    <n v="1172834"/>
    <m/>
  </r>
  <r>
    <s v="Bud Light - NFL 2023"/>
    <n v="0"/>
    <s v="Luxury Brand A"/>
    <s v="Luxury Brand A"/>
    <x v="0"/>
    <s v="n/a"/>
    <s v=""/>
    <x v="0"/>
    <s v="Bud Light x NFL - D Mercadante - 062623"/>
    <s v="BudLight_Merc_ABID_V8"/>
    <s v="Original"/>
    <n v="1179574"/>
    <s v="firm-bid"/>
    <m/>
    <m/>
    <m/>
    <m/>
    <m/>
    <n v="1"/>
    <m/>
    <n v="0"/>
    <n v="0"/>
    <n v="1172834"/>
    <m/>
  </r>
  <r>
    <s v="Bud Light - NFL 2023"/>
    <n v="0"/>
    <s v="Luxury Brand A"/>
    <s v="Luxury Brand A"/>
    <x v="0"/>
    <s v="n/a"/>
    <s v=""/>
    <x v="0"/>
    <s v="Bud Light x NFL - D Mercadante - 062623 V2"/>
    <s v="BudLight_DMerc_V9"/>
    <s v="Original"/>
    <n v="1177465"/>
    <s v="firm-bid"/>
    <m/>
    <m/>
    <m/>
    <m/>
    <m/>
    <n v="1"/>
    <m/>
    <n v="0"/>
    <n v="0"/>
    <n v="1172834"/>
    <m/>
  </r>
  <r>
    <s v="Bud Light - NFL 2023"/>
    <n v="1"/>
    <s v="Luxury Brand A"/>
    <s v="Luxury Brand A"/>
    <x v="0"/>
    <s v="n/a"/>
    <s v="Park Pictures, LLC"/>
    <x v="0"/>
    <s v="Bud Light x NFL - D. Mercadante - 062823"/>
    <s v="BudLight_DMerc_V10"/>
    <s v="Original"/>
    <n v="1167013"/>
    <s v="firm-bid"/>
    <n v="1172834"/>
    <m/>
    <m/>
    <m/>
    <m/>
    <n v="1"/>
    <m/>
    <n v="0"/>
    <n v="0"/>
    <n v="1172834"/>
    <n v="1167013"/>
  </r>
  <r>
    <s v="Bud Light - NFL 2023"/>
    <n v="0"/>
    <s v="Luxury Brand A"/>
    <s v="Luxury Brand A"/>
    <x v="0"/>
    <s v="n/a"/>
    <s v=""/>
    <x v="3"/>
    <s v="Cartel Bud Light"/>
    <s v=""/>
    <s v="Original"/>
    <n v="218960"/>
    <s v="firm-bid"/>
    <m/>
    <m/>
    <m/>
    <m/>
    <m/>
    <m/>
    <m/>
    <n v="0"/>
    <n v="0"/>
    <n v="251967.5"/>
    <m/>
  </r>
  <r>
    <s v="Bud Light - NFL 2023"/>
    <n v="1"/>
    <s v="Luxury Brand A"/>
    <s v="Luxury Brand A"/>
    <x v="0"/>
    <s v="n/a"/>
    <s v="Cartel - Evyn"/>
    <x v="3"/>
    <s v="Cartel Edit"/>
    <s v="Cartel Edit EXPORT"/>
    <s v="Original"/>
    <n v="284975"/>
    <s v="firm-bid"/>
    <n v="251967.5"/>
    <m/>
    <m/>
    <m/>
    <m/>
    <m/>
    <m/>
    <n v="0"/>
    <n v="0"/>
    <n v="251967.5"/>
    <n v="284975"/>
  </r>
  <r>
    <s v="Bud Light - NFL 2023"/>
    <n v="0"/>
    <s v="Luxury Brand A"/>
    <s v="Luxury Brand A"/>
    <x v="0"/>
    <s v="n/a"/>
    <s v=""/>
    <x v="1"/>
    <s v="Cartel Bud Light"/>
    <s v=""/>
    <s v="Original"/>
    <n v="72900"/>
    <s v="firm-bid"/>
    <m/>
    <m/>
    <m/>
    <m/>
    <m/>
    <m/>
    <m/>
    <n v="0"/>
    <n v="0"/>
    <n v="72900"/>
    <m/>
  </r>
  <r>
    <s v="Bud Light - NFL 2023"/>
    <n v="0"/>
    <s v="Luxury Brand A"/>
    <s v="Luxury Brand A"/>
    <x v="0"/>
    <s v="n/a"/>
    <s v=""/>
    <x v="4"/>
    <s v="Overcoast - Audio Post Proposal 3"/>
    <s v=""/>
    <s v="Original"/>
    <n v="5850"/>
    <s v="firm-bid"/>
    <m/>
    <m/>
    <m/>
    <m/>
    <m/>
    <m/>
    <m/>
    <n v="0"/>
    <n v="0"/>
    <n v="13575"/>
    <m/>
  </r>
  <r>
    <s v="Bud Light - NFL 2023"/>
    <n v="0"/>
    <s v="Luxury Brand A"/>
    <s v="Luxury Brand A"/>
    <x v="0"/>
    <s v="n/a"/>
    <s v=""/>
    <x v="4"/>
    <s v="Sound Lounge audio mix / Bud Light x NFL"/>
    <s v="SL Bud Light NFL 071923 ABID"/>
    <s v="Original"/>
    <n v="21300"/>
    <s v="firm-bid"/>
    <m/>
    <m/>
    <m/>
    <m/>
    <m/>
    <m/>
    <m/>
    <n v="0"/>
    <n v="0"/>
    <n v="13575"/>
    <m/>
  </r>
  <r>
    <s v="Bud Light - NFL 2023"/>
    <n v="1"/>
    <s v="Luxury Brand A"/>
    <s v="Luxury Brand A"/>
    <x v="0"/>
    <s v="n/a"/>
    <s v="Co3"/>
    <x v="7"/>
    <s v="Company 3 Bid Package for Bud Light Color"/>
    <s v="BudLight_MartinAgency_Bid_v2"/>
    <s v="Original"/>
    <n v="28000"/>
    <s v="firm-bid"/>
    <n v="28000"/>
    <m/>
    <m/>
    <m/>
    <m/>
    <m/>
    <m/>
    <n v="0"/>
    <n v="0"/>
    <n v="28000"/>
    <n v="28000"/>
  </r>
  <r>
    <s v="Bud Light - NFL 2023"/>
    <n v="1"/>
    <s v="Luxury Brand A"/>
    <s v="Luxury Brand A"/>
    <x v="0"/>
    <s v="n/a"/>
    <s v="Co3"/>
    <x v="7"/>
    <s v="Company3 Color"/>
    <s v="Company3 Color EXPORT"/>
    <s v="Original"/>
    <n v="28000"/>
    <s v="firm-bid"/>
    <n v="28000"/>
    <m/>
    <m/>
    <m/>
    <m/>
    <m/>
    <m/>
    <n v="0"/>
    <n v="0"/>
    <n v="28000"/>
    <n v="28000"/>
  </r>
  <r>
    <s v="Natural Light 29 and Counting"/>
    <n v="1"/>
    <s v="Luxury Brand A"/>
    <s v="Luxury Brand A"/>
    <x v="7"/>
    <s v="n/a"/>
    <s v="ABInBev Accounting"/>
    <x v="0"/>
    <s v="RadicalMedia Production"/>
    <s v="RadicalMedia Production EXPORT"/>
    <s v="Original"/>
    <n v="429995"/>
    <s v="firm-bid"/>
    <n v="429995"/>
    <m/>
    <m/>
    <m/>
    <m/>
    <m/>
    <m/>
    <n v="0"/>
    <n v="0"/>
    <n v="429995"/>
    <n v="429995"/>
  </r>
  <r>
    <s v="Natural Light 29 and Counting"/>
    <n v="1"/>
    <s v="Luxury Brand A"/>
    <s v="Luxury Brand A"/>
    <x v="7"/>
    <s v="n/a"/>
    <s v="Mackcut"/>
    <x v="3"/>
    <s v="Mackcut Editorial"/>
    <s v="Mackcut Edit EXPORT"/>
    <s v="Original"/>
    <n v="105550"/>
    <s v="cost-plus"/>
    <n v="105550"/>
    <m/>
    <m/>
    <m/>
    <m/>
    <m/>
    <m/>
    <n v="0"/>
    <n v="0"/>
    <n v="105550"/>
    <n v="105550"/>
  </r>
  <r>
    <s v="Bring the Aloha"/>
    <n v="1"/>
    <s v="Luxury Brand A"/>
    <s v="Luxury Brand A"/>
    <x v="7"/>
    <s v="n/a"/>
    <s v="Biscuit Filmworks"/>
    <x v="0"/>
    <s v="Biscuit Production"/>
    <s v="Biscuit Production EXPORT"/>
    <s v="Original"/>
    <n v="1392924.55"/>
    <s v="firm-bid"/>
    <n v="1392924.55"/>
    <m/>
    <m/>
    <m/>
    <m/>
    <m/>
    <m/>
    <n v="0"/>
    <n v="0"/>
    <n v="1392924.55"/>
    <n v="1392924.55"/>
  </r>
  <r>
    <s v="Bring the Aloha"/>
    <n v="1"/>
    <s v="Luxury Brand A"/>
    <s v="Luxury Brand A"/>
    <x v="7"/>
    <s v="n/a"/>
    <s v="Cabin Editorial"/>
    <x v="3"/>
    <s v="Cabin Editorial"/>
    <s v="Cabin Edit EXPORT"/>
    <s v="Original"/>
    <n v="60000"/>
    <s v="cost-plus"/>
    <n v="60000"/>
    <m/>
    <m/>
    <m/>
    <m/>
    <m/>
    <m/>
    <n v="0"/>
    <n v="0"/>
    <n v="60000"/>
    <n v="60000"/>
  </r>
  <r>
    <s v="Bring the Aloha"/>
    <n v="1"/>
    <s v="Luxury Brand A"/>
    <s v="Luxury Brand A"/>
    <x v="7"/>
    <s v="n/a"/>
    <s v="Framestore Pictures"/>
    <x v="1"/>
    <s v="Framestore Finishing"/>
    <s v="Framestore Finishing EXPORT"/>
    <s v="Original"/>
    <n v="120000"/>
    <s v="cost-plus"/>
    <n v="120000"/>
    <m/>
    <m/>
    <m/>
    <m/>
    <m/>
    <m/>
    <n v="0"/>
    <n v="0"/>
    <n v="120000"/>
    <n v="120000"/>
  </r>
  <r>
    <s v="Bud Light Summer of Easy"/>
    <n v="1"/>
    <s v="Luxury Brand A"/>
    <s v="Luxury Brand A"/>
    <x v="3"/>
    <s v="n/a"/>
    <s v="Arts and Sciences"/>
    <x v="0"/>
    <s v="Arts &amp; Science Production"/>
    <s v="Arts &amp; Science Production EXPORT"/>
    <s v="Original"/>
    <n v="2029609.94"/>
    <s v="firm-bid"/>
    <n v="2029609.94"/>
    <m/>
    <m/>
    <m/>
    <m/>
    <m/>
    <m/>
    <n v="0"/>
    <n v="0"/>
    <n v="2029609.94"/>
    <n v="2029609.94"/>
  </r>
  <r>
    <s v="Bud Light Summer of Easy"/>
    <n v="1"/>
    <s v="Luxury Brand A"/>
    <s v="Luxury Brand A"/>
    <x v="3"/>
    <s v="n/a"/>
    <s v="Arcade Edit"/>
    <x v="3"/>
    <s v="Arcade Editorial"/>
    <s v="Arcade Edit EXPORT"/>
    <s v="Original"/>
    <n v="128668.1"/>
    <s v="cost-plus"/>
    <n v="128668.1"/>
    <m/>
    <m/>
    <m/>
    <m/>
    <m/>
    <m/>
    <n v="0"/>
    <n v="0"/>
    <n v="128668.1"/>
    <n v="128668.1"/>
  </r>
  <r>
    <s v="Bud Light Summer of Easy"/>
    <n v="1"/>
    <s v="Luxury Brand A"/>
    <s v="Luxury Brand A"/>
    <x v="3"/>
    <s v="n/a"/>
    <s v="The Mill"/>
    <x v="2"/>
    <s v="The Mill VFX"/>
    <s v="The Mill VFX EXPORT"/>
    <s v="Original"/>
    <n v="246600"/>
    <s v="cost-plus"/>
    <n v="246600"/>
    <m/>
    <m/>
    <m/>
    <m/>
    <m/>
    <m/>
    <n v="0"/>
    <n v="0"/>
    <n v="246600"/>
    <n v="246600"/>
  </r>
  <r>
    <s v="Hanmac_Production Campaign"/>
    <n v="1"/>
    <s v="Niche Brand B"/>
    <s v="Niche Brand B"/>
    <x v="8"/>
    <s v="Hanmac 2023_Aug TV Commercial Production"/>
    <s v="Brabo Production"/>
    <x v="0"/>
    <s v="Brabo"/>
    <s v=""/>
    <s v="Original"/>
    <n v="316669000"/>
    <s v="firm-bid"/>
    <n v="321179300"/>
    <m/>
    <m/>
    <m/>
    <m/>
    <m/>
    <m/>
    <n v="0"/>
    <n v="0"/>
    <n v="321179300"/>
    <n v="316669000"/>
  </r>
  <r>
    <s v="Hanmac_Production Campaign"/>
    <n v="0"/>
    <s v="Niche Brand B"/>
    <s v="Niche Brand B"/>
    <x v="8"/>
    <s v="Hanmac 2023_Aug TV Commercial Production"/>
    <s v=""/>
    <x v="0"/>
    <s v="Cil"/>
    <s v=""/>
    <s v="Original"/>
    <n v="333033500"/>
    <s v="firm-bid"/>
    <m/>
    <m/>
    <m/>
    <m/>
    <m/>
    <m/>
    <m/>
    <n v="0"/>
    <n v="0"/>
    <n v="321179300"/>
    <m/>
  </r>
  <r>
    <s v="Hanmac_Production Campaign"/>
    <n v="0"/>
    <s v="Niche Brand B"/>
    <s v="Niche Brand B"/>
    <x v="8"/>
    <s v="Hanmac 2023_Aug TV Commercial Production"/>
    <s v=""/>
    <x v="0"/>
    <s v="Planit"/>
    <s v=""/>
    <s v="Original"/>
    <n v="322856000"/>
    <s v="firm-bid"/>
    <m/>
    <m/>
    <m/>
    <m/>
    <m/>
    <m/>
    <m/>
    <n v="0"/>
    <n v="0"/>
    <n v="321179300"/>
    <m/>
  </r>
  <r>
    <s v="Hanmac_Production Campaign"/>
    <n v="0"/>
    <s v="Niche Brand B"/>
    <s v="Niche Brand B"/>
    <x v="8"/>
    <s v="Hanmac 2023_Aug TV Commercial Production"/>
    <s v=""/>
    <x v="0"/>
    <s v="Brabo Data"/>
    <s v="Brabo"/>
    <s v="Original"/>
    <n v="316669000"/>
    <s v="firm-bid"/>
    <m/>
    <m/>
    <m/>
    <m/>
    <m/>
    <m/>
    <m/>
    <n v="0"/>
    <n v="0"/>
    <n v="321179300"/>
    <m/>
  </r>
  <r>
    <s v="Hanmac_Production Campaign"/>
    <n v="0"/>
    <s v="Niche Brand B"/>
    <s v="Niche Brand B"/>
    <x v="8"/>
    <s v="Hanmac 2023_Aug TV Commercial Production"/>
    <s v=""/>
    <x v="0"/>
    <s v="Brabo Data"/>
    <s v="Brabo"/>
    <s v="Original"/>
    <n v="316669000"/>
    <s v="firm-bid"/>
    <m/>
    <m/>
    <m/>
    <m/>
    <m/>
    <m/>
    <m/>
    <n v="0"/>
    <n v="0"/>
    <n v="321179300"/>
    <m/>
  </r>
  <r>
    <s v="Corona Natural 2.0"/>
    <n v="0"/>
    <s v="Luxury Brand A"/>
    <s v="Luxury Brand A"/>
    <x v="1"/>
    <s v="n/a"/>
    <s v=""/>
    <x v="0"/>
    <s v="KH Corona Hewitt Bid Package 2023"/>
    <s v=""/>
    <s v="Original"/>
    <n v="464122.1"/>
    <s v="firm-bid"/>
    <m/>
    <m/>
    <m/>
    <m/>
    <m/>
    <m/>
    <m/>
    <n v="0"/>
    <n v="0"/>
    <n v="429400.45"/>
    <m/>
  </r>
  <r>
    <s v="Corona Natural 2.0"/>
    <n v="0"/>
    <s v="Luxury Brand A"/>
    <s v="Luxury Brand A"/>
    <x v="1"/>
    <s v="n/a"/>
    <s v=""/>
    <x v="0"/>
    <s v="Los York - Corona"/>
    <s v="ABID--202392814950"/>
    <s v="Original"/>
    <n v="424955.25"/>
    <s v="firm-bid"/>
    <m/>
    <m/>
    <n v="1"/>
    <m/>
    <m/>
    <n v="1"/>
    <m/>
    <n v="0"/>
    <n v="0"/>
    <n v="429400.45"/>
    <m/>
  </r>
  <r>
    <s v="Corona Natural 2.0"/>
    <n v="0"/>
    <s v="Luxury Brand A"/>
    <s v="Luxury Brand A"/>
    <x v="1"/>
    <s v="n/a"/>
    <s v=""/>
    <x v="0"/>
    <s v="SUBMISSION JOJX CORONA RAFAELA CARVALHO X 3 DAYS BRAZIL V4"/>
    <s v=""/>
    <s v="Original"/>
    <n v="399124"/>
    <s v="firm-bid"/>
    <m/>
    <n v="1"/>
    <n v="1"/>
    <m/>
    <m/>
    <m/>
    <m/>
    <n v="399124"/>
    <n v="0"/>
    <n v="429400.45"/>
    <m/>
  </r>
  <r>
    <s v="Corona Natural 2.0"/>
    <n v="0"/>
    <s v="Luxury Brand A"/>
    <s v="Luxury Brand A"/>
    <x v="1"/>
    <s v="n/a"/>
    <s v=""/>
    <x v="3"/>
    <s v="Corona Nature - Cosmo Offline Bid"/>
    <s v=""/>
    <s v="Original"/>
    <n v="150013"/>
    <s v="firm-bid"/>
    <m/>
    <m/>
    <m/>
    <m/>
    <m/>
    <n v="1"/>
    <n v="1"/>
    <n v="0"/>
    <n v="0"/>
    <n v="150013"/>
    <m/>
  </r>
  <r>
    <s v="Corona Natural 2.0"/>
    <n v="0"/>
    <s v="Luxury Brand A"/>
    <s v="Luxury Brand A"/>
    <x v="1"/>
    <s v="n/a"/>
    <s v=""/>
    <x v="2"/>
    <s v="Corona Naturals"/>
    <s v=""/>
    <s v="Original"/>
    <n v="340000"/>
    <s v="firm-bid"/>
    <m/>
    <m/>
    <m/>
    <m/>
    <m/>
    <m/>
    <m/>
    <n v="0"/>
    <n v="0"/>
    <n v="340000"/>
    <m/>
  </r>
  <r>
    <s v="NUTRL"/>
    <n v="0"/>
    <s v="Luxury Brand B"/>
    <s v="Luxury Brand B"/>
    <x v="0"/>
    <s v="Spring Equity Production"/>
    <s v=""/>
    <x v="0"/>
    <s v="Nütrl, Director Paul Briganti, Tool"/>
    <s v=""/>
    <s v="Original"/>
    <n v="636639"/>
    <s v="firm-bid"/>
    <m/>
    <m/>
    <m/>
    <m/>
    <m/>
    <m/>
    <m/>
    <n v="0"/>
    <n v="0"/>
    <n v="627701.91500000004"/>
    <m/>
  </r>
  <r>
    <s v="NUTRL"/>
    <n v="0"/>
    <s v="Luxury Brand B"/>
    <s v="Luxury Brand B"/>
    <x v="0"/>
    <s v="Spring Equity Production"/>
    <s v=""/>
    <x v="0"/>
    <s v="WW7 x DS x Nütrl Bid Package"/>
    <s v=""/>
    <s v="Original"/>
    <n v="613923"/>
    <s v="firm-bid"/>
    <m/>
    <m/>
    <m/>
    <m/>
    <m/>
    <m/>
    <m/>
    <n v="0"/>
    <n v="0"/>
    <n v="627701.91500000004"/>
    <m/>
  </r>
  <r>
    <s v="NUTRL"/>
    <n v="1"/>
    <s v="Luxury Brand B"/>
    <s v="Luxury Brand B"/>
    <x v="0"/>
    <s v="Spring Equity Production"/>
    <s v="World War Seven"/>
    <x v="0"/>
    <s v="WW7 x DS x Nütrl Revised Bid Package"/>
    <s v=""/>
    <s v="Original"/>
    <n v="610798"/>
    <s v="firm-bid"/>
    <n v="627701.91500000004"/>
    <m/>
    <m/>
    <m/>
    <m/>
    <m/>
    <m/>
    <n v="0"/>
    <n v="0"/>
    <n v="627701.91500000004"/>
    <n v="610798"/>
  </r>
  <r>
    <s v="NUTRL"/>
    <n v="0"/>
    <s v="Luxury Brand B"/>
    <s v="Luxury Brand B"/>
    <x v="0"/>
    <s v="Spring Equity Production"/>
    <s v=""/>
    <x v="0"/>
    <s v="Nütrl - Mike Diva // Lord Danger"/>
    <s v=""/>
    <s v="Original"/>
    <n v="649447.66"/>
    <s v="firm-bid"/>
    <m/>
    <m/>
    <n v="1"/>
    <m/>
    <m/>
    <m/>
    <m/>
    <n v="0"/>
    <n v="0"/>
    <n v="627701.91500000004"/>
    <m/>
  </r>
  <r>
    <s v="NUTRL"/>
    <n v="1"/>
    <s v="Luxury Brand B"/>
    <s v="Luxury Brand B"/>
    <x v="0"/>
    <s v="Spring Equity Production"/>
    <s v="Arcade Edit"/>
    <x v="3"/>
    <s v="Nutrl - Offline &amp; Mix"/>
    <s v="Bid_12283_4"/>
    <s v="Original"/>
    <n v="127190.1"/>
    <s v="firm-bid"/>
    <n v="113910.05"/>
    <m/>
    <m/>
    <n v="1"/>
    <m/>
    <n v="1"/>
    <n v="1"/>
    <n v="0"/>
    <n v="0"/>
    <n v="113910.05"/>
    <n v="127190.1"/>
  </r>
  <r>
    <s v="NUTRL"/>
    <n v="0"/>
    <s v="Luxury Brand B"/>
    <s v="Luxury Brand B"/>
    <x v="0"/>
    <s v="Spring Equity Production"/>
    <s v=""/>
    <x v="3"/>
    <s v="Mackcut Edit &amp; Mix Bid"/>
    <s v=""/>
    <s v="Original"/>
    <n v="100630"/>
    <s v="firm-bid"/>
    <m/>
    <m/>
    <m/>
    <m/>
    <m/>
    <m/>
    <m/>
    <n v="0"/>
    <n v="0"/>
    <n v="113910.05"/>
    <m/>
  </r>
  <r>
    <s v="NUTRL"/>
    <n v="0"/>
    <s v="Luxury Brand B"/>
    <s v="Luxury Brand B"/>
    <x v="0"/>
    <s v="Spring Equity Production"/>
    <s v=""/>
    <x v="1"/>
    <s v="Nutrl | The Mill | Bid Submission | 10.12.23"/>
    <s v="abid_1116522_export"/>
    <s v="Original"/>
    <n v="189215"/>
    <s v="firm-bid"/>
    <m/>
    <m/>
    <m/>
    <m/>
    <m/>
    <m/>
    <m/>
    <n v="0"/>
    <n v="0"/>
    <n v="172501.25"/>
    <m/>
  </r>
  <r>
    <s v="NUTRL"/>
    <n v="1"/>
    <s v="Luxury Brand B"/>
    <s v="Luxury Brand B"/>
    <x v="0"/>
    <s v="Spring Equity Production"/>
    <s v="The Mill"/>
    <x v="1"/>
    <s v="Nutrl | The Mill | Bid Revision | 10.17.23"/>
    <s v="abid_1116635_export"/>
    <s v="Original"/>
    <n v="169875"/>
    <s v="firm-bid"/>
    <n v="172501.25"/>
    <m/>
    <m/>
    <m/>
    <m/>
    <m/>
    <m/>
    <n v="0"/>
    <n v="0"/>
    <n v="172501.25"/>
    <n v="169875"/>
  </r>
  <r>
    <s v="NUTRL"/>
    <n v="0"/>
    <s v="Luxury Brand B"/>
    <s v="Luxury Brand B"/>
    <x v="0"/>
    <s v="Spring Equity Production"/>
    <s v=""/>
    <x v="1"/>
    <s v="Platige Image - Finishing Bid"/>
    <s v="Nutrl bid file - Nutrl bid"/>
    <s v="Original"/>
    <n v="162100"/>
    <s v="firm-bid"/>
    <m/>
    <m/>
    <m/>
    <m/>
    <m/>
    <m/>
    <m/>
    <n v="0"/>
    <n v="0"/>
    <n v="172501.25"/>
    <m/>
  </r>
  <r>
    <s v="NUTRL"/>
    <n v="0"/>
    <s v="Luxury Brand B"/>
    <s v="Luxury Brand B"/>
    <x v="0"/>
    <s v="Spring Equity Production"/>
    <s v=""/>
    <x v="1"/>
    <s v="Trafik Bid"/>
    <s v=""/>
    <s v="Original"/>
    <n v="168815"/>
    <s v="firm-bid"/>
    <m/>
    <m/>
    <m/>
    <m/>
    <m/>
    <m/>
    <m/>
    <n v="0"/>
    <n v="0"/>
    <n v="172501.25"/>
    <m/>
  </r>
  <r>
    <s v="NUTRL"/>
    <n v="0"/>
    <s v="Luxury Brand B"/>
    <s v="Luxury Brand B"/>
    <x v="0"/>
    <s v="Spring Equity Production"/>
    <s v=""/>
    <x v="9"/>
    <s v="Nütrl, Director Paul Briganti, Tool, Talent"/>
    <s v=""/>
    <s v="Original"/>
    <n v="62682"/>
    <s v="firm-bid"/>
    <m/>
    <m/>
    <m/>
    <m/>
    <m/>
    <m/>
    <m/>
    <n v="0"/>
    <n v="0"/>
    <n v="66490.666666666672"/>
    <m/>
  </r>
  <r>
    <s v="NUTRL"/>
    <n v="1"/>
    <s v="Luxury Brand B"/>
    <s v="Luxury Brand B"/>
    <x v="0"/>
    <s v="Spring Equity Production"/>
    <s v="World War Seven"/>
    <x v="9"/>
    <s v="WW7 x DS x Nütrl Talent Estimate"/>
    <s v=""/>
    <s v="Original"/>
    <n v="60629"/>
    <s v="firm-bid"/>
    <n v="66490.666670000006"/>
    <m/>
    <m/>
    <m/>
    <m/>
    <m/>
    <m/>
    <n v="0"/>
    <n v="0"/>
    <n v="66490.666666666672"/>
    <n v="60629"/>
  </r>
  <r>
    <s v="NUTRL"/>
    <n v="0"/>
    <s v="Luxury Brand B"/>
    <s v="Luxury Brand B"/>
    <x v="0"/>
    <s v="Spring Equity Production"/>
    <s v=""/>
    <x v="9"/>
    <s v="Talent Bid - Lord Danger"/>
    <s v=""/>
    <s v="Original"/>
    <n v="76161"/>
    <s v="firm-bid"/>
    <m/>
    <m/>
    <n v="1"/>
    <m/>
    <m/>
    <m/>
    <m/>
    <n v="0"/>
    <n v="0"/>
    <n v="66490.666666666672"/>
    <m/>
  </r>
  <r>
    <s v="Easy Receivers"/>
    <n v="1"/>
    <s v="Mainstream Brand A"/>
    <s v="Mainstream Brand A"/>
    <x v="3"/>
    <s v="Easy Receivers"/>
    <s v="RSA Films, Inc."/>
    <x v="0"/>
    <s v="Production Bid"/>
    <s v="Production EXPORT"/>
    <s v="Original"/>
    <n v="753600"/>
    <s v="firm-bid"/>
    <n v="753600"/>
    <m/>
    <m/>
    <m/>
    <m/>
    <m/>
    <m/>
    <n v="0"/>
    <n v="0"/>
    <n v="753600"/>
    <n v="753600"/>
  </r>
  <r>
    <s v="Easy Receivers"/>
    <n v="1"/>
    <s v="Mainstream Brand A"/>
    <s v="Mainstream Brand A"/>
    <x v="3"/>
    <s v="Easy Receivers"/>
    <s v="Cabin Editorial"/>
    <x v="3"/>
    <s v="Editorial/Finishing Bid"/>
    <s v="Editorial_Finishing EXPORT"/>
    <s v="Original"/>
    <n v="124500"/>
    <s v="cost-plus"/>
    <n v="124500"/>
    <m/>
    <m/>
    <m/>
    <m/>
    <m/>
    <m/>
    <n v="0"/>
    <n v="0"/>
    <n v="124500"/>
    <n v="124500"/>
  </r>
  <r>
    <s v="The Last Artois"/>
    <n v="0"/>
    <s v="Luxury Brand A"/>
    <s v="Luxury Brand A"/>
    <x v="9"/>
    <s v="n/a"/>
    <s v=""/>
    <x v="0"/>
    <s v="Bid 1 submitted 24 October 2023 - LOS ANGELES"/>
    <s v=""/>
    <s v="Original"/>
    <n v="1097224"/>
    <s v="firm-bid"/>
    <m/>
    <n v="1"/>
    <m/>
    <m/>
    <m/>
    <m/>
    <n v="1"/>
    <n v="1097224"/>
    <n v="0"/>
    <n v="414718.27272727271"/>
    <m/>
  </r>
  <r>
    <s v="The Last Artois"/>
    <n v="0"/>
    <s v="Luxury Brand A"/>
    <s v="Luxury Brand A"/>
    <x v="9"/>
    <s v="n/a"/>
    <s v=""/>
    <x v="0"/>
    <s v="Bid 1 submitted 24 October 2023 - BULGARIA"/>
    <s v=""/>
    <s v="Original"/>
    <n v="729678"/>
    <s v="firm-bid"/>
    <m/>
    <n v="1"/>
    <m/>
    <m/>
    <m/>
    <n v="1"/>
    <m/>
    <n v="729678"/>
    <n v="0"/>
    <n v="414718.27272727271"/>
    <m/>
  </r>
  <r>
    <s v="The Last Artois"/>
    <n v="0"/>
    <s v="Luxury Brand A"/>
    <s v="Luxury Brand A"/>
    <x v="9"/>
    <s v="n/a"/>
    <s v=""/>
    <x v="0"/>
    <s v="Bid 1 Submitted 24 October 2023 - SLOVENIA"/>
    <s v=""/>
    <s v="Original"/>
    <n v="715153"/>
    <s v="firm-bid"/>
    <m/>
    <n v="1"/>
    <m/>
    <m/>
    <m/>
    <n v="1"/>
    <m/>
    <n v="715153"/>
    <n v="0"/>
    <n v="414718.27272727271"/>
    <m/>
  </r>
  <r>
    <s v="The Last Artois"/>
    <n v="0"/>
    <s v="Luxury Brand A"/>
    <s v="Luxury Brand A"/>
    <x v="9"/>
    <s v="n/a"/>
    <s v=""/>
    <x v="0"/>
    <s v="Bid 1 submitted 24 October 2023 - MEXICO CITY"/>
    <s v=""/>
    <s v="Original"/>
    <n v="813485"/>
    <s v="firm-bid"/>
    <m/>
    <n v="1"/>
    <m/>
    <m/>
    <m/>
    <n v="1"/>
    <m/>
    <n v="813485"/>
    <n v="0"/>
    <n v="414718.27272727271"/>
    <m/>
  </r>
  <r>
    <s v="The Last Artois"/>
    <n v="0"/>
    <s v="Luxury Brand A"/>
    <s v="Luxury Brand A"/>
    <x v="9"/>
    <s v="n/a"/>
    <s v=""/>
    <x v="0"/>
    <s v="Stella | The Last Artois | Cabin Editing Company"/>
    <s v=""/>
    <s v="Original"/>
    <n v="110000"/>
    <s v="firm-bid"/>
    <m/>
    <m/>
    <m/>
    <m/>
    <m/>
    <m/>
    <n v="1"/>
    <n v="0"/>
    <n v="0"/>
    <n v="414718.27272727271"/>
    <m/>
  </r>
  <r>
    <s v="The Last Artois"/>
    <n v="0"/>
    <s v="Luxury Brand A"/>
    <s v="Luxury Brand A"/>
    <x v="9"/>
    <s v="n/a"/>
    <s v=""/>
    <x v="0"/>
    <s v="Stella The Last Artois Bid#3317.3"/>
    <s v=""/>
    <s v="Original"/>
    <n v="110880"/>
    <s v="firm-bid"/>
    <m/>
    <m/>
    <m/>
    <m/>
    <m/>
    <n v="1"/>
    <n v="1"/>
    <n v="0"/>
    <n v="0"/>
    <n v="414718.27272727271"/>
    <m/>
  </r>
  <r>
    <s v="The Last Artois"/>
    <n v="0"/>
    <s v="Luxury Brand A"/>
    <s v="Luxury Brand A"/>
    <x v="9"/>
    <s v="n/a"/>
    <s v=""/>
    <x v="0"/>
    <s v="Stella The Last Artois Bid#3317.4"/>
    <s v=""/>
    <s v="Original"/>
    <n v="110843"/>
    <s v="firm-bid"/>
    <m/>
    <m/>
    <m/>
    <m/>
    <n v="1"/>
    <n v="1"/>
    <n v="1"/>
    <n v="0"/>
    <n v="0"/>
    <n v="414718.27272727271"/>
    <m/>
  </r>
  <r>
    <s v="The Last Artois"/>
    <n v="0"/>
    <s v="Luxury Brand A"/>
    <s v="Luxury Brand A"/>
    <x v="9"/>
    <s v="n/a"/>
    <s v=""/>
    <x v="0"/>
    <s v="stella mill pckage"/>
    <s v="Stella The Mill - Original Bid"/>
    <s v="Original"/>
    <n v="225238"/>
    <s v="firm-bid"/>
    <m/>
    <m/>
    <m/>
    <m/>
    <m/>
    <m/>
    <m/>
    <n v="0"/>
    <n v="0"/>
    <n v="414718.27272727271"/>
    <m/>
  </r>
  <r>
    <s v="The Last Artois"/>
    <n v="0"/>
    <s v="Luxury Brand A"/>
    <s v="Luxury Brand A"/>
    <x v="9"/>
    <s v="n/a"/>
    <s v=""/>
    <x v="0"/>
    <s v="Stella mill package 2"/>
    <s v="Stella | The Mill - bid V2"/>
    <s v="Original"/>
    <n v="215100"/>
    <s v="firm-bid"/>
    <m/>
    <m/>
    <m/>
    <m/>
    <m/>
    <m/>
    <m/>
    <n v="0"/>
    <n v="0"/>
    <n v="414718.27272727271"/>
    <m/>
  </r>
  <r>
    <s v="The Last Artois"/>
    <n v="0"/>
    <s v="Luxury Brand A"/>
    <s v="Luxury Brand A"/>
    <x v="9"/>
    <s v="n/a"/>
    <s v=""/>
    <x v="0"/>
    <s v="Stella Mill package 3"/>
    <s v="Stella | The Mill - bid V3"/>
    <s v="Original"/>
    <n v="217900"/>
    <s v="firm-bid"/>
    <m/>
    <m/>
    <m/>
    <m/>
    <m/>
    <m/>
    <m/>
    <n v="0"/>
    <n v="0"/>
    <n v="414718.27272727271"/>
    <m/>
  </r>
  <r>
    <s v="The Last Artois"/>
    <n v="0"/>
    <s v="Luxury Brand A"/>
    <s v="Luxury Brand A"/>
    <x v="9"/>
    <s v="n/a"/>
    <s v=""/>
    <x v="0"/>
    <s v="Stella Mill package 4"/>
    <s v="Stella | The Mill - bid 4"/>
    <s v="Original"/>
    <n v="216400"/>
    <s v="firm-bid"/>
    <m/>
    <m/>
    <m/>
    <m/>
    <m/>
    <m/>
    <m/>
    <n v="0"/>
    <n v="0"/>
    <n v="414718.27272727271"/>
    <m/>
  </r>
  <r>
    <s v="Budweiser Super Bowl 2024 -- Old School Delivery"/>
    <n v="0"/>
    <s v="Mainstream Brand B"/>
    <s v="Mainstream Brand B"/>
    <x v="4"/>
    <s v="Bud Light Super Bowl / Equity Production"/>
    <s v=""/>
    <x v="0"/>
    <s v="Serial Picture / John Hillcoat Budweiser Bid Pckg V1"/>
    <s v="JH_Budweiser_Bid_V7"/>
    <s v="Original"/>
    <n v="1462978.3"/>
    <s v="firm-bid"/>
    <m/>
    <m/>
    <m/>
    <m/>
    <m/>
    <n v="1"/>
    <m/>
    <n v="0"/>
    <n v="0"/>
    <n v="1573029.66325"/>
    <m/>
  </r>
  <r>
    <s v="Budweiser Super Bowl 2024 -- Old School Delivery"/>
    <n v="0"/>
    <s v="Mainstream Brand B"/>
    <s v="Mainstream Brand B"/>
    <x v="4"/>
    <s v="Bud Light Super Bowl / Equity Production"/>
    <s v=""/>
    <x v="0"/>
    <s v="Budweiser Bid Package HAR v1"/>
    <s v=""/>
    <s v="Original"/>
    <n v="1589337"/>
    <s v="firm-bid"/>
    <m/>
    <m/>
    <m/>
    <m/>
    <m/>
    <m/>
    <m/>
    <n v="0"/>
    <n v="0"/>
    <n v="1573029.66325"/>
    <m/>
  </r>
  <r>
    <s v="Budweiser Super Bowl 2024 -- Old School Delivery"/>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r>
  <r>
    <s v="Budweiser Super Bowl 2024 -- Old School Delivery"/>
    <n v="0"/>
    <s v="Mainstream Brand B"/>
    <s v="Mainstream Brand B"/>
    <x v="4"/>
    <s v="Bud Light Super Bowl / Equity Production"/>
    <s v=""/>
    <x v="0"/>
    <s v="RSA / Jake Scott - Budweiser Bid Package 11/09/2023"/>
    <s v="RSA_Budweiser BID_11.09.20223"/>
    <s v="Original"/>
    <n v="1764174"/>
    <s v="firm-bid"/>
    <m/>
    <m/>
    <m/>
    <m/>
    <m/>
    <m/>
    <m/>
    <n v="0"/>
    <n v="0"/>
    <n v="1573029.66325"/>
    <m/>
  </r>
  <r>
    <s v="Budweiser Super Bowl 2024 -- Old School Delivery"/>
    <n v="1"/>
    <s v="Mainstream Brand B"/>
    <s v="Mainstream Brand B"/>
    <x v="4"/>
    <s v="Bud Light Super Bowl / Equity Production"/>
    <s v="Whitehouse Post"/>
    <x v="3"/>
    <s v="Editorial - WHP *Revised"/>
    <s v="abid_310114_export_notes"/>
    <s v="Original"/>
    <n v="130275"/>
    <s v="firm-bid"/>
    <n v="138956.25"/>
    <m/>
    <m/>
    <m/>
    <m/>
    <m/>
    <m/>
    <n v="0"/>
    <n v="0"/>
    <n v="138956.25"/>
    <n v="130275"/>
  </r>
  <r>
    <s v="Budweiser Super Bowl 2024 -- Old School Delivery"/>
    <n v="0"/>
    <s v="Mainstream Brand B"/>
    <s v="Mainstream Brand B"/>
    <x v="4"/>
    <s v="Bud Light Super Bowl / Equity Production"/>
    <s v=""/>
    <x v="3"/>
    <s v="Budweiser Old School"/>
    <s v=""/>
    <s v="Original"/>
    <n v="197600"/>
    <s v="firm-bid"/>
    <m/>
    <m/>
    <m/>
    <m/>
    <m/>
    <m/>
    <m/>
    <n v="0"/>
    <n v="0"/>
    <n v="138956.25"/>
    <m/>
  </r>
  <r>
    <s v="Budweiser Super Bowl 2024 -- Old School Delivery"/>
    <n v="0"/>
    <s v="Mainstream Brand B"/>
    <s v="Mainstream Brand B"/>
    <x v="4"/>
    <s v="Bud Light Super Bowl / Equity Production"/>
    <s v=""/>
    <x v="3"/>
    <s v="Cosmo-Edit-BudSB2024-1108"/>
    <s v="Cosmo-Bid_21017_1-BudSB24"/>
    <s v="Original"/>
    <n v="111830"/>
    <s v="firm-bid"/>
    <m/>
    <m/>
    <m/>
    <m/>
    <m/>
    <n v="1"/>
    <n v="1"/>
    <n v="0"/>
    <n v="0"/>
    <n v="138956.25"/>
    <m/>
  </r>
  <r>
    <s v="Budweiser Super Bowl 2024 -- Old School Delivery"/>
    <n v="0"/>
    <s v="Mainstream Brand B"/>
    <s v="Mainstream Brand B"/>
    <x v="4"/>
    <s v="Bud Light Super Bowl / Equity Production"/>
    <s v=""/>
    <x v="3"/>
    <s v="Cosmo-Edit-BudSB2024-1110-Bid210172"/>
    <s v="Cosmo-Edit-BudSB2024-1110-210712"/>
    <s v="Original"/>
    <n v="116120"/>
    <s v="firm-bid"/>
    <m/>
    <m/>
    <m/>
    <m/>
    <m/>
    <n v="1"/>
    <n v="1"/>
    <n v="0"/>
    <n v="0"/>
    <n v="138956.25"/>
    <m/>
  </r>
  <r>
    <s v="Budweiser Super Bowl 2024 -- Old School Delivery"/>
    <n v="0"/>
    <s v="Mainstream Brand B"/>
    <s v="Mainstream Brand B"/>
    <x v="4"/>
    <s v="Bud Light Super Bowl / Equity Production"/>
    <s v=""/>
    <x v="4"/>
    <s v="Sonic Union - Audio Post Bid Estimate"/>
    <s v=""/>
    <s v="Original"/>
    <n v="36100"/>
    <s v="firm-bid"/>
    <m/>
    <m/>
    <m/>
    <m/>
    <m/>
    <m/>
    <m/>
    <n v="0"/>
    <n v="0"/>
    <n v="36516.666666666664"/>
    <m/>
  </r>
  <r>
    <s v="Budweiser Super Bowl 2024 -- Old School Delivery"/>
    <n v="0"/>
    <s v="Mainstream Brand B"/>
    <s v="Mainstream Brand B"/>
    <x v="4"/>
    <s v="Bud Light Super Bowl / Equity Production"/>
    <s v=""/>
    <x v="4"/>
    <s v="Sonic Union ABID BidFile Submission"/>
    <s v="Sonic Union ABID Budweiser Submission"/>
    <s v="Original"/>
    <n v="36100"/>
    <s v="firm-bid"/>
    <m/>
    <m/>
    <m/>
    <m/>
    <m/>
    <m/>
    <m/>
    <n v="0"/>
    <n v="0"/>
    <n v="36516.666666666664"/>
    <m/>
  </r>
  <r>
    <s v="Budweiser Super Bowl 2024 -- Old School Delivery"/>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r>
  <r>
    <s v="Budweiser Super Bowl 2024 -- Old School Delivery"/>
    <n v="0"/>
    <s v="Mainstream Brand B"/>
    <s v="Mainstream Brand B"/>
    <x v="4"/>
    <s v="Bud Light Super Bowl / Equity Production"/>
    <s v=""/>
    <x v="1"/>
    <s v="John Hillcoat Treatment"/>
    <s v="abid_7594_John_Hillocat"/>
    <s v="Original"/>
    <n v="450000"/>
    <s v="firm-bid"/>
    <m/>
    <m/>
    <m/>
    <m/>
    <m/>
    <n v="1"/>
    <m/>
    <n v="0"/>
    <n v="0"/>
    <n v="436190.71428571426"/>
    <m/>
  </r>
  <r>
    <s v="Budweiser Super Bowl 2024 -- Old School Delivery"/>
    <n v="0"/>
    <s v="Mainstream Brand B"/>
    <s v="Mainstream Brand B"/>
    <x v="4"/>
    <s v="Bud Light Super Bowl / Equity Production"/>
    <s v=""/>
    <x v="1"/>
    <s v="Henry Alex Rubin Treatment"/>
    <s v="abid_7594_Henry_A_Rubin"/>
    <s v="Original"/>
    <n v="450000"/>
    <s v="firm-bid"/>
    <m/>
    <m/>
    <m/>
    <m/>
    <m/>
    <n v="1"/>
    <m/>
    <n v="0"/>
    <n v="0"/>
    <n v="436190.71428571426"/>
    <m/>
  </r>
  <r>
    <s v="Budweiser Super Bowl 2024 -- Old School Delivery"/>
    <n v="0"/>
    <s v="Mainstream Brand B"/>
    <s v="Mainstream Brand B"/>
    <x v="4"/>
    <s v="Bud Light Super Bowl / Equity Production"/>
    <s v=""/>
    <x v="1"/>
    <s v="Jake Scott Treatment"/>
    <s v="abid_7593_Jake_Scott"/>
    <s v="Original"/>
    <n v="450000"/>
    <s v="firm-bid"/>
    <m/>
    <m/>
    <m/>
    <m/>
    <m/>
    <n v="1"/>
    <m/>
    <n v="0"/>
    <n v="0"/>
    <n v="436190.71428571426"/>
    <m/>
  </r>
  <r>
    <s v="Budweiser Super Bowl 2024 -- Old School Delivery"/>
    <n v="0"/>
    <s v="Mainstream Brand B"/>
    <s v="Mainstream Brand B"/>
    <x v="4"/>
    <s v="Bud Light Super Bowl / Equity Production"/>
    <s v=""/>
    <x v="1"/>
    <s v="Q1117308_Budweiser_FCB_TheMill"/>
    <s v="abid_1117308_export"/>
    <s v="Original"/>
    <n v="465450"/>
    <s v="firm-bid"/>
    <m/>
    <m/>
    <m/>
    <m/>
    <m/>
    <m/>
    <m/>
    <n v="0"/>
    <n v="0"/>
    <n v="436190.71428571426"/>
    <m/>
  </r>
  <r>
    <s v="Budweiser Super Bowl 2024 -- Old School Delivery"/>
    <n v="0"/>
    <s v="Mainstream Brand B"/>
    <s v="Mainstream Brand B"/>
    <x v="4"/>
    <s v="Bud Light Super Bowl / Equity Production"/>
    <s v=""/>
    <x v="1"/>
    <s v="Q1117396_Budweiser_FCB_TheMill"/>
    <s v="abid_1117396_export"/>
    <s v="Original"/>
    <n v="412245"/>
    <s v="firm-bid"/>
    <m/>
    <m/>
    <m/>
    <m/>
    <m/>
    <m/>
    <m/>
    <n v="0"/>
    <n v="0"/>
    <n v="436190.71428571426"/>
    <m/>
  </r>
  <r>
    <s v="Budweiser Super Bowl 2024 -- Old School Delivery"/>
    <n v="0"/>
    <s v="Mainstream Brand B"/>
    <s v="Mainstream Brand B"/>
    <x v="4"/>
    <s v="Bud Light Super Bowl / Equity Production"/>
    <s v=""/>
    <x v="1"/>
    <s v="Q1117405_Budweiser_FCB_TheMill"/>
    <s v="abid_1117405_export"/>
    <s v="Original"/>
    <n v="410445"/>
    <s v="firm-bid"/>
    <m/>
    <m/>
    <m/>
    <m/>
    <m/>
    <m/>
    <m/>
    <n v="0"/>
    <n v="0"/>
    <n v="436190.71428571426"/>
    <m/>
  </r>
  <r>
    <s v="Budweiser Super Bowl 2024 -- Old School Delivery"/>
    <n v="1"/>
    <s v="Mainstream Brand B"/>
    <s v="Mainstream Brand B"/>
    <x v="4"/>
    <s v="Bud Light Super Bowl / Equity Production"/>
    <s v="The Mill"/>
    <x v="1"/>
    <s v="Q1117536_Budweiser_FCB_TheMill"/>
    <s v="abid_1117536_export"/>
    <s v="Original"/>
    <n v="415195"/>
    <s v="firm-bid"/>
    <n v="436190.71429999999"/>
    <m/>
    <m/>
    <m/>
    <m/>
    <m/>
    <m/>
    <n v="0"/>
    <n v="0"/>
    <n v="436190.71428571426"/>
    <n v="415195"/>
  </r>
  <r>
    <s v="Budweiser Super Bowl 2024 -- Old School Delivery"/>
    <n v="0"/>
    <s v="Mainstream Brand B"/>
    <s v="Mainstream Brand B"/>
    <x v="4"/>
    <s v="Bud Light Super Bowl / Equity Production"/>
    <s v=""/>
    <x v="6"/>
    <s v="Music Composition Bid"/>
    <s v="BudOSD_BidB_FORABID"/>
    <s v="Original"/>
    <n v="95750"/>
    <s v="firm-bid"/>
    <m/>
    <m/>
    <m/>
    <m/>
    <m/>
    <n v="1"/>
    <m/>
    <n v="0"/>
    <n v="0"/>
    <n v="87125"/>
    <m/>
  </r>
  <r>
    <s v="Budweiser Super Bowl 2024 -- Old School Delivery"/>
    <n v="1"/>
    <s v="Mainstream Brand B"/>
    <s v="Mainstream Brand B"/>
    <x v="4"/>
    <s v="Bud Light Super Bowl / Equity Production"/>
    <s v="Barking Owl"/>
    <x v="6"/>
    <s v="Revised Music Composition Bid"/>
    <s v="BudOSD_BidD_FORABID"/>
    <s v="Original"/>
    <n v="81250"/>
    <s v="firm-bid"/>
    <n v="87125"/>
    <m/>
    <m/>
    <m/>
    <m/>
    <n v="1"/>
    <m/>
    <n v="0"/>
    <n v="0"/>
    <n v="87125"/>
    <n v="81250"/>
  </r>
  <r>
    <s v="Budweiser Super Bowl 2024 -- Old School Delivery"/>
    <n v="0"/>
    <s v="Mainstream Brand B"/>
    <s v="Mainstream Brand B"/>
    <x v="4"/>
    <s v="Bud Light Super Bowl / Equity Production"/>
    <s v=""/>
    <x v="6"/>
    <s v="Walker x Budweiser Super Bowl 2024 Bid"/>
    <s v=""/>
    <s v="Original"/>
    <n v="90000"/>
    <s v="firm-bid"/>
    <m/>
    <m/>
    <m/>
    <m/>
    <m/>
    <n v="1"/>
    <m/>
    <n v="0"/>
    <n v="0"/>
    <n v="87125"/>
    <m/>
  </r>
  <r>
    <s v="Budweiser Super Bowl 2024 -- Old School Delivery"/>
    <n v="0"/>
    <s v="Mainstream Brand B"/>
    <s v="Mainstream Brand B"/>
    <x v="4"/>
    <s v="Bud Light Super Bowl / Equity Production"/>
    <s v=""/>
    <x v="6"/>
    <s v="duotone - Music Bid"/>
    <s v=""/>
    <s v="Original"/>
    <n v="81500"/>
    <s v="firm-bid"/>
    <m/>
    <m/>
    <m/>
    <m/>
    <m/>
    <m/>
    <m/>
    <n v="0"/>
    <n v="0"/>
    <n v="87125"/>
    <m/>
  </r>
  <r>
    <s v="Bud Quality Production"/>
    <n v="0"/>
    <s v="Mainstream Brand B"/>
    <s v="Mainstream Brand B"/>
    <x v="1"/>
    <s v="Music / Quality"/>
    <s v=""/>
    <x v="0"/>
    <s v="Op 01 - Worldwide  (Production cost)"/>
    <s v=""/>
    <s v="Original"/>
    <n v="545632"/>
    <s v="firm-bid"/>
    <m/>
    <m/>
    <m/>
    <m/>
    <m/>
    <m/>
    <m/>
    <n v="0"/>
    <n v="0"/>
    <n v="884375.93209999998"/>
    <m/>
  </r>
  <r>
    <s v="Bud Quality Production"/>
    <n v="0"/>
    <s v="Mainstream Brand B"/>
    <s v="Mainstream Brand B"/>
    <x v="1"/>
    <s v="Music / Quality"/>
    <s v=""/>
    <x v="0"/>
    <s v="Op 01 - Worldwide (Talent cost)"/>
    <s v=""/>
    <s v="Original"/>
    <n v="127732"/>
    <s v="firm-bid"/>
    <m/>
    <m/>
    <m/>
    <m/>
    <m/>
    <m/>
    <m/>
    <n v="0"/>
    <n v="0"/>
    <n v="884375.93209999998"/>
    <m/>
  </r>
  <r>
    <s v="Bud Quality Production"/>
    <n v="0"/>
    <s v="Mainstream Brand B"/>
    <s v="Mainstream Brand B"/>
    <x v="1"/>
    <s v="Music / Quality"/>
    <s v=""/>
    <x v="0"/>
    <s v="Op 02 - WW Without US (Production Cost)"/>
    <s v=""/>
    <s v="Original"/>
    <n v="545632"/>
    <s v="firm-bid"/>
    <m/>
    <m/>
    <m/>
    <m/>
    <m/>
    <m/>
    <m/>
    <n v="0"/>
    <n v="0"/>
    <n v="884375.93209999998"/>
    <m/>
  </r>
  <r>
    <s v="Bud Quality Production"/>
    <n v="0"/>
    <s v="Mainstream Brand B"/>
    <s v="Mainstream Brand B"/>
    <x v="1"/>
    <s v="Music / Quality"/>
    <s v=""/>
    <x v="0"/>
    <s v="Op 02 - WW Without US (Talent Cost)"/>
    <s v=""/>
    <s v="Original"/>
    <n v="120820"/>
    <s v="firm-bid"/>
    <m/>
    <m/>
    <m/>
    <m/>
    <m/>
    <m/>
    <m/>
    <n v="0"/>
    <n v="0"/>
    <n v="884375.93209999998"/>
    <m/>
  </r>
  <r>
    <s v="Bud Quality Production"/>
    <n v="0"/>
    <s v="Mainstream Brand B"/>
    <s v="Mainstream Brand B"/>
    <x v="1"/>
    <s v="Music / Quality"/>
    <s v=""/>
    <x v="0"/>
    <s v="Additional 01 year extension cost (worldwide)"/>
    <s v=""/>
    <s v="Original"/>
    <n v="91667"/>
    <s v="firm-bid"/>
    <m/>
    <m/>
    <m/>
    <m/>
    <m/>
    <m/>
    <m/>
    <n v="0"/>
    <n v="0"/>
    <n v="884375.93209999998"/>
    <m/>
  </r>
  <r>
    <s v="Bud Quality Production"/>
    <n v="0"/>
    <s v="Mainstream Brand B"/>
    <s v="Mainstream Brand B"/>
    <x v="1"/>
    <s v="Music / Quality"/>
    <s v=""/>
    <x v="0"/>
    <s v="Additional 01 year extension cost (WW Without US)"/>
    <s v=""/>
    <s v="Original"/>
    <n v="84754"/>
    <s v="firm-bid"/>
    <m/>
    <m/>
    <m/>
    <m/>
    <m/>
    <m/>
    <m/>
    <n v="0"/>
    <n v="0"/>
    <n v="884375.93209999998"/>
    <m/>
  </r>
  <r>
    <s v="Bud Quality Production"/>
    <n v="0"/>
    <s v="Mainstream Brand B"/>
    <s v="Mainstream Brand B"/>
    <x v="1"/>
    <s v="Music / Quality"/>
    <s v=""/>
    <x v="0"/>
    <s v="Budweiser Quality Rough Crowd Director Elliott Power"/>
    <s v=""/>
    <s v="Original"/>
    <n v="692140.61"/>
    <s v="firm-bid"/>
    <m/>
    <m/>
    <n v="1"/>
    <m/>
    <m/>
    <m/>
    <m/>
    <n v="0"/>
    <n v="0"/>
    <n v="884375.93209999998"/>
    <m/>
  </r>
  <r>
    <s v="Bud Quality Production"/>
    <n v="0"/>
    <s v="Mainstream Brand B"/>
    <s v="Mainstream Brand B"/>
    <x v="1"/>
    <s v="Music / Quality"/>
    <s v=""/>
    <x v="0"/>
    <s v="Budweiser Rough Crowd Elliott Power Prod V6 - more premium"/>
    <s v=""/>
    <s v="Original"/>
    <n v="687505.9"/>
    <s v="firm-bid"/>
    <m/>
    <m/>
    <n v="1"/>
    <m/>
    <m/>
    <m/>
    <m/>
    <n v="0"/>
    <n v="0"/>
    <n v="884375.93209999998"/>
    <m/>
  </r>
  <r>
    <s v="Bud Quality Production"/>
    <n v="0"/>
    <s v="Mainstream Brand B"/>
    <s v="Mainstream Brand B"/>
    <x v="1"/>
    <s v="Music / Quality"/>
    <s v=""/>
    <x v="0"/>
    <s v="Quality Corrected Bid Letter"/>
    <s v=""/>
    <s v="Original"/>
    <n v="687505.9"/>
    <s v="firm-bid"/>
    <m/>
    <m/>
    <n v="1"/>
    <m/>
    <m/>
    <m/>
    <m/>
    <n v="0"/>
    <n v="0"/>
    <n v="884375.93209999998"/>
    <m/>
  </r>
  <r>
    <s v="Bud Quality Production"/>
    <n v="0"/>
    <s v="Mainstream Brand B"/>
    <s v="Mainstream Brand B"/>
    <x v="1"/>
    <s v="Music / Quality"/>
    <s v=""/>
    <x v="0"/>
    <s v="Quality Rough Cut revised Bid Letter"/>
    <s v=""/>
    <s v="Original"/>
    <n v="685167.89"/>
    <s v="firm-bid"/>
    <m/>
    <m/>
    <n v="1"/>
    <m/>
    <m/>
    <m/>
    <m/>
    <n v="0"/>
    <n v="0"/>
    <n v="884375.93209999998"/>
    <m/>
  </r>
  <r>
    <s v="Bud Quality Production"/>
    <n v="0"/>
    <s v="Mainstream Brand B"/>
    <s v="Mainstream Brand B"/>
    <x v="1"/>
    <s v="Music / Quality"/>
    <s v=""/>
    <x v="0"/>
    <s v="Quality version 7_rev1"/>
    <s v=""/>
    <s v="Original"/>
    <n v="687505.9"/>
    <s v="firm-bid"/>
    <m/>
    <m/>
    <n v="1"/>
    <m/>
    <m/>
    <m/>
    <m/>
    <n v="0"/>
    <n v="0"/>
    <n v="884375.93209999998"/>
    <m/>
  </r>
  <r>
    <s v="Bud Quality Production"/>
    <n v="0"/>
    <s v="Mainstream Brand B"/>
    <s v="Mainstream Brand B"/>
    <x v="1"/>
    <s v="Music / Quality"/>
    <s v=""/>
    <x v="0"/>
    <s v="Primo Content"/>
    <s v="231113_AICP_Bud_Crowd_Primo_Dir.NicoAndAlvaro v2"/>
    <s v="Original"/>
    <n v="578655.63829999999"/>
    <s v="firm-bid"/>
    <m/>
    <m/>
    <m/>
    <m/>
    <m/>
    <m/>
    <m/>
    <n v="0"/>
    <n v="0"/>
    <n v="884375.93209999998"/>
    <m/>
  </r>
  <r>
    <s v="Bud Quality Production"/>
    <n v="0"/>
    <s v="Mainstream Brand B"/>
    <s v="Mainstream Brand B"/>
    <x v="1"/>
    <s v="Music / Quality"/>
    <s v=""/>
    <x v="0"/>
    <s v="Iconoclast | BUD | PRODUCTION"/>
    <s v=""/>
    <s v="Original"/>
    <n v="728000"/>
    <s v="firm-bid"/>
    <m/>
    <m/>
    <m/>
    <m/>
    <m/>
    <m/>
    <m/>
    <n v="0"/>
    <n v="0"/>
    <n v="884375.93209999998"/>
    <m/>
  </r>
  <r>
    <s v="Bud Quality Production"/>
    <n v="0"/>
    <s v="Mainstream Brand B"/>
    <s v="Mainstream Brand B"/>
    <x v="1"/>
    <s v="Music / Quality"/>
    <s v=""/>
    <x v="0"/>
    <s v="Iconoclast | BUD | TALENT WW"/>
    <s v=""/>
    <s v="Original"/>
    <n v="116477"/>
    <s v="firm-bid"/>
    <m/>
    <m/>
    <m/>
    <m/>
    <m/>
    <m/>
    <m/>
    <n v="0"/>
    <n v="0"/>
    <n v="884375.93209999998"/>
    <m/>
  </r>
  <r>
    <s v="Bud Quality Production"/>
    <n v="0"/>
    <s v="Mainstream Brand B"/>
    <s v="Mainstream Brand B"/>
    <x v="1"/>
    <s v="Music / Quality"/>
    <s v=""/>
    <x v="0"/>
    <s v="Iconoclast | BUD | TALENT WW Excluding US"/>
    <s v=""/>
    <s v="Original"/>
    <n v="106064"/>
    <s v="firm-bid"/>
    <m/>
    <m/>
    <m/>
    <m/>
    <m/>
    <m/>
    <m/>
    <n v="0"/>
    <n v="0"/>
    <n v="884375.93209999998"/>
    <m/>
  </r>
  <r>
    <s v="Bud Quality Production"/>
    <n v="0"/>
    <s v="Mainstream Brand B"/>
    <s v="Mainstream Brand B"/>
    <x v="1"/>
    <s v="Music / Quality"/>
    <s v=""/>
    <x v="0"/>
    <s v="Iconoclast | BUD | PRODUCTION | V2"/>
    <s v=""/>
    <s v="Original"/>
    <n v="627110"/>
    <s v="firm-bid"/>
    <m/>
    <m/>
    <m/>
    <m/>
    <m/>
    <m/>
    <m/>
    <n v="0"/>
    <n v="0"/>
    <n v="884375.93209999998"/>
    <m/>
  </r>
  <r>
    <s v="Bud Quality Production"/>
    <n v="0"/>
    <s v="Mainstream Brand B"/>
    <s v="Mainstream Brand B"/>
    <x v="1"/>
    <s v="Music / Quality"/>
    <s v=""/>
    <x v="0"/>
    <s v="Iconoclast | BUD | TALENT WW Excluding US | V2"/>
    <s v=""/>
    <s v="Original"/>
    <n v="81962"/>
    <s v="firm-bid"/>
    <m/>
    <m/>
    <m/>
    <m/>
    <m/>
    <m/>
    <m/>
    <n v="0"/>
    <n v="0"/>
    <n v="884375.93209999998"/>
    <m/>
  </r>
  <r>
    <s v="Bud Quality Production"/>
    <n v="0"/>
    <s v="Mainstream Brand B"/>
    <s v="Mainstream Brand B"/>
    <x v="1"/>
    <s v="Music / Quality"/>
    <s v=""/>
    <x v="0"/>
    <s v="Iconoclast | BUD | TALENT WW | V2"/>
    <s v=""/>
    <s v="Original"/>
    <n v="96542"/>
    <s v="firm-bid"/>
    <m/>
    <m/>
    <m/>
    <m/>
    <m/>
    <m/>
    <m/>
    <n v="0"/>
    <n v="0"/>
    <n v="884375.93209999998"/>
    <m/>
  </r>
  <r>
    <s v="Bud Quality Production"/>
    <n v="0"/>
    <s v="Mainstream Brand B"/>
    <s v="Mainstream Brand B"/>
    <x v="1"/>
    <s v="Music / Quality"/>
    <s v=""/>
    <x v="0"/>
    <s v="Budweiser_Bid_Package_Bacon_v02"/>
    <s v=""/>
    <s v="Original"/>
    <n v="3864491"/>
    <s v="firm-bid"/>
    <m/>
    <m/>
    <m/>
    <m/>
    <m/>
    <m/>
    <m/>
    <n v="0"/>
    <n v="0"/>
    <n v="884375.93209999998"/>
    <m/>
  </r>
  <r>
    <s v="Bud Quality Production"/>
    <n v="0"/>
    <s v="Mainstream Brand B"/>
    <s v="Mainstream Brand B"/>
    <x v="1"/>
    <s v="Music / Quality"/>
    <s v=""/>
    <x v="0"/>
    <s v="Budweiser_Startup_Budget_v03"/>
    <s v=""/>
    <s v="Original"/>
    <n v="1331832"/>
    <s v="firm-bid"/>
    <m/>
    <m/>
    <m/>
    <m/>
    <m/>
    <m/>
    <m/>
    <n v="0"/>
    <n v="0"/>
    <n v="884375.93209999998"/>
    <m/>
  </r>
  <r>
    <s v="Bud Quality Production"/>
    <n v="0"/>
    <s v="Mainstream Brand B"/>
    <s v="Mainstream Brand B"/>
    <x v="1"/>
    <s v="Music / Quality"/>
    <s v=""/>
    <x v="0"/>
    <s v="Bacon_Budweiser_Budget_v04"/>
    <s v=""/>
    <s v="Original"/>
    <n v="3862187"/>
    <s v="firm-bid"/>
    <m/>
    <m/>
    <m/>
    <m/>
    <m/>
    <m/>
    <m/>
    <n v="0"/>
    <n v="0"/>
    <n v="884375.93209999998"/>
    <m/>
  </r>
  <r>
    <s v="Bud Quality Production"/>
    <n v="1"/>
    <s v="Mainstream Brand B"/>
    <s v="Mainstream Brand B"/>
    <x v="1"/>
    <s v="Music / Quality"/>
    <s v="Bacon Production"/>
    <x v="0"/>
    <s v="Bacon_Budweiser Coverletter_v04 &amp; Production Budget_v04"/>
    <s v=""/>
    <s v="Original"/>
    <n v="3862187"/>
    <s v="firm-bid"/>
    <n v="918707.76540000003"/>
    <m/>
    <m/>
    <m/>
    <m/>
    <m/>
    <m/>
    <n v="0"/>
    <n v="0"/>
    <n v="884375.93209999998"/>
    <n v="3862187"/>
  </r>
  <r>
    <s v="Bud Quality Production"/>
    <n v="1"/>
    <s v="Mainstream Brand B"/>
    <s v="Mainstream Brand B"/>
    <x v="1"/>
    <s v="Music / Quality"/>
    <s v="Bacon Production"/>
    <x v="0"/>
    <s v="BUD_Products_Bacon_overage_V04b"/>
    <s v="BUD_Products_Bacon_overage_V04b"/>
    <s v="Overage"/>
    <n v="129075.6"/>
    <s v="firm-bid"/>
    <m/>
    <m/>
    <m/>
    <m/>
    <m/>
    <m/>
    <m/>
    <n v="0"/>
    <n v="0"/>
    <n v="884375.93209999998"/>
    <n v="129075.6"/>
  </r>
  <r>
    <s v="Bud Quality Production"/>
    <n v="0"/>
    <s v="Mainstream Brand B"/>
    <s v="Mainstream Brand B"/>
    <x v="1"/>
    <s v="Music / Quality"/>
    <s v=""/>
    <x v="3"/>
    <s v="Budweiser &quot;Rough Crowd&quot;"/>
    <s v="Bid_12370_2"/>
    <s v="Original"/>
    <n v="74591"/>
    <s v="firm-bid"/>
    <m/>
    <m/>
    <m/>
    <m/>
    <m/>
    <n v="1"/>
    <n v="1"/>
    <n v="0"/>
    <n v="0"/>
    <n v="41106.625"/>
    <m/>
  </r>
  <r>
    <s v="Bud Quality Production"/>
    <n v="0"/>
    <s v="Mainstream Brand B"/>
    <s v="Mainstream Brand B"/>
    <x v="1"/>
    <s v="Music / Quality"/>
    <s v=""/>
    <x v="3"/>
    <s v="BUDWEISER_EDIT_QUOTE_231117_3913.4"/>
    <s v=""/>
    <s v="Original"/>
    <n v="30200"/>
    <s v="firm-bid"/>
    <m/>
    <m/>
    <m/>
    <m/>
    <m/>
    <m/>
    <m/>
    <n v="0"/>
    <n v="0"/>
    <n v="41106.625"/>
    <m/>
  </r>
  <r>
    <s v="Bud Quality Production"/>
    <n v="0"/>
    <s v="Mainstream Brand B"/>
    <s v="Mainstream Brand B"/>
    <x v="1"/>
    <s v="Music / Quality"/>
    <s v=""/>
    <x v="3"/>
    <s v="BUDWEISER_EDIT_QUOTE_231205_3913.6 - GAIA"/>
    <s v=""/>
    <s v="Original"/>
    <n v="24400"/>
    <s v="firm-bid"/>
    <m/>
    <m/>
    <m/>
    <n v="1"/>
    <m/>
    <m/>
    <m/>
    <n v="0"/>
    <n v="0"/>
    <n v="41106.625"/>
    <m/>
  </r>
  <r>
    <s v="Bud Quality Production"/>
    <n v="0"/>
    <s v="Mainstream Brand B"/>
    <s v="Mainstream Brand B"/>
    <x v="1"/>
    <s v="Music / Quality"/>
    <s v=""/>
    <x v="3"/>
    <s v="1207 - JOINT SP Quality ROUGH CROWD Post Produccion_V2"/>
    <s v=""/>
    <s v="Original"/>
    <n v="45175"/>
    <s v="firm-bid"/>
    <m/>
    <m/>
    <m/>
    <m/>
    <m/>
    <m/>
    <m/>
    <n v="0"/>
    <n v="0"/>
    <n v="41106.625"/>
    <m/>
  </r>
  <r>
    <s v="Bud Quality Production"/>
    <n v="0"/>
    <s v="Mainstream Brand B"/>
    <s v="Mainstream Brand B"/>
    <x v="1"/>
    <s v="Music / Quality"/>
    <s v=""/>
    <x v="3"/>
    <s v="aicp letter for rough crown"/>
    <s v=""/>
    <s v="Original"/>
    <n v="45175"/>
    <s v="firm-bid"/>
    <m/>
    <m/>
    <m/>
    <m/>
    <m/>
    <m/>
    <m/>
    <n v="0"/>
    <n v="0"/>
    <n v="41106.625"/>
    <m/>
  </r>
  <r>
    <s v="Bud Quality Production"/>
    <n v="0"/>
    <s v="Mainstream Brand B"/>
    <s v="Mainstream Brand B"/>
    <x v="1"/>
    <s v="Music / Quality"/>
    <s v=""/>
    <x v="3"/>
    <s v="14318.2 | Cabin Edit | Budweiser"/>
    <s v=""/>
    <s v="Original"/>
    <n v="40000"/>
    <s v="firm-bid"/>
    <m/>
    <m/>
    <m/>
    <n v="1"/>
    <m/>
    <m/>
    <n v="1"/>
    <n v="0"/>
    <n v="0"/>
    <n v="41106.625"/>
    <m/>
  </r>
  <r>
    <s v="Bud Quality Production"/>
    <n v="0"/>
    <s v="Mainstream Brand B"/>
    <s v="Mainstream Brand B"/>
    <x v="1"/>
    <s v="Music / Quality"/>
    <s v=""/>
    <x v="3"/>
    <s v="14318.3 | Cabin Edit | Budweiser"/>
    <s v=""/>
    <s v="Original"/>
    <n v="39312"/>
    <s v="firm-bid"/>
    <m/>
    <m/>
    <m/>
    <n v="1"/>
    <m/>
    <n v="1"/>
    <m/>
    <n v="0"/>
    <n v="0"/>
    <n v="41106.625"/>
    <m/>
  </r>
  <r>
    <s v="Bud Quality Production"/>
    <n v="1"/>
    <s v="Mainstream Brand B"/>
    <s v="Mainstream Brand B"/>
    <x v="1"/>
    <s v="Music / Quality"/>
    <s v="Cabin Editorial"/>
    <x v="3"/>
    <s v="14318.4 | Cabin Edit | Budweiser"/>
    <s v=""/>
    <s v="Original"/>
    <n v="30000"/>
    <s v="firm-bid"/>
    <n v="41106.625"/>
    <m/>
    <m/>
    <n v="1"/>
    <m/>
    <n v="1"/>
    <n v="1"/>
    <n v="0"/>
    <n v="0"/>
    <n v="41106.625"/>
    <n v="30000"/>
  </r>
  <r>
    <s v="Bud Quality Production"/>
    <n v="0"/>
    <s v="Mainstream Brand B"/>
    <s v="Mainstream Brand B"/>
    <x v="1"/>
    <s v="Music / Quality"/>
    <s v=""/>
    <x v="1"/>
    <s v="Elliot"/>
    <s v=""/>
    <s v="Original"/>
    <n v="122625"/>
    <s v="firm-bid"/>
    <m/>
    <m/>
    <m/>
    <m/>
    <m/>
    <m/>
    <m/>
    <n v="0"/>
    <n v="0"/>
    <n v="74830.5625"/>
    <m/>
  </r>
  <r>
    <s v="Bud Quality Production"/>
    <n v="0"/>
    <s v="Mainstream Brand B"/>
    <s v="Mainstream Brand B"/>
    <x v="1"/>
    <s v="Music / Quality"/>
    <s v=""/>
    <x v="1"/>
    <s v="Martin de Turrah bid"/>
    <s v=""/>
    <s v="Original"/>
    <n v="150450"/>
    <s v="firm-bid"/>
    <m/>
    <m/>
    <m/>
    <m/>
    <m/>
    <m/>
    <m/>
    <n v="0"/>
    <n v="0"/>
    <n v="74830.5625"/>
    <m/>
  </r>
  <r>
    <s v="Bud Quality Production"/>
    <n v="0"/>
    <s v="Mainstream Brand B"/>
    <s v="Mainstream Brand B"/>
    <x v="1"/>
    <s v="Music / Quality"/>
    <s v=""/>
    <x v="1"/>
    <s v="Bud Label Replacement"/>
    <s v=""/>
    <s v="Original"/>
    <n v="38450"/>
    <s v="firm-bid"/>
    <m/>
    <m/>
    <m/>
    <m/>
    <m/>
    <m/>
    <m/>
    <n v="0"/>
    <n v="0"/>
    <n v="74830.5625"/>
    <m/>
  </r>
  <r>
    <s v="Bud Quality Production"/>
    <n v="0"/>
    <s v="Mainstream Brand B"/>
    <s v="Mainstream Brand B"/>
    <x v="1"/>
    <s v="Music / Quality"/>
    <s v=""/>
    <x v="1"/>
    <s v="Bud 0.0 label replace"/>
    <s v=""/>
    <s v="Original"/>
    <n v="26850"/>
    <s v="firm-bid"/>
    <m/>
    <m/>
    <m/>
    <m/>
    <m/>
    <m/>
    <m/>
    <n v="0"/>
    <n v="0"/>
    <n v="74830.5625"/>
    <m/>
  </r>
  <r>
    <s v="Bud Quality Production"/>
    <n v="0"/>
    <s v="Mainstream Brand B"/>
    <s v="Mainstream Brand B"/>
    <x v="1"/>
    <s v="Music / Quality"/>
    <s v=""/>
    <x v="1"/>
    <s v="Post Production of Budweiser Quality + extra logo adaptation on glass of beer + on set VFX Supervision"/>
    <s v=""/>
    <s v="Original"/>
    <n v="53194"/>
    <s v="firm-bid"/>
    <m/>
    <m/>
    <m/>
    <m/>
    <m/>
    <m/>
    <m/>
    <n v="0"/>
    <n v="0"/>
    <n v="74830.5625"/>
    <m/>
  </r>
  <r>
    <s v="Bud Quality Production"/>
    <n v="0"/>
    <s v="Mainstream Brand B"/>
    <s v="Mainstream Brand B"/>
    <x v="1"/>
    <s v="Music / Quality"/>
    <s v=""/>
    <x v="1"/>
    <s v="Color &amp; VFX incl. glass design variations - Bid Baconx X"/>
    <s v="abid_2104_export"/>
    <s v="Original"/>
    <n v="149900"/>
    <s v="firm-bid"/>
    <m/>
    <m/>
    <m/>
    <m/>
    <m/>
    <m/>
    <m/>
    <n v="0"/>
    <n v="0"/>
    <n v="74830.5625"/>
    <m/>
  </r>
  <r>
    <s v="Bud Quality Production"/>
    <n v="0"/>
    <s v="Mainstream Brand B"/>
    <s v="Mainstream Brand B"/>
    <x v="1"/>
    <s v="Music / Quality"/>
    <s v=""/>
    <x v="1"/>
    <s v="Color Bid from Co3"/>
    <s v=""/>
    <s v="Original"/>
    <n v="12000"/>
    <s v="firm-bid"/>
    <m/>
    <m/>
    <m/>
    <m/>
    <m/>
    <m/>
    <m/>
    <n v="0"/>
    <n v="0"/>
    <n v="74830.5625"/>
    <m/>
  </r>
  <r>
    <s v="Bud Quality Production"/>
    <n v="0"/>
    <s v="Mainstream Brand B"/>
    <s v="Mainstream Brand B"/>
    <x v="1"/>
    <s v="Music / Quality"/>
    <s v=""/>
    <x v="1"/>
    <s v="Joint Final Award"/>
    <s v=""/>
    <s v="Original"/>
    <n v="45175.5"/>
    <s v="firm-bid"/>
    <m/>
    <m/>
    <m/>
    <m/>
    <m/>
    <m/>
    <m/>
    <n v="0"/>
    <n v="0"/>
    <n v="74830.5625"/>
    <m/>
  </r>
  <r>
    <s v="Bud Quality Production"/>
    <n v="0"/>
    <s v="Mainstream Brand B"/>
    <s v="Mainstream Brand B"/>
    <x v="1"/>
    <s v="Music / Quality"/>
    <s v=""/>
    <x v="4"/>
    <s v="OP1a) Licensed soundtrack Worldwide"/>
    <s v=""/>
    <s v="Original"/>
    <n v="23000"/>
    <s v="firm-bid"/>
    <m/>
    <m/>
    <m/>
    <m/>
    <m/>
    <m/>
    <m/>
    <n v="0"/>
    <n v="0"/>
    <n v="30763.934000000001"/>
    <m/>
  </r>
  <r>
    <s v="Bud Quality Production"/>
    <n v="0"/>
    <s v="Mainstream Brand B"/>
    <s v="Mainstream Brand B"/>
    <x v="1"/>
    <s v="Music / Quality"/>
    <s v=""/>
    <x v="4"/>
    <s v="Op1b)Licensed Soundtrack - Worldwide excluding US"/>
    <s v=""/>
    <s v="Original"/>
    <n v="20000"/>
    <s v="firm-bid"/>
    <m/>
    <m/>
    <m/>
    <m/>
    <m/>
    <m/>
    <m/>
    <n v="0"/>
    <n v="0"/>
    <n v="30763.934000000001"/>
    <m/>
  </r>
  <r>
    <s v="Bud Quality Production"/>
    <n v="0"/>
    <s v="Mainstream Brand B"/>
    <s v="Mainstream Brand B"/>
    <x v="1"/>
    <s v="Music / Quality"/>
    <s v=""/>
    <x v="4"/>
    <s v="Op2a) Music Arrangement of 1 new version of a licensed soundtrack - Worldwide"/>
    <s v=""/>
    <s v="Original"/>
    <n v="30000"/>
    <s v="firm-bid"/>
    <m/>
    <m/>
    <m/>
    <m/>
    <m/>
    <m/>
    <m/>
    <n v="0"/>
    <n v="0"/>
    <n v="30763.934000000001"/>
    <m/>
  </r>
  <r>
    <s v="Bud Quality Production"/>
    <n v="0"/>
    <s v="Mainstream Brand B"/>
    <s v="Mainstream Brand B"/>
    <x v="1"/>
    <s v="Music / Quality"/>
    <s v=""/>
    <x v="4"/>
    <s v="Op2b) Music Arrangement of 1 new version of a licensed soundtrack - Worldwide excluding US"/>
    <s v=""/>
    <s v="Original"/>
    <n v="27000"/>
    <s v="firm-bid"/>
    <m/>
    <m/>
    <m/>
    <m/>
    <m/>
    <m/>
    <m/>
    <n v="0"/>
    <n v="0"/>
    <n v="30763.934000000001"/>
    <m/>
  </r>
  <r>
    <s v="Bud Quality Production"/>
    <n v="0"/>
    <s v="Mainstream Brand B"/>
    <s v="Mainstream Brand B"/>
    <x v="1"/>
    <s v="Music / Quality"/>
    <s v=""/>
    <x v="4"/>
    <s v="Option A"/>
    <s v="Budweiser_AICPaudioEvilTwin_081123_A"/>
    <s v="Original"/>
    <n v="29300"/>
    <s v="firm-bid"/>
    <m/>
    <n v="1"/>
    <m/>
    <m/>
    <m/>
    <n v="1"/>
    <m/>
    <n v="29300"/>
    <n v="0"/>
    <n v="30763.934000000001"/>
    <m/>
  </r>
  <r>
    <s v="Bud Quality Production"/>
    <n v="0"/>
    <s v="Mainstream Brand B"/>
    <s v="Mainstream Brand B"/>
    <x v="1"/>
    <s v="Music / Quality"/>
    <s v=""/>
    <x v="4"/>
    <s v="Option B"/>
    <s v="Budweiser_AICPaudioEvilTwin_081123_B"/>
    <s v="Original"/>
    <n v="34700"/>
    <s v="firm-bid"/>
    <m/>
    <n v="1"/>
    <m/>
    <m/>
    <m/>
    <n v="1"/>
    <m/>
    <n v="34700"/>
    <n v="0"/>
    <n v="30763.934000000001"/>
    <m/>
  </r>
  <r>
    <s v="Bud Quality Production"/>
    <n v="0"/>
    <s v="Mainstream Brand B"/>
    <s v="Mainstream Brand B"/>
    <x v="1"/>
    <s v="Music / Quality"/>
    <s v=""/>
    <x v="4"/>
    <s v="Mugshot Audio post"/>
    <s v=""/>
    <s v="Original"/>
    <n v="29508.2"/>
    <s v="firm-bid"/>
    <m/>
    <m/>
    <m/>
    <m/>
    <m/>
    <n v="1"/>
    <m/>
    <n v="0"/>
    <n v="0"/>
    <n v="30763.934000000001"/>
    <m/>
  </r>
  <r>
    <s v="Bud Quality Production"/>
    <n v="0"/>
    <s v="Mainstream Brand B"/>
    <s v="Mainstream Brand B"/>
    <x v="1"/>
    <s v="Music / Quality"/>
    <s v=""/>
    <x v="4"/>
    <s v="231206_Budweiser_ballad_quote"/>
    <s v=""/>
    <s v="Original"/>
    <n v="44000"/>
    <s v="firm-bid"/>
    <m/>
    <m/>
    <m/>
    <m/>
    <m/>
    <m/>
    <m/>
    <n v="0"/>
    <n v="0"/>
    <n v="30763.934000000001"/>
    <m/>
  </r>
  <r>
    <s v="Bud Quality Production"/>
    <n v="0"/>
    <s v="Mainstream Brand B"/>
    <s v="Mainstream Brand B"/>
    <x v="1"/>
    <s v="Music / Quality"/>
    <s v=""/>
    <x v="4"/>
    <s v="231208_Budweiser_ballad_quote"/>
    <s v=""/>
    <s v="Original"/>
    <n v="44000"/>
    <s v="firm-bid"/>
    <m/>
    <m/>
    <m/>
    <m/>
    <m/>
    <m/>
    <m/>
    <n v="0"/>
    <n v="0"/>
    <n v="30763.934000000001"/>
    <m/>
  </r>
  <r>
    <s v="Bud Quality Production"/>
    <n v="1"/>
    <s v="Mainstream Brand B"/>
    <s v="Mainstream Brand B"/>
    <x v="1"/>
    <s v="Music / Quality"/>
    <s v="Mugshot"/>
    <x v="4"/>
    <s v="Mugshot Final Award"/>
    <s v=""/>
    <s v="Original"/>
    <n v="26131.14"/>
    <s v="firm-bid"/>
    <n v="30763.934000000001"/>
    <m/>
    <m/>
    <m/>
    <m/>
    <m/>
    <m/>
    <n v="0"/>
    <n v="0"/>
    <n v="30763.934000000001"/>
    <n v="26131.14"/>
  </r>
  <r>
    <s v="Bud Quality Production"/>
    <n v="0"/>
    <s v="Mainstream Brand B"/>
    <s v="Mainstream Brand B"/>
    <x v="1"/>
    <s v="Music / Quality"/>
    <s v=""/>
    <x v="9"/>
    <s v="Talent Elliott Power"/>
    <s v=""/>
    <s v="Original"/>
    <n v="68510.64"/>
    <s v="firm-bid"/>
    <m/>
    <m/>
    <n v="1"/>
    <m/>
    <m/>
    <m/>
    <m/>
    <n v="0"/>
    <n v="0"/>
    <n v="634941.55293500016"/>
    <m/>
  </r>
  <r>
    <s v="Bud Quality Production"/>
    <n v="0"/>
    <s v="Mainstream Brand B"/>
    <s v="Mainstream Brand B"/>
    <x v="1"/>
    <s v="Music / Quality"/>
    <s v=""/>
    <x v="9"/>
    <s v="Talent Rough Crowd Elliott Power"/>
    <s v=""/>
    <s v="Original"/>
    <n v="71261.91"/>
    <s v="firm-bid"/>
    <m/>
    <m/>
    <n v="1"/>
    <m/>
    <m/>
    <m/>
    <m/>
    <n v="0"/>
    <n v="0"/>
    <n v="634941.55293500016"/>
    <m/>
  </r>
  <r>
    <s v="Bud Quality Production"/>
    <n v="0"/>
    <s v="Mainstream Brand B"/>
    <s v="Mainstream Brand B"/>
    <x v="1"/>
    <s v="Music / Quality"/>
    <s v=""/>
    <x v="9"/>
    <s v="Talent Budweiser Rough Crowd Elliott Power talent"/>
    <s v=""/>
    <s v="Original"/>
    <n v="72945.48"/>
    <s v="firm-bid"/>
    <m/>
    <m/>
    <n v="1"/>
    <m/>
    <m/>
    <m/>
    <m/>
    <n v="0"/>
    <n v="0"/>
    <n v="634941.55293500016"/>
    <m/>
  </r>
  <r>
    <s v="Bud Quality Production"/>
    <n v="0"/>
    <s v="Mainstream Brand B"/>
    <s v="Mainstream Brand B"/>
    <x v="1"/>
    <s v="Music / Quality"/>
    <s v=""/>
    <x v="9"/>
    <s v="Primo Content"/>
    <s v="231113_AICP_Bud_Crowd_Primo_Dir.NicoAndAlvaro v2"/>
    <s v="Original"/>
    <n v="76090.393479999999"/>
    <s v="firm-bid"/>
    <m/>
    <m/>
    <m/>
    <m/>
    <m/>
    <m/>
    <m/>
    <n v="0"/>
    <n v="0"/>
    <n v="634941.55293500016"/>
    <m/>
  </r>
  <r>
    <s v="Bud Quality Production"/>
    <n v="0"/>
    <s v="Mainstream Brand B"/>
    <s v="Mainstream Brand B"/>
    <x v="1"/>
    <s v="Music / Quality"/>
    <s v=""/>
    <x v="9"/>
    <s v="Budweiser_Talent budget incl US usages"/>
    <s v=""/>
    <s v="Original"/>
    <n v="1270171"/>
    <s v="firm-bid"/>
    <m/>
    <m/>
    <m/>
    <m/>
    <m/>
    <m/>
    <m/>
    <n v="0"/>
    <n v="0"/>
    <n v="634941.55293500016"/>
    <m/>
  </r>
  <r>
    <s v="Bud Quality Production"/>
    <n v="0"/>
    <s v="Mainstream Brand B"/>
    <s v="Mainstream Brand B"/>
    <x v="1"/>
    <s v="Music / Quality"/>
    <s v=""/>
    <x v="9"/>
    <s v="Budweiser_Talent budget excl US usages"/>
    <s v=""/>
    <s v="Original"/>
    <n v="1125191"/>
    <s v="firm-bid"/>
    <m/>
    <m/>
    <m/>
    <m/>
    <m/>
    <m/>
    <m/>
    <n v="0"/>
    <n v="0"/>
    <n v="634941.55293500016"/>
    <m/>
  </r>
  <r>
    <s v="Bud Quality Production"/>
    <n v="0"/>
    <s v="Mainstream Brand B"/>
    <s v="Mainstream Brand B"/>
    <x v="1"/>
    <s v="Music / Quality"/>
    <s v=""/>
    <x v="9"/>
    <s v="Budweiser_talent_budget_incl_US_Bacon_v03"/>
    <s v=""/>
    <s v="Original"/>
    <n v="1270171"/>
    <s v="firm-bid"/>
    <m/>
    <m/>
    <m/>
    <m/>
    <m/>
    <m/>
    <m/>
    <n v="0"/>
    <n v="0"/>
    <n v="634941.55293500016"/>
    <m/>
  </r>
  <r>
    <s v="Bud Quality Production"/>
    <n v="0"/>
    <s v="Mainstream Brand B"/>
    <s v="Mainstream Brand B"/>
    <x v="1"/>
    <s v="Music / Quality"/>
    <s v=""/>
    <x v="9"/>
    <s v="Budweiser_talent_budget_excl_US_Bacon_v03"/>
    <s v=""/>
    <s v="Original"/>
    <n v="1125191"/>
    <s v="firm-bid"/>
    <m/>
    <m/>
    <m/>
    <m/>
    <m/>
    <m/>
    <m/>
    <n v="0"/>
    <n v="0"/>
    <n v="634941.55293500016"/>
    <m/>
  </r>
  <r>
    <s v="Bud Quality Production"/>
    <n v="1"/>
    <s v="Mainstream Brand B"/>
    <s v="Mainstream Brand B"/>
    <x v="1"/>
    <s v="Music / Quality"/>
    <s v="Company 3"/>
    <x v="7"/>
    <s v="Budweiser - Colour Company 3"/>
    <s v=""/>
    <s v="Original"/>
    <n v="12000"/>
    <s v="firm-bid"/>
    <n v="12000"/>
    <m/>
    <m/>
    <m/>
    <m/>
    <m/>
    <m/>
    <n v="0"/>
    <n v="0"/>
    <n v="12000"/>
    <n v="12000"/>
  </r>
  <r>
    <s v="Bud Quality Production"/>
    <n v="1"/>
    <s v="Mainstream Brand B"/>
    <s v="Mainstream Brand B"/>
    <x v="1"/>
    <s v="Music / Quality"/>
    <s v="Invisible Works"/>
    <x v="2"/>
    <s v="Invisible Final Award"/>
    <s v=""/>
    <s v="Original"/>
    <n v="32215"/>
    <s v="firm-bid"/>
    <n v="32215"/>
    <m/>
    <m/>
    <m/>
    <m/>
    <m/>
    <m/>
    <n v="0"/>
    <n v="0"/>
    <n v="32215"/>
    <n v="32215"/>
  </r>
  <r>
    <s v="BUD | Quality | FFF"/>
    <n v="0"/>
    <s v="Mainstream Brand B"/>
    <s v="Mainstream Brand B"/>
    <x v="1"/>
    <s v="Music / Quality"/>
    <s v=""/>
    <x v="0"/>
    <s v="FFF produced in conjunction with Quality &amp; Joint"/>
    <s v=""/>
    <s v="Original"/>
    <n v="141755.48000000001"/>
    <s v="firm-bid"/>
    <m/>
    <m/>
    <m/>
    <m/>
    <m/>
    <m/>
    <m/>
    <n v="0"/>
    <n v="0"/>
    <n v="145939.16"/>
    <m/>
  </r>
  <r>
    <s v="BUD | Quality | FFF"/>
    <n v="1"/>
    <s v="Mainstream Brand B"/>
    <s v="Mainstream Brand B"/>
    <x v="1"/>
    <s v="Music / Quality"/>
    <s v="Joint Editorial SP"/>
    <x v="0"/>
    <s v="Quality FFF Production_Smooth Moves_v4"/>
    <s v=""/>
    <s v="Original"/>
    <n v="274817"/>
    <s v="firm-bid"/>
    <n v="145939.16"/>
    <m/>
    <m/>
    <m/>
    <m/>
    <m/>
    <m/>
    <n v="0"/>
    <n v="0"/>
    <n v="145939.16"/>
    <n v="274817"/>
  </r>
  <r>
    <s v="BUD | Quality | FFF"/>
    <n v="0"/>
    <s v="Mainstream Brand B"/>
    <s v="Mainstream Brand B"/>
    <x v="1"/>
    <s v="Music / Quality"/>
    <s v=""/>
    <x v="0"/>
    <s v="Overages"/>
    <s v=""/>
    <s v="Original"/>
    <n v="21245"/>
    <s v="firm-bid"/>
    <m/>
    <m/>
    <m/>
    <m/>
    <m/>
    <m/>
    <m/>
    <n v="0"/>
    <n v="0"/>
    <n v="145939.16"/>
    <m/>
  </r>
  <r>
    <s v="BUD | Quality | FFF"/>
    <n v="0"/>
    <s v="Mainstream Brand B"/>
    <s v="Mainstream Brand B"/>
    <x v="1"/>
    <s v="Music / Quality"/>
    <s v=""/>
    <x v="3"/>
    <s v="BUDWEIDER_SMOOTH_MOVES_EDIT_QUOTE_3937.2"/>
    <s v=""/>
    <s v="Original"/>
    <n v="25635"/>
    <s v="firm-bid"/>
    <m/>
    <m/>
    <m/>
    <m/>
    <m/>
    <m/>
    <m/>
    <n v="0"/>
    <n v="0"/>
    <n v="25635"/>
    <m/>
  </r>
  <r>
    <s v="BUD | Quality | FFF"/>
    <n v="0"/>
    <s v="Mainstream Brand B"/>
    <s v="Mainstream Brand B"/>
    <x v="1"/>
    <s v="Music / Quality"/>
    <s v=""/>
    <x v="4"/>
    <s v="Mugshot Audio Post - Quality FFF"/>
    <s v=""/>
    <s v="Original"/>
    <n v="39140"/>
    <s v="firm-bid"/>
    <m/>
    <m/>
    <m/>
    <m/>
    <m/>
    <n v="1"/>
    <m/>
    <n v="0"/>
    <n v="0"/>
    <n v="35451.5"/>
    <m/>
  </r>
  <r>
    <s v="BUD | Quality | FFF"/>
    <n v="1"/>
    <s v="Mainstream Brand B"/>
    <s v="Mainstream Brand B"/>
    <x v="1"/>
    <s v="Music / Quality"/>
    <s v="Mugshot"/>
    <x v="4"/>
    <s v="Mugshot award"/>
    <s v=""/>
    <s v="Original"/>
    <n v="31763"/>
    <s v="firm-bid"/>
    <n v="35451.5"/>
    <m/>
    <m/>
    <m/>
    <m/>
    <m/>
    <m/>
    <n v="0"/>
    <n v="0"/>
    <n v="35451.5"/>
    <n v="31763"/>
  </r>
  <r>
    <s v="BUD | Quality | FFF"/>
    <n v="1"/>
    <s v="Mainstream Brand B"/>
    <s v="Mainstream Brand B"/>
    <x v="1"/>
    <s v="Music / Quality"/>
    <s v="Invisible Works"/>
    <x v="1"/>
    <s v="Bud_Quality_FFF_Liquid Treatment"/>
    <s v=""/>
    <s v="Original"/>
    <n v="61553"/>
    <s v="firm-bid"/>
    <n v="70874"/>
    <m/>
    <m/>
    <m/>
    <m/>
    <m/>
    <m/>
    <n v="0"/>
    <n v="0"/>
    <n v="70874"/>
    <n v="61553"/>
  </r>
  <r>
    <s v="BUD | Quality | FFF"/>
    <n v="0"/>
    <s v="Mainstream Brand B"/>
    <s v="Mainstream Brand B"/>
    <x v="1"/>
    <s v="Music / Quality"/>
    <s v=""/>
    <x v="1"/>
    <s v="Quality_FFF_POST PRODUCTION&amp;COLOR GRADING"/>
    <s v=""/>
    <s v="Original"/>
    <n v="75184"/>
    <s v="firm-bid"/>
    <m/>
    <m/>
    <m/>
    <m/>
    <m/>
    <m/>
    <m/>
    <n v="0"/>
    <n v="0"/>
    <n v="70874"/>
    <m/>
  </r>
  <r>
    <s v="BUD | Quality | FFF"/>
    <n v="0"/>
    <s v="Mainstream Brand B"/>
    <s v="Mainstream Brand B"/>
    <x v="1"/>
    <s v="Music / Quality"/>
    <s v=""/>
    <x v="1"/>
    <s v="JOINT aicp fff post production"/>
    <s v=""/>
    <s v="Original"/>
    <n v="75885"/>
    <s v="firm-bid"/>
    <m/>
    <m/>
    <m/>
    <m/>
    <m/>
    <m/>
    <m/>
    <n v="0"/>
    <n v="0"/>
    <n v="70874"/>
    <m/>
  </r>
  <r>
    <s v="BUD | Quality | FFF"/>
    <n v="0"/>
    <s v="Mainstream Brand B"/>
    <s v="Mainstream Brand B"/>
    <x v="1"/>
    <s v="Music / Quality"/>
    <s v=""/>
    <x v="12"/>
    <s v="Bud FFF OOH FULL DELIVERIES AICP"/>
    <s v=""/>
    <s v="Original"/>
    <n v="21590"/>
    <s v="firm-bid"/>
    <m/>
    <m/>
    <m/>
    <m/>
    <m/>
    <m/>
    <m/>
    <n v="0"/>
    <n v="0"/>
    <n v="21590"/>
    <m/>
  </r>
  <r>
    <s v="BUD | Quality | FFF"/>
    <n v="1"/>
    <s v="Mainstream Brand B"/>
    <s v="Mainstream Brand B"/>
    <x v="1"/>
    <s v="Music / Quality"/>
    <s v="Reconcavo"/>
    <x v="5"/>
    <s v="Reconcavo_Alex Takaki | Still Photography Bid 9 images"/>
    <s v="Reconcavo_AlexTakaki_AICPForm_Bid_9images"/>
    <s v="Original"/>
    <n v="22767"/>
    <s v="firm-bid"/>
    <n v="22767"/>
    <m/>
    <m/>
    <m/>
    <m/>
    <m/>
    <m/>
    <n v="0"/>
    <n v="0"/>
    <n v="22767"/>
    <n v="22767"/>
  </r>
  <r>
    <s v="Cutwater Video 2024"/>
    <n v="0"/>
    <s v="Niche Brand A"/>
    <s v="Niche Brand A"/>
    <x v="2"/>
    <s v="n/a"/>
    <s v=""/>
    <x v="0"/>
    <s v="CutWater_Tsin_Bid_Orlando_Bid Package"/>
    <s v=""/>
    <s v="Original"/>
    <n v="693643.72"/>
    <s v="firm-bid"/>
    <m/>
    <n v="1"/>
    <m/>
    <m/>
    <m/>
    <m/>
    <n v="1"/>
    <n v="693643.72"/>
    <n v="0"/>
    <n v="456194.86875000002"/>
    <m/>
  </r>
  <r>
    <s v="Cutwater Video 2024"/>
    <n v="0"/>
    <s v="Niche Brand A"/>
    <s v="Niche Brand A"/>
    <x v="2"/>
    <s v="n/a"/>
    <s v=""/>
    <x v="0"/>
    <s v="CutWater_Tsin_Bid_Mallorca_Bid Package"/>
    <s v=""/>
    <s v="Original"/>
    <n v="761179.23"/>
    <s v="firm-bid"/>
    <m/>
    <n v="1"/>
    <m/>
    <m/>
    <m/>
    <m/>
    <n v="1"/>
    <n v="761179.23"/>
    <n v="0"/>
    <n v="456194.86875000002"/>
    <m/>
  </r>
  <r>
    <s v="Cutwater Video 2024"/>
    <n v="0"/>
    <s v="Niche Brand A"/>
    <s v="Niche Brand A"/>
    <x v="2"/>
    <s v="n/a"/>
    <s v=""/>
    <x v="0"/>
    <s v="CutWater_Tsin_Bid_Colombia_Bid Package"/>
    <s v=""/>
    <s v="Original"/>
    <n v="689502.57"/>
    <s v="firm-bid"/>
    <m/>
    <n v="1"/>
    <m/>
    <m/>
    <m/>
    <m/>
    <n v="1"/>
    <n v="689502.57"/>
    <n v="0"/>
    <n v="456194.86875000002"/>
    <m/>
  </r>
  <r>
    <s v="Cutwater Video 2024"/>
    <n v="0"/>
    <s v="Niche Brand A"/>
    <s v="Niche Brand A"/>
    <x v="2"/>
    <s v="n/a"/>
    <s v=""/>
    <x v="0"/>
    <s v="CutWater_Tsin_Bid_Atlanta_Bid Package"/>
    <s v=""/>
    <s v="Original"/>
    <n v="699839.43"/>
    <s v="firm-bid"/>
    <m/>
    <n v="1"/>
    <m/>
    <m/>
    <m/>
    <m/>
    <n v="1"/>
    <n v="699839.43"/>
    <n v="0"/>
    <n v="456194.86875000002"/>
    <m/>
  </r>
  <r>
    <s v="Cutwater Video 2024"/>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r>
  <r>
    <s v="Cutwater Video 2024"/>
    <n v="0"/>
    <s v="Niche Brand A"/>
    <s v="Niche Brand A"/>
    <x v="2"/>
    <s v="n/a"/>
    <s v=""/>
    <x v="0"/>
    <s v="Overage 1 - CUTWATER 3 day shoot"/>
    <s v="MOIRAI Overage - CutwaterAKQA (Atlanta 3 DAY)"/>
    <s v="Overage"/>
    <n v="133910"/>
    <s v="firm-bid"/>
    <m/>
    <m/>
    <m/>
    <m/>
    <m/>
    <m/>
    <m/>
    <n v="0"/>
    <n v="0"/>
    <n v="456194.86875000002"/>
    <m/>
  </r>
  <r>
    <s v="Cutwater Video 2024"/>
    <n v="0"/>
    <s v="Niche Brand A"/>
    <s v="Niche Brand A"/>
    <x v="2"/>
    <s v="n/a"/>
    <s v=""/>
    <x v="0"/>
    <s v="Overage Pavers APPROVED by client"/>
    <s v="MOIRAI Overage - CutwaterAKQA (Atlanta PAVERS OVERAGE)"/>
    <s v="Overage"/>
    <n v="6120"/>
    <s v="firm-bid"/>
    <m/>
    <m/>
    <m/>
    <m/>
    <m/>
    <m/>
    <m/>
    <n v="0"/>
    <n v="0"/>
    <n v="456194.86875000002"/>
    <m/>
  </r>
  <r>
    <s v="Cutwater Video 2024"/>
    <n v="0"/>
    <s v="Niche Brand A"/>
    <s v="Niche Brand A"/>
    <x v="2"/>
    <s v="n/a"/>
    <s v=""/>
    <x v="0"/>
    <s v="AKQA - CUTWATER OVERAGE OT APPROVED BY CLIENT"/>
    <s v="MOIRAI Overage - CutwaterAKQA (Atlanta OT  OVERAGE)"/>
    <s v="Overage"/>
    <n v="20000"/>
    <s v="firm-bid"/>
    <m/>
    <m/>
    <m/>
    <m/>
    <m/>
    <m/>
    <m/>
    <n v="0"/>
    <n v="0"/>
    <n v="456194.86875000002"/>
    <m/>
  </r>
  <r>
    <s v="Michelob Ultra NBA Superior Access"/>
    <n v="0"/>
    <s v="Bargain Brand A"/>
    <s v="Bargain Brand A"/>
    <x v="9"/>
    <s v="Michelob Ultra NBA Superior Access"/>
    <s v=""/>
    <x v="0"/>
    <s v="MICHELOB NBA_MW_4d@BA_Producción_v1"/>
    <s v=""/>
    <s v="Original"/>
    <n v="1239026"/>
    <s v="firm-bid"/>
    <m/>
    <m/>
    <m/>
    <m/>
    <m/>
    <m/>
    <m/>
    <n v="0"/>
    <n v="0"/>
    <n v="1504678.153846154"/>
    <m/>
  </r>
  <r>
    <s v="Michelob Ultra NBA Superior Access"/>
    <n v="0"/>
    <s v="Bargain Brand A"/>
    <s v="Bargain Brand A"/>
    <x v="9"/>
    <s v="Michelob Ultra NBA Superior Access"/>
    <s v=""/>
    <x v="0"/>
    <s v="MICHELOB NBA_MW_4d@BA_Usage_WW_v1"/>
    <s v=""/>
    <s v="Original"/>
    <n v="100047"/>
    <s v="firm-bid"/>
    <m/>
    <m/>
    <m/>
    <m/>
    <m/>
    <m/>
    <m/>
    <n v="0"/>
    <n v="0"/>
    <n v="1504678.153846154"/>
    <m/>
  </r>
  <r>
    <s v="Michelob Ultra NBA Superior Access"/>
    <n v="0"/>
    <s v="Bargain Brand A"/>
    <s v="Bargain Brand A"/>
    <x v="9"/>
    <s v="Michelob Ultra NBA Superior Access"/>
    <s v=""/>
    <x v="0"/>
    <s v="MICHELOB NBA_MW_4d@BA_VFX_Op1 with Les Amateurs_v1"/>
    <s v=""/>
    <s v="Original"/>
    <n v="370010"/>
    <s v="firm-bid"/>
    <m/>
    <m/>
    <m/>
    <m/>
    <m/>
    <m/>
    <m/>
    <n v="0"/>
    <n v="0"/>
    <n v="1504678.153846154"/>
    <m/>
  </r>
  <r>
    <s v="Michelob Ultra NBA Superior Access"/>
    <n v="0"/>
    <s v="Bargain Brand A"/>
    <s v="Bargain Brand A"/>
    <x v="9"/>
    <s v="Michelob Ultra NBA Superior Access"/>
    <s v=""/>
    <x v="0"/>
    <s v="MICHELOB NBA_MW_4d@BA_VFX_Op2 with Bacon X_v1"/>
    <s v=""/>
    <s v="Original"/>
    <n v="522073"/>
    <s v="firm-bid"/>
    <m/>
    <m/>
    <m/>
    <m/>
    <m/>
    <m/>
    <m/>
    <n v="0"/>
    <n v="0"/>
    <n v="1504678.153846154"/>
    <m/>
  </r>
  <r>
    <s v="Michelob Ultra NBA Superior Access"/>
    <n v="0"/>
    <s v="Bargain Brand A"/>
    <s v="Bargain Brand A"/>
    <x v="9"/>
    <s v="Michelob Ultra NBA Superior Access"/>
    <s v=""/>
    <x v="0"/>
    <s v="MICHELOB NBA_MW_4d@BA_VFX_Op3 with ETC_v1"/>
    <s v=""/>
    <s v="Original"/>
    <n v="756036"/>
    <s v="firm-bid"/>
    <m/>
    <m/>
    <m/>
    <m/>
    <m/>
    <m/>
    <m/>
    <n v="0"/>
    <n v="0"/>
    <n v="1504678.153846154"/>
    <m/>
  </r>
  <r>
    <s v="Michelob Ultra NBA Superior Access"/>
    <n v="0"/>
    <s v="Bargain Brand A"/>
    <s v="Bargain Brand A"/>
    <x v="9"/>
    <s v="Michelob Ultra NBA Superior Access"/>
    <s v=""/>
    <x v="0"/>
    <s v="op1 MICHELOB NBA_MW_4D@BA_Op1_Les Amateurs_2ENE"/>
    <s v=""/>
    <s v="Original"/>
    <n v="1699979"/>
    <s v="firm-bid"/>
    <m/>
    <m/>
    <m/>
    <m/>
    <m/>
    <m/>
    <m/>
    <n v="0"/>
    <n v="0"/>
    <n v="1504678.153846154"/>
    <m/>
  </r>
  <r>
    <s v="Michelob Ultra NBA Superior Access"/>
    <n v="0"/>
    <s v="Bargain Brand A"/>
    <s v="Bargain Brand A"/>
    <x v="9"/>
    <s v="Michelob Ultra NBA Superior Access"/>
    <s v=""/>
    <x v="0"/>
    <s v="op 2 MICHELOB NBA_MW_4D@BA_Op2_Bacon X_2ENE"/>
    <s v=""/>
    <s v="Original"/>
    <n v="1857970"/>
    <s v="firm-bid"/>
    <m/>
    <m/>
    <m/>
    <m/>
    <m/>
    <m/>
    <m/>
    <n v="0"/>
    <n v="0"/>
    <n v="1504678.153846154"/>
    <m/>
  </r>
  <r>
    <s v="Michelob Ultra NBA Superior Access"/>
    <n v="0"/>
    <s v="Bargain Brand A"/>
    <s v="Bargain Brand A"/>
    <x v="9"/>
    <s v="Michelob Ultra NBA Superior Access"/>
    <s v=""/>
    <x v="0"/>
    <s v="op 3 MICHELOB NBA_MW_4D@BA_Op3_ETC_2ENE"/>
    <s v=""/>
    <s v="Original"/>
    <n v="2107661"/>
    <s v="firm-bid"/>
    <m/>
    <m/>
    <m/>
    <m/>
    <m/>
    <m/>
    <m/>
    <n v="0"/>
    <n v="0"/>
    <n v="1504678.153846154"/>
    <m/>
  </r>
  <r>
    <s v="Michelob Ultra NBA Superior Access"/>
    <n v="0"/>
    <s v="Bargain Brand A"/>
    <s v="Bargain Brand A"/>
    <x v="9"/>
    <s v="Michelob Ultra NBA Superior Access"/>
    <s v=""/>
    <x v="0"/>
    <s v="23173.01 Michellob NBA Bid PRIMO Mx"/>
    <s v=""/>
    <s v="Original"/>
    <n v="2017518"/>
    <s v="firm-bid"/>
    <m/>
    <m/>
    <m/>
    <m/>
    <m/>
    <m/>
    <m/>
    <n v="0"/>
    <n v="0"/>
    <n v="1504678.153846154"/>
    <m/>
  </r>
  <r>
    <s v="Michelob Ultra NBA Superior Access"/>
    <n v="0"/>
    <s v="Bargain Brand A"/>
    <s v="Bargain Brand A"/>
    <x v="9"/>
    <s v="Michelob Ultra NBA Superior Access"/>
    <s v=""/>
    <x v="0"/>
    <s v="23173.09 Michelob NBA Bid PRIMO _ Uruguay"/>
    <s v=""/>
    <s v="Original"/>
    <n v="1844578"/>
    <s v="firm-bid"/>
    <m/>
    <m/>
    <m/>
    <m/>
    <m/>
    <m/>
    <m/>
    <n v="0"/>
    <n v="0"/>
    <n v="1504678.153846154"/>
    <m/>
  </r>
  <r>
    <s v="Michelob Ultra NBA Superior Access"/>
    <n v="0"/>
    <s v="Bargain Brand A"/>
    <s v="Bargain Brand A"/>
    <x v="9"/>
    <s v="Michelob Ultra NBA Superior Access"/>
    <s v=""/>
    <x v="0"/>
    <s v="Michelob NBA shooting in Mexico"/>
    <s v=""/>
    <s v="Original"/>
    <n v="2237844"/>
    <s v="firm-bid"/>
    <m/>
    <m/>
    <m/>
    <m/>
    <m/>
    <m/>
    <m/>
    <n v="0"/>
    <n v="0"/>
    <n v="1504678.153846154"/>
    <m/>
  </r>
  <r>
    <s v="Michelob Ultra NBA Superior Access"/>
    <n v="0"/>
    <s v="Bargain Brand A"/>
    <s v="Bargain Brand A"/>
    <x v="9"/>
    <s v="Michelob Ultra NBA Superior Access"/>
    <s v=""/>
    <x v="0"/>
    <s v="Michelob NBA shooting in Mexico and Usa"/>
    <s v=""/>
    <s v="Original"/>
    <n v="2704140"/>
    <s v="firm-bid"/>
    <m/>
    <m/>
    <m/>
    <m/>
    <m/>
    <m/>
    <m/>
    <n v="0"/>
    <n v="0"/>
    <n v="1504678.153846154"/>
    <m/>
  </r>
  <r>
    <s v="Michelob Ultra NBA Superior Access"/>
    <n v="0"/>
    <s v="Bargain Brand A"/>
    <s v="Bargain Brand A"/>
    <x v="9"/>
    <s v="Michelob Ultra NBA Superior Access"/>
    <s v=""/>
    <x v="0"/>
    <s v="Michelob NBA shooting in Mexico (final budget)"/>
    <s v=""/>
    <s v="Original"/>
    <n v="2103934"/>
    <s v="firm-bid"/>
    <m/>
    <m/>
    <m/>
    <m/>
    <m/>
    <m/>
    <m/>
    <n v="0"/>
    <n v="0"/>
    <n v="1504678.153846154"/>
    <m/>
  </r>
  <r>
    <s v="Beckham Equity Campaign"/>
    <n v="1"/>
    <s v="Luxury Brand B"/>
    <s v="Luxury Brand B"/>
    <x v="9"/>
    <s v="n/a"/>
    <s v="Division7"/>
    <x v="0"/>
    <s v="Division7 Production"/>
    <s v="MasterBid Div7 v3"/>
    <s v="Original"/>
    <n v="1237603"/>
    <s v="firm-bid"/>
    <n v="1237603"/>
    <m/>
    <m/>
    <m/>
    <m/>
    <m/>
    <m/>
    <n v="0"/>
    <n v="0"/>
    <n v="1237603"/>
    <n v="1237603"/>
  </r>
  <r>
    <s v="Beckham Equity Campaign"/>
    <n v="1"/>
    <s v="Luxury Brand B"/>
    <s v="Luxury Brand B"/>
    <x v="9"/>
    <s v="n/a"/>
    <s v="The Mill"/>
    <x v="2"/>
    <s v="The Mill VFX"/>
    <s v="MillVFX"/>
    <s v="Original"/>
    <n v="178673"/>
    <s v="firm-bid"/>
    <n v="178673"/>
    <m/>
    <m/>
    <m/>
    <m/>
    <m/>
    <m/>
    <n v="0"/>
    <n v="0"/>
    <n v="178673"/>
    <n v="178673"/>
  </r>
  <r>
    <s v="Beckham Equity Campaign"/>
    <n v="1"/>
    <s v="Luxury Brand B"/>
    <s v="Luxury Brand B"/>
    <x v="9"/>
    <s v="n/a"/>
    <s v="Cosmo Street"/>
    <x v="3"/>
    <s v="Cosmo Street Editorial"/>
    <s v="Cosmo"/>
    <s v="Original"/>
    <n v="210000"/>
    <s v="firm-bid"/>
    <n v="210000"/>
    <m/>
    <m/>
    <m/>
    <m/>
    <m/>
    <m/>
    <n v="0"/>
    <n v="0"/>
    <n v="210000"/>
    <n v="210000"/>
  </r>
  <r>
    <s v="BUD | Music | Music System - Key Visuals"/>
    <n v="1"/>
    <s v="Mainstream Brand B"/>
    <s v="Mainstream Brand B"/>
    <x v="1"/>
    <s v="Music"/>
    <s v="Joint Editorial SP"/>
    <x v="13"/>
    <s v="JOINT_KEYVISUAL_Budweiser_Music System_240208"/>
    <s v=""/>
    <s v="Original"/>
    <n v="53280"/>
    <s v="firm-bid"/>
    <n v="149426.6667"/>
    <m/>
    <m/>
    <m/>
    <m/>
    <m/>
    <m/>
    <n v="0"/>
    <n v="0"/>
    <n v="149426.66666666669"/>
    <n v="53280"/>
  </r>
  <r>
    <s v="BUD | Music | Music System - Key Visuals"/>
    <n v="0"/>
    <s v="Mainstream Brand B"/>
    <s v="Mainstream Brand B"/>
    <x v="1"/>
    <s v="Music"/>
    <s v=""/>
    <x v="13"/>
    <s v="Tendril Design + Animation Inc. - Bid Package for Budweiser"/>
    <s v=""/>
    <s v="Original"/>
    <n v="185000"/>
    <s v="firm-bid"/>
    <m/>
    <m/>
    <m/>
    <m/>
    <m/>
    <m/>
    <m/>
    <n v="0"/>
    <n v="0"/>
    <n v="149426.66666666669"/>
    <m/>
  </r>
  <r>
    <s v="BUD | Music | Music System - Key Visuals"/>
    <n v="0"/>
    <s v="Mainstream Brand B"/>
    <s v="Mainstream Brand B"/>
    <x v="1"/>
    <s v="Music"/>
    <s v=""/>
    <x v="13"/>
    <s v="Tendril Design + Animation Inc. - UPDATED Bid Package for Budweiser"/>
    <s v="Tendril_AICPBid_Budweiser_KV"/>
    <s v="Original"/>
    <n v="210000"/>
    <s v="firm-bid"/>
    <m/>
    <m/>
    <m/>
    <m/>
    <m/>
    <m/>
    <m/>
    <n v="0"/>
    <n v="0"/>
    <n v="149426.66666666669"/>
    <m/>
  </r>
  <r>
    <s v="BUD | Music | Music System - Animation"/>
    <n v="1"/>
    <s v="Mainstream Brand B"/>
    <s v="Mainstream Brand B"/>
    <x v="1"/>
    <s v="Music"/>
    <s v="Joint Editorial SP"/>
    <x v="14"/>
    <s v="JOINT_ANIMATION_Budweiser_Music System_240208.docx.pdf"/>
    <s v=""/>
    <s v="Original"/>
    <n v="64800"/>
    <s v="firm-bid"/>
    <n v="300525"/>
    <m/>
    <m/>
    <m/>
    <m/>
    <m/>
    <m/>
    <n v="0"/>
    <n v="0"/>
    <n v="300525"/>
    <n v="64800"/>
  </r>
  <r>
    <s v="BUD | Music | Music System - Animation"/>
    <n v="0"/>
    <s v="Mainstream Brand B"/>
    <s v="Mainstream Brand B"/>
    <x v="1"/>
    <s v="Music"/>
    <s v=""/>
    <x v="14"/>
    <s v="Tendril Design + Animation Inc. Bid for Budweiser Animation - WKSP"/>
    <s v="Tendril_AICPBid_Budweiser_Animation_v01"/>
    <s v="Original"/>
    <n v="536250"/>
    <s v="firm-bid"/>
    <m/>
    <m/>
    <m/>
    <m/>
    <m/>
    <m/>
    <m/>
    <n v="0"/>
    <n v="0"/>
    <n v="300525"/>
    <m/>
  </r>
  <r>
    <s v="BUD | Music | Music System - Animation"/>
    <n v="1"/>
    <s v="Mainstream Brand B"/>
    <s v="Mainstream Brand B"/>
    <x v="1"/>
    <s v="Music"/>
    <s v="Mugshot"/>
    <x v="6"/>
    <s v="Bud Music System"/>
    <s v=""/>
    <s v="Original"/>
    <n v="22000"/>
    <s v="firm-bid"/>
    <n v="22000"/>
    <m/>
    <m/>
    <m/>
    <m/>
    <n v="1"/>
    <m/>
    <n v="0"/>
    <n v="0"/>
    <n v="22000"/>
    <n v="22000"/>
  </r>
  <r>
    <s v="BUD | Music | Music System - Animation"/>
    <n v="1"/>
    <s v="Mainstream Brand B"/>
    <s v="Mainstream Brand B"/>
    <x v="1"/>
    <s v="Music"/>
    <s v="Joint Editorial SP"/>
    <x v="1"/>
    <s v="JOINT_FINISHING_Budweiser_Music System_240209"/>
    <s v=""/>
    <s v="Original"/>
    <n v="59040"/>
    <s v="firm-bid"/>
    <n v="59040"/>
    <m/>
    <m/>
    <m/>
    <m/>
    <m/>
    <m/>
    <n v="0"/>
    <n v="0"/>
    <n v="59040"/>
    <n v="59040"/>
  </r>
  <r>
    <s v="ULTRA ’23-’24 Courtside Production"/>
    <n v="1"/>
    <s v="Luxury Brand A"/>
    <s v="Luxury Brand A"/>
    <x v="1"/>
    <s v="n/a"/>
    <s v="Wave Studios NY"/>
    <x v="4"/>
    <s v="Sound design - WAVE"/>
    <s v="Wave"/>
    <s v="Original"/>
    <n v="9715"/>
    <s v="firm-bid"/>
    <n v="9715"/>
    <m/>
    <m/>
    <m/>
    <m/>
    <m/>
    <m/>
    <n v="0"/>
    <n v="0"/>
    <n v="9715"/>
    <n v="9715"/>
  </r>
  <r>
    <s v="ULTRA ’23-’24 Courtside Production"/>
    <n v="1"/>
    <s v="Luxury Brand A"/>
    <s v="Luxury Brand A"/>
    <x v="1"/>
    <s v="n/a"/>
    <s v="Office of Development &amp; Design (O/DD)"/>
    <x v="14"/>
    <s v="O/DD Animation and Design"/>
    <s v="ODD"/>
    <s v="Original"/>
    <n v="144834"/>
    <s v="firm-bid"/>
    <n v="144834"/>
    <m/>
    <m/>
    <m/>
    <m/>
    <m/>
    <m/>
    <n v="0"/>
    <n v="0"/>
    <n v="144834"/>
    <n v="144834"/>
  </r>
  <r>
    <s v="Bud Light 2024 Super Bowl"/>
    <n v="1"/>
    <s v="Luxury Brand A"/>
    <s v="Luxury Brand A"/>
    <x v="3"/>
    <s v="n/a"/>
    <s v="MJZ"/>
    <x v="0"/>
    <s v="Production Bid"/>
    <s v="Production EXPORT"/>
    <s v="Original"/>
    <n v="1957018"/>
    <s v="firm-bid"/>
    <n v="1957018"/>
    <m/>
    <m/>
    <m/>
    <m/>
    <m/>
    <m/>
    <n v="0"/>
    <n v="0"/>
    <n v="1957018"/>
    <n v="1957018"/>
  </r>
  <r>
    <s v="Bud Light 2024 Super Bowl"/>
    <n v="1"/>
    <s v="Luxury Brand A"/>
    <s v="Luxury Brand A"/>
    <x v="3"/>
    <s v="n/a"/>
    <s v="Work Editorial"/>
    <x v="3"/>
    <s v="Editorial Bid"/>
    <s v="Editorial EXPORT"/>
    <s v="Original"/>
    <n v="170269"/>
    <s v="firm-bid"/>
    <n v="170269"/>
    <m/>
    <m/>
    <m/>
    <m/>
    <m/>
    <m/>
    <n v="0"/>
    <n v="0"/>
    <n v="170269"/>
    <n v="170269"/>
  </r>
  <r>
    <s v="Bud Light 2024 Super Bowl"/>
    <n v="1"/>
    <s v="Luxury Brand A"/>
    <s v="Luxury Brand A"/>
    <x v="3"/>
    <s v="n/a"/>
    <s v="The Mill"/>
    <x v="1"/>
    <s v="Finishing Bid"/>
    <s v="Finishing EXPORT"/>
    <s v="Original"/>
    <n v="427540"/>
    <s v="firm-bid"/>
    <n v="427540"/>
    <m/>
    <m/>
    <m/>
    <m/>
    <m/>
    <m/>
    <n v="0"/>
    <n v="0"/>
    <n v="427540"/>
    <n v="427540"/>
  </r>
  <r>
    <s v="Bud Light 2024 NFL Production"/>
    <n v="0"/>
    <s v="Mainstream Brand A"/>
    <s v="Mainstream Brand A"/>
    <x v="0"/>
    <s v="2024 NFL"/>
    <s v=""/>
    <x v="0"/>
    <s v="WW7 x David Shafei | Bud Light x NFL Cans 2024"/>
    <s v="Bud Light_output_ABID"/>
    <s v="Original"/>
    <n v="958215.53899999999"/>
    <s v="firm-bid"/>
    <m/>
    <m/>
    <m/>
    <m/>
    <m/>
    <m/>
    <m/>
    <n v="0"/>
    <n v="0"/>
    <n v="958215.53899999999"/>
    <m/>
  </r>
  <r>
    <s v="Bud Light 2024 NFL Production"/>
    <n v="0"/>
    <s v="Mainstream Brand A"/>
    <s v="Mainstream Brand A"/>
    <x v="0"/>
    <s v="2024 NFL"/>
    <s v=""/>
    <x v="3"/>
    <s v="Budlight Offline &amp; Mix"/>
    <s v="Bid_12720_1"/>
    <s v="Original"/>
    <n v="158357.29999999999"/>
    <s v="cost-plus"/>
    <m/>
    <m/>
    <m/>
    <m/>
    <m/>
    <n v="1"/>
    <n v="1"/>
    <n v="0"/>
    <n v="0"/>
    <n v="158357.29999999999"/>
    <m/>
  </r>
  <r>
    <s v="Bud Light 2024 NFL Production"/>
    <n v="0"/>
    <s v="Mainstream Brand A"/>
    <s v="Mainstream Brand A"/>
    <x v="0"/>
    <s v="2024 NFL"/>
    <s v=""/>
    <x v="9"/>
    <s v="WW7 Bud Light NFL Cans 24 PM Rider Estimate"/>
    <s v="Bud Light_output_ABID_PMRiderEstimate"/>
    <s v="Original"/>
    <n v="47299.45"/>
    <s v="cost-plus"/>
    <m/>
    <m/>
    <m/>
    <m/>
    <m/>
    <m/>
    <m/>
    <n v="0"/>
    <n v="0"/>
    <n v="47299.45"/>
    <m/>
  </r>
  <r>
    <s v="Bud Light 2024 NFL Production"/>
    <n v="0"/>
    <s v="Mainstream Brand A"/>
    <s v="Mainstream Brand A"/>
    <x v="0"/>
    <s v="2024 NFL"/>
    <s v=""/>
    <x v="10"/>
    <s v="WW7 x David Shafei | Bud Light x NFL Cans 2024"/>
    <s v="Bud Light_output_ABID_brokerage"/>
    <s v="Original"/>
    <n v="15380.8"/>
    <s v="cost-plus"/>
    <m/>
    <m/>
    <m/>
    <m/>
    <m/>
    <m/>
    <m/>
    <n v="0"/>
    <n v="0"/>
    <n v="15380.8"/>
    <m/>
  </r>
  <r>
    <s v="Busch Light Equity 2025"/>
    <n v="0"/>
    <s v="Luxury Brand A"/>
    <s v="Luxury Brand A"/>
    <x v="0"/>
    <s v="n/a"/>
    <s v=""/>
    <x v="4"/>
    <s v="Audio Post"/>
    <s v=""/>
    <s v="Original"/>
    <n v="15250"/>
    <s v="cost-plus"/>
    <m/>
    <m/>
    <m/>
    <m/>
    <m/>
    <m/>
    <m/>
    <n v="0"/>
    <n v="0"/>
    <n v="15250"/>
    <m/>
  </r>
  <r>
    <s v="Busch Light Equity 2025"/>
    <n v="0"/>
    <s v="Luxury Brand A"/>
    <s v="Luxury Brand A"/>
    <x v="0"/>
    <s v="n/a"/>
    <s v=""/>
    <x v="4"/>
    <s v="Busch Light Equity 2025"/>
    <s v="AUDIO_BreakGlass_BuschLight_BidFile"/>
    <s v="Original"/>
    <n v="15250"/>
    <s v="cost-plus"/>
    <m/>
    <m/>
    <m/>
    <m/>
    <m/>
    <m/>
    <m/>
    <n v="0"/>
    <n v="0"/>
    <n v="15250"/>
    <m/>
  </r>
  <r>
    <s v="NÜTRL 2025 Equity"/>
    <n v="0"/>
    <s v="Luxury Brand A"/>
    <s v="Luxury Brand A"/>
    <x v="0"/>
    <s v="n/a"/>
    <s v=""/>
    <x v="0"/>
    <s v="BNS NÜTRL Bid Package V1"/>
    <s v="LISBON 3 DAY V3_output_ABID (1)"/>
    <s v="Original"/>
    <n v="578436.6"/>
    <s v="firm-bid"/>
    <m/>
    <m/>
    <n v="1"/>
    <m/>
    <m/>
    <m/>
    <m/>
    <n v="0"/>
    <n v="0"/>
    <n v="587160.48"/>
    <m/>
  </r>
  <r>
    <s v="NÜTRL 2025 Equity"/>
    <n v="0"/>
    <s v="Luxury Brand A"/>
    <s v="Luxury Brand A"/>
    <x v="0"/>
    <s v="n/a"/>
    <s v=""/>
    <x v="0"/>
    <s v="BNS NÜTRL Bid Package V2"/>
    <s v="LISBON 2 DAY V4_output_ABID"/>
    <s v="Original"/>
    <n v="485985.8"/>
    <s v="firm-bid"/>
    <m/>
    <m/>
    <n v="1"/>
    <m/>
    <m/>
    <m/>
    <m/>
    <n v="0"/>
    <n v="0"/>
    <n v="587160.48"/>
    <m/>
  </r>
  <r>
    <s v="NÜTRL 2025 Equity"/>
    <n v="0"/>
    <s v="Luxury Brand A"/>
    <s v="Luxury Brand A"/>
    <x v="0"/>
    <s v="n/a"/>
    <s v=""/>
    <x v="0"/>
    <s v="NUTRL_MvsM_Update_15Aug"/>
    <s v="MvsM_NUTRL_Production"/>
    <s v="Original"/>
    <n v="284038"/>
    <s v="firm-bid"/>
    <m/>
    <m/>
    <m/>
    <n v="1"/>
    <m/>
    <m/>
    <m/>
    <n v="0"/>
    <n v="0"/>
    <n v="587160.48"/>
    <m/>
  </r>
  <r>
    <s v="NÜTRL 2025 Equity"/>
    <n v="0"/>
    <s v="Luxury Brand A"/>
    <s v="Luxury Brand A"/>
    <x v="0"/>
    <s v="n/a"/>
    <s v=""/>
    <x v="0"/>
    <s v="Mathematic_NUTRL_Bid_Package_CorrectTotal_v1_20240809"/>
    <s v=""/>
    <s v="Original"/>
    <n v="1074669"/>
    <s v="firm-bid"/>
    <m/>
    <m/>
    <m/>
    <m/>
    <m/>
    <m/>
    <m/>
    <n v="0"/>
    <n v="0"/>
    <n v="587160.48"/>
    <m/>
  </r>
  <r>
    <s v="NÜTRL 2025 Equity"/>
    <n v="0"/>
    <s v="Luxury Brand A"/>
    <s v="Luxury Brand A"/>
    <x v="0"/>
    <s v="n/a"/>
    <s v=""/>
    <x v="0"/>
    <s v="Mathematic_NUTRL_Production_Only_Bid_Package_20240814"/>
    <s v=""/>
    <s v="Original"/>
    <n v="512673"/>
    <s v="firm-bid"/>
    <m/>
    <m/>
    <m/>
    <m/>
    <m/>
    <m/>
    <m/>
    <n v="0"/>
    <n v="0"/>
    <n v="587160.48"/>
    <m/>
  </r>
  <r>
    <s v="NÜTRL 2025 Equity"/>
    <n v="0"/>
    <s v="Luxury Brand A"/>
    <s v="Luxury Brand A"/>
    <x v="0"/>
    <s v="n/a"/>
    <s v=""/>
    <x v="3"/>
    <s v="BNS NÜTRL Bid Package V2"/>
    <s v="ABID BNS NUTRL Post Bid V2"/>
    <s v="Original"/>
    <n v="502480"/>
    <s v="firm-bid"/>
    <m/>
    <m/>
    <n v="1"/>
    <m/>
    <m/>
    <m/>
    <m/>
    <n v="0"/>
    <n v="0"/>
    <n v="446970.8"/>
    <m/>
  </r>
  <r>
    <s v="NÜTRL 2025 Equity"/>
    <n v="0"/>
    <s v="Luxury Brand A"/>
    <s v="Luxury Brand A"/>
    <x v="0"/>
    <s v="n/a"/>
    <s v=""/>
    <x v="3"/>
    <s v="NUTRL_MvsM_Update_15Aug"/>
    <s v="MvsM_NUTRL_Update15aug24"/>
    <s v="Original"/>
    <n v="439032.4"/>
    <s v="firm-bid"/>
    <m/>
    <m/>
    <m/>
    <n v="1"/>
    <m/>
    <m/>
    <m/>
    <n v="0"/>
    <n v="0"/>
    <n v="446970.8"/>
    <m/>
  </r>
  <r>
    <s v="NÜTRL 2025 Equity"/>
    <n v="0"/>
    <s v="Luxury Brand A"/>
    <s v="Luxury Brand A"/>
    <x v="0"/>
    <s v="n/a"/>
    <s v=""/>
    <x v="3"/>
    <s v="Mathematic_NUTRL_Production_Only_Bid_Package_20240814"/>
    <s v=""/>
    <s v="Original"/>
    <n v="399400"/>
    <s v="firm-bid"/>
    <m/>
    <m/>
    <m/>
    <m/>
    <m/>
    <m/>
    <m/>
    <n v="0"/>
    <n v="0"/>
    <n v="446970.8"/>
    <m/>
  </r>
  <r>
    <s v="Budweiser / Superbowl 2025 - First Delivery :60, :30, :6s + Equity Spots (Grill :15, Tail Gate :15, Fold Of Honor :15)"/>
    <n v="1"/>
    <s v="Mainstream Brand B"/>
    <s v="Mainstream Brand B"/>
    <x v="4"/>
    <s v="2025 Superbowl and Equity"/>
    <s v="SMUGGLER"/>
    <x v="0"/>
    <s v="Bid Package Budweiser HAR LA v5"/>
    <s v=""/>
    <s v="Original"/>
    <n v="1937119"/>
    <s v="firm-bid"/>
    <n v="2268382.5"/>
    <m/>
    <m/>
    <m/>
    <m/>
    <m/>
    <m/>
    <n v="0"/>
    <n v="0"/>
    <n v="2268382.5"/>
    <n v="1937119"/>
  </r>
  <r>
    <s v="Budweiser / Superbowl 2025 - First Delivery :60, :30, :6s + Equity Spots (Grill :15, Tail Gate :15, Fold Of Honor :15)"/>
    <n v="0"/>
    <s v="Mainstream Brand B"/>
    <s v="Mainstream Brand B"/>
    <x v="4"/>
    <s v="2025 Superbowl and Equity"/>
    <s v=""/>
    <x v="0"/>
    <s v="Budweiser Lance Acord California Only"/>
    <s v="Budweiser_Lance CA Only V10"/>
    <s v="Original"/>
    <n v="2199147"/>
    <s v="firm-bid"/>
    <m/>
    <m/>
    <m/>
    <m/>
    <m/>
    <n v="1"/>
    <m/>
    <n v="0"/>
    <n v="0"/>
    <n v="2268382.5"/>
    <m/>
  </r>
  <r>
    <s v="Budweiser / Superbowl 2025 - First Delivery :60, :30, :6s + Equity Spots (Grill :15, Tail Gate :15, Fold Of Honor :15)"/>
    <n v="0"/>
    <s v="Mainstream Brand B"/>
    <s v="Mainstream Brand B"/>
    <x v="4"/>
    <s v="2025 Superbowl and Equity"/>
    <s v=""/>
    <x v="0"/>
    <s v="Budweiser Lance Acord Montana &amp; California"/>
    <s v="Budweiser_Lance MT CA V8"/>
    <s v="Original"/>
    <n v="2298233"/>
    <s v="firm-bid"/>
    <m/>
    <m/>
    <m/>
    <m/>
    <m/>
    <n v="1"/>
    <m/>
    <n v="0"/>
    <n v="0"/>
    <n v="2268382.5"/>
    <m/>
  </r>
  <r>
    <s v="Budweiser / Superbowl 2025 - First Delivery :60, :30, :6s + Equity Spots (Grill :15, Tail Gate :15, Fold Of Honor :15)"/>
    <n v="0"/>
    <s v="Mainstream Brand B"/>
    <s v="Mainstream Brand B"/>
    <x v="4"/>
    <s v="2025 Superbowl and Equity"/>
    <s v=""/>
    <x v="0"/>
    <s v="Budweiser LA/Southern Cal 5 Day - 9.20.24"/>
    <s v=""/>
    <s v="Original"/>
    <n v="2639031"/>
    <s v="firm-bid"/>
    <m/>
    <m/>
    <m/>
    <m/>
    <m/>
    <m/>
    <m/>
    <n v="0"/>
    <n v="0"/>
    <n v="2268382.5"/>
    <m/>
  </r>
  <r>
    <s v="Budweiser / Superbowl 2025 - First Delivery :60, :30, :6s + Equity Spots (Grill :15, Tail Gate :15, Fold Of Honor :15)"/>
    <n v="0"/>
    <s v="Mainstream Brand B"/>
    <s v="Mainstream Brand B"/>
    <x v="4"/>
    <s v="2025 Superbowl and Equity"/>
    <s v=""/>
    <x v="3"/>
    <s v="Cosmo-Paul-BudSB2025-Bid0912"/>
    <s v="Cosmo-BudSB2025-Bid_22773_1"/>
    <s v="Original"/>
    <n v="134345"/>
    <s v="cost-plus"/>
    <m/>
    <m/>
    <m/>
    <m/>
    <m/>
    <n v="1"/>
    <n v="1"/>
    <n v="0"/>
    <n v="0"/>
    <n v="131010.71428571429"/>
    <m/>
  </r>
  <r>
    <s v="Budweiser / Superbowl 2025 - First Delivery :60, :30, :6s + Equity Spots (Grill :15, Tail Gate :15, Fold Of Honor :15)"/>
    <n v="0"/>
    <s v="Mainstream Brand B"/>
    <s v="Mainstream Brand B"/>
    <x v="4"/>
    <s v="2025 Superbowl and Equity"/>
    <s v=""/>
    <x v="3"/>
    <s v="Exile Budweiser First Delivery"/>
    <s v="EXILE Budweiser First Delivery Bid_8878_1"/>
    <s v="Original"/>
    <n v="136670"/>
    <s v="cost-plus"/>
    <m/>
    <m/>
    <m/>
    <m/>
    <m/>
    <m/>
    <m/>
    <n v="0"/>
    <n v="0"/>
    <n v="131010.71428571429"/>
    <m/>
  </r>
  <r>
    <s v="Budweiser / Superbowl 2025 - First Delivery :60, :30, :6s + Equity Spots (Grill :15, Tail Gate :15, Fold Of Honor :15)"/>
    <n v="0"/>
    <s v="Mainstream Brand B"/>
    <s v="Mainstream Brand B"/>
    <x v="4"/>
    <s v="2025 Superbowl and Equity"/>
    <s v=""/>
    <x v="3"/>
    <s v="Exile Budweiser Equity Bid"/>
    <s v="EXILE Budweiser Equity Bid_8878_2"/>
    <s v="Original"/>
    <n v="88540"/>
    <s v="cost-plus"/>
    <m/>
    <m/>
    <m/>
    <m/>
    <m/>
    <m/>
    <m/>
    <n v="0"/>
    <n v="0"/>
    <n v="131010.71428571429"/>
    <m/>
  </r>
  <r>
    <s v="Budweiser / Superbowl 2025 - First Delivery :60, :30, :6s + Equity Spots (Grill :15, Tail Gate :15, Fold Of Honor :15)"/>
    <n v="0"/>
    <s v="Mainstream Brand B"/>
    <s v="Mainstream Brand B"/>
    <x v="4"/>
    <s v="2025 Superbowl and Equity"/>
    <s v=""/>
    <x v="3"/>
    <s v="Budweiser Superbowl 2025 First Delivery"/>
    <s v="Bid_13299_1_Budweiser_SB_Main"/>
    <s v="Original"/>
    <n v="136462.5"/>
    <s v="cost-plus"/>
    <m/>
    <m/>
    <m/>
    <m/>
    <m/>
    <m/>
    <m/>
    <n v="0"/>
    <n v="0"/>
    <n v="131010.71428571429"/>
    <m/>
  </r>
  <r>
    <s v="Budweiser / Superbowl 2025 - First Delivery :60, :30, :6s + Equity Spots (Grill :15, Tail Gate :15, Fold Of Honor :15)"/>
    <n v="0"/>
    <s v="Mainstream Brand B"/>
    <s v="Mainstream Brand B"/>
    <x v="4"/>
    <s v="2025 Superbowl and Equity"/>
    <s v=""/>
    <x v="3"/>
    <s v="Budweiser Equity Assets"/>
    <s v="Bid_13299_2_BudweiserSB_EquityAssets"/>
    <s v="Original"/>
    <n v="85562.5"/>
    <s v="cost-plus"/>
    <m/>
    <m/>
    <m/>
    <m/>
    <m/>
    <m/>
    <m/>
    <n v="0"/>
    <n v="0"/>
    <n v="131010.71428571429"/>
    <m/>
  </r>
  <r>
    <s v="Budweiser / Superbowl 2025 - First Delivery :60, :30, :6s + Equity Spots (Grill :15, Tail Gate :15, Fold Of Honor :15)"/>
    <n v="0"/>
    <s v="Mainstream Brand B"/>
    <s v="Mainstream Brand B"/>
    <x v="4"/>
    <s v="2025 Superbowl and Equity"/>
    <s v=""/>
    <x v="3"/>
    <s v="WORK Editorial | Budweiser SB"/>
    <s v=""/>
    <s v="Original"/>
    <n v="219930"/>
    <s v="cost-plus"/>
    <m/>
    <m/>
    <m/>
    <m/>
    <m/>
    <m/>
    <m/>
    <n v="0"/>
    <n v="0"/>
    <n v="131010.71428571429"/>
    <m/>
  </r>
  <r>
    <s v="Budweiser / Superbowl 2025 - First Delivery :60, :30, :6s + Equity Spots (Grill :15, Tail Gate :15, Fold Of Honor :15)"/>
    <n v="0"/>
    <s v="Mainstream Brand B"/>
    <s v="Mainstream Brand B"/>
    <x v="4"/>
    <s v="2025 Superbowl and Equity"/>
    <s v=""/>
    <x v="3"/>
    <s v="WORK Editorial | Budweiser SB | First Delivery Revision"/>
    <s v=""/>
    <s v="Original"/>
    <n v="115565"/>
    <s v="cost-plus"/>
    <m/>
    <m/>
    <m/>
    <m/>
    <m/>
    <m/>
    <m/>
    <n v="0"/>
    <n v="0"/>
    <n v="131010.71428571429"/>
    <m/>
  </r>
  <r>
    <s v="Budweiser / Superbowl 2025 - First Delivery :60, :30, :6s + Equity Spots (Grill :15, Tail Gate :15, Fold Of Honor :15)"/>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r>
  <r>
    <s v="Budweiser / Superbowl 2025 - First Delivery :60, :30, :6s + Equity Spots (Grill :15, Tail Gate :15, Fold Of Honor :15)"/>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r>
  <r>
    <s v="Budweiser / Superbowl 2025 - First Delivery :60, :30, :6s + Equity Spots (Grill :15, Tail Gate :15, Fold Of Honor :15)"/>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Michelob Ultra Seltzer 21SB"/>
    <n v="1"/>
    <s v="Luxury Brand A"/>
    <s v="Luxury Brand A"/>
    <s v="Tier 1 Agency C"/>
    <s v="n/a"/>
    <s v="Biscuit Filmworks"/>
    <x v="0"/>
    <s v="Biscuit Aaron Stoller Michelob v1"/>
    <s v="Biscuit_AS_Michelob Bid"/>
    <s v="Original"/>
    <n v="1258947.925"/>
    <s v="cost-plus"/>
    <n v="1424324.892"/>
    <m/>
    <m/>
    <m/>
    <m/>
    <m/>
    <m/>
    <n v="0"/>
    <n v="0"/>
    <n v="1424324.892"/>
    <n v="1258947.925"/>
    <n v="1258947.925"/>
    <n v="0"/>
    <n v="0"/>
    <n v="0"/>
    <n v="0"/>
    <n v="0"/>
    <n v="0"/>
    <n v="0"/>
    <n v="0"/>
    <n v="0"/>
    <n v="0"/>
    <n v="1258947.925"/>
    <m/>
    <m/>
    <m/>
    <m/>
    <n v="1258947.925"/>
    <m/>
    <m/>
    <m/>
    <m/>
    <m/>
    <m/>
    <m/>
    <m/>
    <x v="0"/>
  </r>
  <r>
    <s v="Michelob Ultra Seltzer 21SB"/>
    <n v="0"/>
    <s v="Luxury Brand A"/>
    <s v="Luxury Brand A"/>
    <s v="Tier 1 Agency C"/>
    <s v="n/a"/>
    <s v=""/>
    <x v="0"/>
    <s v="New Package"/>
    <s v="PB.MichelobSeltzer.Cal.Bid.v6a"/>
    <s v="Original"/>
    <n v="1589701.8589999999"/>
    <s v="cost-plus"/>
    <m/>
    <m/>
    <n v="1"/>
    <m/>
    <m/>
    <n v="1"/>
    <n v="1"/>
    <n v="0"/>
    <n v="0"/>
    <n v="1424324.892"/>
    <m/>
    <n v="0"/>
    <n v="0"/>
    <n v="1589701.8589999999"/>
    <n v="1589701.8589999999"/>
    <n v="1589701.8589999999"/>
    <n v="0"/>
    <n v="0"/>
    <n v="0"/>
    <n v="0"/>
    <n v="1589701.8589999999"/>
    <n v="1589701.8589999999"/>
    <n v="1589701.8589999999"/>
    <m/>
    <m/>
    <m/>
    <m/>
    <m/>
    <m/>
    <m/>
    <m/>
    <m/>
    <m/>
    <m/>
    <m/>
    <m/>
    <x v="0"/>
  </r>
  <r>
    <s v="Michelob Ultra Seltzer 21SB"/>
    <n v="0"/>
    <s v="Luxury Brand A"/>
    <s v="Luxury Brand A"/>
    <s v="Tier 1 Agency C"/>
    <s v="n/a"/>
    <s v=""/>
    <x v="1"/>
    <s v="New Package"/>
    <s v="Q1078360_MICHELOB_FCB__NY_CLEANUP"/>
    <s v="Original"/>
    <n v="31200"/>
    <s v="cost-plus"/>
    <m/>
    <m/>
    <m/>
    <m/>
    <m/>
    <m/>
    <m/>
    <n v="0"/>
    <n v="0"/>
    <n v="31200"/>
    <m/>
    <n v="0"/>
    <n v="0"/>
    <n v="0"/>
    <n v="0"/>
    <n v="0"/>
    <n v="0"/>
    <n v="0"/>
    <n v="0"/>
    <n v="0"/>
    <n v="0"/>
    <n v="0"/>
    <m/>
    <n v="31200"/>
    <m/>
    <m/>
    <m/>
    <m/>
    <m/>
    <m/>
    <m/>
    <m/>
    <n v="31200"/>
    <m/>
    <m/>
    <m/>
    <x v="1"/>
  </r>
  <r>
    <s v="Michelob Ultra Seltzer 21SB"/>
    <n v="0"/>
    <s v="Luxury Brand A"/>
    <s v="Luxury Brand A"/>
    <s v="Tier 1 Agency C"/>
    <s v="n/a"/>
    <s v=""/>
    <x v="2"/>
    <s v="CRAIG"/>
    <s v="Q1078369_MICHELOB_FCB__NY_ CRAIG"/>
    <s v="Original"/>
    <n v="376750"/>
    <s v="cost-plus"/>
    <m/>
    <m/>
    <m/>
    <m/>
    <m/>
    <m/>
    <m/>
    <n v="0"/>
    <n v="0"/>
    <n v="348525"/>
    <m/>
    <n v="0"/>
    <n v="0"/>
    <n v="0"/>
    <n v="0"/>
    <n v="0"/>
    <n v="0"/>
    <n v="0"/>
    <n v="0"/>
    <n v="0"/>
    <n v="0"/>
    <n v="0"/>
    <m/>
    <n v="376750"/>
    <m/>
    <m/>
    <m/>
    <m/>
    <n v="376750"/>
    <m/>
    <m/>
    <m/>
    <m/>
    <m/>
    <m/>
    <m/>
    <x v="2"/>
  </r>
  <r>
    <s v="Michelob Ultra Seltzer 21SB"/>
    <n v="0"/>
    <s v="Luxury Brand A"/>
    <s v="Luxury Brand A"/>
    <s v="Tier 1 Agency C"/>
    <s v="n/a"/>
    <s v=""/>
    <x v="2"/>
    <s v="STOLLER"/>
    <s v="Q1078020_MICHELOB_FCB__NY_STOLLER"/>
    <s v="Original"/>
    <n v="388300"/>
    <s v="cost-plus"/>
    <m/>
    <m/>
    <m/>
    <m/>
    <m/>
    <m/>
    <m/>
    <n v="0"/>
    <n v="0"/>
    <n v="348525"/>
    <m/>
    <n v="0"/>
    <n v="0"/>
    <n v="0"/>
    <n v="0"/>
    <n v="0"/>
    <n v="0"/>
    <n v="0"/>
    <n v="0"/>
    <n v="0"/>
    <n v="0"/>
    <n v="0"/>
    <m/>
    <n v="388300"/>
    <m/>
    <m/>
    <m/>
    <m/>
    <n v="388300"/>
    <m/>
    <m/>
    <m/>
    <m/>
    <m/>
    <m/>
    <m/>
    <x v="2"/>
  </r>
  <r>
    <s v="Michelob Ultra Seltzer 21SB"/>
    <n v="0"/>
    <s v="Luxury Brand A"/>
    <s v="Luxury Brand A"/>
    <s v="Tier 1 Agency C"/>
    <s v="n/a"/>
    <s v=""/>
    <x v="2"/>
    <s v="CALMATIC"/>
    <s v="Q1078463_MICHELOB_FCB__NY_CALMATIC"/>
    <s v="Original"/>
    <n v="332200"/>
    <s v="cost-plus"/>
    <m/>
    <m/>
    <m/>
    <m/>
    <m/>
    <m/>
    <m/>
    <n v="0"/>
    <n v="0"/>
    <n v="348525"/>
    <m/>
    <n v="0"/>
    <n v="0"/>
    <n v="0"/>
    <n v="0"/>
    <n v="0"/>
    <n v="0"/>
    <n v="0"/>
    <n v="0"/>
    <n v="0"/>
    <n v="0"/>
    <n v="0"/>
    <m/>
    <n v="332200"/>
    <m/>
    <m/>
    <m/>
    <m/>
    <n v="332200"/>
    <m/>
    <m/>
    <m/>
    <m/>
    <m/>
    <m/>
    <m/>
    <x v="2"/>
  </r>
  <r>
    <s v="Michelob Ultra Seltzer 21SB"/>
    <n v="1"/>
    <s v="Luxury Brand A"/>
    <s v="Luxury Brand A"/>
    <s v="Tier 1 Agency C"/>
    <s v="n/a"/>
    <s v="Ntropic"/>
    <x v="2"/>
    <s v="New Package"/>
    <s v=""/>
    <s v="Original"/>
    <n v="296850"/>
    <s v="cost-plus"/>
    <n v="348525"/>
    <m/>
    <m/>
    <m/>
    <m/>
    <m/>
    <m/>
    <n v="0"/>
    <n v="0"/>
    <n v="348525"/>
    <n v="296850"/>
    <n v="296850"/>
    <n v="0"/>
    <n v="0"/>
    <n v="0"/>
    <n v="0"/>
    <n v="0"/>
    <n v="0"/>
    <n v="0"/>
    <n v="0"/>
    <n v="0"/>
    <n v="0"/>
    <m/>
    <n v="296850"/>
    <n v="296850"/>
    <m/>
    <m/>
    <m/>
    <n v="296850"/>
    <n v="296850"/>
    <m/>
    <m/>
    <m/>
    <m/>
    <m/>
    <m/>
    <x v="2"/>
  </r>
  <r>
    <s v="Michelob Ultra Seltzer 21SB"/>
    <n v="0"/>
    <s v="Luxury Brand A"/>
    <s v="Luxury Brand A"/>
    <s v="Tier 1 Agency C"/>
    <s v="n/a"/>
    <s v=""/>
    <x v="3"/>
    <s v="New Package"/>
    <s v="Bid_9259_3"/>
    <s v="Original"/>
    <n v="113990.39999999999"/>
    <s v="cost-plus"/>
    <m/>
    <m/>
    <m/>
    <m/>
    <n v="1"/>
    <n v="1"/>
    <n v="1"/>
    <n v="0"/>
    <n v="0"/>
    <n v="100840.13333333333"/>
    <m/>
    <n v="0"/>
    <n v="0"/>
    <n v="113990.39999999999"/>
    <n v="113990.39999999999"/>
    <n v="113990.39999999999"/>
    <n v="0"/>
    <n v="0"/>
    <n v="0"/>
    <n v="0"/>
    <n v="113990.39999999999"/>
    <n v="113990.39999999999"/>
    <m/>
    <m/>
    <m/>
    <m/>
    <n v="113990.39999999999"/>
    <m/>
    <m/>
    <m/>
    <m/>
    <m/>
    <m/>
    <m/>
    <m/>
    <m/>
    <x v="3"/>
  </r>
  <r>
    <s v="Michelob Ultra Seltzer 21SB"/>
    <n v="0"/>
    <s v="Luxury Brand A"/>
    <s v="Luxury Brand A"/>
    <s v="Tier 1 Agency C"/>
    <s v="n/a"/>
    <s v=""/>
    <x v="3"/>
    <s v="EXILE Edit + Audio"/>
    <s v=""/>
    <s v="Original"/>
    <n v="90090"/>
    <s v="cost-plus"/>
    <m/>
    <m/>
    <m/>
    <m/>
    <m/>
    <m/>
    <m/>
    <n v="0"/>
    <n v="0"/>
    <n v="100840.13333333333"/>
    <m/>
    <n v="0"/>
    <n v="0"/>
    <n v="0"/>
    <n v="0"/>
    <n v="0"/>
    <n v="0"/>
    <n v="0"/>
    <n v="0"/>
    <n v="0"/>
    <n v="0"/>
    <n v="0"/>
    <m/>
    <m/>
    <m/>
    <m/>
    <n v="90090"/>
    <m/>
    <m/>
    <m/>
    <m/>
    <m/>
    <m/>
    <m/>
    <m/>
    <m/>
    <x v="3"/>
  </r>
  <r>
    <s v="Michelob Ultra Seltzer 21SB"/>
    <n v="1"/>
    <s v="Luxury Brand A"/>
    <s v="Luxury Brand A"/>
    <s v="Tier 1 Agency C"/>
    <s v="n/a"/>
    <s v="Exile Edit"/>
    <x v="3"/>
    <s v="New Package"/>
    <s v="EXILE Michelob Ultra Rev 2 Bid_6290.3"/>
    <s v="Original"/>
    <n v="98440"/>
    <s v="cost-plus"/>
    <n v="100840.1333"/>
    <m/>
    <m/>
    <m/>
    <m/>
    <m/>
    <m/>
    <n v="0"/>
    <n v="0"/>
    <n v="100840.13333333333"/>
    <n v="98440"/>
    <n v="98440"/>
    <n v="0"/>
    <n v="0"/>
    <n v="0"/>
    <n v="0"/>
    <n v="0"/>
    <n v="0"/>
    <n v="0"/>
    <n v="0"/>
    <n v="0"/>
    <n v="0"/>
    <m/>
    <m/>
    <m/>
    <n v="98440"/>
    <n v="98440"/>
    <m/>
    <m/>
    <m/>
    <m/>
    <m/>
    <m/>
    <m/>
    <m/>
    <m/>
    <x v="3"/>
  </r>
  <r>
    <s v="Michelob Ultra Seltzer 21SB"/>
    <n v="0"/>
    <s v="Luxury Brand A"/>
    <s v="Luxury Brand A"/>
    <s v="Tier 1 Agency C"/>
    <s v="n/a"/>
    <s v=""/>
    <x v="4"/>
    <s v="EXILE Edit + Audio"/>
    <s v="EXILE Michelob Ultra Seltzer Rev Bid_6290.2"/>
    <s v="Original"/>
    <n v="12350"/>
    <s v="cost-plus"/>
    <m/>
    <m/>
    <m/>
    <m/>
    <m/>
    <m/>
    <m/>
    <n v="0"/>
    <n v="0"/>
    <n v="12350"/>
    <m/>
    <n v="0"/>
    <n v="0"/>
    <n v="0"/>
    <n v="0"/>
    <n v="0"/>
    <n v="0"/>
    <n v="0"/>
    <n v="0"/>
    <n v="0"/>
    <n v="0"/>
    <n v="0"/>
    <m/>
    <n v="12350"/>
    <m/>
    <m/>
    <m/>
    <m/>
    <m/>
    <m/>
    <m/>
    <m/>
    <m/>
    <m/>
    <n v="12350"/>
    <m/>
    <x v="4"/>
  </r>
  <r>
    <s v="Michelob Ultra Base 21SB"/>
    <n v="0"/>
    <s v="Luxury Brand A"/>
    <s v="Luxury Brand A"/>
    <s v="Tier 1 Agency C"/>
    <s v="n/a"/>
    <s v=""/>
    <x v="0"/>
    <s v="4-Day"/>
    <s v="Michelob Bid LA+FL+UK v7a - Film, 4-day, Local UK Stills"/>
    <s v="Original"/>
    <n v="1816968.2560000001"/>
    <s v="cost-plus"/>
    <m/>
    <m/>
    <n v="1"/>
    <m/>
    <m/>
    <n v="1"/>
    <m/>
    <n v="0"/>
    <n v="0"/>
    <n v="1597664.8845000002"/>
    <m/>
    <n v="0"/>
    <n v="0"/>
    <n v="1816968.2560000001"/>
    <n v="0"/>
    <n v="1816968.2560000001"/>
    <n v="0"/>
    <n v="0"/>
    <n v="0"/>
    <n v="0"/>
    <n v="1816968.2560000001"/>
    <n v="1816968.2560000001"/>
    <n v="1816968.2560000001"/>
    <m/>
    <m/>
    <m/>
    <m/>
    <m/>
    <m/>
    <m/>
    <m/>
    <m/>
    <m/>
    <m/>
    <m/>
    <m/>
    <x v="0"/>
  </r>
  <r>
    <s v="Michelob Ultra Base 21SB"/>
    <n v="1"/>
    <s v="Luxury Brand A"/>
    <s v="Luxury Brand A"/>
    <s v="Tier 1 Agency C"/>
    <s v="n/a"/>
    <s v="Pony Show Entertainment"/>
    <x v="0"/>
    <s v="3-Day"/>
    <s v="Michelob Bid LA+FL+UK v7b - Film, 3-day"/>
    <s v="Original"/>
    <n v="1378361.513"/>
    <s v="cost-plus"/>
    <n v="1597664.8840000001"/>
    <m/>
    <n v="1"/>
    <m/>
    <m/>
    <n v="1"/>
    <m/>
    <n v="0"/>
    <n v="0"/>
    <n v="1597664.8845000002"/>
    <n v="1378361.513"/>
    <n v="1378361.513"/>
    <n v="1378361.513"/>
    <n v="1378361.513"/>
    <n v="0"/>
    <n v="1378361.513"/>
    <n v="1378361.513"/>
    <n v="0"/>
    <n v="1378361.513"/>
    <n v="1378361.513"/>
    <n v="1378361.513"/>
    <n v="1378361.513"/>
    <n v="1378361.513"/>
    <m/>
    <m/>
    <m/>
    <m/>
    <n v="1378361.513"/>
    <m/>
    <m/>
    <m/>
    <m/>
    <m/>
    <m/>
    <m/>
    <m/>
    <x v="0"/>
  </r>
  <r>
    <s v="Michelob Ultra Base 21SB"/>
    <n v="0"/>
    <s v="Luxury Brand A"/>
    <s v="Luxury Brand A"/>
    <s v="Tier 1 Agency C"/>
    <s v="n/a"/>
    <s v=""/>
    <x v="3"/>
    <s v="Michelob Ultra Super Bowl 2021"/>
    <s v="AE_Bid_9281_1"/>
    <s v="Original"/>
    <n v="280048.40000000002"/>
    <s v="firm-bid"/>
    <m/>
    <m/>
    <m/>
    <m/>
    <m/>
    <m/>
    <m/>
    <n v="0"/>
    <n v="0"/>
    <n v="95311.685000000027"/>
    <m/>
    <n v="0"/>
    <n v="0"/>
    <n v="0"/>
    <n v="0"/>
    <n v="0"/>
    <n v="0"/>
    <n v="0"/>
    <n v="0"/>
    <n v="0"/>
    <n v="0"/>
    <n v="0"/>
    <m/>
    <m/>
    <m/>
    <m/>
    <n v="280048.40000000002"/>
    <m/>
    <m/>
    <m/>
    <m/>
    <m/>
    <m/>
    <m/>
    <m/>
    <m/>
    <x v="3"/>
  </r>
  <r>
    <s v="Michelob Ultra Base 21SB"/>
    <n v="0"/>
    <s v="Luxury Brand A"/>
    <s v="Luxury Brand A"/>
    <s v="Tier 1 Agency C"/>
    <s v="n/a"/>
    <s v=""/>
    <x v="3"/>
    <s v="Michelob Ultra &quot;Our Message To America&quot; RADIO"/>
    <s v="AE_Bid_9281_2"/>
    <s v="Original"/>
    <n v="15067"/>
    <s v="firm-bid"/>
    <m/>
    <m/>
    <m/>
    <m/>
    <m/>
    <m/>
    <m/>
    <n v="0"/>
    <n v="0"/>
    <n v="95311.685000000027"/>
    <m/>
    <n v="0"/>
    <n v="0"/>
    <n v="0"/>
    <n v="0"/>
    <n v="0"/>
    <n v="0"/>
    <n v="0"/>
    <n v="0"/>
    <n v="0"/>
    <n v="0"/>
    <n v="0"/>
    <m/>
    <m/>
    <m/>
    <m/>
    <n v="15067"/>
    <m/>
    <m/>
    <m/>
    <m/>
    <m/>
    <m/>
    <m/>
    <m/>
    <m/>
    <x v="3"/>
  </r>
  <r>
    <s v="Michelob Ultra Base 21SB"/>
    <n v="0"/>
    <s v="Luxury Brand A"/>
    <s v="Luxury Brand A"/>
    <s v="Tier 1 Agency C"/>
    <s v="n/a"/>
    <s v=""/>
    <x v="3"/>
    <s v="Michelob Ultra Teaser Adapts 4 x :15"/>
    <s v="AE_Bid_9281_3"/>
    <s v="Original"/>
    <n v="34862.199999999997"/>
    <s v="firm-bid"/>
    <m/>
    <m/>
    <m/>
    <m/>
    <m/>
    <m/>
    <m/>
    <n v="0"/>
    <n v="0"/>
    <n v="95311.685000000027"/>
    <m/>
    <n v="0"/>
    <n v="0"/>
    <n v="0"/>
    <n v="0"/>
    <n v="0"/>
    <n v="0"/>
    <n v="0"/>
    <n v="0"/>
    <n v="0"/>
    <n v="0"/>
    <n v="0"/>
    <m/>
    <m/>
    <m/>
    <m/>
    <n v="34862.199999999997"/>
    <m/>
    <m/>
    <m/>
    <m/>
    <m/>
    <m/>
    <m/>
    <m/>
    <m/>
    <x v="3"/>
  </r>
  <r>
    <s v="Michelob Ultra Base 21SB"/>
    <n v="0"/>
    <s v="Luxury Brand A"/>
    <s v="Luxury Brand A"/>
    <s v="Tier 1 Agency C"/>
    <s v="n/a"/>
    <s v=""/>
    <x v="3"/>
    <s v="Michelob SB 10 Spots"/>
    <s v="Michelob_10Spots"/>
    <s v="Original"/>
    <n v="227365"/>
    <s v="firm-bid"/>
    <m/>
    <m/>
    <m/>
    <m/>
    <m/>
    <m/>
    <m/>
    <n v="0"/>
    <n v="0"/>
    <n v="95311.685000000027"/>
    <m/>
    <n v="0"/>
    <n v="0"/>
    <n v="0"/>
    <n v="0"/>
    <n v="0"/>
    <n v="0"/>
    <n v="0"/>
    <n v="0"/>
    <n v="0"/>
    <n v="0"/>
    <n v="0"/>
    <m/>
    <m/>
    <m/>
    <m/>
    <n v="227365"/>
    <m/>
    <m/>
    <m/>
    <m/>
    <m/>
    <m/>
    <m/>
    <m/>
    <m/>
    <x v="3"/>
  </r>
  <r>
    <s v="Michelob Ultra Base 21SB"/>
    <n v="0"/>
    <s v="Luxury Brand A"/>
    <s v="Luxury Brand A"/>
    <s v="Tier 1 Agency C"/>
    <s v="n/a"/>
    <s v=""/>
    <x v="3"/>
    <s v="Michelob Radio"/>
    <s v="MichelobRadio"/>
    <s v="Original"/>
    <n v="19343"/>
    <s v="firm-bid"/>
    <m/>
    <m/>
    <m/>
    <m/>
    <m/>
    <m/>
    <m/>
    <n v="0"/>
    <n v="0"/>
    <n v="95311.685000000027"/>
    <m/>
    <n v="0"/>
    <n v="0"/>
    <n v="0"/>
    <n v="0"/>
    <n v="0"/>
    <n v="0"/>
    <n v="0"/>
    <n v="0"/>
    <n v="0"/>
    <n v="0"/>
    <n v="0"/>
    <m/>
    <m/>
    <m/>
    <m/>
    <n v="19343"/>
    <m/>
    <m/>
    <m/>
    <m/>
    <m/>
    <m/>
    <m/>
    <m/>
    <m/>
    <x v="3"/>
  </r>
  <r>
    <s v="Michelob Ultra Base 21SB"/>
    <n v="0"/>
    <s v="Luxury Brand A"/>
    <s v="Luxury Brand A"/>
    <s v="Tier 1 Agency C"/>
    <s v="n/a"/>
    <s v=""/>
    <x v="3"/>
    <s v="Michelob Social"/>
    <s v="MichelobSocial"/>
    <s v="Original"/>
    <n v="37272.5"/>
    <s v="firm-bid"/>
    <m/>
    <m/>
    <m/>
    <m/>
    <m/>
    <m/>
    <m/>
    <n v="0"/>
    <n v="0"/>
    <n v="95311.685000000027"/>
    <m/>
    <n v="0"/>
    <n v="0"/>
    <n v="0"/>
    <n v="0"/>
    <n v="0"/>
    <n v="0"/>
    <n v="0"/>
    <n v="0"/>
    <n v="0"/>
    <n v="0"/>
    <n v="0"/>
    <m/>
    <m/>
    <m/>
    <m/>
    <n v="37272.5"/>
    <m/>
    <m/>
    <m/>
    <m/>
    <m/>
    <m/>
    <m/>
    <m/>
    <m/>
    <x v="3"/>
  </r>
  <r>
    <s v="Michelob Ultra Base 21SB"/>
    <n v="1"/>
    <s v="Luxury Brand A"/>
    <s v="Luxury Brand A"/>
    <s v="Tier 1 Agency C"/>
    <s v="n/a"/>
    <s v="Cosmo Street"/>
    <x v="3"/>
    <s v="Main Edit Bid"/>
    <s v="Michelob Ultra Main Bid"/>
    <s v="Original"/>
    <n v="258625"/>
    <s v="firm-bid"/>
    <n v="95311.684999999998"/>
    <m/>
    <m/>
    <m/>
    <m/>
    <n v="1"/>
    <m/>
    <n v="0"/>
    <n v="0"/>
    <n v="95311.685000000027"/>
    <n v="258625"/>
    <n v="258625"/>
    <n v="0"/>
    <n v="0"/>
    <n v="0"/>
    <n v="258625"/>
    <n v="258625"/>
    <n v="0"/>
    <n v="0"/>
    <n v="258625"/>
    <n v="0"/>
    <n v="258625"/>
    <m/>
    <m/>
    <m/>
    <n v="258625"/>
    <n v="258625"/>
    <m/>
    <m/>
    <m/>
    <m/>
    <m/>
    <m/>
    <m/>
    <m/>
    <m/>
    <x v="3"/>
  </r>
  <r>
    <s v="Michelob Ultra Base 21SB"/>
    <n v="0"/>
    <s v="Luxury Brand A"/>
    <s v="Luxury Brand A"/>
    <s v="Tier 1 Agency C"/>
    <s v="n/a"/>
    <s v=""/>
    <x v="3"/>
    <s v="Socials"/>
    <s v="Michelob Ultra Socials"/>
    <s v="Original"/>
    <n v="38675"/>
    <s v="firm-bid"/>
    <m/>
    <m/>
    <m/>
    <m/>
    <m/>
    <n v="1"/>
    <m/>
    <n v="0"/>
    <n v="0"/>
    <n v="95311.685000000027"/>
    <m/>
    <n v="0"/>
    <n v="0"/>
    <n v="0"/>
    <n v="0"/>
    <n v="38675"/>
    <n v="0"/>
    <n v="0"/>
    <n v="0"/>
    <n v="0"/>
    <n v="0"/>
    <n v="38675"/>
    <m/>
    <m/>
    <m/>
    <m/>
    <n v="38675"/>
    <m/>
    <m/>
    <m/>
    <m/>
    <m/>
    <m/>
    <m/>
    <m/>
    <m/>
    <x v="3"/>
  </r>
  <r>
    <s v="Michelob Ultra Base 21SB"/>
    <n v="0"/>
    <s v="Luxury Brand A"/>
    <s v="Luxury Brand A"/>
    <s v="Tier 1 Agency C"/>
    <s v="n/a"/>
    <s v=""/>
    <x v="3"/>
    <s v="Radio Spots"/>
    <s v="Michelob Ultra Radio Spots"/>
    <s v="Original"/>
    <n v="19843.75"/>
    <s v="firm-bid"/>
    <m/>
    <m/>
    <m/>
    <m/>
    <m/>
    <n v="1"/>
    <m/>
    <n v="0"/>
    <n v="0"/>
    <n v="95311.685000000027"/>
    <m/>
    <n v="0"/>
    <n v="0"/>
    <n v="0"/>
    <n v="0"/>
    <n v="19843.75"/>
    <n v="0"/>
    <n v="0"/>
    <n v="0"/>
    <n v="0"/>
    <n v="0"/>
    <n v="19843.75"/>
    <m/>
    <m/>
    <m/>
    <m/>
    <n v="19843.75"/>
    <m/>
    <m/>
    <m/>
    <m/>
    <m/>
    <m/>
    <m/>
    <m/>
    <m/>
    <x v="3"/>
  </r>
  <r>
    <s v="Michelob Ultra Base 21SB"/>
    <n v="0"/>
    <s v="Luxury Brand A"/>
    <s v="Luxury Brand A"/>
    <s v="Tier 1 Agency C"/>
    <s v="n/a"/>
    <s v=""/>
    <x v="3"/>
    <s v="Teaser Adaptations"/>
    <s v="Michelob Ultra Teaser Adaptations"/>
    <s v="Original"/>
    <n v="22015"/>
    <s v="firm-bid"/>
    <m/>
    <m/>
    <m/>
    <m/>
    <m/>
    <n v="1"/>
    <m/>
    <n v="0"/>
    <n v="0"/>
    <n v="95311.685000000027"/>
    <m/>
    <n v="0"/>
    <n v="0"/>
    <n v="0"/>
    <n v="0"/>
    <n v="22015"/>
    <n v="0"/>
    <n v="0"/>
    <n v="0"/>
    <n v="0"/>
    <n v="0"/>
    <n v="22015"/>
    <m/>
    <m/>
    <m/>
    <m/>
    <n v="22015"/>
    <m/>
    <m/>
    <m/>
    <m/>
    <m/>
    <m/>
    <m/>
    <m/>
    <m/>
    <x v="3"/>
  </r>
  <r>
    <s v="Michelob Ultra Base 21SB"/>
    <n v="1"/>
    <s v="Luxury Brand A"/>
    <s v="Luxury Brand A"/>
    <s v="Tier 1 Agency C"/>
    <s v="n/a"/>
    <s v="The Mill"/>
    <x v="1"/>
    <s v="The Mill Michelob &quot;Happy&quot; SB"/>
    <s v="TheMill_Michelob_HappySB_ABID"/>
    <s v="Original"/>
    <n v="230100"/>
    <s v="firm-bid"/>
    <n v="230100"/>
    <m/>
    <m/>
    <m/>
    <m/>
    <m/>
    <m/>
    <n v="0"/>
    <n v="0"/>
    <n v="230100"/>
    <n v="230100"/>
    <n v="230100"/>
    <n v="0"/>
    <n v="0"/>
    <n v="0"/>
    <n v="0"/>
    <n v="0"/>
    <n v="0"/>
    <n v="0"/>
    <n v="0"/>
    <n v="0"/>
    <n v="0"/>
    <m/>
    <n v="230100"/>
    <n v="230100"/>
    <m/>
    <m/>
    <m/>
    <m/>
    <m/>
    <m/>
    <m/>
    <n v="230100"/>
    <n v="230100"/>
    <m/>
    <m/>
    <x v="1"/>
  </r>
  <r>
    <s v="Bud Light Seltzer Lemonade 21SB"/>
    <n v="0"/>
    <s v="Luxury Brand A"/>
    <s v="Luxury Brand A"/>
    <s v="Tier 1 Agency C"/>
    <s v="n/a"/>
    <s v=""/>
    <x v="0"/>
    <s v="New Package"/>
    <s v="BUD LIGHT_WARZIN_A&amp;S_5 DAY_V4B"/>
    <s v="Original"/>
    <n v="1950395.62"/>
    <s v="cost-plus"/>
    <m/>
    <m/>
    <m/>
    <m/>
    <m/>
    <m/>
    <m/>
    <n v="0"/>
    <n v="0"/>
    <n v="1845072.3275000001"/>
    <m/>
    <n v="0"/>
    <n v="0"/>
    <n v="0"/>
    <n v="0"/>
    <n v="0"/>
    <n v="0"/>
    <n v="0"/>
    <n v="0"/>
    <n v="0"/>
    <n v="0"/>
    <n v="0"/>
    <n v="1950395.62"/>
    <m/>
    <m/>
    <m/>
    <m/>
    <m/>
    <m/>
    <m/>
    <m/>
    <m/>
    <m/>
    <m/>
    <m/>
    <m/>
    <x v="0"/>
  </r>
  <r>
    <s v="Bud Light Seltzer Lemonade 21SB"/>
    <n v="1"/>
    <s v="Luxury Brand A"/>
    <s v="Luxury Brand A"/>
    <s v="Tier 1 Agency C"/>
    <s v="n/a"/>
    <s v="RESET"/>
    <x v="0"/>
    <s v="New Package"/>
    <s v=""/>
    <s v="Original"/>
    <n v="1739749.0349999999"/>
    <s v="cost-plus"/>
    <n v="1845072.327"/>
    <m/>
    <m/>
    <m/>
    <m/>
    <m/>
    <m/>
    <n v="0"/>
    <n v="0"/>
    <n v="1845072.3275000001"/>
    <n v="1739749.0349999999"/>
    <n v="1739749.0349999999"/>
    <n v="0"/>
    <n v="0"/>
    <n v="0"/>
    <n v="0"/>
    <n v="0"/>
    <n v="0"/>
    <n v="0"/>
    <n v="0"/>
    <n v="0"/>
    <n v="0"/>
    <n v="1739749.0349999999"/>
    <m/>
    <m/>
    <m/>
    <m/>
    <n v="1739749.0349999999"/>
    <m/>
    <m/>
    <m/>
    <m/>
    <m/>
    <m/>
    <m/>
    <m/>
    <x v="0"/>
  </r>
  <r>
    <s v="Bud Light Seltzer Lemonade 21SB"/>
    <n v="1"/>
    <s v="Luxury Brand A"/>
    <s v="Luxury Brand A"/>
    <s v="Tier 1 Agency C"/>
    <s v="n/a"/>
    <s v="Arcade Edit"/>
    <x v="3"/>
    <s v="AE_BudlightSeltzerSB2021_w5x15finish"/>
    <s v="Bid_9350_3"/>
    <s v="Original"/>
    <n v="238972.34"/>
    <s v="cost-plus"/>
    <n v="130306.79"/>
    <m/>
    <m/>
    <m/>
    <m/>
    <n v="1"/>
    <n v="1"/>
    <n v="0"/>
    <n v="0"/>
    <n v="130306.79"/>
    <n v="238972.34"/>
    <n v="238972.34"/>
    <n v="0"/>
    <n v="0"/>
    <n v="238972.34"/>
    <n v="238972.34"/>
    <n v="238972.34"/>
    <n v="238972.34"/>
    <n v="0"/>
    <n v="238972.34"/>
    <n v="0"/>
    <n v="238972.34"/>
    <m/>
    <m/>
    <m/>
    <n v="238972.34"/>
    <n v="238972.34"/>
    <m/>
    <m/>
    <m/>
    <m/>
    <m/>
    <m/>
    <m/>
    <m/>
    <m/>
    <x v="3"/>
  </r>
  <r>
    <s v="Bud Light Seltzer Lemonade 21SB"/>
    <n v="1"/>
    <s v="Luxury Brand A"/>
    <s v="Luxury Brand A"/>
    <s v="Tier 1 Agency C"/>
    <s v="n/a"/>
    <s v="Arcade Edit"/>
    <x v="3"/>
    <s v="AE_BudlightSeltzerSB2021_w5x15finish"/>
    <s v="Bid_9350_4"/>
    <s v="Original"/>
    <n v="21641.24"/>
    <s v="cost-plus"/>
    <n v="130306.79"/>
    <m/>
    <m/>
    <m/>
    <m/>
    <n v="1"/>
    <n v="1"/>
    <n v="0"/>
    <n v="0"/>
    <n v="130306.79"/>
    <n v="21641.24"/>
    <n v="21641.24"/>
    <n v="0"/>
    <n v="0"/>
    <n v="21641.24"/>
    <n v="21641.24"/>
    <n v="21641.24"/>
    <n v="21641.24"/>
    <n v="0"/>
    <n v="21641.24"/>
    <n v="0"/>
    <n v="21641.24"/>
    <m/>
    <m/>
    <m/>
    <n v="21641.24"/>
    <n v="21641.24"/>
    <m/>
    <m/>
    <m/>
    <m/>
    <m/>
    <m/>
    <m/>
    <m/>
    <m/>
    <x v="3"/>
  </r>
  <r>
    <s v="Bud Light Seltzer Lemonade 21SB"/>
    <n v="1"/>
    <s v="Luxury Brand A"/>
    <s v="Luxury Brand A"/>
    <s v="Tier 1 Agency C"/>
    <s v="n/a"/>
    <s v="The Mill"/>
    <x v="2"/>
    <s v="Bud Light Lemon Superbowl 2021"/>
    <s v="Bud Light Lemon Superbowl 2021"/>
    <s v="Original"/>
    <n v="695380"/>
    <s v="firm-bid"/>
    <n v="695380"/>
    <m/>
    <m/>
    <m/>
    <m/>
    <m/>
    <m/>
    <n v="0"/>
    <n v="0"/>
    <n v="695380"/>
    <n v="695380"/>
    <n v="695380"/>
    <n v="0"/>
    <n v="0"/>
    <n v="0"/>
    <n v="0"/>
    <n v="0"/>
    <n v="0"/>
    <n v="0"/>
    <n v="0"/>
    <n v="0"/>
    <n v="0"/>
    <m/>
    <n v="695380"/>
    <n v="695380"/>
    <m/>
    <m/>
    <m/>
    <n v="695380"/>
    <n v="695380"/>
    <m/>
    <m/>
    <m/>
    <m/>
    <m/>
    <m/>
    <x v="2"/>
  </r>
  <r>
    <s v="AB Brand 21SB"/>
    <n v="0"/>
    <s v="Luxury Brand A"/>
    <s v="Luxury Brand A"/>
    <s v="Tier 1 Agency C"/>
    <s v="n/a"/>
    <s v=""/>
    <x v="0"/>
    <s v="IW AB SW V9"/>
    <s v="AB_SW_V9"/>
    <s v="Original"/>
    <n v="2070474"/>
    <s v="cost-plus"/>
    <m/>
    <m/>
    <m/>
    <m/>
    <m/>
    <m/>
    <m/>
    <n v="0"/>
    <n v="0"/>
    <n v="2470626.2278"/>
    <m/>
    <n v="0"/>
    <n v="0"/>
    <n v="0"/>
    <n v="0"/>
    <n v="0"/>
    <n v="0"/>
    <n v="0"/>
    <n v="0"/>
    <n v="0"/>
    <n v="0"/>
    <n v="0"/>
    <n v="2070474"/>
    <m/>
    <m/>
    <m/>
    <m/>
    <m/>
    <m/>
    <m/>
    <m/>
    <m/>
    <m/>
    <m/>
    <m/>
    <m/>
    <x v="0"/>
  </r>
  <r>
    <s v="AB Brand 21SB"/>
    <n v="0"/>
    <s v="Luxury Brand A"/>
    <s v="Luxury Brand A"/>
    <s v="Tier 1 Agency C"/>
    <s v="n/a"/>
    <s v=""/>
    <x v="0"/>
    <s v="New Package"/>
    <s v="Bid.Reset.GrabABeer.5Day.LA.v1a"/>
    <s v="Original"/>
    <n v="2938948.6749999998"/>
    <s v="cost-plus"/>
    <m/>
    <m/>
    <m/>
    <m/>
    <m/>
    <m/>
    <m/>
    <n v="0"/>
    <n v="0"/>
    <n v="2470626.2278"/>
    <m/>
    <n v="0"/>
    <n v="0"/>
    <n v="0"/>
    <n v="0"/>
    <n v="0"/>
    <n v="0"/>
    <n v="0"/>
    <n v="0"/>
    <n v="0"/>
    <n v="0"/>
    <n v="0"/>
    <n v="2938948.6749999998"/>
    <m/>
    <m/>
    <m/>
    <m/>
    <m/>
    <m/>
    <m/>
    <m/>
    <m/>
    <m/>
    <m/>
    <m/>
    <m/>
    <x v="0"/>
  </r>
  <r>
    <s v="AB Brand 21SB"/>
    <n v="1"/>
    <s v="Luxury Brand A"/>
    <s v="Luxury Brand A"/>
    <s v="Tier 1 Agency C"/>
    <s v="n/a"/>
    <s v="RESET"/>
    <x v="0"/>
    <s v="New Package"/>
    <s v="Bid.Reset.GrabABeer.6Day.LA.v6c"/>
    <s v="Original"/>
    <n v="3386143.3539999998"/>
    <s v="cost-plus"/>
    <n v="2470626.2280000001"/>
    <m/>
    <m/>
    <m/>
    <m/>
    <m/>
    <m/>
    <n v="0"/>
    <n v="0"/>
    <n v="2470626.2278"/>
    <n v="3386143.3539999998"/>
    <n v="3386143.3539999998"/>
    <n v="0"/>
    <n v="0"/>
    <n v="0"/>
    <n v="0"/>
    <n v="0"/>
    <n v="0"/>
    <n v="0"/>
    <n v="0"/>
    <n v="0"/>
    <n v="0"/>
    <n v="3386143.3539999998"/>
    <m/>
    <m/>
    <m/>
    <m/>
    <n v="3386143.3539999998"/>
    <m/>
    <m/>
    <m/>
    <m/>
    <m/>
    <m/>
    <m/>
    <m/>
    <x v="0"/>
  </r>
  <r>
    <s v="AB Brand 21SB"/>
    <n v="0"/>
    <s v="Luxury Brand A"/>
    <s v="Luxury Brand A"/>
    <s v="Tier 1 Agency C"/>
    <s v="n/a"/>
    <s v=""/>
    <x v="0"/>
    <s v="AG_ParkPicturesBidV1.12.1"/>
    <s v="AG AB Abid V1 12.1"/>
    <s v="Original"/>
    <n v="1971406"/>
    <s v="cost-plus"/>
    <m/>
    <m/>
    <n v="1"/>
    <m/>
    <m/>
    <n v="1"/>
    <m/>
    <n v="0"/>
    <n v="0"/>
    <n v="2470626.2278"/>
    <m/>
    <n v="0"/>
    <n v="0"/>
    <n v="1971406"/>
    <n v="0"/>
    <n v="1971406"/>
    <n v="0"/>
    <n v="0"/>
    <n v="0"/>
    <n v="0"/>
    <n v="1971406"/>
    <n v="1971406"/>
    <n v="1971406"/>
    <m/>
    <m/>
    <m/>
    <m/>
    <m/>
    <m/>
    <m/>
    <m/>
    <m/>
    <m/>
    <m/>
    <m/>
    <m/>
    <x v="0"/>
  </r>
  <r>
    <s v="AB Brand 21SB"/>
    <n v="0"/>
    <s v="Luxury Brand A"/>
    <s v="Luxury Brand A"/>
    <s v="Tier 1 Agency C"/>
    <s v="n/a"/>
    <s v=""/>
    <x v="0"/>
    <s v="BidPackage_AB_Rubin_v1"/>
    <s v="Bid.AB.HAR.v1"/>
    <s v="Original"/>
    <n v="1986159.11"/>
    <s v="cost-plus"/>
    <m/>
    <m/>
    <m/>
    <m/>
    <m/>
    <m/>
    <m/>
    <n v="0"/>
    <n v="0"/>
    <n v="2470626.2278"/>
    <m/>
    <n v="0"/>
    <n v="0"/>
    <n v="0"/>
    <n v="0"/>
    <n v="0"/>
    <n v="0"/>
    <n v="0"/>
    <n v="0"/>
    <n v="0"/>
    <n v="0"/>
    <n v="0"/>
    <n v="1986159.11"/>
    <m/>
    <m/>
    <m/>
    <m/>
    <m/>
    <m/>
    <m/>
    <m/>
    <m/>
    <m/>
    <m/>
    <m/>
    <m/>
    <x v="0"/>
  </r>
  <r>
    <s v="AB Brand 21SB"/>
    <n v="1"/>
    <s v="Luxury Brand A"/>
    <s v="Luxury Brand A"/>
    <s v="Tier 1 Agency C"/>
    <s v="n/a"/>
    <s v="Exile Edit"/>
    <x v="3"/>
    <s v="EXILE AB Rev 2 Bid"/>
    <s v="EXILE AB Rev 2 Bid_6321.4"/>
    <s v="Original"/>
    <n v="112360"/>
    <s v="cost-plus"/>
    <n v="112360"/>
    <m/>
    <m/>
    <m/>
    <m/>
    <m/>
    <m/>
    <n v="0"/>
    <n v="0"/>
    <n v="112360"/>
    <n v="112360"/>
    <n v="112360"/>
    <n v="0"/>
    <n v="0"/>
    <n v="0"/>
    <n v="0"/>
    <n v="0"/>
    <n v="0"/>
    <n v="0"/>
    <n v="0"/>
    <n v="0"/>
    <n v="0"/>
    <m/>
    <m/>
    <m/>
    <n v="112360"/>
    <n v="112360"/>
    <m/>
    <m/>
    <m/>
    <m/>
    <m/>
    <m/>
    <m/>
    <m/>
    <m/>
    <x v="3"/>
  </r>
  <r>
    <s v="AB Brand 21SB"/>
    <n v="1"/>
    <s v="Luxury Brand A"/>
    <s v="Luxury Brand A"/>
    <s v="Tier 1 Agency C"/>
    <s v="n/a"/>
    <s v="Exile Edit"/>
    <x v="1"/>
    <s v="EXILE AB Finishing"/>
    <s v="EXILE AB Finishing Bid_6321.5"/>
    <s v="Original"/>
    <n v="184931.6"/>
    <s v="cost-plus"/>
    <n v="184931.6"/>
    <m/>
    <m/>
    <m/>
    <m/>
    <m/>
    <m/>
    <n v="0"/>
    <n v="0"/>
    <n v="184931.6"/>
    <n v="184931.6"/>
    <n v="184931.6"/>
    <n v="0"/>
    <n v="0"/>
    <n v="0"/>
    <n v="0"/>
    <n v="0"/>
    <n v="0"/>
    <n v="0"/>
    <n v="0"/>
    <n v="0"/>
    <n v="0"/>
    <m/>
    <n v="184931.6"/>
    <n v="184931.6"/>
    <m/>
    <m/>
    <m/>
    <m/>
    <m/>
    <m/>
    <m/>
    <n v="184931.6"/>
    <n v="184931.6"/>
    <m/>
    <m/>
    <x v="1"/>
  </r>
  <r>
    <s v="Bud Light T2 Product Shoot"/>
    <n v="1"/>
    <s v="Luxury Brand A"/>
    <s v="Luxury Brand A"/>
    <s v="Tier 1 Agency C"/>
    <s v="n/a"/>
    <s v="ETC. Creative INC."/>
    <x v="5"/>
    <s v="New Package"/>
    <s v="2020"/>
    <s v="Original"/>
    <n v="285763.75"/>
    <s v="firm-bid"/>
    <n v="285763.75"/>
    <m/>
    <m/>
    <m/>
    <m/>
    <n v="1"/>
    <m/>
    <n v="0"/>
    <n v="0"/>
    <n v="285763.75"/>
    <n v="285763.75"/>
    <n v="285763.75"/>
    <n v="0"/>
    <n v="0"/>
    <n v="0"/>
    <n v="285763.75"/>
    <n v="285763.75"/>
    <n v="0"/>
    <n v="0"/>
    <n v="285763.75"/>
    <n v="0"/>
    <n v="285763.75"/>
    <m/>
    <n v="285763.75"/>
    <n v="285763.75"/>
    <m/>
    <m/>
    <m/>
    <m/>
    <m/>
    <n v="285763.75"/>
    <n v="285763.75"/>
    <m/>
    <m/>
    <m/>
    <m/>
    <x v="5"/>
  </r>
  <r>
    <s v="Michelob Ultra NBA Entrances"/>
    <n v="1"/>
    <s v="Luxury Brand A"/>
    <s v="Luxury Brand A"/>
    <s v="Tier 1 Agency C"/>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m/>
    <m/>
    <m/>
    <n v="84819.86"/>
    <n v="84819.86"/>
    <m/>
    <m/>
    <m/>
    <m/>
    <m/>
    <m/>
    <m/>
    <m/>
    <m/>
    <x v="3"/>
  </r>
  <r>
    <s v="Michelob Ultra NBA Entrances"/>
    <n v="0"/>
    <s v="Luxury Brand A"/>
    <s v="Luxury Brand A"/>
    <s v="Tier 1 Agency C"/>
    <s v="n/a"/>
    <s v=""/>
    <x v="3"/>
    <s v="AE_MichUltra_NBA_round2"/>
    <s v="Bid_9372_5 Editorial"/>
    <s v="Original"/>
    <n v="82355.759999999995"/>
    <s v="firm-bid"/>
    <m/>
    <m/>
    <m/>
    <n v="1"/>
    <n v="1"/>
    <n v="1"/>
    <n v="1"/>
    <n v="0"/>
    <n v="0"/>
    <n v="83587.81"/>
    <m/>
    <n v="0"/>
    <n v="0"/>
    <n v="82355.759999999995"/>
    <n v="82355.759999999995"/>
    <n v="82355.759999999995"/>
    <n v="0"/>
    <n v="0"/>
    <n v="0"/>
    <n v="0"/>
    <n v="82355.759999999995"/>
    <n v="82355.759999999995"/>
    <m/>
    <m/>
    <m/>
    <m/>
    <n v="82355.759999999995"/>
    <m/>
    <m/>
    <m/>
    <m/>
    <m/>
    <m/>
    <m/>
    <m/>
    <m/>
    <x v="3"/>
  </r>
  <r>
    <s v="Michelob Ultra NBA Entrances"/>
    <n v="0"/>
    <s v="Luxury Brand A"/>
    <s v="Luxury Brand A"/>
    <s v="Tier 1 Agency C"/>
    <s v="n/a"/>
    <s v=""/>
    <x v="4"/>
    <s v="AE_MichUltra_NBA_round2"/>
    <s v="Audio"/>
    <s v="Original"/>
    <n v="4465"/>
    <s v="firm-bid"/>
    <m/>
    <m/>
    <m/>
    <n v="1"/>
    <n v="1"/>
    <n v="1"/>
    <n v="1"/>
    <n v="0"/>
    <n v="0"/>
    <n v="4465"/>
    <m/>
    <n v="0"/>
    <n v="0"/>
    <n v="4465"/>
    <n v="4465"/>
    <n v="4465"/>
    <n v="0"/>
    <n v="0"/>
    <n v="0"/>
    <n v="0"/>
    <n v="4465"/>
    <n v="4465"/>
    <m/>
    <n v="4465"/>
    <m/>
    <m/>
    <m/>
    <m/>
    <m/>
    <m/>
    <m/>
    <m/>
    <m/>
    <m/>
    <n v="4465"/>
    <m/>
    <x v="4"/>
  </r>
  <r>
    <s v="Michelob Ultra NBA Entrances"/>
    <n v="0"/>
    <s v="Luxury Brand A"/>
    <s v="Luxury Brand A"/>
    <s v="Tier 1 Agency C"/>
    <s v="n/a"/>
    <s v=""/>
    <x v="1"/>
    <s v="AE_MichUltra_NBA_round2"/>
    <s v="Finish"/>
    <s v="Original"/>
    <n v="46493"/>
    <s v="firm-bid"/>
    <m/>
    <m/>
    <m/>
    <n v="1"/>
    <n v="1"/>
    <n v="1"/>
    <n v="1"/>
    <n v="0"/>
    <n v="0"/>
    <n v="46493"/>
    <m/>
    <n v="0"/>
    <n v="0"/>
    <n v="46493"/>
    <n v="46493"/>
    <n v="46493"/>
    <n v="0"/>
    <n v="0"/>
    <n v="0"/>
    <n v="0"/>
    <n v="46493"/>
    <n v="46493"/>
    <m/>
    <n v="46493"/>
    <m/>
    <m/>
    <m/>
    <m/>
    <m/>
    <m/>
    <m/>
    <m/>
    <n v="46493"/>
    <m/>
    <m/>
    <m/>
    <x v="1"/>
  </r>
  <r>
    <s v="Bud Light (Blue) Legends SB21"/>
    <n v="1"/>
    <s v="Luxury Brand A"/>
    <s v="Luxury Brand A"/>
    <s v="Tier 1 Agency C"/>
    <s v="n/a"/>
    <s v="Arcade Edit"/>
    <x v="3"/>
    <s v="AE_BudlightSB2021_BID"/>
    <s v="Bid_9352_1"/>
    <s v="Original"/>
    <n v="129477.84"/>
    <s v="firm-bid"/>
    <n v="129477.84"/>
    <m/>
    <m/>
    <m/>
    <m/>
    <n v="1"/>
    <n v="1"/>
    <n v="0"/>
    <n v="0"/>
    <n v="129477.84"/>
    <n v="129477.84"/>
    <n v="129477.84"/>
    <n v="0"/>
    <n v="0"/>
    <n v="129477.84"/>
    <n v="129477.84"/>
    <n v="129477.84"/>
    <n v="129477.84"/>
    <n v="0"/>
    <n v="129477.84"/>
    <n v="0"/>
    <n v="129477.84"/>
    <m/>
    <m/>
    <m/>
    <n v="129477.84"/>
    <n v="129477.84"/>
    <m/>
    <m/>
    <m/>
    <m/>
    <m/>
    <m/>
    <m/>
    <m/>
    <m/>
    <x v="3"/>
  </r>
  <r>
    <s v="Bud Light (Blue) Legends SB21"/>
    <n v="1"/>
    <s v="Luxury Brand A"/>
    <s v="Luxury Brand A"/>
    <s v="Tier 1 Agency C"/>
    <s v="n/a"/>
    <s v="The Mill"/>
    <x v="2"/>
    <s v="New Package"/>
    <s v="abid_1079571_export"/>
    <s v="Original"/>
    <n v="10000"/>
    <s v="firm-bid"/>
    <n v="10000"/>
    <m/>
    <m/>
    <m/>
    <m/>
    <m/>
    <m/>
    <n v="0"/>
    <n v="0"/>
    <n v="10000"/>
    <n v="10000"/>
    <n v="10000"/>
    <n v="0"/>
    <n v="0"/>
    <n v="0"/>
    <n v="0"/>
    <n v="0"/>
    <n v="0"/>
    <n v="0"/>
    <n v="0"/>
    <n v="0"/>
    <n v="0"/>
    <m/>
    <n v="10000"/>
    <n v="10000"/>
    <m/>
    <m/>
    <m/>
    <n v="10000"/>
    <n v="10000"/>
    <m/>
    <m/>
    <m/>
    <m/>
    <m/>
    <m/>
    <x v="2"/>
  </r>
  <r>
    <s v="Stella Hepburn Production"/>
    <n v="0"/>
    <s v="Luxury Brand A"/>
    <s v="Luxury Brand A"/>
    <s v="Tier 1 Agency C"/>
    <s v="n/a"/>
    <s v=""/>
    <x v="0"/>
    <s v="New Package"/>
    <s v="EH Stella ATL Bid"/>
    <s v="Original"/>
    <n v="396374.16"/>
    <s v="cost-plus"/>
    <m/>
    <m/>
    <m/>
    <m/>
    <m/>
    <m/>
    <m/>
    <n v="0"/>
    <n v="0"/>
    <n v="396374.16"/>
    <m/>
    <n v="0"/>
    <n v="0"/>
    <n v="0"/>
    <n v="0"/>
    <n v="0"/>
    <n v="0"/>
    <n v="0"/>
    <n v="0"/>
    <n v="0"/>
    <n v="0"/>
    <n v="0"/>
    <n v="396374.16"/>
    <m/>
    <m/>
    <m/>
    <m/>
    <m/>
    <m/>
    <m/>
    <m/>
    <m/>
    <m/>
    <m/>
    <m/>
    <m/>
    <x v="0"/>
  </r>
  <r>
    <s v="Stella Hepburn Production"/>
    <n v="1"/>
    <s v="Luxury Brand A"/>
    <s v="Luxury Brand A"/>
    <s v="Tier 1 Agency C"/>
    <s v="n/a"/>
    <s v="Yella Inc."/>
    <x v="0"/>
    <s v="New Package"/>
    <s v="EH Stella ATL Bid"/>
    <s v="Original"/>
    <n v="396374.16"/>
    <s v="cost-plus"/>
    <n v="396374.16"/>
    <m/>
    <m/>
    <m/>
    <m/>
    <m/>
    <m/>
    <n v="0"/>
    <n v="0"/>
    <n v="396374.16"/>
    <n v="396374.16"/>
    <n v="396374.16"/>
    <n v="0"/>
    <n v="0"/>
    <n v="0"/>
    <n v="0"/>
    <n v="0"/>
    <n v="0"/>
    <n v="0"/>
    <n v="0"/>
    <n v="0"/>
    <n v="0"/>
    <n v="396374.16"/>
    <m/>
    <m/>
    <m/>
    <m/>
    <n v="396374.16"/>
    <m/>
    <m/>
    <m/>
    <m/>
    <m/>
    <m/>
    <m/>
    <m/>
    <x v="0"/>
  </r>
  <r>
    <s v="Stella Hepburn Production"/>
    <n v="1"/>
    <s v="Luxury Brand A"/>
    <s v="Luxury Brand A"/>
    <s v="Tier 1 Agency C"/>
    <s v="n/a"/>
    <s v="Cosmo Street"/>
    <x v="3"/>
    <s v="Stella Hepburn Post Bid (14782.3R1)"/>
    <s v="2021 Stella Hepburn Bid 14782.3R1 - with discount under labor"/>
    <s v="Original"/>
    <n v="100223"/>
    <s v="cost-plus"/>
    <n v="100223"/>
    <m/>
    <m/>
    <m/>
    <m/>
    <n v="1"/>
    <n v="1"/>
    <n v="0"/>
    <n v="0"/>
    <n v="100223"/>
    <n v="100223"/>
    <n v="100223"/>
    <n v="0"/>
    <n v="0"/>
    <n v="100223"/>
    <n v="100223"/>
    <n v="100223"/>
    <n v="100223"/>
    <n v="0"/>
    <n v="100223"/>
    <n v="0"/>
    <n v="100223"/>
    <m/>
    <m/>
    <m/>
    <n v="100223"/>
    <n v="100223"/>
    <m/>
    <m/>
    <m/>
    <m/>
    <m/>
    <m/>
    <m/>
    <m/>
    <m/>
    <x v="3"/>
  </r>
  <r>
    <s v="Stella Hepburn Production"/>
    <n v="0"/>
    <s v="Luxury Brand A"/>
    <s v="Luxury Brand A"/>
    <s v="Tier 1 Agency C"/>
    <s v="n/a"/>
    <s v=""/>
    <x v="3"/>
    <s v="New Package"/>
    <s v="2021 Stella Hepburn Bid 14782.3R1 - with discount under labor"/>
    <s v="Original"/>
    <n v="100223"/>
    <s v="cost-plus"/>
    <m/>
    <m/>
    <m/>
    <m/>
    <m/>
    <m/>
    <m/>
    <n v="0"/>
    <n v="0"/>
    <n v="100223"/>
    <m/>
    <n v="0"/>
    <n v="0"/>
    <n v="0"/>
    <n v="0"/>
    <n v="0"/>
    <n v="0"/>
    <n v="0"/>
    <n v="0"/>
    <n v="0"/>
    <n v="0"/>
    <n v="0"/>
    <m/>
    <m/>
    <m/>
    <m/>
    <n v="100223"/>
    <m/>
    <m/>
    <m/>
    <m/>
    <m/>
    <m/>
    <m/>
    <m/>
    <m/>
    <x v="3"/>
  </r>
  <r>
    <s v="Stella Hepburn Production"/>
    <n v="1"/>
    <s v="Luxury Brand A"/>
    <s v="Luxury Brand A"/>
    <s v="Tier 1 Agency C"/>
    <s v="n/a"/>
    <s v="Academy Fight Songs"/>
    <x v="6"/>
    <s v="Stella Hepburn - Music Bid - 12/15/20"/>
    <s v="AFS_MusicBid"/>
    <s v="Original"/>
    <n v="100000"/>
    <s v="firm-bid"/>
    <n v="100000"/>
    <m/>
    <m/>
    <m/>
    <m/>
    <m/>
    <n v="1"/>
    <n v="0"/>
    <n v="0"/>
    <n v="100000"/>
    <n v="100000"/>
    <n v="100000"/>
    <n v="0"/>
    <n v="0"/>
    <n v="100000"/>
    <n v="0"/>
    <n v="0"/>
    <n v="100000"/>
    <n v="0"/>
    <n v="100000"/>
    <n v="0"/>
    <n v="100000"/>
    <m/>
    <n v="100000"/>
    <n v="100000"/>
    <m/>
    <m/>
    <m/>
    <m/>
    <m/>
    <m/>
    <m/>
    <m/>
    <m/>
    <n v="100000"/>
    <n v="100000"/>
    <x v="4"/>
  </r>
  <r>
    <s v="Budweiser 21SB"/>
    <n v="1"/>
    <s v="Luxury Brand A"/>
    <s v="Luxury Brand A"/>
    <s v="Tier 1 Agency C"/>
    <s v="n/a"/>
    <s v="1stAveMachine"/>
    <x v="0"/>
    <s v="1stAveMachine Production Estimate"/>
    <s v="ABID BUDWEISER SUBMISSION"/>
    <s v="Original"/>
    <n v="505453"/>
    <s v="cost-plus"/>
    <n v="505453"/>
    <m/>
    <m/>
    <m/>
    <m/>
    <m/>
    <m/>
    <n v="0"/>
    <n v="0"/>
    <n v="505453"/>
    <n v="505453"/>
    <n v="505453"/>
    <n v="0"/>
    <n v="0"/>
    <n v="0"/>
    <n v="0"/>
    <n v="0"/>
    <n v="0"/>
    <n v="0"/>
    <n v="0"/>
    <n v="0"/>
    <n v="0"/>
    <n v="505453"/>
    <m/>
    <m/>
    <m/>
    <m/>
    <n v="505453"/>
    <m/>
    <m/>
    <m/>
    <m/>
    <m/>
    <m/>
    <m/>
    <m/>
    <x v="0"/>
  </r>
  <r>
    <s v="Stella Lenny Kravitz - 1Q 2021"/>
    <n v="0"/>
    <s v="Luxury Brand A"/>
    <s v="Luxury Brand A"/>
    <s v="Tier 1 Agency C"/>
    <s v="n/a"/>
    <s v=""/>
    <x v="0"/>
    <s v="Stella //Joseph Toman // HOUND"/>
    <s v="Stella AdBid File 1.12.21"/>
    <s v="Original"/>
    <n v="243890"/>
    <s v="firm-bid"/>
    <m/>
    <m/>
    <n v="1"/>
    <m/>
    <m/>
    <m/>
    <m/>
    <n v="0"/>
    <n v="0"/>
    <n v="249112.37400000001"/>
    <m/>
    <n v="0"/>
    <n v="0"/>
    <n v="243890"/>
    <n v="0"/>
    <n v="0"/>
    <n v="0"/>
    <n v="0"/>
    <n v="0"/>
    <n v="0"/>
    <n v="243890"/>
    <n v="0"/>
    <n v="243890"/>
    <m/>
    <m/>
    <m/>
    <m/>
    <m/>
    <m/>
    <m/>
    <m/>
    <m/>
    <m/>
    <m/>
    <m/>
    <m/>
    <x v="0"/>
  </r>
  <r>
    <s v="Stella Lenny Kravitz - 1Q 2021"/>
    <n v="1"/>
    <s v="Luxury Brand A"/>
    <s v="Luxury Brand A"/>
    <s v="Tier 1 Agency C"/>
    <s v="n/a"/>
    <s v="Hound"/>
    <x v="0"/>
    <s v="Stella Revised Bid &amp; Bid Letter // Joey Toman // Hound"/>
    <s v="Stella AdBid File v.2"/>
    <s v="Original"/>
    <n v="232970"/>
    <s v="firm-bid"/>
    <n v="249112.37400000001"/>
    <m/>
    <n v="1"/>
    <m/>
    <m/>
    <m/>
    <m/>
    <n v="0"/>
    <n v="0"/>
    <n v="249112.37400000001"/>
    <n v="232970"/>
    <n v="232970"/>
    <n v="232970"/>
    <n v="232970"/>
    <n v="0"/>
    <n v="0"/>
    <n v="0"/>
    <n v="0"/>
    <n v="232970"/>
    <n v="0"/>
    <n v="232970"/>
    <n v="0"/>
    <n v="232970"/>
    <m/>
    <m/>
    <m/>
    <m/>
    <n v="232970"/>
    <m/>
    <m/>
    <m/>
    <m/>
    <m/>
    <m/>
    <m/>
    <m/>
    <x v="0"/>
  </r>
  <r>
    <s v="Stella Lenny Kravitz - 1Q 2021"/>
    <n v="0"/>
    <s v="Luxury Brand A"/>
    <s v="Luxury Brand A"/>
    <s v="Tier 1 Agency C"/>
    <s v="n/a"/>
    <s v=""/>
    <x v="0"/>
    <s v="StellaLK_DS_Bid Pkg"/>
    <s v="Stella LK_DS_BID_v1_"/>
    <s v="Original"/>
    <n v="250009.29"/>
    <s v="firm-bid"/>
    <m/>
    <n v="1"/>
    <n v="1"/>
    <m/>
    <m/>
    <m/>
    <m/>
    <n v="250009.29"/>
    <n v="0"/>
    <n v="249112.37400000001"/>
    <m/>
    <n v="0"/>
    <n v="0"/>
    <n v="250009.29"/>
    <n v="0"/>
    <n v="0"/>
    <n v="0"/>
    <n v="0"/>
    <n v="0"/>
    <n v="0"/>
    <n v="250009.29"/>
    <n v="0"/>
    <n v="250009.29"/>
    <m/>
    <m/>
    <m/>
    <m/>
    <m/>
    <m/>
    <m/>
    <m/>
    <m/>
    <m/>
    <m/>
    <m/>
    <m/>
    <x v="0"/>
  </r>
  <r>
    <s v="Stella Lenny Kravitz - 1Q 2021"/>
    <n v="0"/>
    <s v="Luxury Brand A"/>
    <s v="Luxury Brand A"/>
    <s v="Tier 1 Agency C"/>
    <s v="n/a"/>
    <s v=""/>
    <x v="0"/>
    <s v="StellaLK_DS_Treatment"/>
    <s v="Stella LK_DS_BID_v1_"/>
    <s v="Original"/>
    <n v="250009.29"/>
    <s v="firm-bid"/>
    <m/>
    <n v="1"/>
    <n v="1"/>
    <m/>
    <m/>
    <m/>
    <m/>
    <n v="250009.29"/>
    <n v="0"/>
    <n v="249112.37400000001"/>
    <m/>
    <n v="0"/>
    <n v="0"/>
    <n v="250009.29"/>
    <n v="0"/>
    <n v="0"/>
    <n v="0"/>
    <n v="0"/>
    <n v="0"/>
    <n v="0"/>
    <n v="250009.29"/>
    <n v="0"/>
    <n v="250009.29"/>
    <m/>
    <m/>
    <m/>
    <m/>
    <m/>
    <m/>
    <m/>
    <m/>
    <m/>
    <m/>
    <m/>
    <m/>
    <m/>
    <x v="0"/>
  </r>
  <r>
    <s v="Stella Lenny Kravitz - 1Q 2021"/>
    <n v="0"/>
    <s v="Luxury Brand A"/>
    <s v="Luxury Brand A"/>
    <s v="Tier 1 Agency C"/>
    <s v="n/a"/>
    <s v=""/>
    <x v="0"/>
    <s v="UNIT9 x Stella Artois Bid Package"/>
    <s v="UNIT9_Stella Artois_LK_Bid v1_1.12.2021"/>
    <s v="Original"/>
    <n v="268683.28999999998"/>
    <s v="firm-bid"/>
    <m/>
    <n v="1"/>
    <m/>
    <m/>
    <m/>
    <m/>
    <m/>
    <n v="268683.28999999998"/>
    <n v="0"/>
    <n v="249112.37400000001"/>
    <m/>
    <n v="0"/>
    <n v="0"/>
    <n v="0"/>
    <n v="0"/>
    <n v="0"/>
    <n v="0"/>
    <n v="0"/>
    <n v="0"/>
    <n v="0"/>
    <n v="268683.28999999998"/>
    <n v="0"/>
    <n v="268683.28999999998"/>
    <m/>
    <m/>
    <m/>
    <m/>
    <m/>
    <m/>
    <m/>
    <m/>
    <m/>
    <m/>
    <m/>
    <m/>
    <m/>
    <x v="0"/>
  </r>
  <r>
    <s v="Stella Lenny Kravitz - 1Q 2021"/>
    <n v="0"/>
    <s v="Luxury Brand A"/>
    <s v="Luxury Brand A"/>
    <s v="Tier 1 Agency C"/>
    <s v="n/a"/>
    <s v=""/>
    <x v="3"/>
    <s v="Editorial &amp; Finishing Bid"/>
    <s v="Stella Artois_Bid 14960.1R1"/>
    <s v="Original"/>
    <n v="77380"/>
    <s v="cost-plus"/>
    <m/>
    <m/>
    <m/>
    <n v="1"/>
    <n v="1"/>
    <n v="1"/>
    <n v="1"/>
    <n v="0"/>
    <n v="0"/>
    <n v="63273.15"/>
    <m/>
    <n v="0"/>
    <n v="0"/>
    <n v="77380"/>
    <n v="77380"/>
    <n v="77380"/>
    <n v="0"/>
    <n v="0"/>
    <n v="0"/>
    <n v="0"/>
    <n v="77380"/>
    <n v="77380"/>
    <m/>
    <m/>
    <m/>
    <m/>
    <n v="77380"/>
    <m/>
    <m/>
    <m/>
    <m/>
    <m/>
    <m/>
    <m/>
    <m/>
    <m/>
    <x v="3"/>
  </r>
  <r>
    <s v="Stella Lenny Kravitz - 1Q 2021"/>
    <n v="1"/>
    <s v="Luxury Brand A"/>
    <s v="Luxury Brand A"/>
    <s v="Tier 1 Agency C"/>
    <s v="n/a"/>
    <s v="Barrelhouse"/>
    <x v="3"/>
    <s v="BarrelHouse X LennyKravitz Post Production 5831-01"/>
    <s v="BHxStella_EDITORIAL_01.11.21_v2"/>
    <s v="Original"/>
    <n v="49166.3"/>
    <s v="cost-plus"/>
    <n v="63273.15"/>
    <m/>
    <m/>
    <m/>
    <m/>
    <m/>
    <m/>
    <n v="0"/>
    <n v="0"/>
    <n v="63273.15"/>
    <n v="49166.3"/>
    <n v="49166.3"/>
    <n v="0"/>
    <n v="0"/>
    <n v="0"/>
    <n v="0"/>
    <n v="0"/>
    <n v="0"/>
    <n v="0"/>
    <n v="0"/>
    <n v="0"/>
    <n v="0"/>
    <m/>
    <m/>
    <m/>
    <n v="49166.3"/>
    <n v="49166.3"/>
    <m/>
    <m/>
    <m/>
    <m/>
    <m/>
    <m/>
    <m/>
    <m/>
    <m/>
    <x v="3"/>
  </r>
  <r>
    <s v="Stella Lenny Kravitz - 1Q 2021"/>
    <n v="1"/>
    <s v="Luxury Brand A"/>
    <s v="Luxury Brand A"/>
    <s v="Tier 1 Agency C"/>
    <s v="n/a"/>
    <s v="Barrelhouse"/>
    <x v="1"/>
    <s v="BarrelHouse X LennyKravitz Post Production 5831-01"/>
    <s v="BHxStella_FINISHING_01.11.21_v2"/>
    <s v="Original"/>
    <n v="19000"/>
    <s v="cost-plus"/>
    <n v="19000"/>
    <m/>
    <m/>
    <m/>
    <m/>
    <m/>
    <m/>
    <n v="0"/>
    <n v="0"/>
    <n v="19000"/>
    <n v="19000"/>
    <n v="19000"/>
    <n v="0"/>
    <n v="0"/>
    <n v="0"/>
    <n v="0"/>
    <n v="0"/>
    <n v="0"/>
    <n v="0"/>
    <n v="0"/>
    <n v="0"/>
    <n v="0"/>
    <m/>
    <n v="19000"/>
    <n v="19000"/>
    <m/>
    <m/>
    <m/>
    <m/>
    <m/>
    <m/>
    <m/>
    <n v="19000"/>
    <n v="19000"/>
    <m/>
    <m/>
    <x v="1"/>
  </r>
  <r>
    <s v="Stella Solstice - 1Q 2020"/>
    <n v="0"/>
    <s v="Luxury Brand A"/>
    <s v="Luxury Brand A"/>
    <s v="Tier 1 Agency C"/>
    <s v="n/a"/>
    <s v=""/>
    <x v="0"/>
    <s v="LA 3 Day V1 + COVID Breakout V1 (separate)"/>
    <s v="NM_Biscuit_Stella_LA_3DayBid_V1"/>
    <s v="Original"/>
    <n v="1193231.6100000001"/>
    <s v="cost-plus"/>
    <m/>
    <m/>
    <m/>
    <m/>
    <m/>
    <m/>
    <m/>
    <n v="0"/>
    <n v="0"/>
    <n v="953395.24809999997"/>
    <m/>
    <n v="0"/>
    <n v="0"/>
    <n v="0"/>
    <n v="0"/>
    <n v="0"/>
    <n v="0"/>
    <n v="0"/>
    <n v="0"/>
    <n v="0"/>
    <n v="0"/>
    <n v="0"/>
    <n v="1193231.6100000001"/>
    <m/>
    <m/>
    <m/>
    <m/>
    <m/>
    <m/>
    <m/>
    <m/>
    <m/>
    <m/>
    <m/>
    <m/>
    <m/>
    <x v="0"/>
  </r>
  <r>
    <s v="Stella Solstice - 1Q 2020"/>
    <n v="0"/>
    <s v="Luxury Brand A"/>
    <s v="Luxury Brand A"/>
    <s v="Tier 1 Agency C"/>
    <s v="n/a"/>
    <s v=""/>
    <x v="0"/>
    <s v="LA 3 Day V2 + Covid Breakout V2 (Separate)"/>
    <s v="Stella_LA_Bid_V2_ABID"/>
    <s v="Original"/>
    <n v="1162786.3570000001"/>
    <s v="cost-plus"/>
    <m/>
    <m/>
    <m/>
    <m/>
    <m/>
    <m/>
    <m/>
    <n v="0"/>
    <n v="0"/>
    <n v="953395.24809999997"/>
    <m/>
    <n v="0"/>
    <n v="0"/>
    <n v="0"/>
    <n v="0"/>
    <n v="0"/>
    <n v="0"/>
    <n v="0"/>
    <n v="0"/>
    <n v="0"/>
    <n v="0"/>
    <n v="0"/>
    <n v="1162786.3570000001"/>
    <m/>
    <m/>
    <m/>
    <m/>
    <m/>
    <m/>
    <m/>
    <m/>
    <m/>
    <m/>
    <m/>
    <m/>
    <m/>
    <x v="0"/>
  </r>
  <r>
    <s v="Stella Solstice - 1Q 2020"/>
    <n v="0"/>
    <s v="Luxury Brand A"/>
    <s v="Luxury Brand A"/>
    <s v="Tier 1 Agency C"/>
    <s v="n/a"/>
    <s v=""/>
    <x v="0"/>
    <s v="LA 3 Day V3 + COVID Breakout V3 (separate)"/>
    <s v="Stella_LA_Bid_V3_ABID"/>
    <s v="Original"/>
    <n v="1135991.2250000001"/>
    <s v="cost-plus"/>
    <m/>
    <m/>
    <m/>
    <m/>
    <m/>
    <m/>
    <m/>
    <n v="0"/>
    <n v="0"/>
    <n v="953395.24809999997"/>
    <m/>
    <n v="0"/>
    <n v="0"/>
    <n v="0"/>
    <n v="0"/>
    <n v="0"/>
    <n v="0"/>
    <n v="0"/>
    <n v="0"/>
    <n v="0"/>
    <n v="0"/>
    <n v="0"/>
    <n v="1135991.2250000001"/>
    <m/>
    <m/>
    <m/>
    <m/>
    <m/>
    <m/>
    <m/>
    <m/>
    <m/>
    <m/>
    <m/>
    <m/>
    <m/>
    <x v="0"/>
  </r>
  <r>
    <s v="Stella Solstice - 1Q 2020"/>
    <n v="0"/>
    <s v="Luxury Brand A"/>
    <s v="Luxury Brand A"/>
    <s v="Tier 1 Agency C"/>
    <s v="n/a"/>
    <s v=""/>
    <x v="0"/>
    <s v="STELLA - The Corner Shop"/>
    <s v="BID Stella Solstice Corner Shop LA 2 Day- JMv1"/>
    <s v="Original"/>
    <n v="799785.87679999997"/>
    <s v="cost-plus"/>
    <m/>
    <m/>
    <m/>
    <m/>
    <m/>
    <n v="1"/>
    <m/>
    <n v="0"/>
    <n v="0"/>
    <n v="953395.24809999997"/>
    <m/>
    <n v="0"/>
    <n v="0"/>
    <n v="0"/>
    <n v="0"/>
    <n v="799785.87679999997"/>
    <n v="0"/>
    <n v="0"/>
    <n v="0"/>
    <n v="0"/>
    <n v="0"/>
    <n v="799785.87679999997"/>
    <n v="799785.87679999997"/>
    <m/>
    <m/>
    <m/>
    <m/>
    <m/>
    <m/>
    <m/>
    <m/>
    <m/>
    <m/>
    <m/>
    <m/>
    <m/>
    <x v="0"/>
  </r>
  <r>
    <s v="Stella Solstice - 1Q 2020"/>
    <n v="0"/>
    <s v="Luxury Brand A"/>
    <s v="Luxury Brand A"/>
    <s v="Tier 1 Agency C"/>
    <s v="n/a"/>
    <s v=""/>
    <x v="0"/>
    <s v="Stella Merman Jan 22"/>
    <s v="MERMAN Stella Bid LA ABID"/>
    <s v="Original"/>
    <n v="884063.5148"/>
    <s v="cost-plus"/>
    <m/>
    <n v="1"/>
    <m/>
    <m/>
    <m/>
    <n v="1"/>
    <m/>
    <n v="884063.5148"/>
    <n v="0"/>
    <n v="953395.24809999997"/>
    <m/>
    <n v="0"/>
    <n v="0"/>
    <n v="0"/>
    <n v="0"/>
    <n v="884063.5148"/>
    <n v="0"/>
    <n v="0"/>
    <n v="0"/>
    <n v="0"/>
    <n v="884063.5148"/>
    <n v="884063.5148"/>
    <n v="884063.5148"/>
    <m/>
    <m/>
    <m/>
    <m/>
    <m/>
    <m/>
    <m/>
    <m/>
    <m/>
    <m/>
    <m/>
    <m/>
    <m/>
    <x v="0"/>
  </r>
  <r>
    <s v="Stella Solstice - 1Q 2020"/>
    <n v="0"/>
    <s v="Luxury Brand A"/>
    <s v="Luxury Brand A"/>
    <s v="Tier 1 Agency C"/>
    <s v="n/a"/>
    <s v=""/>
    <x v="0"/>
    <s v="Stella Merman Jan 22"/>
    <s v="MERMAN Stella Bid New Orleans ABID"/>
    <s v="Original"/>
    <n v="955673.5148"/>
    <s v="cost-plus"/>
    <m/>
    <n v="1"/>
    <m/>
    <m/>
    <m/>
    <n v="1"/>
    <m/>
    <n v="955673.5148"/>
    <n v="0"/>
    <n v="953395.24809999997"/>
    <m/>
    <n v="0"/>
    <n v="0"/>
    <n v="0"/>
    <n v="0"/>
    <n v="955673.5148"/>
    <n v="0"/>
    <n v="0"/>
    <n v="0"/>
    <n v="0"/>
    <n v="955673.5148"/>
    <n v="955673.5148"/>
    <n v="955673.5148"/>
    <m/>
    <m/>
    <m/>
    <m/>
    <m/>
    <m/>
    <m/>
    <m/>
    <m/>
    <m/>
    <m/>
    <m/>
    <m/>
    <x v="0"/>
  </r>
  <r>
    <s v="Stella Solstice - 1Q 2020"/>
    <n v="1"/>
    <s v="Luxury Brand A"/>
    <s v="Luxury Brand A"/>
    <s v="Tier 1 Agency C"/>
    <s v="n/a"/>
    <s v="Merman LA, LLC"/>
    <x v="0"/>
    <s v="Merman LA Bid v3 Jan 25"/>
    <s v="MERMAN Stella Bid LA v3"/>
    <s v="Original"/>
    <n v="698239.19319999998"/>
    <s v="cost-plus"/>
    <n v="953395.24809999997"/>
    <n v="1"/>
    <m/>
    <m/>
    <m/>
    <n v="1"/>
    <m/>
    <n v="698239.19319999998"/>
    <n v="698239.19319999998"/>
    <n v="953395.24809999997"/>
    <n v="698239.19319999998"/>
    <n v="698239.19319999998"/>
    <n v="0"/>
    <n v="0"/>
    <n v="0"/>
    <n v="698239.19319999998"/>
    <n v="698239.19319999998"/>
    <n v="0"/>
    <n v="698239.19319999998"/>
    <n v="698239.19319999998"/>
    <n v="698239.19319999998"/>
    <n v="698239.19319999998"/>
    <n v="698239.19319999998"/>
    <m/>
    <m/>
    <m/>
    <m/>
    <n v="698239.19319999998"/>
    <m/>
    <m/>
    <m/>
    <m/>
    <m/>
    <m/>
    <m/>
    <m/>
    <x v="0"/>
  </r>
  <r>
    <s v="Stella Solstice - 1Q 2020"/>
    <n v="0"/>
    <s v="Luxury Brand A"/>
    <s v="Luxury Brand A"/>
    <s v="Tier 1 Agency C"/>
    <s v="n/a"/>
    <s v=""/>
    <x v="0"/>
    <s v="Merman Stella New Orleans v 3 Jan 25"/>
    <s v="MERMAN Stella Bid New Orleans v3"/>
    <s v="Original"/>
    <n v="797390.69319999998"/>
    <s v="cost-plus"/>
    <m/>
    <n v="1"/>
    <m/>
    <m/>
    <m/>
    <n v="1"/>
    <m/>
    <n v="797390.69319999998"/>
    <n v="0"/>
    <n v="953395.24809999997"/>
    <m/>
    <n v="0"/>
    <n v="0"/>
    <n v="0"/>
    <n v="0"/>
    <n v="797390.69319999998"/>
    <n v="0"/>
    <n v="0"/>
    <n v="0"/>
    <n v="0"/>
    <n v="797390.69319999998"/>
    <n v="797390.69319999998"/>
    <n v="797390.69319999998"/>
    <m/>
    <m/>
    <m/>
    <m/>
    <m/>
    <m/>
    <m/>
    <m/>
    <m/>
    <m/>
    <m/>
    <m/>
    <m/>
    <x v="0"/>
  </r>
  <r>
    <s v="Stella Solstice - 1Q 2020"/>
    <n v="1"/>
    <s v="Luxury Brand A"/>
    <s v="Luxury Brand A"/>
    <s v="Tier 1 Agency C"/>
    <s v="n/a"/>
    <s v="Cosmo Street"/>
    <x v="3"/>
    <s v="Cosmo Street Edit/Audio"/>
    <s v="Bid_15545_19"/>
    <s v="Original"/>
    <n v="56615"/>
    <s v="firm-bid"/>
    <n v="66724.453129999994"/>
    <m/>
    <m/>
    <n v="1"/>
    <m/>
    <n v="1"/>
    <n v="1"/>
    <n v="0"/>
    <n v="0"/>
    <n v="66724.453125"/>
    <n v="56615"/>
    <n v="56615"/>
    <n v="0"/>
    <n v="0"/>
    <n v="56615"/>
    <n v="56615"/>
    <n v="56615"/>
    <n v="56615"/>
    <n v="56615"/>
    <n v="56615"/>
    <n v="56615"/>
    <n v="56615"/>
    <m/>
    <m/>
    <m/>
    <n v="56615"/>
    <n v="56615"/>
    <m/>
    <m/>
    <m/>
    <m/>
    <m/>
    <m/>
    <m/>
    <m/>
    <m/>
    <x v="3"/>
  </r>
  <r>
    <s v="Stella Solstice - 1Q 2020"/>
    <n v="0"/>
    <s v="Luxury Brand A"/>
    <s v="Luxury Brand A"/>
    <s v="Tier 1 Agency C"/>
    <s v="n/a"/>
    <s v=""/>
    <x v="3"/>
    <s v="RPS STELLA BID REV 2"/>
    <s v="STELLA RPS REV 2"/>
    <s v="Original"/>
    <n v="76833.90625"/>
    <s v="firm-bid"/>
    <m/>
    <m/>
    <m/>
    <m/>
    <m/>
    <m/>
    <m/>
    <n v="0"/>
    <n v="0"/>
    <n v="66724.453125"/>
    <m/>
    <n v="0"/>
    <n v="0"/>
    <n v="0"/>
    <n v="0"/>
    <n v="0"/>
    <n v="0"/>
    <n v="0"/>
    <n v="0"/>
    <n v="0"/>
    <n v="0"/>
    <n v="0"/>
    <m/>
    <m/>
    <m/>
    <m/>
    <n v="76833.90625"/>
    <m/>
    <m/>
    <m/>
    <m/>
    <m/>
    <m/>
    <m/>
    <m/>
    <m/>
    <x v="3"/>
  </r>
  <r>
    <s v="Stella Solstice - 1Q 2020"/>
    <n v="0"/>
    <s v="Luxury Brand A"/>
    <s v="Luxury Brand A"/>
    <s v="Tier 1 Agency C"/>
    <s v="n/a"/>
    <s v=""/>
    <x v="2"/>
    <s v="Parliament VFX Shadows"/>
    <s v="abid_398_export(1)"/>
    <s v="Original"/>
    <n v="185200"/>
    <s v="firm-bid"/>
    <m/>
    <m/>
    <m/>
    <m/>
    <m/>
    <m/>
    <m/>
    <n v="0"/>
    <n v="0"/>
    <n v="176660"/>
    <m/>
    <n v="0"/>
    <n v="0"/>
    <n v="0"/>
    <n v="0"/>
    <n v="0"/>
    <n v="0"/>
    <n v="0"/>
    <n v="0"/>
    <n v="0"/>
    <n v="0"/>
    <n v="0"/>
    <m/>
    <n v="185200"/>
    <m/>
    <m/>
    <m/>
    <m/>
    <n v="185200"/>
    <m/>
    <m/>
    <m/>
    <m/>
    <m/>
    <m/>
    <m/>
    <x v="2"/>
  </r>
  <r>
    <s v="Stella Solstice - 1Q 2020"/>
    <n v="0"/>
    <s v="Luxury Brand A"/>
    <s v="Luxury Brand A"/>
    <s v="Tier 1 Agency C"/>
    <s v="n/a"/>
    <s v=""/>
    <x v="2"/>
    <s v="Updated BID Parliament"/>
    <s v="abid_398_export(2)"/>
    <s v="Original"/>
    <n v="226100"/>
    <s v="firm-bid"/>
    <m/>
    <m/>
    <m/>
    <m/>
    <m/>
    <m/>
    <m/>
    <n v="0"/>
    <n v="0"/>
    <n v="176660"/>
    <m/>
    <n v="0"/>
    <n v="0"/>
    <n v="0"/>
    <n v="0"/>
    <n v="0"/>
    <n v="0"/>
    <n v="0"/>
    <n v="0"/>
    <n v="0"/>
    <n v="0"/>
    <n v="0"/>
    <m/>
    <n v="226100"/>
    <m/>
    <m/>
    <m/>
    <m/>
    <n v="226100"/>
    <m/>
    <m/>
    <m/>
    <m/>
    <m/>
    <m/>
    <m/>
    <x v="2"/>
  </r>
  <r>
    <s v="Stella Solstice - 1Q 2020"/>
    <n v="0"/>
    <s v="Luxury Brand A"/>
    <s v="Luxury Brand A"/>
    <s v="Tier 1 Agency C"/>
    <s v="n/a"/>
    <s v=""/>
    <x v="2"/>
    <s v="3 days shoot with :15 lift"/>
    <s v="abid_425_export"/>
    <s v="Original"/>
    <n v="188900"/>
    <s v="firm-bid"/>
    <m/>
    <m/>
    <m/>
    <m/>
    <m/>
    <m/>
    <m/>
    <n v="0"/>
    <n v="0"/>
    <n v="176660"/>
    <m/>
    <n v="0"/>
    <n v="0"/>
    <n v="0"/>
    <n v="0"/>
    <n v="0"/>
    <n v="0"/>
    <n v="0"/>
    <n v="0"/>
    <n v="0"/>
    <n v="0"/>
    <n v="0"/>
    <m/>
    <n v="188900"/>
    <m/>
    <m/>
    <m/>
    <m/>
    <n v="188900"/>
    <m/>
    <m/>
    <m/>
    <m/>
    <m/>
    <m/>
    <m/>
    <x v="2"/>
  </r>
  <r>
    <s v="Stella Solstice - 1Q 2020"/>
    <n v="0"/>
    <s v="Luxury Brand A"/>
    <s v="Luxury Brand A"/>
    <s v="Tier 1 Agency C"/>
    <s v="n/a"/>
    <s v=""/>
    <x v="2"/>
    <s v="Nicole Ackermanns Approach - VFX + Finishing."/>
    <s v="abid_1080698_export"/>
    <s v="Original"/>
    <n v="163600"/>
    <s v="firm-bid"/>
    <m/>
    <n v="1"/>
    <m/>
    <m/>
    <m/>
    <m/>
    <m/>
    <n v="163600"/>
    <n v="0"/>
    <n v="176660"/>
    <m/>
    <n v="0"/>
    <n v="0"/>
    <n v="0"/>
    <n v="0"/>
    <n v="0"/>
    <n v="0"/>
    <n v="0"/>
    <n v="0"/>
    <n v="0"/>
    <n v="163600"/>
    <n v="0"/>
    <m/>
    <n v="163600"/>
    <m/>
    <m/>
    <m/>
    <m/>
    <n v="163600"/>
    <m/>
    <m/>
    <m/>
    <m/>
    <m/>
    <m/>
    <m/>
    <x v="2"/>
  </r>
  <r>
    <s v="Stella Solstice - 1Q 2020"/>
    <n v="1"/>
    <s v="Luxury Brand A"/>
    <s v="Luxury Brand A"/>
    <s v="Tier 1 Agency C"/>
    <s v="n/a"/>
    <s v="The Mill"/>
    <x v="2"/>
    <s v="Martin Aamund's Approach VFX + Finishing"/>
    <s v="abid_1080818_export"/>
    <s v="Original"/>
    <n v="119500"/>
    <s v="firm-bid"/>
    <n v="176660"/>
    <m/>
    <m/>
    <m/>
    <m/>
    <m/>
    <m/>
    <n v="0"/>
    <n v="0"/>
    <n v="176660"/>
    <n v="119500"/>
    <n v="119500"/>
    <n v="0"/>
    <n v="0"/>
    <n v="0"/>
    <n v="0"/>
    <n v="0"/>
    <n v="0"/>
    <n v="0"/>
    <n v="0"/>
    <n v="0"/>
    <n v="0"/>
    <m/>
    <n v="119500"/>
    <n v="119500"/>
    <m/>
    <m/>
    <m/>
    <n v="119500"/>
    <n v="119500"/>
    <m/>
    <m/>
    <m/>
    <m/>
    <m/>
    <m/>
    <x v="2"/>
  </r>
  <r>
    <s v="Stella Solstice - 1Q 2020"/>
    <n v="0"/>
    <s v="Luxury Brand A"/>
    <s v="Luxury Brand A"/>
    <s v="Tier 1 Agency C"/>
    <s v="n/a"/>
    <s v=""/>
    <x v="6"/>
    <s v="Quiet City Stella Solstice Bid"/>
    <s v="AICP_ POD_Stella_Bid Form"/>
    <s v="Original"/>
    <n v="72000"/>
    <s v="firm-bid"/>
    <m/>
    <m/>
    <m/>
    <m/>
    <m/>
    <m/>
    <m/>
    <n v="0"/>
    <n v="0"/>
    <n v="73500"/>
    <m/>
    <n v="0"/>
    <n v="0"/>
    <n v="0"/>
    <n v="0"/>
    <n v="0"/>
    <n v="0"/>
    <n v="0"/>
    <n v="0"/>
    <n v="0"/>
    <n v="0"/>
    <n v="0"/>
    <m/>
    <n v="72000"/>
    <m/>
    <m/>
    <m/>
    <m/>
    <m/>
    <m/>
    <m/>
    <m/>
    <m/>
    <m/>
    <n v="72000"/>
    <m/>
    <x v="4"/>
  </r>
  <r>
    <s v="Stella Solstice - 1Q 2020"/>
    <n v="0"/>
    <s v="Luxury Brand A"/>
    <s v="Luxury Brand A"/>
    <s v="Tier 1 Agency C"/>
    <s v="n/a"/>
    <s v=""/>
    <x v="6"/>
    <s v="Quiet City Stella Solstice Est2"/>
    <s v="AICP_ POD_Stella EST2_Bid Form"/>
    <s v="Original"/>
    <n v="75000"/>
    <s v="firm-bid"/>
    <m/>
    <m/>
    <m/>
    <m/>
    <m/>
    <m/>
    <m/>
    <n v="0"/>
    <n v="0"/>
    <n v="73500"/>
    <m/>
    <n v="0"/>
    <n v="0"/>
    <n v="0"/>
    <n v="0"/>
    <n v="0"/>
    <n v="0"/>
    <n v="0"/>
    <n v="0"/>
    <n v="0"/>
    <n v="0"/>
    <n v="0"/>
    <m/>
    <n v="75000"/>
    <m/>
    <m/>
    <m/>
    <m/>
    <m/>
    <m/>
    <m/>
    <m/>
    <m/>
    <m/>
    <n v="75000"/>
    <m/>
    <x v="4"/>
  </r>
  <r>
    <s v="Michelob Ultra Seltzer SB Social Shoot - 21SB"/>
    <n v="1"/>
    <s v="Luxury Brand A"/>
    <s v="Luxury Brand A"/>
    <s v="Tier 1 Agency C"/>
    <s v="n/a"/>
    <s v="Independent Media Inc."/>
    <x v="0"/>
    <s v="IM/MU"/>
    <s v="MU REVISED"/>
    <s v="Original"/>
    <n v="119844.5344"/>
    <s v="cost-plus"/>
    <n v="119844.5344"/>
    <m/>
    <m/>
    <m/>
    <m/>
    <m/>
    <m/>
    <n v="0"/>
    <n v="0"/>
    <n v="119844.5344"/>
    <n v="119844.5344"/>
    <n v="119844.5344"/>
    <n v="0"/>
    <n v="0"/>
    <n v="0"/>
    <n v="0"/>
    <n v="0"/>
    <n v="0"/>
    <n v="0"/>
    <n v="0"/>
    <n v="0"/>
    <n v="0"/>
    <n v="119844.5344"/>
    <m/>
    <m/>
    <m/>
    <m/>
    <n v="119844.5344"/>
    <m/>
    <m/>
    <m/>
    <m/>
    <m/>
    <m/>
    <m/>
    <m/>
    <x v="0"/>
  </r>
  <r>
    <s v="Bud Light OOH Studio Shoot - 1Q 2020"/>
    <n v="1"/>
    <s v="Luxury Brand A"/>
    <s v="Luxury Brand A"/>
    <s v="Tier 1 Agency C"/>
    <s v="n/a"/>
    <s v="ETC. Creative INC."/>
    <x v="5"/>
    <s v="Final Bud Light Summer OOH"/>
    <s v="bud light studio"/>
    <s v="Original"/>
    <n v="27525"/>
    <s v="cost-plus"/>
    <n v="27525"/>
    <m/>
    <m/>
    <m/>
    <m/>
    <n v="1"/>
    <m/>
    <n v="0"/>
    <n v="0"/>
    <n v="27525"/>
    <n v="27525"/>
    <n v="27525"/>
    <n v="0"/>
    <n v="0"/>
    <n v="0"/>
    <n v="27525"/>
    <n v="27525"/>
    <n v="0"/>
    <n v="0"/>
    <n v="27525"/>
    <n v="0"/>
    <n v="27525"/>
    <m/>
    <n v="27525"/>
    <n v="27525"/>
    <m/>
    <m/>
    <m/>
    <m/>
    <m/>
    <n v="27525"/>
    <n v="27525"/>
    <m/>
    <m/>
    <m/>
    <m/>
    <x v="5"/>
  </r>
  <r>
    <s v="YTIR Stella 1Q 2021"/>
    <n v="1"/>
    <s v="Luxury Brand A"/>
    <s v="Luxury Brand A"/>
    <s v="Tier 1 Agency C"/>
    <s v="n/a"/>
    <s v="Furlined"/>
    <x v="0"/>
    <s v="Furlined Yael Staav Stella LA Bid Package"/>
    <s v="Furlined Stella LosAngeles Bid Staav ABID v1"/>
    <s v="Original"/>
    <n v="546874"/>
    <s v="cost-plus"/>
    <n v="702069.6716"/>
    <n v="1"/>
    <m/>
    <m/>
    <m/>
    <n v="1"/>
    <m/>
    <n v="546874"/>
    <n v="546874"/>
    <n v="702069.67162222217"/>
    <n v="546874"/>
    <n v="546874"/>
    <n v="0"/>
    <n v="0"/>
    <n v="0"/>
    <n v="546874"/>
    <n v="546874"/>
    <n v="0"/>
    <n v="546874"/>
    <n v="546874"/>
    <n v="546874"/>
    <n v="546874"/>
    <n v="546874"/>
    <m/>
    <m/>
    <m/>
    <m/>
    <n v="546874"/>
    <m/>
    <m/>
    <m/>
    <m/>
    <m/>
    <m/>
    <m/>
    <m/>
    <x v="0"/>
  </r>
  <r>
    <s v="YTIR Stella 1Q 2021"/>
    <n v="0"/>
    <s v="Luxury Brand A"/>
    <s v="Luxury Brand A"/>
    <s v="Tier 1 Agency C"/>
    <s v="n/a"/>
    <s v=""/>
    <x v="0"/>
    <s v="Furlined Yael Staav Stella Atlanta Bid Package"/>
    <s v="Furlined Stella Atlanta Bid Staav ABID v1"/>
    <s v="Original"/>
    <n v="539687"/>
    <s v="cost-plus"/>
    <m/>
    <n v="1"/>
    <m/>
    <m/>
    <m/>
    <n v="1"/>
    <m/>
    <n v="539687"/>
    <n v="0"/>
    <n v="702069.67162222217"/>
    <m/>
    <n v="0"/>
    <n v="0"/>
    <n v="0"/>
    <n v="0"/>
    <n v="539687"/>
    <n v="0"/>
    <n v="0"/>
    <n v="0"/>
    <n v="0"/>
    <n v="539687"/>
    <n v="539687"/>
    <n v="539687"/>
    <m/>
    <m/>
    <m/>
    <m/>
    <m/>
    <m/>
    <m/>
    <m/>
    <m/>
    <m/>
    <m/>
    <m/>
    <m/>
    <x v="0"/>
  </r>
  <r>
    <s v="YTIR Stella 1Q 2021"/>
    <n v="0"/>
    <s v="Luxury Brand A"/>
    <s v="Luxury Brand A"/>
    <s v="Tier 1 Agency C"/>
    <s v="n/a"/>
    <s v=""/>
    <x v="0"/>
    <s v="Furlined Yael Staav Stella Atlanta Bid Package v2"/>
    <s v="Furlined Stella Atlanta Bid Staav ABID v2"/>
    <s v="Original"/>
    <n v="546087"/>
    <s v="cost-plus"/>
    <m/>
    <n v="1"/>
    <m/>
    <m/>
    <m/>
    <n v="1"/>
    <m/>
    <n v="546087"/>
    <n v="0"/>
    <n v="702069.67162222217"/>
    <m/>
    <n v="0"/>
    <n v="0"/>
    <n v="0"/>
    <n v="0"/>
    <n v="546087"/>
    <n v="0"/>
    <n v="0"/>
    <n v="0"/>
    <n v="0"/>
    <n v="546087"/>
    <n v="546087"/>
    <n v="546087"/>
    <m/>
    <m/>
    <m/>
    <m/>
    <m/>
    <m/>
    <m/>
    <m/>
    <m/>
    <m/>
    <m/>
    <m/>
    <m/>
    <x v="0"/>
  </r>
  <r>
    <s v="YTIR Stella 1Q 2021"/>
    <n v="0"/>
    <s v="Luxury Brand A"/>
    <s v="Luxury Brand A"/>
    <s v="Tier 1 Agency C"/>
    <s v="n/a"/>
    <s v=""/>
    <x v="0"/>
    <s v="Furlined Yael Staav Stella LA Bid Package v2"/>
    <s v="Furlined Stella LosAngeles ABID Bid Staav v2"/>
    <s v="Original"/>
    <n v="546874"/>
    <s v="cost-plus"/>
    <m/>
    <n v="1"/>
    <m/>
    <m/>
    <m/>
    <n v="1"/>
    <m/>
    <n v="546874"/>
    <n v="0"/>
    <n v="702069.67162222217"/>
    <m/>
    <n v="0"/>
    <n v="0"/>
    <n v="0"/>
    <n v="0"/>
    <n v="546874"/>
    <n v="0"/>
    <n v="0"/>
    <n v="0"/>
    <n v="0"/>
    <n v="546874"/>
    <n v="546874"/>
    <n v="546874"/>
    <m/>
    <m/>
    <m/>
    <m/>
    <m/>
    <m/>
    <m/>
    <m/>
    <m/>
    <m/>
    <m/>
    <m/>
    <m/>
    <x v="0"/>
  </r>
  <r>
    <s v="YTIR Stella 1Q 2021"/>
    <n v="0"/>
    <s v="Luxury Brand A"/>
    <s v="Luxury Brand A"/>
    <s v="Tier 1 Agency C"/>
    <s v="n/a"/>
    <s v=""/>
    <x v="0"/>
    <s v="Stella Submission_Los Angeles"/>
    <s v="AC.STELLA.ROMANEK.BID.LA_2DY.V4"/>
    <s v="Original"/>
    <n v="883568.14729999995"/>
    <s v="cost-plus"/>
    <m/>
    <m/>
    <m/>
    <m/>
    <m/>
    <m/>
    <m/>
    <n v="0"/>
    <n v="0"/>
    <n v="702069.67162222217"/>
    <m/>
    <n v="0"/>
    <n v="0"/>
    <n v="0"/>
    <n v="0"/>
    <n v="0"/>
    <n v="0"/>
    <n v="0"/>
    <n v="0"/>
    <n v="0"/>
    <n v="0"/>
    <n v="0"/>
    <n v="883568.14729999995"/>
    <m/>
    <m/>
    <m/>
    <m/>
    <m/>
    <m/>
    <m/>
    <m/>
    <m/>
    <m/>
    <m/>
    <m/>
    <m/>
    <x v="0"/>
  </r>
  <r>
    <s v="YTIR Stella 1Q 2021"/>
    <n v="0"/>
    <s v="Luxury Brand A"/>
    <s v="Luxury Brand A"/>
    <s v="Tier 1 Agency C"/>
    <s v="n/a"/>
    <s v=""/>
    <x v="0"/>
    <s v="Stella Submission_New Orleans"/>
    <s v="AC.STELLA.ROMANEK.BID.NO_2DY.V4.abid"/>
    <s v="Original"/>
    <n v="968869.89729999995"/>
    <s v="cost-plus"/>
    <m/>
    <m/>
    <m/>
    <m/>
    <m/>
    <m/>
    <m/>
    <n v="0"/>
    <n v="0"/>
    <n v="702069.67162222217"/>
    <m/>
    <n v="0"/>
    <n v="0"/>
    <n v="0"/>
    <n v="0"/>
    <n v="0"/>
    <n v="0"/>
    <n v="0"/>
    <n v="0"/>
    <n v="0"/>
    <n v="0"/>
    <n v="0"/>
    <n v="968869.89729999995"/>
    <m/>
    <m/>
    <m/>
    <m/>
    <m/>
    <m/>
    <m/>
    <m/>
    <m/>
    <m/>
    <m/>
    <m/>
    <m/>
    <x v="0"/>
  </r>
  <r>
    <s v="YTIR Stella 1Q 2021"/>
    <n v="0"/>
    <s v="Luxury Brand A"/>
    <s v="Luxury Brand A"/>
    <s v="Tier 1 Agency C"/>
    <s v="n/a"/>
    <s v=""/>
    <x v="0"/>
    <s v="ATLANTA-2x12 Bid Pkg"/>
    <s v="ATLANTA Bid Pkg"/>
    <s v="Original"/>
    <n v="779870"/>
    <s v="cost-plus"/>
    <m/>
    <m/>
    <n v="1"/>
    <m/>
    <m/>
    <n v="1"/>
    <m/>
    <n v="0"/>
    <n v="0"/>
    <n v="702069.67162222217"/>
    <m/>
    <n v="0"/>
    <n v="0"/>
    <n v="779870"/>
    <n v="0"/>
    <n v="779870"/>
    <n v="0"/>
    <n v="0"/>
    <n v="0"/>
    <n v="0"/>
    <n v="779870"/>
    <n v="779870"/>
    <n v="779870"/>
    <m/>
    <m/>
    <m/>
    <m/>
    <m/>
    <m/>
    <m/>
    <m/>
    <m/>
    <m/>
    <m/>
    <m/>
    <m/>
    <x v="0"/>
  </r>
  <r>
    <s v="YTIR Stella 1Q 2021"/>
    <n v="0"/>
    <s v="Luxury Brand A"/>
    <s v="Luxury Brand A"/>
    <s v="Tier 1 Agency C"/>
    <s v="n/a"/>
    <s v=""/>
    <x v="0"/>
    <s v="LOS ANGELES-2x12 Bid Pkg"/>
    <s v="LOS ANGELES Bid Pkg"/>
    <s v="Original"/>
    <n v="777527"/>
    <s v="cost-plus"/>
    <m/>
    <m/>
    <n v="1"/>
    <m/>
    <m/>
    <n v="1"/>
    <m/>
    <n v="0"/>
    <n v="0"/>
    <n v="702069.67162222217"/>
    <m/>
    <n v="0"/>
    <n v="0"/>
    <n v="777527"/>
    <n v="0"/>
    <n v="777527"/>
    <n v="0"/>
    <n v="0"/>
    <n v="0"/>
    <n v="0"/>
    <n v="777527"/>
    <n v="777527"/>
    <n v="777527"/>
    <m/>
    <m/>
    <m/>
    <m/>
    <m/>
    <m/>
    <m/>
    <m/>
    <m/>
    <m/>
    <m/>
    <m/>
    <m/>
    <x v="0"/>
  </r>
  <r>
    <s v="YTIR Stella 1Q 2021"/>
    <n v="0"/>
    <s v="Luxury Brand A"/>
    <s v="Luxury Brand A"/>
    <s v="Tier 1 Agency C"/>
    <s v="n/a"/>
    <s v=""/>
    <x v="0"/>
    <s v="V2-ATLANTA-2x12 Bid Pkg"/>
    <s v="V2 PARK ATLANTA STELLA-9 MARCH"/>
    <s v="Original"/>
    <n v="729270"/>
    <s v="cost-plus"/>
    <m/>
    <m/>
    <n v="1"/>
    <m/>
    <m/>
    <n v="1"/>
    <m/>
    <n v="0"/>
    <n v="0"/>
    <n v="702069.67162222217"/>
    <m/>
    <n v="0"/>
    <n v="0"/>
    <n v="729270"/>
    <n v="0"/>
    <n v="729270"/>
    <n v="0"/>
    <n v="0"/>
    <n v="0"/>
    <n v="0"/>
    <n v="729270"/>
    <n v="729270"/>
    <n v="729270"/>
    <m/>
    <m/>
    <m/>
    <m/>
    <m/>
    <m/>
    <m/>
    <m/>
    <m/>
    <m/>
    <m/>
    <m/>
    <m/>
    <x v="0"/>
  </r>
  <r>
    <s v="YTIR Stella 1Q 2021"/>
    <n v="1"/>
    <s v="Luxury Brand A"/>
    <s v="Luxury Brand A"/>
    <s v="Tier 1 Agency C"/>
    <s v="n/a"/>
    <s v="Arcade Edit"/>
    <x v="3"/>
    <s v="Stella_Mar8_Offline_MixOnly"/>
    <s v="Bid_9654_3"/>
    <s v="Original"/>
    <n v="54046.7"/>
    <s v="cost-plus"/>
    <n v="54046.7"/>
    <m/>
    <m/>
    <m/>
    <n v="1"/>
    <n v="1"/>
    <n v="1"/>
    <n v="0"/>
    <n v="0"/>
    <n v="54046.7"/>
    <n v="54046.7"/>
    <n v="54046.7"/>
    <n v="54046.7"/>
    <n v="54046.7"/>
    <n v="54046.7"/>
    <n v="54046.7"/>
    <n v="54046.7"/>
    <n v="54046.7"/>
    <n v="54046.7"/>
    <n v="54046.7"/>
    <n v="54046.7"/>
    <n v="54046.7"/>
    <m/>
    <m/>
    <m/>
    <n v="54046.7"/>
    <n v="54046.7"/>
    <m/>
    <m/>
    <m/>
    <m/>
    <m/>
    <m/>
    <m/>
    <m/>
    <m/>
    <x v="3"/>
  </r>
  <r>
    <s v="YTIR Stella 1Q 2021"/>
    <n v="1"/>
    <s v="Luxury Brand A"/>
    <s v="Luxury Brand A"/>
    <s v="Tier 1 Agency C"/>
    <s v="n/a"/>
    <s v="Arcade Edit"/>
    <x v="4"/>
    <s v="Stella_Mar8_Offline_MixOnly"/>
    <s v="Audio"/>
    <s v="Original"/>
    <n v="3560"/>
    <s v="cost-plus"/>
    <n v="3560"/>
    <m/>
    <m/>
    <m/>
    <n v="1"/>
    <n v="1"/>
    <n v="1"/>
    <n v="0"/>
    <n v="0"/>
    <n v="3560"/>
    <n v="3560"/>
    <n v="3560"/>
    <n v="3560"/>
    <n v="3560"/>
    <n v="3560"/>
    <n v="3560"/>
    <n v="3560"/>
    <n v="3560"/>
    <n v="3560"/>
    <n v="3560"/>
    <n v="3560"/>
    <n v="3560"/>
    <m/>
    <n v="3560"/>
    <n v="3560"/>
    <m/>
    <m/>
    <m/>
    <m/>
    <m/>
    <m/>
    <m/>
    <m/>
    <m/>
    <n v="3560"/>
    <n v="3560"/>
    <x v="4"/>
  </r>
  <r>
    <s v="MU Earth Day"/>
    <n v="0"/>
    <s v="Luxury Brand A"/>
    <s v="Luxury Brand A"/>
    <s v="Tier 1 Agency C"/>
    <s v="n/a"/>
    <s v=""/>
    <x v="0"/>
    <s v="Bid Michelob Ultra Atlanta v2.5"/>
    <s v="Bid 2125 Michelob ATL v2.5vc ABID"/>
    <s v="Original"/>
    <n v="915193.07519999996"/>
    <s v="cost-plus"/>
    <m/>
    <n v="1"/>
    <n v="1"/>
    <m/>
    <m/>
    <n v="1"/>
    <m/>
    <n v="915193.07519999996"/>
    <n v="0"/>
    <n v="737018.98235714284"/>
    <m/>
    <n v="0"/>
    <n v="0"/>
    <n v="915193.07519999996"/>
    <n v="0"/>
    <n v="915193.07519999996"/>
    <n v="0"/>
    <n v="0"/>
    <n v="0"/>
    <n v="0"/>
    <n v="915193.07519999996"/>
    <n v="915193.07519999996"/>
    <n v="915193.07519999996"/>
    <m/>
    <m/>
    <m/>
    <m/>
    <m/>
    <m/>
    <m/>
    <m/>
    <m/>
    <m/>
    <m/>
    <m/>
    <m/>
    <x v="0"/>
  </r>
  <r>
    <s v="MU Earth Day"/>
    <n v="1"/>
    <s v="Luxury Brand A"/>
    <s v="Luxury Brand A"/>
    <s v="Tier 1 Agency C"/>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n v="0"/>
    <n v="676807.62479999999"/>
    <n v="676807.62479999999"/>
    <n v="0"/>
    <n v="676807.62479999999"/>
    <n v="676807.62479999999"/>
    <n v="676807.62479999999"/>
    <n v="676807.62479999999"/>
    <n v="676807.62479999999"/>
    <m/>
    <m/>
    <m/>
    <m/>
    <n v="676807.62479999999"/>
    <m/>
    <m/>
    <m/>
    <m/>
    <m/>
    <m/>
    <m/>
    <m/>
    <x v="0"/>
  </r>
  <r>
    <s v="MU Earth Day"/>
    <n v="0"/>
    <s v="Luxury Brand A"/>
    <s v="Luxury Brand A"/>
    <s v="Tier 1 Agency C"/>
    <s v="n/a"/>
    <s v=""/>
    <x v="0"/>
    <s v="Michelob Rev Bid ATL v2.9"/>
    <s v="Bid 2125 Michelob ATL v2.9hh ABID"/>
    <s v="Original"/>
    <n v="799179.59589999996"/>
    <s v="cost-plus"/>
    <m/>
    <n v="1"/>
    <n v="1"/>
    <m/>
    <m/>
    <n v="1"/>
    <m/>
    <n v="799179.59589999996"/>
    <n v="0"/>
    <n v="737018.98235714284"/>
    <m/>
    <n v="0"/>
    <n v="0"/>
    <n v="799179.59589999996"/>
    <n v="0"/>
    <n v="799179.59589999996"/>
    <n v="0"/>
    <n v="0"/>
    <n v="0"/>
    <n v="0"/>
    <n v="799179.59589999996"/>
    <n v="799179.59589999996"/>
    <n v="799179.59589999996"/>
    <m/>
    <m/>
    <m/>
    <m/>
    <m/>
    <m/>
    <m/>
    <m/>
    <m/>
    <m/>
    <m/>
    <m/>
    <m/>
    <x v="0"/>
  </r>
  <r>
    <s v="MU Earth Day"/>
    <n v="0"/>
    <s v="Luxury Brand A"/>
    <s v="Luxury Brand A"/>
    <s v="Tier 1 Agency C"/>
    <s v="n/a"/>
    <s v=""/>
    <x v="0"/>
    <s v="Michelob Rev Bid COLOMBIA v1.5"/>
    <s v="Bid 2125 Michelob v1.5 COLO ABID"/>
    <s v="Original"/>
    <n v="662391.20189999999"/>
    <s v="cost-plus"/>
    <m/>
    <n v="1"/>
    <n v="1"/>
    <m/>
    <m/>
    <n v="1"/>
    <m/>
    <n v="662391.20189999999"/>
    <n v="0"/>
    <n v="737018.98235714284"/>
    <m/>
    <n v="0"/>
    <n v="0"/>
    <n v="662391.20189999999"/>
    <n v="0"/>
    <n v="662391.20189999999"/>
    <n v="0"/>
    <n v="0"/>
    <n v="0"/>
    <n v="0"/>
    <n v="662391.20189999999"/>
    <n v="662391.20189999999"/>
    <n v="662391.20189999999"/>
    <m/>
    <m/>
    <m/>
    <m/>
    <m/>
    <m/>
    <m/>
    <m/>
    <m/>
    <m/>
    <m/>
    <m/>
    <m/>
    <x v="0"/>
  </r>
  <r>
    <s v="MU Earth Day"/>
    <n v="0"/>
    <s v="Luxury Brand A"/>
    <s v="Luxury Brand A"/>
    <s v="Tier 1 Agency C"/>
    <s v="n/a"/>
    <s v=""/>
    <x v="0"/>
    <s v="Michelob Rev Bid COLOMBIA v1.7"/>
    <s v="Bid 2125 Michelob v1.7 COLO ABID"/>
    <s v="Original"/>
    <n v="603650.83429999999"/>
    <s v="cost-plus"/>
    <m/>
    <n v="1"/>
    <n v="1"/>
    <m/>
    <m/>
    <n v="1"/>
    <m/>
    <n v="603650.83429999999"/>
    <n v="0"/>
    <n v="737018.98235714284"/>
    <m/>
    <n v="0"/>
    <n v="0"/>
    <n v="603650.83429999999"/>
    <n v="0"/>
    <n v="603650.83429999999"/>
    <n v="0"/>
    <n v="0"/>
    <n v="0"/>
    <n v="0"/>
    <n v="603650.83429999999"/>
    <n v="603650.83429999999"/>
    <n v="603650.83429999999"/>
    <m/>
    <m/>
    <m/>
    <m/>
    <m/>
    <m/>
    <m/>
    <m/>
    <m/>
    <m/>
    <m/>
    <m/>
    <m/>
    <x v="0"/>
  </r>
  <r>
    <s v="MU Earth Day"/>
    <n v="0"/>
    <s v="Luxury Brand A"/>
    <s v="Luxury Brand A"/>
    <s v="Tier 1 Agency C"/>
    <s v="n/a"/>
    <s v=""/>
    <x v="0"/>
    <s v="Bid Michelob Ultra Miami v3.4"/>
    <s v="Bid 2125 Michelob FL v3.4vc ABID"/>
    <s v="Original"/>
    <n v="704353.69850000006"/>
    <s v="cost-plus"/>
    <m/>
    <n v="1"/>
    <n v="1"/>
    <m/>
    <m/>
    <n v="1"/>
    <m/>
    <n v="704353.69850000006"/>
    <n v="0"/>
    <n v="737018.98235714284"/>
    <m/>
    <n v="0"/>
    <n v="0"/>
    <n v="704353.69850000006"/>
    <n v="0"/>
    <n v="704353.69850000006"/>
    <n v="0"/>
    <n v="0"/>
    <n v="0"/>
    <n v="0"/>
    <n v="704353.69850000006"/>
    <n v="704353.69850000006"/>
    <n v="704353.69850000006"/>
    <m/>
    <m/>
    <m/>
    <m/>
    <m/>
    <m/>
    <m/>
    <m/>
    <m/>
    <m/>
    <m/>
    <m/>
    <m/>
    <x v="0"/>
  </r>
  <r>
    <s v="MU Earth Day"/>
    <n v="0"/>
    <s v="Luxury Brand A"/>
    <s v="Luxury Brand A"/>
    <s v="Tier 1 Agency C"/>
    <s v="n/a"/>
    <s v=""/>
    <x v="0"/>
    <s v="Bid Michelob Ultra Atlanta v2.10"/>
    <s v="Bid 2125 Michelob ATL v2.10vc ABID"/>
    <s v="Original"/>
    <n v="797556.84589999996"/>
    <s v="cost-plus"/>
    <m/>
    <n v="1"/>
    <n v="1"/>
    <m/>
    <m/>
    <n v="1"/>
    <m/>
    <n v="797556.84589999996"/>
    <n v="0"/>
    <n v="737018.98235714284"/>
    <m/>
    <n v="0"/>
    <n v="0"/>
    <n v="797556.84589999996"/>
    <n v="0"/>
    <n v="797556.84589999996"/>
    <n v="0"/>
    <n v="0"/>
    <n v="0"/>
    <n v="0"/>
    <n v="797556.84589999996"/>
    <n v="797556.84589999996"/>
    <n v="797556.84589999996"/>
    <m/>
    <m/>
    <m/>
    <m/>
    <m/>
    <m/>
    <m/>
    <m/>
    <m/>
    <m/>
    <m/>
    <m/>
    <m/>
    <x v="0"/>
  </r>
  <r>
    <s v="MU Earth Day"/>
    <n v="0"/>
    <s v="Luxury Brand A"/>
    <s v="Luxury Brand A"/>
    <s v="Tier 1 Agency C"/>
    <s v="n/a"/>
    <s v=""/>
    <x v="3"/>
    <s v="EarthDay_MusicVideo_editcolormix_NOWKND"/>
    <s v="EarthDay_OfflineColorMix_NOWKND"/>
    <s v="Original"/>
    <n v="175290.14"/>
    <s v="firm-bid"/>
    <m/>
    <m/>
    <m/>
    <m/>
    <n v="1"/>
    <n v="1"/>
    <n v="1"/>
    <n v="0"/>
    <n v="0"/>
    <n v="161300.64199999999"/>
    <m/>
    <n v="0"/>
    <n v="0"/>
    <n v="175290.14"/>
    <n v="175290.14"/>
    <n v="175290.14"/>
    <n v="0"/>
    <n v="0"/>
    <n v="0"/>
    <n v="0"/>
    <n v="175290.14"/>
    <n v="175290.14"/>
    <m/>
    <m/>
    <m/>
    <m/>
    <n v="175290.14"/>
    <m/>
    <m/>
    <m/>
    <m/>
    <m/>
    <m/>
    <m/>
    <m/>
    <m/>
    <x v="3"/>
  </r>
  <r>
    <s v="MU Earth Day"/>
    <n v="0"/>
    <s v="Luxury Brand A"/>
    <s v="Luxury Brand A"/>
    <s v="Tier 1 Agency C"/>
    <s v="n/a"/>
    <s v=""/>
    <x v="3"/>
    <s v="EarthDay_MusicVideo_editcolormix_ACCELERATED"/>
    <s v="EarthDay_OfflineColorMix_ACCELERATED"/>
    <s v="Original"/>
    <n v="186588.45"/>
    <s v="firm-bid"/>
    <m/>
    <m/>
    <m/>
    <m/>
    <n v="1"/>
    <n v="1"/>
    <n v="1"/>
    <n v="0"/>
    <n v="0"/>
    <n v="161300.64199999999"/>
    <m/>
    <n v="0"/>
    <n v="0"/>
    <n v="186588.45"/>
    <n v="186588.45"/>
    <n v="186588.45"/>
    <n v="0"/>
    <n v="0"/>
    <n v="0"/>
    <n v="0"/>
    <n v="186588.45"/>
    <n v="186588.45"/>
    <m/>
    <m/>
    <m/>
    <m/>
    <n v="186588.45"/>
    <m/>
    <m/>
    <m/>
    <m/>
    <m/>
    <m/>
    <m/>
    <m/>
    <m/>
    <x v="3"/>
  </r>
  <r>
    <s v="MU Earth Day"/>
    <n v="0"/>
    <s v="Luxury Brand A"/>
    <s v="Luxury Brand A"/>
    <s v="Tier 1 Agency C"/>
    <s v="n/a"/>
    <s v=""/>
    <x v="3"/>
    <s v="EarthDay_MusicVideoNOSOCIALS_editcolormix_NOWKND"/>
    <s v="MusicVideoNoSocialsNoWKND"/>
    <s v="Original"/>
    <n v="142897.44"/>
    <s v="firm-bid"/>
    <m/>
    <m/>
    <m/>
    <m/>
    <n v="1"/>
    <n v="1"/>
    <n v="1"/>
    <n v="0"/>
    <n v="0"/>
    <n v="161300.64199999999"/>
    <m/>
    <n v="0"/>
    <n v="0"/>
    <n v="142897.44"/>
    <n v="142897.44"/>
    <n v="142897.44"/>
    <n v="0"/>
    <n v="0"/>
    <n v="0"/>
    <n v="0"/>
    <n v="142897.44"/>
    <n v="142897.44"/>
    <m/>
    <m/>
    <m/>
    <m/>
    <n v="142897.44"/>
    <m/>
    <m/>
    <m/>
    <m/>
    <m/>
    <m/>
    <m/>
    <m/>
    <m/>
    <x v="3"/>
  </r>
  <r>
    <s v="MU Earth Day"/>
    <n v="0"/>
    <s v="Luxury Brand A"/>
    <s v="Luxury Brand A"/>
    <s v="Tier 1 Agency C"/>
    <s v="n/a"/>
    <s v=""/>
    <x v="3"/>
    <s v="EarthDay_MusicVideoNOSOCIALS_editcolormix_ACCELERATED"/>
    <s v="MusicVideoNOSocialsWITHWKND"/>
    <s v="Original"/>
    <n v="154433.74"/>
    <s v="firm-bid"/>
    <m/>
    <m/>
    <m/>
    <m/>
    <n v="1"/>
    <n v="1"/>
    <n v="1"/>
    <n v="0"/>
    <n v="0"/>
    <n v="161300.64199999999"/>
    <m/>
    <n v="0"/>
    <n v="0"/>
    <n v="154433.74"/>
    <n v="154433.74"/>
    <n v="154433.74"/>
    <n v="0"/>
    <n v="0"/>
    <n v="0"/>
    <n v="0"/>
    <n v="154433.74"/>
    <n v="154433.74"/>
    <m/>
    <m/>
    <m/>
    <m/>
    <n v="154433.74"/>
    <m/>
    <m/>
    <m/>
    <m/>
    <m/>
    <m/>
    <m/>
    <m/>
    <m/>
    <x v="3"/>
  </r>
  <r>
    <s v="MU Earth Day"/>
    <n v="1"/>
    <s v="Luxury Brand A"/>
    <s v="Luxury Brand A"/>
    <s v="Tier 1 Agency C"/>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m/>
    <m/>
    <m/>
    <n v="147293.44"/>
    <n v="147293.44"/>
    <m/>
    <m/>
    <m/>
    <m/>
    <m/>
    <m/>
    <m/>
    <m/>
    <m/>
    <x v="3"/>
  </r>
  <r>
    <s v="MU Earth Day"/>
    <n v="1"/>
    <s v="Luxury Brand A"/>
    <s v="Luxury Brand A"/>
    <s v="Tier 1 Agency C"/>
    <s v="n/a"/>
    <s v="The Mill"/>
    <x v="2"/>
    <s v="3/12 | Music Video"/>
    <s v="abid_1082867_export"/>
    <s v="Original"/>
    <n v="168120"/>
    <s v="cost-plus"/>
    <n v="174120"/>
    <m/>
    <m/>
    <m/>
    <m/>
    <m/>
    <m/>
    <n v="0"/>
    <n v="0"/>
    <n v="174120"/>
    <n v="168120"/>
    <n v="168120"/>
    <n v="0"/>
    <n v="0"/>
    <n v="0"/>
    <n v="0"/>
    <n v="0"/>
    <n v="0"/>
    <n v="0"/>
    <n v="0"/>
    <n v="0"/>
    <n v="0"/>
    <m/>
    <n v="168120"/>
    <n v="168120"/>
    <m/>
    <m/>
    <m/>
    <n v="168120"/>
    <n v="168120"/>
    <m/>
    <m/>
    <m/>
    <m/>
    <m/>
    <m/>
    <x v="2"/>
  </r>
  <r>
    <s v="MU Earth Day"/>
    <n v="0"/>
    <s v="Luxury Brand A"/>
    <s v="Luxury Brand A"/>
    <s v="Tier 1 Agency C"/>
    <s v="n/a"/>
    <s v=""/>
    <x v="2"/>
    <s v="3/12 | Music Video Accelerated"/>
    <s v="abid_1082871_export"/>
    <s v="Original"/>
    <n v="180120"/>
    <s v="cost-plus"/>
    <m/>
    <m/>
    <m/>
    <m/>
    <m/>
    <m/>
    <m/>
    <n v="0"/>
    <n v="0"/>
    <n v="174120"/>
    <m/>
    <n v="0"/>
    <n v="0"/>
    <n v="0"/>
    <n v="0"/>
    <n v="0"/>
    <n v="0"/>
    <n v="0"/>
    <n v="0"/>
    <n v="0"/>
    <n v="0"/>
    <n v="0"/>
    <m/>
    <n v="180120"/>
    <m/>
    <m/>
    <m/>
    <m/>
    <n v="180120"/>
    <m/>
    <m/>
    <m/>
    <m/>
    <m/>
    <m/>
    <m/>
    <x v="2"/>
  </r>
  <r>
    <s v="Bud Light Cooler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Bud Light Cooler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Bud Light Coolers"/>
    <n v="1"/>
    <s v="Luxury Brand A"/>
    <s v="Luxury Brand A"/>
    <s v="Tier 1 Agency C"/>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n v="0"/>
    <n v="0"/>
    <n v="0"/>
    <n v="0"/>
    <n v="1344821.5530000001"/>
    <n v="0"/>
    <n v="1344821.5530000001"/>
    <n v="0"/>
    <n v="1344821.5530000001"/>
    <m/>
    <m/>
    <m/>
    <m/>
    <n v="1344821.5530000001"/>
    <m/>
    <m/>
    <m/>
    <m/>
    <m/>
    <m/>
    <m/>
    <m/>
    <x v="0"/>
  </r>
  <r>
    <s v="Bud Light Coolers"/>
    <n v="0"/>
    <s v="Luxury Brand A"/>
    <s v="Luxury Brand A"/>
    <s v="Tier 1 Agency C"/>
    <s v="n/a"/>
    <s v=""/>
    <x v="0"/>
    <s v="AC.BUDLIGHT.REES.BID.NO_3DY.V2"/>
    <s v="AC.BUDLIGHT.REES.BID.NO_3DY.V3.abid"/>
    <s v="Original"/>
    <n v="1369572.1780000001"/>
    <s v="cost-plus"/>
    <m/>
    <n v="1"/>
    <n v="1"/>
    <m/>
    <m/>
    <m/>
    <m/>
    <n v="1369572.1780000001"/>
    <n v="0"/>
    <n v="960338.05835714273"/>
    <m/>
    <n v="0"/>
    <n v="0"/>
    <n v="1369572.1780000001"/>
    <n v="0"/>
    <n v="0"/>
    <n v="0"/>
    <n v="0"/>
    <n v="0"/>
    <n v="0"/>
    <n v="1369572.1780000001"/>
    <n v="0"/>
    <n v="1369572.1780000001"/>
    <m/>
    <m/>
    <m/>
    <m/>
    <m/>
    <m/>
    <m/>
    <m/>
    <m/>
    <m/>
    <m/>
    <m/>
    <m/>
    <x v="0"/>
  </r>
  <r>
    <s v="Bud Light Coolers"/>
    <n v="0"/>
    <s v="Luxury Brand A"/>
    <s v="Luxury Brand A"/>
    <s v="Tier 1 Agency C"/>
    <s v="n/a"/>
    <s v=""/>
    <x v="0"/>
    <s v="Bud Light / Mike Warzin / Arts &amp; Sciences / 4 Days / New Orleans"/>
    <s v="Bud Light_Warzin_A&amp;S_4 Day_New Orleans"/>
    <s v="Original"/>
    <n v="1571806.49"/>
    <s v="cost-plus"/>
    <m/>
    <m/>
    <m/>
    <m/>
    <m/>
    <m/>
    <m/>
    <n v="0"/>
    <n v="0"/>
    <n v="960338.05835714273"/>
    <m/>
    <n v="0"/>
    <n v="0"/>
    <n v="0"/>
    <n v="0"/>
    <n v="0"/>
    <n v="0"/>
    <n v="0"/>
    <n v="0"/>
    <n v="0"/>
    <n v="0"/>
    <n v="0"/>
    <n v="1571806.49"/>
    <m/>
    <m/>
    <m/>
    <m/>
    <m/>
    <m/>
    <m/>
    <m/>
    <m/>
    <m/>
    <m/>
    <m/>
    <m/>
    <x v="0"/>
  </r>
  <r>
    <s v="Bud Light Coolers"/>
    <n v="0"/>
    <s v="Luxury Brand A"/>
    <s v="Luxury Brand A"/>
    <s v="Tier 1 Agency C"/>
    <s v="n/a"/>
    <s v=""/>
    <x v="0"/>
    <s v="Bud Light / Mike Warzin / Arts &amp; Sciences / 4 Days / New Orleans"/>
    <s v="Bud Light_Warzin_A&amp;S_C+ Covid Costs_4 Day"/>
    <s v="Original"/>
    <n v="184356.8"/>
    <s v="cost-plus"/>
    <m/>
    <m/>
    <m/>
    <m/>
    <m/>
    <m/>
    <m/>
    <n v="0"/>
    <n v="0"/>
    <n v="960338.05835714273"/>
    <m/>
    <n v="0"/>
    <n v="0"/>
    <n v="0"/>
    <n v="0"/>
    <n v="0"/>
    <n v="0"/>
    <n v="0"/>
    <n v="0"/>
    <n v="0"/>
    <n v="0"/>
    <n v="0"/>
    <n v="184356.8"/>
    <m/>
    <m/>
    <m/>
    <m/>
    <m/>
    <m/>
    <m/>
    <m/>
    <m/>
    <m/>
    <m/>
    <m/>
    <m/>
    <x v="0"/>
  </r>
  <r>
    <s v="Bud Light Coolers"/>
    <n v="0"/>
    <s v="Luxury Brand A"/>
    <s v="Luxury Brand A"/>
    <s v="Tier 1 Agency C"/>
    <s v="n/a"/>
    <s v=""/>
    <x v="0"/>
    <s v="Bud Light / Mike Warzin / Arts &amp; Sciences / 3 Days / New Orleans"/>
    <s v="Bud Light_Warzin_A&amp;S_C+Covid Costs_3 Day"/>
    <s v="Original"/>
    <n v="150166.70000000001"/>
    <s v="cost-plus"/>
    <m/>
    <m/>
    <m/>
    <m/>
    <m/>
    <m/>
    <m/>
    <n v="0"/>
    <n v="0"/>
    <n v="960338.05835714273"/>
    <m/>
    <n v="0"/>
    <n v="0"/>
    <n v="0"/>
    <n v="0"/>
    <n v="0"/>
    <n v="0"/>
    <n v="0"/>
    <n v="0"/>
    <n v="0"/>
    <n v="0"/>
    <n v="0"/>
    <n v="150166.70000000001"/>
    <m/>
    <m/>
    <m/>
    <m/>
    <m/>
    <m/>
    <m/>
    <m/>
    <m/>
    <m/>
    <m/>
    <m/>
    <m/>
    <x v="0"/>
  </r>
  <r>
    <s v="Bud Light Coolers"/>
    <n v="0"/>
    <s v="Luxury Brand A"/>
    <s v="Luxury Brand A"/>
    <s v="Tier 1 Agency C"/>
    <s v="n/a"/>
    <s v=""/>
    <x v="0"/>
    <s v="Bud Light / Mike Warzin / Arts &amp; Sciences / 3 Days / New Orleans"/>
    <s v="Bud Light_Warzin_A&amp;S_3 Day_New Orleans"/>
    <s v="Original"/>
    <n v="1387154.67"/>
    <s v="cost-plus"/>
    <m/>
    <m/>
    <m/>
    <m/>
    <m/>
    <m/>
    <m/>
    <n v="0"/>
    <n v="0"/>
    <n v="960338.05835714273"/>
    <m/>
    <n v="0"/>
    <n v="0"/>
    <n v="0"/>
    <n v="0"/>
    <n v="0"/>
    <n v="0"/>
    <n v="0"/>
    <n v="0"/>
    <n v="0"/>
    <n v="0"/>
    <n v="0"/>
    <n v="1387154.67"/>
    <m/>
    <m/>
    <m/>
    <m/>
    <m/>
    <m/>
    <m/>
    <m/>
    <m/>
    <m/>
    <m/>
    <m/>
    <m/>
    <x v="0"/>
  </r>
  <r>
    <s v="Bud Light Coolers"/>
    <n v="0"/>
    <s v="Luxury Brand A"/>
    <s v="Luxury Brand A"/>
    <s v="Tier 1 Agency C"/>
    <s v="n/a"/>
    <s v=""/>
    <x v="0"/>
    <s v="Bud Light / Warzin / Arts &amp; Sciences / Bid Package 3.11.21"/>
    <s v="Bud LIght_Warzin_A&amp;S_3 Day_New Orleans_v2"/>
    <s v="Original"/>
    <n v="1323883.76"/>
    <s v="cost-plus"/>
    <m/>
    <m/>
    <m/>
    <m/>
    <m/>
    <m/>
    <m/>
    <n v="0"/>
    <n v="0"/>
    <n v="960338.05835714273"/>
    <m/>
    <n v="0"/>
    <n v="0"/>
    <n v="0"/>
    <n v="0"/>
    <n v="0"/>
    <n v="0"/>
    <n v="0"/>
    <n v="0"/>
    <n v="0"/>
    <n v="0"/>
    <n v="0"/>
    <n v="1323883.76"/>
    <m/>
    <m/>
    <m/>
    <m/>
    <m/>
    <m/>
    <m/>
    <m/>
    <m/>
    <m/>
    <m/>
    <m/>
    <m/>
    <x v="0"/>
  </r>
  <r>
    <s v="Bud Light Coolers"/>
    <n v="0"/>
    <s v="Luxury Brand A"/>
    <s v="Luxury Brand A"/>
    <s v="Tier 1 Agency C"/>
    <s v="n/a"/>
    <s v=""/>
    <x v="0"/>
    <s v="Bud Light / Warzin / Arts &amp; Sciences / Bid Package 3.11.21"/>
    <s v="Bud LIght_Warzin_A&amp;S_C+ COVID COSTS 3 DAY_V2"/>
    <s v="Original"/>
    <n v="137377.70000000001"/>
    <s v="cost-plus"/>
    <m/>
    <m/>
    <m/>
    <m/>
    <m/>
    <m/>
    <m/>
    <n v="0"/>
    <n v="0"/>
    <n v="960338.05835714273"/>
    <m/>
    <n v="0"/>
    <n v="0"/>
    <n v="0"/>
    <n v="0"/>
    <n v="0"/>
    <n v="0"/>
    <n v="0"/>
    <n v="0"/>
    <n v="0"/>
    <n v="0"/>
    <n v="0"/>
    <n v="137377.70000000001"/>
    <m/>
    <m/>
    <m/>
    <m/>
    <m/>
    <m/>
    <m/>
    <m/>
    <m/>
    <m/>
    <m/>
    <m/>
    <m/>
    <x v="0"/>
  </r>
  <r>
    <s v="Bud Light Coolers"/>
    <n v="0"/>
    <s v="Luxury Brand A"/>
    <s v="Luxury Brand A"/>
    <s v="Tier 1 Agency C"/>
    <s v="n/a"/>
    <s v=""/>
    <x v="0"/>
    <s v="Bud Light / Warzin / Arts &amp; Sciences / 3 Day Bid V3"/>
    <s v="Bud Light_Warzin_A&amp;S_3 Day_New Orleans_v3"/>
    <s v="Original"/>
    <n v="1316973.81"/>
    <s v="cost-plus"/>
    <m/>
    <m/>
    <m/>
    <m/>
    <m/>
    <m/>
    <m/>
    <n v="0"/>
    <n v="0"/>
    <n v="960338.05835714273"/>
    <m/>
    <n v="0"/>
    <n v="0"/>
    <n v="0"/>
    <n v="0"/>
    <n v="0"/>
    <n v="0"/>
    <n v="0"/>
    <n v="0"/>
    <n v="0"/>
    <n v="0"/>
    <n v="0"/>
    <n v="1316973.81"/>
    <m/>
    <m/>
    <m/>
    <m/>
    <m/>
    <m/>
    <m/>
    <m/>
    <m/>
    <m/>
    <m/>
    <m/>
    <m/>
    <x v="0"/>
  </r>
  <r>
    <s v="Bud Light Coolers"/>
    <n v="0"/>
    <s v="Luxury Brand A"/>
    <s v="Luxury Brand A"/>
    <s v="Tier 1 Agency C"/>
    <s v="n/a"/>
    <s v=""/>
    <x v="0"/>
    <s v="Bud Light / Warzin / Arts &amp; Sciences / 3 Day Bid V3"/>
    <s v="Bud LIght_Warzin_A&amp;S_C+ COVID COSTS 3 DAY_V2"/>
    <s v="Original"/>
    <n v="137377.70000000001"/>
    <s v="cost-plus"/>
    <m/>
    <m/>
    <m/>
    <m/>
    <m/>
    <m/>
    <m/>
    <n v="0"/>
    <n v="0"/>
    <n v="960338.05835714273"/>
    <m/>
    <n v="0"/>
    <n v="0"/>
    <n v="0"/>
    <n v="0"/>
    <n v="0"/>
    <n v="0"/>
    <n v="0"/>
    <n v="0"/>
    <n v="0"/>
    <n v="0"/>
    <n v="0"/>
    <n v="137377.70000000001"/>
    <m/>
    <m/>
    <m/>
    <m/>
    <m/>
    <m/>
    <m/>
    <m/>
    <m/>
    <m/>
    <m/>
    <m/>
    <m/>
    <x v="0"/>
  </r>
  <r>
    <s v="Bud Light Coolers"/>
    <n v="0"/>
    <s v="Luxury Brand A"/>
    <s v="Luxury Brand A"/>
    <s v="Tier 1 Agency C"/>
    <s v="n/a"/>
    <s v=""/>
    <x v="0"/>
    <s v="Bud Light / Mike Warzin / Arts &amp; Sciences / 3 Day Bid  V4"/>
    <s v="Bud Light_Warzin_A&amp;S_3 Day_New Orleans_v4"/>
    <s v="Original"/>
    <n v="1335066.78"/>
    <s v="cost-plus"/>
    <m/>
    <m/>
    <m/>
    <m/>
    <m/>
    <m/>
    <m/>
    <n v="0"/>
    <n v="0"/>
    <n v="960338.05835714273"/>
    <m/>
    <n v="0"/>
    <n v="0"/>
    <n v="0"/>
    <n v="0"/>
    <n v="0"/>
    <n v="0"/>
    <n v="0"/>
    <n v="0"/>
    <n v="0"/>
    <n v="0"/>
    <n v="0"/>
    <n v="1335066.78"/>
    <m/>
    <m/>
    <m/>
    <m/>
    <m/>
    <m/>
    <m/>
    <m/>
    <m/>
    <m/>
    <m/>
    <m/>
    <m/>
    <x v="0"/>
  </r>
  <r>
    <s v="Bud Light Coolers"/>
    <n v="0"/>
    <s v="Luxury Brand A"/>
    <s v="Luxury Brand A"/>
    <s v="Tier 1 Agency C"/>
    <s v="n/a"/>
    <s v=""/>
    <x v="0"/>
    <s v="Bud Light / Mike Warzin / Arts &amp; Sciences / 3 Day Bid  V4"/>
    <s v="Bud Light_Warzin_A&amp;S_C + Covid Costs_3 Day_V3"/>
    <s v="Original"/>
    <n v="129479.25"/>
    <s v="cost-plus"/>
    <m/>
    <m/>
    <m/>
    <m/>
    <m/>
    <m/>
    <m/>
    <n v="0"/>
    <n v="0"/>
    <n v="960338.05835714273"/>
    <m/>
    <n v="0"/>
    <n v="0"/>
    <n v="0"/>
    <n v="0"/>
    <n v="0"/>
    <n v="0"/>
    <n v="0"/>
    <n v="0"/>
    <n v="0"/>
    <n v="0"/>
    <n v="0"/>
    <n v="129479.25"/>
    <m/>
    <m/>
    <m/>
    <m/>
    <m/>
    <m/>
    <m/>
    <m/>
    <m/>
    <m/>
    <m/>
    <m/>
    <m/>
    <x v="0"/>
  </r>
  <r>
    <s v="Bud Light Coolers"/>
    <n v="1"/>
    <s v="Luxury Brand A"/>
    <s v="Luxury Brand A"/>
    <s v="Tier 1 Agency C"/>
    <s v="n/a"/>
    <s v="Arcade Edit"/>
    <x v="3"/>
    <s v="BudlightCooler_OfflineColorVOrec"/>
    <s v="Bid_9625_4"/>
    <s v="Original"/>
    <n v="140356.66"/>
    <s v="cost-plus"/>
    <n v="140356.66"/>
    <m/>
    <m/>
    <m/>
    <m/>
    <n v="1"/>
    <n v="1"/>
    <n v="0"/>
    <n v="0"/>
    <n v="140356.66"/>
    <n v="140356.66"/>
    <n v="140356.66"/>
    <n v="0"/>
    <n v="0"/>
    <n v="140356.66"/>
    <n v="140356.66"/>
    <n v="140356.66"/>
    <n v="140356.66"/>
    <n v="0"/>
    <n v="140356.66"/>
    <n v="0"/>
    <n v="140356.66"/>
    <m/>
    <m/>
    <m/>
    <n v="140356.66"/>
    <n v="140356.66"/>
    <m/>
    <m/>
    <m/>
    <m/>
    <m/>
    <m/>
    <m/>
    <m/>
    <m/>
    <x v="3"/>
  </r>
  <r>
    <s v="Bud Light Coolers"/>
    <n v="1"/>
    <s v="Luxury Brand A"/>
    <s v="Luxury Brand A"/>
    <s v="Tier 1 Agency C"/>
    <s v="n/a"/>
    <s v="The Mill"/>
    <x v="2"/>
    <s v="REV w/Mill discount - 3.11 I x1 :30, 5x :15's + End Card. Boom up x1"/>
    <s v="abid_1082799_export"/>
    <s v="Original"/>
    <n v="164130"/>
    <s v="cost-plus"/>
    <n v="164130"/>
    <m/>
    <m/>
    <m/>
    <m/>
    <m/>
    <m/>
    <n v="0"/>
    <n v="0"/>
    <n v="164130"/>
    <n v="164130"/>
    <n v="164130"/>
    <n v="0"/>
    <n v="0"/>
    <n v="0"/>
    <n v="0"/>
    <n v="0"/>
    <n v="0"/>
    <n v="0"/>
    <n v="0"/>
    <n v="0"/>
    <n v="0"/>
    <m/>
    <n v="164130"/>
    <n v="164130"/>
    <m/>
    <m/>
    <m/>
    <n v="164130"/>
    <n v="164130"/>
    <m/>
    <m/>
    <m/>
    <m/>
    <m/>
    <m/>
    <x v="2"/>
  </r>
  <r>
    <s v="Michelob Ultra FCB Shoot"/>
    <n v="1"/>
    <s v="Luxury Brand A"/>
    <s v="Luxury Brand A"/>
    <s v="Tier 1 Agency C"/>
    <s v="n/a"/>
    <s v="Maes Studio, Inc."/>
    <x v="0"/>
    <s v="Maes Approach Michelob Ultra"/>
    <s v="FCB MUL T3 Seltzer and Holiday Shoot"/>
    <s v="Original"/>
    <n v="69966.25"/>
    <s v="cost-plus"/>
    <n v="73935.166670000006"/>
    <m/>
    <m/>
    <m/>
    <m/>
    <m/>
    <m/>
    <n v="0"/>
    <n v="0"/>
    <n v="73935.166666666672"/>
    <n v="69966.25"/>
    <n v="69966.25"/>
    <n v="0"/>
    <n v="0"/>
    <n v="0"/>
    <n v="0"/>
    <n v="0"/>
    <n v="0"/>
    <n v="0"/>
    <n v="0"/>
    <n v="0"/>
    <n v="0"/>
    <n v="69966.25"/>
    <m/>
    <m/>
    <m/>
    <m/>
    <n v="69966.25"/>
    <m/>
    <m/>
    <m/>
    <m/>
    <m/>
    <m/>
    <m/>
    <m/>
    <x v="0"/>
  </r>
  <r>
    <s v="Michelob Ultra FCB Shoot"/>
    <n v="0"/>
    <s v="Luxury Brand A"/>
    <s v="Luxury Brand A"/>
    <s v="Tier 1 Agency C"/>
    <s v="n/a"/>
    <s v=""/>
    <x v="0"/>
    <s v="FCB MUL T3 Seltzer and Holiday Shoot v2"/>
    <s v="ESTv3FCB MUL T3 Seltzer and Holiday Shootv3"/>
    <s v="Original"/>
    <n v="74316.25"/>
    <s v="cost-plus"/>
    <m/>
    <m/>
    <m/>
    <m/>
    <m/>
    <m/>
    <m/>
    <n v="0"/>
    <n v="0"/>
    <n v="73935.166666666672"/>
    <m/>
    <n v="0"/>
    <n v="0"/>
    <n v="0"/>
    <n v="0"/>
    <n v="0"/>
    <n v="0"/>
    <n v="0"/>
    <n v="0"/>
    <n v="0"/>
    <n v="0"/>
    <n v="0"/>
    <n v="74316.25"/>
    <m/>
    <m/>
    <m/>
    <m/>
    <m/>
    <m/>
    <m/>
    <m/>
    <m/>
    <m/>
    <m/>
    <m/>
    <m/>
    <x v="0"/>
  </r>
  <r>
    <s v="Michelob Ultra FCB Shoot"/>
    <n v="0"/>
    <s v="Luxury Brand A"/>
    <s v="Luxury Brand A"/>
    <s v="Tier 1 Agency C"/>
    <s v="n/a"/>
    <s v=""/>
    <x v="0"/>
    <s v="Deepi Ahluwalia // Michelob Ultra"/>
    <s v="Deepi Ahluwalia_FCBChicago_MichelobUltra"/>
    <s v="Original"/>
    <n v="77523"/>
    <s v="cost-plus"/>
    <m/>
    <n v="1"/>
    <n v="1"/>
    <m/>
    <m/>
    <n v="1"/>
    <n v="1"/>
    <n v="77523"/>
    <n v="0"/>
    <n v="73935.166666666672"/>
    <m/>
    <n v="0"/>
    <n v="0"/>
    <n v="77523"/>
    <n v="77523"/>
    <n v="77523"/>
    <n v="0"/>
    <n v="0"/>
    <n v="0"/>
    <n v="0"/>
    <n v="77523"/>
    <n v="77523"/>
    <n v="77523"/>
    <m/>
    <m/>
    <m/>
    <m/>
    <m/>
    <m/>
    <m/>
    <m/>
    <m/>
    <m/>
    <m/>
    <m/>
    <m/>
    <x v="0"/>
  </r>
  <r>
    <s v="Budweiser T2 2021 Production"/>
    <n v="1"/>
    <s v="Luxury Brand A"/>
    <s v="Luxury Brand A"/>
    <s v="Tier 1 Agency C"/>
    <s v="n/a"/>
    <s v="Cosmo Street"/>
    <x v="3"/>
    <s v="41129 BUD T2 RED WHITE &amp; BUD 15184.1_042221"/>
    <s v="41129 BUD T2 RED WHITE &amp; BUD 15184.1_042221"/>
    <s v="Original"/>
    <n v="162570"/>
    <s v=""/>
    <n v="162570"/>
    <m/>
    <m/>
    <m/>
    <m/>
    <n v="1"/>
    <n v="1"/>
    <n v="0"/>
    <n v="0"/>
    <n v="162570"/>
    <n v="162570"/>
    <n v="162570"/>
    <n v="0"/>
    <n v="0"/>
    <n v="162570"/>
    <n v="162570"/>
    <n v="162570"/>
    <n v="162570"/>
    <n v="0"/>
    <n v="162570"/>
    <n v="0"/>
    <n v="162570"/>
    <m/>
    <m/>
    <m/>
    <n v="162570"/>
    <n v="162570"/>
    <m/>
    <m/>
    <m/>
    <m/>
    <m/>
    <m/>
    <m/>
    <m/>
    <m/>
    <x v="3"/>
  </r>
  <r>
    <s v="AB LGAB 2.0 - Launch Manifesto"/>
    <n v="0"/>
    <s v="Luxury Brand A"/>
    <s v="Luxury Brand A"/>
    <s v="Tier 1 Agency C"/>
    <s v="n/a"/>
    <s v=""/>
    <x v="3"/>
    <s v="41:546 LGAB, SAFELY FILM"/>
    <s v="Bid_16625_5"/>
    <s v="Original"/>
    <n v="20150"/>
    <s v="cost-plus"/>
    <m/>
    <m/>
    <m/>
    <m/>
    <m/>
    <n v="1"/>
    <n v="1"/>
    <n v="0"/>
    <n v="0"/>
    <n v="24055"/>
    <m/>
    <n v="0"/>
    <n v="0"/>
    <n v="0"/>
    <n v="20150"/>
    <n v="20150"/>
    <n v="0"/>
    <n v="0"/>
    <n v="0"/>
    <n v="0"/>
    <n v="0"/>
    <n v="20150"/>
    <m/>
    <m/>
    <m/>
    <m/>
    <n v="20150"/>
    <m/>
    <m/>
    <m/>
    <m/>
    <m/>
    <m/>
    <m/>
    <m/>
    <m/>
    <x v="3"/>
  </r>
  <r>
    <s v="AB LGAB 2.0 - Launch Manifesto"/>
    <n v="0"/>
    <s v="Luxury Brand A"/>
    <s v="Luxury Brand A"/>
    <s v="Tier 1 Agency C"/>
    <s v="n/a"/>
    <s v=""/>
    <x v="3"/>
    <s v="41:546 LGAB, SAFELY FILM"/>
    <s v="Bid_16625_8"/>
    <s v="Original"/>
    <n v="27960"/>
    <s v="cost-plus"/>
    <m/>
    <m/>
    <m/>
    <m/>
    <m/>
    <n v="1"/>
    <n v="1"/>
    <n v="0"/>
    <n v="0"/>
    <n v="24055"/>
    <m/>
    <n v="0"/>
    <n v="0"/>
    <n v="0"/>
    <n v="27960"/>
    <n v="27960"/>
    <n v="0"/>
    <n v="0"/>
    <n v="0"/>
    <n v="0"/>
    <n v="0"/>
    <n v="27960"/>
    <m/>
    <m/>
    <m/>
    <m/>
    <n v="27960"/>
    <m/>
    <m/>
    <m/>
    <m/>
    <m/>
    <m/>
    <m/>
    <m/>
    <m/>
    <x v="3"/>
  </r>
  <r>
    <s v="Bud Light Core Blue 'Early Arrival'"/>
    <n v="0"/>
    <s v="Luxury Brand A"/>
    <s v="Luxury Brand A"/>
    <s v="Tier 1 Agency B"/>
    <s v="n/a"/>
    <s v=""/>
    <x v="0"/>
    <s v="MG Bud Light ABID"/>
    <s v="MG Bud Light ABID"/>
    <s v="Original"/>
    <n v="723760"/>
    <s v="cost-plus"/>
    <m/>
    <m/>
    <m/>
    <m/>
    <m/>
    <m/>
    <n v="1"/>
    <n v="0"/>
    <n v="0"/>
    <n v="723760"/>
    <m/>
    <n v="0"/>
    <n v="0"/>
    <n v="0"/>
    <n v="723760"/>
    <n v="0"/>
    <n v="0"/>
    <n v="0"/>
    <n v="0"/>
    <n v="0"/>
    <n v="0"/>
    <n v="723760"/>
    <n v="723760"/>
    <m/>
    <m/>
    <m/>
    <m/>
    <m/>
    <m/>
    <m/>
    <m/>
    <m/>
    <m/>
    <m/>
    <m/>
    <m/>
    <x v="0"/>
  </r>
  <r>
    <s v="Equity Campaign"/>
    <n v="0"/>
    <s v="Luxury Brand A"/>
    <s v="Luxury Brand A"/>
    <s v="Tier 1 Agency C"/>
    <s v="n/a"/>
    <s v=""/>
    <x v="0"/>
    <s v="Riggs / Busch Light 3 Day Vancouver Bid Submission"/>
    <s v=""/>
    <s v="Original"/>
    <n v="1091065"/>
    <s v="firm-bid"/>
    <m/>
    <m/>
    <n v="1"/>
    <m/>
    <m/>
    <n v="1"/>
    <m/>
    <n v="0"/>
    <n v="0"/>
    <n v="1014754.5"/>
    <m/>
    <n v="0"/>
    <n v="0"/>
    <n v="1091065"/>
    <n v="0"/>
    <n v="1091065"/>
    <n v="0"/>
    <n v="0"/>
    <n v="0"/>
    <n v="0"/>
    <n v="1091065"/>
    <n v="1091065"/>
    <n v="1091065"/>
    <m/>
    <m/>
    <m/>
    <m/>
    <m/>
    <m/>
    <m/>
    <m/>
    <m/>
    <m/>
    <m/>
    <m/>
    <m/>
    <x v="0"/>
  </r>
  <r>
    <s v="Equity Campaign"/>
    <n v="1"/>
    <s v="Luxury Brand A"/>
    <s v="Luxury Brand A"/>
    <s v="Tier 1 Agency C"/>
    <s v="n/a"/>
    <s v="Internal ABID"/>
    <x v="0"/>
    <s v="Prettybird Production"/>
    <s v="Pretty Bird Production EXPORT"/>
    <s v="Original"/>
    <n v="938444"/>
    <s v="firm-bid"/>
    <n v="1014754.5"/>
    <m/>
    <m/>
    <m/>
    <m/>
    <m/>
    <m/>
    <n v="0"/>
    <n v="0"/>
    <n v="1014754.5"/>
    <n v="938444"/>
    <n v="938444"/>
    <n v="0"/>
    <n v="0"/>
    <n v="0"/>
    <n v="0"/>
    <n v="0"/>
    <n v="0"/>
    <n v="0"/>
    <n v="0"/>
    <n v="0"/>
    <n v="0"/>
    <n v="938444"/>
    <m/>
    <m/>
    <m/>
    <m/>
    <n v="938444"/>
    <m/>
    <m/>
    <m/>
    <m/>
    <m/>
    <m/>
    <m/>
    <m/>
    <x v="0"/>
  </r>
  <r>
    <s v="Equity Campaign"/>
    <n v="1"/>
    <s v="Luxury Brand A"/>
    <s v="Luxury Brand A"/>
    <s v="Tier 1 Agency C"/>
    <s v="n/a"/>
    <s v="Arcade Edit"/>
    <x v="3"/>
    <s v="Arcade Edit"/>
    <s v="Arcade Edit EXPORT"/>
    <s v="Original"/>
    <n v="140253"/>
    <s v="cost-plus"/>
    <n v="140253"/>
    <m/>
    <m/>
    <m/>
    <m/>
    <m/>
    <m/>
    <n v="0"/>
    <n v="0"/>
    <n v="140253"/>
    <n v="140253"/>
    <n v="140253"/>
    <n v="0"/>
    <n v="0"/>
    <n v="0"/>
    <n v="0"/>
    <n v="0"/>
    <n v="0"/>
    <n v="0"/>
    <n v="0"/>
    <n v="0"/>
    <n v="0"/>
    <m/>
    <m/>
    <m/>
    <n v="140253"/>
    <n v="140253"/>
    <m/>
    <m/>
    <m/>
    <m/>
    <m/>
    <m/>
    <m/>
    <m/>
    <m/>
    <x v="3"/>
  </r>
  <r>
    <s v="Equity Campaign"/>
    <n v="1"/>
    <s v="Luxury Brand A"/>
    <s v="Luxury Brand A"/>
    <s v="Tier 1 Agency C"/>
    <s v="n/a"/>
    <s v="The Mill"/>
    <x v="2"/>
    <s v="The Mill VFX"/>
    <s v="The Mill VFX EXPORT"/>
    <s v="Original"/>
    <n v="160000"/>
    <s v="cost-plus"/>
    <n v="160000"/>
    <m/>
    <m/>
    <m/>
    <m/>
    <m/>
    <m/>
    <n v="0"/>
    <n v="0"/>
    <n v="160000"/>
    <n v="160000"/>
    <n v="160000"/>
    <n v="0"/>
    <n v="0"/>
    <n v="0"/>
    <n v="0"/>
    <n v="0"/>
    <n v="0"/>
    <n v="0"/>
    <n v="0"/>
    <n v="0"/>
    <n v="0"/>
    <m/>
    <n v="160000"/>
    <n v="160000"/>
    <m/>
    <m/>
    <m/>
    <n v="160000"/>
    <n v="160000"/>
    <m/>
    <m/>
    <m/>
    <m/>
    <m/>
    <m/>
    <x v="2"/>
  </r>
  <r>
    <s v="Michelob Ultra Superior Hills"/>
    <n v="1"/>
    <s v="Luxury Brand A"/>
    <s v="Luxury Brand A"/>
    <s v="Tier 1 Agency B"/>
    <s v="n/a"/>
    <s v="Iconoclast"/>
    <x v="0"/>
    <s v="Iconoclast Production"/>
    <s v="ICONCOLAST BID PACKAGE MICHELOB ULTRA SB CAMPAIGN NOV17rev copy"/>
    <s v="Original"/>
    <n v="3624777"/>
    <s v="firm-bid"/>
    <n v="3624777"/>
    <m/>
    <m/>
    <m/>
    <m/>
    <m/>
    <m/>
    <n v="0"/>
    <n v="0"/>
    <n v="3624777"/>
    <n v="3624777"/>
    <n v="3624777"/>
    <n v="0"/>
    <n v="0"/>
    <n v="0"/>
    <n v="0"/>
    <n v="0"/>
    <n v="0"/>
    <n v="0"/>
    <n v="0"/>
    <n v="0"/>
    <n v="0"/>
    <n v="3624777"/>
    <m/>
    <m/>
    <m/>
    <m/>
    <n v="3624777"/>
    <m/>
    <m/>
    <m/>
    <m/>
    <m/>
    <m/>
    <m/>
    <m/>
    <x v="0"/>
  </r>
  <r>
    <s v="Michelob Ultra Superior Hills"/>
    <n v="1"/>
    <s v="Luxury Brand A"/>
    <s v="Luxury Brand A"/>
    <s v="Tier 1 Agency B"/>
    <s v="n/a"/>
    <s v="Arts Academy"/>
    <x v="3"/>
    <s v="Arts Academy Editorial"/>
    <s v="AAE_Michelob SB   Travel &amp; Partnership_Offline Only_Bid_1199.3"/>
    <s v="Original"/>
    <n v="249863.44"/>
    <s v="cost-plus"/>
    <n v="249863.44"/>
    <m/>
    <m/>
    <m/>
    <m/>
    <m/>
    <m/>
    <n v="0"/>
    <n v="0"/>
    <n v="249863.44"/>
    <n v="249863.44"/>
    <n v="249863.44"/>
    <n v="0"/>
    <n v="0"/>
    <n v="0"/>
    <n v="0"/>
    <n v="0"/>
    <n v="0"/>
    <n v="0"/>
    <n v="0"/>
    <n v="0"/>
    <n v="0"/>
    <m/>
    <m/>
    <m/>
    <n v="249863.44"/>
    <n v="249863.44"/>
    <m/>
    <m/>
    <m/>
    <m/>
    <m/>
    <m/>
    <m/>
    <m/>
    <m/>
    <x v="3"/>
  </r>
  <r>
    <s v="Michelob Ultra Superior Hills"/>
    <n v="1"/>
    <s v="Luxury Brand A"/>
    <s v="Luxury Brand A"/>
    <s v="Tier 1 Agency B"/>
    <s v="n/a"/>
    <s v="Wave Studios NY"/>
    <x v="4"/>
    <s v="Wave"/>
    <s v="Wave"/>
    <s v="Original"/>
    <n v="90325"/>
    <s v="cost-plus"/>
    <n v="90325"/>
    <m/>
    <m/>
    <m/>
    <m/>
    <m/>
    <m/>
    <n v="0"/>
    <n v="0"/>
    <n v="90325"/>
    <n v="90325"/>
    <n v="90325"/>
    <n v="0"/>
    <n v="0"/>
    <n v="0"/>
    <n v="0"/>
    <n v="0"/>
    <n v="0"/>
    <n v="0"/>
    <n v="0"/>
    <n v="0"/>
    <n v="0"/>
    <m/>
    <n v="90325"/>
    <n v="90325"/>
    <m/>
    <m/>
    <m/>
    <m/>
    <m/>
    <m/>
    <m/>
    <m/>
    <m/>
    <n v="90325"/>
    <n v="90325"/>
    <x v="4"/>
  </r>
  <r>
    <s v="Michelob Ultra Superior Hills"/>
    <n v="1"/>
    <s v="Luxury Brand A"/>
    <s v="Luxury Brand A"/>
    <s v="Tier 1 Agency B"/>
    <s v="n/a"/>
    <s v="Parliament"/>
    <x v="2"/>
    <s v="Parliament"/>
    <s v="Parliament"/>
    <s v="Original"/>
    <n v="495540"/>
    <s v="firm-bid"/>
    <n v="495540"/>
    <m/>
    <m/>
    <m/>
    <m/>
    <m/>
    <m/>
    <n v="0"/>
    <n v="0"/>
    <n v="495540"/>
    <n v="495540"/>
    <n v="495540"/>
    <n v="0"/>
    <n v="0"/>
    <n v="0"/>
    <n v="0"/>
    <n v="0"/>
    <n v="0"/>
    <n v="0"/>
    <n v="0"/>
    <n v="0"/>
    <n v="0"/>
    <m/>
    <n v="495540"/>
    <n v="495540"/>
    <m/>
    <m/>
    <m/>
    <n v="495540"/>
    <n v="495540"/>
    <m/>
    <m/>
    <m/>
    <m/>
    <m/>
    <m/>
    <x v="2"/>
  </r>
  <r>
    <s v="Michelob Ultra Superior Hills"/>
    <n v="1"/>
    <s v="Luxury Brand A"/>
    <s v="Luxury Brand A"/>
    <s v="Tier 1 Agency B"/>
    <s v="n/a"/>
    <s v="Co3"/>
    <x v="7"/>
    <s v="Company 3 Grading"/>
    <s v="W+K - Michelob SB-PP - Pre Bill"/>
    <s v="Original"/>
    <n v="98019.04"/>
    <s v="firm-bid"/>
    <n v="98019.04"/>
    <m/>
    <m/>
    <m/>
    <m/>
    <m/>
    <m/>
    <n v="0"/>
    <n v="0"/>
    <n v="98019.04"/>
    <n v="98019.04"/>
    <n v="98019.04"/>
    <n v="0"/>
    <n v="0"/>
    <n v="0"/>
    <n v="0"/>
    <n v="0"/>
    <n v="0"/>
    <n v="0"/>
    <n v="0"/>
    <n v="0"/>
    <n v="0"/>
    <m/>
    <n v="98019.04"/>
    <n v="98019.04"/>
    <m/>
    <m/>
    <m/>
    <m/>
    <m/>
    <m/>
    <m/>
    <n v="98019.04"/>
    <n v="98019.04"/>
    <m/>
    <m/>
    <x v="1"/>
  </r>
  <r>
    <s v="Michelob Ultra Superior Hills"/>
    <n v="1"/>
    <s v="Luxury Brand A"/>
    <s v="Luxury Brand A"/>
    <s v="Tier 1 Agency B"/>
    <s v="n/a"/>
    <s v="Iconoclast"/>
    <x v="8"/>
    <s v="Iconoclast Production"/>
    <s v="ICONOCLAST.MICHELOB ULTRA MIAMI 6 DAYS nov17COVID"/>
    <s v="Original"/>
    <n v="238144"/>
    <s v="cost-plus"/>
    <n v="238144"/>
    <m/>
    <m/>
    <m/>
    <m/>
    <m/>
    <m/>
    <n v="0"/>
    <n v="0"/>
    <n v="238144"/>
    <n v="238144"/>
    <n v="238144"/>
    <n v="0"/>
    <n v="0"/>
    <n v="0"/>
    <n v="0"/>
    <n v="0"/>
    <n v="0"/>
    <n v="0"/>
    <n v="0"/>
    <n v="0"/>
    <n v="0"/>
    <m/>
    <n v="238144"/>
    <n v="238144"/>
    <m/>
    <m/>
    <m/>
    <m/>
    <m/>
    <m/>
    <m/>
    <m/>
    <m/>
    <m/>
    <m/>
    <x v="0"/>
  </r>
  <r>
    <s v="Michelob Ultra Superior Hills"/>
    <n v="1"/>
    <s v="Luxury Brand A"/>
    <s v="Luxury Brand A"/>
    <s v="Tier 1 Agency B"/>
    <s v="n/a"/>
    <s v="Walker"/>
    <x v="6"/>
    <s v="Walker"/>
    <s v="WalkerAudio"/>
    <s v="Original"/>
    <n v="90325"/>
    <s v="firm-bid"/>
    <n v="90325"/>
    <m/>
    <m/>
    <m/>
    <m/>
    <m/>
    <m/>
    <n v="0"/>
    <n v="0"/>
    <n v="90325"/>
    <n v="90325"/>
    <n v="90325"/>
    <n v="0"/>
    <n v="0"/>
    <n v="0"/>
    <n v="0"/>
    <n v="0"/>
    <n v="0"/>
    <n v="0"/>
    <n v="0"/>
    <n v="0"/>
    <n v="0"/>
    <m/>
    <n v="90325"/>
    <n v="90325"/>
    <m/>
    <m/>
    <m/>
    <m/>
    <m/>
    <m/>
    <m/>
    <m/>
    <m/>
    <n v="90325"/>
    <n v="90325"/>
    <x v="4"/>
  </r>
  <r>
    <s v="Corona Quarter Sunsets Production"/>
    <n v="0"/>
    <s v="Luxury Brand A"/>
    <s v="Luxury Brand A"/>
    <s v="Tier 1 Agency B"/>
    <s v="n/a"/>
    <s v=""/>
    <x v="0"/>
    <s v="123"/>
    <s v="RSA HARRIS AICP BID UPLOAD"/>
    <s v="Original"/>
    <n v="593909"/>
    <s v="firm-bid"/>
    <m/>
    <m/>
    <m/>
    <m/>
    <m/>
    <m/>
    <m/>
    <n v="0"/>
    <n v="0"/>
    <n v="593909"/>
    <m/>
    <n v="0"/>
    <n v="0"/>
    <n v="0"/>
    <n v="0"/>
    <n v="0"/>
    <n v="0"/>
    <n v="0"/>
    <n v="0"/>
    <n v="0"/>
    <n v="0"/>
    <n v="0"/>
    <n v="593909"/>
    <m/>
    <m/>
    <m/>
    <m/>
    <m/>
    <m/>
    <m/>
    <m/>
    <m/>
    <m/>
    <m/>
    <m/>
    <m/>
    <x v="0"/>
  </r>
  <r>
    <s v="Corona Quarter Sunsets Production"/>
    <n v="0"/>
    <s v="Luxury Brand A"/>
    <s v="Luxury Brand A"/>
    <s v="Tier 1 Agency B"/>
    <s v="n/a"/>
    <s v=""/>
    <x v="8"/>
    <s v="123"/>
    <s v="RSA COVID CORONA"/>
    <s v="Original"/>
    <n v="9049"/>
    <s v="cost-plus"/>
    <m/>
    <m/>
    <m/>
    <m/>
    <m/>
    <m/>
    <m/>
    <n v="0"/>
    <n v="0"/>
    <n v="9049"/>
    <m/>
    <n v="0"/>
    <n v="0"/>
    <n v="0"/>
    <n v="0"/>
    <n v="0"/>
    <n v="0"/>
    <n v="0"/>
    <n v="0"/>
    <n v="0"/>
    <n v="0"/>
    <n v="0"/>
    <m/>
    <n v="9049"/>
    <m/>
    <m/>
    <m/>
    <m/>
    <m/>
    <m/>
    <m/>
    <m/>
    <m/>
    <m/>
    <m/>
    <m/>
    <x v="0"/>
  </r>
  <r>
    <s v="Cutwater Equity Campaign 2023"/>
    <n v="1"/>
    <s v="Niche Brand A"/>
    <s v="Niche Brand A"/>
    <s v="Tier 2 Agency A"/>
    <s v="n/a"/>
    <s v="1stAveMachine"/>
    <x v="0"/>
    <s v="1stAveMachine Cutwater Bid Package"/>
    <s v="1stAveMachine Cutwater"/>
    <s v="Original"/>
    <n v="707268"/>
    <s v="firm-bid"/>
    <n v="705255"/>
    <n v="1"/>
    <m/>
    <m/>
    <m/>
    <m/>
    <m/>
    <n v="707268"/>
    <n v="707268"/>
    <n v="705255"/>
    <n v="707268"/>
    <n v="707268"/>
    <n v="0"/>
    <n v="0"/>
    <n v="0"/>
    <n v="0"/>
    <n v="0"/>
    <n v="0"/>
    <n v="707268"/>
    <n v="0"/>
    <n v="707268"/>
    <n v="0"/>
    <n v="707268"/>
    <m/>
    <m/>
    <m/>
    <m/>
    <n v="707268"/>
    <m/>
    <m/>
    <m/>
    <m/>
    <m/>
    <m/>
    <m/>
    <m/>
    <x v="0"/>
  </r>
  <r>
    <s v="Cutwater Equity Campaign 2023"/>
    <n v="1"/>
    <s v="Niche Brand A"/>
    <s v="Niche Brand A"/>
    <s v="Tier 2 Agency A"/>
    <s v="n/a"/>
    <s v="1stAveMachine"/>
    <x v="0"/>
    <s v="1stAveMachine Production"/>
    <s v="1stAveMachine Production EXPORT"/>
    <s v="Original"/>
    <n v="703242"/>
    <s v="firm-bid"/>
    <n v="705255"/>
    <m/>
    <m/>
    <m/>
    <m/>
    <m/>
    <m/>
    <n v="0"/>
    <n v="0"/>
    <n v="705255"/>
    <n v="703242"/>
    <n v="703242"/>
    <n v="0"/>
    <n v="0"/>
    <n v="0"/>
    <n v="0"/>
    <n v="0"/>
    <n v="0"/>
    <n v="0"/>
    <n v="0"/>
    <n v="0"/>
    <n v="0"/>
    <n v="703242"/>
    <m/>
    <m/>
    <m/>
    <m/>
    <n v="703242"/>
    <m/>
    <m/>
    <m/>
    <m/>
    <m/>
    <m/>
    <m/>
    <m/>
    <x v="0"/>
  </r>
  <r>
    <s v="Cutwater Equity Campaign 2023"/>
    <n v="1"/>
    <s v="Niche Brand A"/>
    <s v="Niche Brand A"/>
    <s v="Tier 2 Agency A"/>
    <s v="n/a"/>
    <s v="1stAveMachine"/>
    <x v="3"/>
    <s v="1stAveMachine Cutwater Bid Package"/>
    <s v="Editorial"/>
    <s v="Original"/>
    <n v="249543"/>
    <s v="firm-bid"/>
    <n v="249543"/>
    <n v="1"/>
    <m/>
    <m/>
    <m/>
    <m/>
    <m/>
    <n v="249543"/>
    <n v="249543"/>
    <n v="249543"/>
    <n v="249543"/>
    <n v="249543"/>
    <n v="0"/>
    <n v="0"/>
    <n v="0"/>
    <n v="0"/>
    <n v="0"/>
    <n v="0"/>
    <n v="249543"/>
    <n v="0"/>
    <n v="249543"/>
    <n v="0"/>
    <m/>
    <m/>
    <m/>
    <n v="249543"/>
    <n v="249543"/>
    <m/>
    <m/>
    <m/>
    <m/>
    <m/>
    <m/>
    <m/>
    <m/>
    <m/>
    <x v="3"/>
  </r>
  <r>
    <s v="Cutwater Equity Campaign 2023"/>
    <n v="1"/>
    <s v="Niche Brand A"/>
    <s v="Niche Brand A"/>
    <s v="Tier 2 Agency A"/>
    <s v="n/a"/>
    <s v="Studio PPS"/>
    <x v="3"/>
    <s v="Studio PPS Finish"/>
    <s v="Studio PPS Finish EXPORT"/>
    <s v="Original"/>
    <n v="249543"/>
    <s v="firm-bid"/>
    <n v="249543"/>
    <m/>
    <m/>
    <m/>
    <m/>
    <m/>
    <m/>
    <n v="0"/>
    <n v="0"/>
    <n v="249543"/>
    <n v="249543"/>
    <n v="249543"/>
    <n v="0"/>
    <n v="0"/>
    <n v="0"/>
    <n v="0"/>
    <n v="0"/>
    <n v="0"/>
    <n v="0"/>
    <n v="0"/>
    <n v="0"/>
    <n v="0"/>
    <m/>
    <m/>
    <m/>
    <n v="249543"/>
    <n v="249543"/>
    <m/>
    <m/>
    <m/>
    <m/>
    <m/>
    <m/>
    <m/>
    <m/>
    <m/>
    <x v="3"/>
  </r>
  <r>
    <s v="Cutwater Equity Campaign 2023"/>
    <n v="1"/>
    <s v="Niche Brand A"/>
    <s v="Niche Brand A"/>
    <s v="Tier 2 Agency A"/>
    <s v="n/a"/>
    <s v="1stAveMachine"/>
    <x v="9"/>
    <s v="1stAveMachine Cutwater Bid Package"/>
    <s v="Talent"/>
    <s v="Original"/>
    <n v="40076"/>
    <s v="cost-plus"/>
    <n v="40076"/>
    <n v="1"/>
    <m/>
    <m/>
    <m/>
    <m/>
    <m/>
    <n v="40076"/>
    <n v="40076"/>
    <n v="40076"/>
    <n v="40076"/>
    <n v="40076"/>
    <n v="0"/>
    <n v="0"/>
    <n v="0"/>
    <n v="0"/>
    <n v="0"/>
    <n v="0"/>
    <n v="40076"/>
    <n v="0"/>
    <n v="40076"/>
    <n v="0"/>
    <m/>
    <n v="40076"/>
    <n v="40076"/>
    <m/>
    <m/>
    <m/>
    <m/>
    <m/>
    <m/>
    <m/>
    <m/>
    <m/>
    <m/>
    <m/>
    <x v="0"/>
  </r>
  <r>
    <s v="Cutwater Equity Campaign 2023"/>
    <n v="1"/>
    <s v="Niche Brand A"/>
    <s v="Niche Brand A"/>
    <s v="Tier 2 Agency A"/>
    <s v="n/a"/>
    <s v="1stAveMachine"/>
    <x v="8"/>
    <s v="1stAveMachine Cutwater Bid Package"/>
    <s v="Covid"/>
    <s v="Original"/>
    <n v="5659"/>
    <s v="cost-plus"/>
    <n v="5659"/>
    <n v="1"/>
    <m/>
    <m/>
    <m/>
    <m/>
    <m/>
    <n v="5659"/>
    <n v="5659"/>
    <n v="5659"/>
    <n v="5659"/>
    <n v="5659"/>
    <n v="0"/>
    <n v="0"/>
    <n v="0"/>
    <n v="0"/>
    <n v="0"/>
    <n v="0"/>
    <n v="5659"/>
    <n v="0"/>
    <n v="5659"/>
    <n v="0"/>
    <m/>
    <n v="5659"/>
    <n v="5659"/>
    <m/>
    <m/>
    <m/>
    <m/>
    <m/>
    <m/>
    <m/>
    <m/>
    <m/>
    <m/>
    <m/>
    <x v="0"/>
  </r>
  <r>
    <s v="Super Bowl / Equity Campaign"/>
    <n v="0"/>
    <s v="Mainstream Brand A"/>
    <s v="Mainstream Brand A"/>
    <s v="Tier 2 Agency B"/>
    <s v="Bud Light Super Bowl / Equity Production"/>
    <s v=""/>
    <x v="0"/>
    <s v="Bud Light / Arts &amp; Sciences / Bid Package - 11.17.22"/>
    <s v=""/>
    <s v="Original"/>
    <n v="1799363.91"/>
    <s v="firm-bid"/>
    <m/>
    <n v="1"/>
    <m/>
    <m/>
    <m/>
    <m/>
    <m/>
    <n v="1799363.91"/>
    <n v="0"/>
    <n v="1867674.155"/>
    <m/>
    <n v="0"/>
    <n v="0"/>
    <n v="0"/>
    <n v="0"/>
    <n v="0"/>
    <n v="0"/>
    <n v="0"/>
    <n v="0"/>
    <n v="0"/>
    <n v="1799363.91"/>
    <n v="0"/>
    <n v="1799363.91"/>
    <m/>
    <m/>
    <m/>
    <m/>
    <m/>
    <m/>
    <m/>
    <m/>
    <m/>
    <m/>
    <m/>
    <m/>
    <m/>
    <x v="0"/>
  </r>
  <r>
    <s v="Super Bowl / Equity Campaign"/>
    <n v="0"/>
    <s v="Mainstream Brand A"/>
    <s v="Mainstream Brand A"/>
    <s v="Tier 2 Agency B"/>
    <s v="Bud Light Super Bowl / Equity Production"/>
    <s v=""/>
    <x v="0"/>
    <s v="Bud Light / Arts &amp; Sciences / Bid Package - 11.17.22"/>
    <s v=""/>
    <s v="Original"/>
    <n v="1860468.77"/>
    <s v="firm-bid"/>
    <m/>
    <n v="1"/>
    <m/>
    <m/>
    <m/>
    <m/>
    <m/>
    <n v="1860468.77"/>
    <n v="0"/>
    <n v="1867674.155"/>
    <m/>
    <n v="0"/>
    <n v="0"/>
    <n v="0"/>
    <n v="0"/>
    <n v="0"/>
    <n v="0"/>
    <n v="0"/>
    <n v="0"/>
    <n v="0"/>
    <n v="1860468.77"/>
    <n v="0"/>
    <n v="1860468.77"/>
    <m/>
    <m/>
    <m/>
    <m/>
    <m/>
    <m/>
    <m/>
    <m/>
    <m/>
    <m/>
    <m/>
    <m/>
    <m/>
    <x v="0"/>
  </r>
  <r>
    <s v="Super Bowl / Equity Campaign"/>
    <n v="0"/>
    <s v="Mainstream Brand A"/>
    <s v="Mainstream Brand A"/>
    <s v="Tier 2 Agency B"/>
    <s v="Bud Light Super Bowl / Equity Production"/>
    <s v=""/>
    <x v="0"/>
    <s v="Bud Light / Arts &amp; Sciences / Bid Package - 11.17.22"/>
    <s v=""/>
    <s v="Original"/>
    <n v="2088989.94"/>
    <s v="firm-bid"/>
    <m/>
    <n v="1"/>
    <m/>
    <m/>
    <m/>
    <m/>
    <m/>
    <n v="2088989.94"/>
    <n v="0"/>
    <n v="1867674.155"/>
    <m/>
    <n v="0"/>
    <n v="0"/>
    <n v="0"/>
    <n v="0"/>
    <n v="0"/>
    <n v="0"/>
    <n v="0"/>
    <n v="0"/>
    <n v="0"/>
    <n v="2088989.94"/>
    <n v="0"/>
    <n v="2088989.94"/>
    <m/>
    <m/>
    <m/>
    <m/>
    <m/>
    <m/>
    <m/>
    <m/>
    <m/>
    <m/>
    <m/>
    <m/>
    <m/>
    <x v="0"/>
  </r>
  <r>
    <s v="Super Bowl / Equity Campaign"/>
    <n v="1"/>
    <s v="Mainstream Brand A"/>
    <s v="Mainstream Brand A"/>
    <s v="Tier 2 Agency B"/>
    <s v="Bud Light Super Bowl / Equity Production"/>
    <s v="RESET"/>
    <x v="0"/>
    <s v="Production Bid"/>
    <s v="Production EXPORT"/>
    <s v="Original"/>
    <n v="1721874"/>
    <s v="firm-bid"/>
    <n v="1867674.155"/>
    <m/>
    <m/>
    <m/>
    <m/>
    <m/>
    <m/>
    <n v="0"/>
    <n v="0"/>
    <n v="1867674.155"/>
    <n v="1721874"/>
    <n v="1721874"/>
    <n v="0"/>
    <n v="0"/>
    <n v="0"/>
    <n v="0"/>
    <n v="0"/>
    <n v="0"/>
    <n v="0"/>
    <n v="0"/>
    <n v="0"/>
    <n v="0"/>
    <n v="1721874"/>
    <m/>
    <m/>
    <m/>
    <m/>
    <n v="1721874"/>
    <m/>
    <m/>
    <m/>
    <m/>
    <m/>
    <m/>
    <m/>
    <m/>
    <x v="0"/>
  </r>
  <r>
    <s v="Super Bowl / Equity Campaign"/>
    <n v="0"/>
    <s v="Mainstream Brand A"/>
    <s v="Mainstream Brand A"/>
    <s v="Tier 2 Agency B"/>
    <s v="Bud Light Super Bowl / Equity Production"/>
    <s v=""/>
    <x v="3"/>
    <s v="Budlight Offline"/>
    <s v="Bid_11490_3"/>
    <s v="Original"/>
    <n v="275128.5"/>
    <s v="cost-plus"/>
    <m/>
    <m/>
    <m/>
    <n v="1"/>
    <m/>
    <n v="1"/>
    <n v="1"/>
    <n v="0"/>
    <n v="0"/>
    <n v="265183.16666666669"/>
    <m/>
    <n v="0"/>
    <n v="0"/>
    <n v="0"/>
    <n v="275128.5"/>
    <n v="275128.5"/>
    <n v="0"/>
    <n v="0"/>
    <n v="0"/>
    <n v="0"/>
    <n v="275128.5"/>
    <n v="275128.5"/>
    <m/>
    <m/>
    <m/>
    <m/>
    <n v="275128.5"/>
    <m/>
    <m/>
    <m/>
    <m/>
    <m/>
    <m/>
    <m/>
    <m/>
    <m/>
    <x v="3"/>
  </r>
  <r>
    <s v="Super Bowl / Equity Campaign"/>
    <n v="0"/>
    <s v="Mainstream Brand A"/>
    <s v="Mainstream Brand A"/>
    <s v="Tier 2 Agency B"/>
    <s v="Bud Light Super Bowl / Equity Production"/>
    <s v=""/>
    <x v="3"/>
    <s v="Mackcut/Bud Light SB"/>
    <s v="Bud Light SB BID"/>
    <s v="Original"/>
    <n v="250700"/>
    <s v="cost-plus"/>
    <m/>
    <m/>
    <m/>
    <n v="1"/>
    <m/>
    <m/>
    <m/>
    <n v="0"/>
    <n v="0"/>
    <n v="265183.16666666669"/>
    <m/>
    <n v="0"/>
    <n v="0"/>
    <n v="0"/>
    <n v="0"/>
    <n v="0"/>
    <n v="0"/>
    <n v="0"/>
    <n v="0"/>
    <n v="0"/>
    <n v="250700"/>
    <n v="0"/>
    <m/>
    <m/>
    <m/>
    <m/>
    <n v="250700"/>
    <m/>
    <m/>
    <m/>
    <m/>
    <m/>
    <m/>
    <m/>
    <m/>
    <m/>
    <x v="3"/>
  </r>
  <r>
    <s v="Super Bowl / Equity Campaign"/>
    <n v="1"/>
    <s v="Mainstream Brand A"/>
    <s v="Mainstream Brand A"/>
    <s v="Tier 2 Agency B"/>
    <s v="Bud Light Super Bowl / Equity Production"/>
    <s v="Arcade Edit"/>
    <x v="3"/>
    <s v="Editorial"/>
    <s v="Editorial EXPORT"/>
    <s v="Original"/>
    <n v="269721"/>
    <s v="cost-plus"/>
    <n v="265183.1667"/>
    <m/>
    <m/>
    <m/>
    <m/>
    <m/>
    <m/>
    <n v="0"/>
    <n v="0"/>
    <n v="265183.16666666669"/>
    <n v="269721"/>
    <n v="269721"/>
    <n v="0"/>
    <n v="0"/>
    <n v="0"/>
    <n v="0"/>
    <n v="0"/>
    <n v="0"/>
    <n v="0"/>
    <n v="0"/>
    <n v="0"/>
    <n v="0"/>
    <m/>
    <m/>
    <m/>
    <n v="269721"/>
    <n v="269721"/>
    <m/>
    <m/>
    <m/>
    <m/>
    <m/>
    <m/>
    <m/>
    <m/>
    <m/>
    <x v="3"/>
  </r>
  <r>
    <s v="Super Bowl / Equity Campaign"/>
    <n v="1"/>
    <s v="Mainstream Brand A"/>
    <s v="Mainstream Brand A"/>
    <s v="Tier 2 Agency B"/>
    <s v="Bud Light Super Bowl / Equity Production"/>
    <s v="The Mill"/>
    <x v="1"/>
    <s v="VFX"/>
    <s v="VFX EXPORT"/>
    <s v="Original"/>
    <n v="613500"/>
    <s v="firm-bid"/>
    <n v="613500"/>
    <m/>
    <m/>
    <m/>
    <m/>
    <m/>
    <m/>
    <n v="0"/>
    <n v="0"/>
    <n v="613500"/>
    <n v="613500"/>
    <n v="613500"/>
    <n v="0"/>
    <n v="0"/>
    <n v="0"/>
    <n v="0"/>
    <n v="0"/>
    <n v="0"/>
    <n v="0"/>
    <n v="0"/>
    <n v="0"/>
    <n v="0"/>
    <m/>
    <n v="613500"/>
    <n v="613500"/>
    <m/>
    <m/>
    <m/>
    <m/>
    <m/>
    <m/>
    <m/>
    <n v="613500"/>
    <n v="613500"/>
    <m/>
    <m/>
    <x v="1"/>
  </r>
  <r>
    <s v="Budweiser Equity"/>
    <n v="0"/>
    <s v="Mainstream Brand B"/>
    <s v="Mainstream Brand B"/>
    <s v="Tier 1 Agency A"/>
    <s v="n/a"/>
    <s v=""/>
    <x v="0"/>
    <s v="Bid Package v2"/>
    <s v="Budweiser Bid V2"/>
    <s v="Original"/>
    <n v="966776.52500000002"/>
    <s v="firm-bid"/>
    <m/>
    <n v="1"/>
    <n v="1"/>
    <m/>
    <m/>
    <m/>
    <m/>
    <n v="966776.52500000002"/>
    <n v="0"/>
    <n v="966121.495"/>
    <m/>
    <n v="0"/>
    <n v="0"/>
    <n v="966776.52500000002"/>
    <n v="0"/>
    <n v="0"/>
    <n v="0"/>
    <n v="0"/>
    <n v="0"/>
    <n v="0"/>
    <n v="966776.52500000002"/>
    <n v="0"/>
    <n v="966776.52500000002"/>
    <m/>
    <m/>
    <m/>
    <m/>
    <m/>
    <m/>
    <m/>
    <m/>
    <m/>
    <m/>
    <m/>
    <m/>
    <m/>
    <x v="0"/>
  </r>
  <r>
    <s v="Budweiser Equity"/>
    <n v="0"/>
    <s v="Mainstream Brand B"/>
    <s v="Mainstream Brand B"/>
    <s v="Tier 1 Agency A"/>
    <s v="n/a"/>
    <s v=""/>
    <x v="0"/>
    <s v="Love Song | MF Bid Package V1.2"/>
    <s v=""/>
    <s v="Original"/>
    <n v="999838"/>
    <s v="firm-bid"/>
    <m/>
    <n v="1"/>
    <m/>
    <m/>
    <m/>
    <n v="1"/>
    <m/>
    <n v="999838"/>
    <n v="0"/>
    <n v="966121.495"/>
    <m/>
    <n v="0"/>
    <n v="0"/>
    <n v="0"/>
    <n v="0"/>
    <n v="999838"/>
    <n v="0"/>
    <n v="0"/>
    <n v="0"/>
    <n v="0"/>
    <n v="999838"/>
    <n v="999838"/>
    <n v="999838"/>
    <m/>
    <m/>
    <m/>
    <m/>
    <m/>
    <m/>
    <m/>
    <m/>
    <m/>
    <m/>
    <m/>
    <m/>
    <m/>
    <x v="0"/>
  </r>
  <r>
    <s v="Budweiser Equity"/>
    <n v="1"/>
    <s v="Mainstream Brand B"/>
    <s v="Mainstream Brand B"/>
    <s v="Tier 1 Agency A"/>
    <s v="n/a"/>
    <s v="Biscuit Filmworks"/>
    <x v="0"/>
    <s v="Biscuit Filmworks Production Bid"/>
    <s v="BUDWEISER PRODUCTION AICP EXPORT"/>
    <s v="Original"/>
    <n v="931749.96"/>
    <s v="firm-bid"/>
    <n v="966121.495"/>
    <m/>
    <m/>
    <m/>
    <m/>
    <m/>
    <m/>
    <n v="0"/>
    <n v="0"/>
    <n v="966121.495"/>
    <n v="931749.96"/>
    <n v="931749.96"/>
    <n v="0"/>
    <n v="0"/>
    <n v="0"/>
    <n v="0"/>
    <n v="0"/>
    <n v="0"/>
    <n v="0"/>
    <n v="0"/>
    <n v="0"/>
    <n v="0"/>
    <n v="931749.96"/>
    <m/>
    <m/>
    <m/>
    <m/>
    <n v="931749.96"/>
    <m/>
    <m/>
    <m/>
    <m/>
    <m/>
    <m/>
    <m/>
    <m/>
    <x v="0"/>
  </r>
  <r>
    <s v="Budweiser Equity"/>
    <n v="0"/>
    <s v="Mainstream Brand B"/>
    <s v="Mainstream Brand B"/>
    <s v="Tier 1 Agency A"/>
    <s v="n/a"/>
    <s v=""/>
    <x v="3"/>
    <s v="Budweiser Equity"/>
    <s v="Bid_19872_2"/>
    <s v="Original"/>
    <n v="172667.1563"/>
    <s v="cost-plus"/>
    <m/>
    <m/>
    <m/>
    <m/>
    <m/>
    <m/>
    <m/>
    <n v="0"/>
    <n v="0"/>
    <n v="177908.76815000002"/>
    <m/>
    <n v="0"/>
    <n v="0"/>
    <n v="0"/>
    <n v="0"/>
    <n v="0"/>
    <n v="0"/>
    <n v="0"/>
    <n v="0"/>
    <n v="0"/>
    <n v="0"/>
    <n v="0"/>
    <m/>
    <m/>
    <m/>
    <m/>
    <n v="172667.1563"/>
    <m/>
    <m/>
    <m/>
    <m/>
    <m/>
    <m/>
    <m/>
    <m/>
    <m/>
    <x v="3"/>
  </r>
  <r>
    <s v="Budweiser Equity"/>
    <n v="0"/>
    <s v="Mainstream Brand B"/>
    <s v="Mainstream Brand B"/>
    <s v="Tier 1 Agency A"/>
    <s v="n/a"/>
    <s v=""/>
    <x v="3"/>
    <s v="budweiser revised bid"/>
    <s v="Bid_19872_4"/>
    <s v="Original"/>
    <n v="163679.6563"/>
    <s v="cost-plus"/>
    <m/>
    <m/>
    <m/>
    <m/>
    <m/>
    <m/>
    <m/>
    <n v="0"/>
    <n v="0"/>
    <n v="177908.76815000002"/>
    <m/>
    <n v="0"/>
    <n v="0"/>
    <n v="0"/>
    <n v="0"/>
    <n v="0"/>
    <n v="0"/>
    <n v="0"/>
    <n v="0"/>
    <n v="0"/>
    <n v="0"/>
    <n v="0"/>
    <m/>
    <m/>
    <m/>
    <m/>
    <n v="163679.6563"/>
    <m/>
    <m/>
    <m/>
    <m/>
    <m/>
    <m/>
    <m/>
    <m/>
    <m/>
    <x v="3"/>
  </r>
  <r>
    <s v="Budweiser Equity"/>
    <n v="0"/>
    <s v="Mainstream Brand B"/>
    <s v="Mainstream Brand B"/>
    <s v="Tier 1 Agency A"/>
    <s v="n/a"/>
    <s v=""/>
    <x v="3"/>
    <s v="Budweiser Offline"/>
    <s v="Budweiser_Bid_11501_1"/>
    <s v="Original"/>
    <n v="216608.6"/>
    <s v="cost-plus"/>
    <m/>
    <m/>
    <m/>
    <m/>
    <m/>
    <n v="1"/>
    <n v="1"/>
    <n v="0"/>
    <n v="0"/>
    <n v="177908.76815000002"/>
    <m/>
    <n v="0"/>
    <n v="0"/>
    <n v="0"/>
    <n v="216608.6"/>
    <n v="216608.6"/>
    <n v="0"/>
    <n v="0"/>
    <n v="0"/>
    <n v="0"/>
    <n v="0"/>
    <n v="216608.6"/>
    <m/>
    <m/>
    <m/>
    <m/>
    <n v="216608.6"/>
    <m/>
    <m/>
    <m/>
    <m/>
    <m/>
    <m/>
    <m/>
    <m/>
    <m/>
    <x v="3"/>
  </r>
  <r>
    <s v="Budweiser Equity"/>
    <n v="1"/>
    <s v="Mainstream Brand B"/>
    <s v="Mainstream Brand B"/>
    <s v="Tier 1 Agency A"/>
    <s v="n/a"/>
    <s v="Rock Paper Scissors"/>
    <x v="3"/>
    <s v="Rock Paper Scissors Edit"/>
    <s v="BUDWEISER EDIT AICP EXPORT"/>
    <s v="Original"/>
    <n v="158679.66"/>
    <s v="cost-plus"/>
    <n v="177908.76809999999"/>
    <m/>
    <m/>
    <m/>
    <m/>
    <m/>
    <m/>
    <n v="0"/>
    <n v="0"/>
    <n v="177908.76815000002"/>
    <n v="158679.66"/>
    <n v="158679.66"/>
    <n v="0"/>
    <n v="0"/>
    <n v="0"/>
    <n v="0"/>
    <n v="0"/>
    <n v="0"/>
    <n v="0"/>
    <n v="0"/>
    <n v="0"/>
    <n v="0"/>
    <m/>
    <m/>
    <m/>
    <n v="158679.66"/>
    <n v="158679.66"/>
    <m/>
    <m/>
    <m/>
    <m/>
    <m/>
    <m/>
    <m/>
    <m/>
    <m/>
    <x v="3"/>
  </r>
  <r>
    <s v="Budweiser Equity"/>
    <n v="1"/>
    <s v="Mainstream Brand B"/>
    <s v="Mainstream Brand B"/>
    <s v="Tier 1 Agency A"/>
    <s v="n/a"/>
    <s v="TESTING INTERNAL"/>
    <x v="2"/>
    <s v="A52 VFX"/>
    <s v="BUDWEISER VFX AICP EXPORT"/>
    <s v="Original"/>
    <n v="93710"/>
    <s v="firm-bid"/>
    <n v="93710"/>
    <m/>
    <m/>
    <m/>
    <m/>
    <m/>
    <m/>
    <n v="0"/>
    <n v="0"/>
    <n v="93710"/>
    <n v="93710"/>
    <n v="93710"/>
    <n v="0"/>
    <n v="0"/>
    <n v="0"/>
    <n v="0"/>
    <n v="0"/>
    <n v="0"/>
    <n v="0"/>
    <n v="0"/>
    <n v="0"/>
    <n v="0"/>
    <m/>
    <n v="93710"/>
    <n v="93710"/>
    <m/>
    <m/>
    <m/>
    <n v="93710"/>
    <n v="93710"/>
    <m/>
    <m/>
    <m/>
    <m/>
    <m/>
    <m/>
    <x v="2"/>
  </r>
  <r>
    <s v="Bud Light Seltzer Spring 2023 Campaign"/>
    <n v="0"/>
    <s v="Bargain Brand B"/>
    <s v="Bargain Brand B"/>
    <s v="Tier 1 Agency C"/>
    <s v="Spring Equity Production"/>
    <s v=""/>
    <x v="0"/>
    <s v="Park Pictures Puebla 1 Day"/>
    <s v="Bid_BudLightSeltzer_Puebla 1Day_Leaf"/>
    <s v="Original"/>
    <n v="391843"/>
    <s v="cost-plus"/>
    <m/>
    <n v="1"/>
    <n v="1"/>
    <m/>
    <m/>
    <n v="1"/>
    <m/>
    <n v="391843"/>
    <n v="0"/>
    <n v="443843.50624999998"/>
    <m/>
    <n v="0"/>
    <n v="0"/>
    <n v="391843"/>
    <n v="0"/>
    <n v="391843"/>
    <n v="0"/>
    <n v="0"/>
    <n v="0"/>
    <n v="0"/>
    <n v="391843"/>
    <n v="391843"/>
    <n v="391843"/>
    <m/>
    <m/>
    <m/>
    <m/>
    <m/>
    <m/>
    <m/>
    <m/>
    <m/>
    <m/>
    <m/>
    <m/>
    <m/>
    <x v="0"/>
  </r>
  <r>
    <s v="Bud Light Seltzer Spring 2023 Campaign"/>
    <n v="0"/>
    <s v="Bargain Brand B"/>
    <s v="Bargain Brand B"/>
    <s v="Tier 1 Agency C"/>
    <s v="Spring Equity Production"/>
    <s v=""/>
    <x v="0"/>
    <s v="Park Pictures Puebla 2 Day"/>
    <s v="Bid_BudLightSeltzer_Puebla 2Day_Leaf"/>
    <s v="Original"/>
    <n v="556400"/>
    <s v="cost-plus"/>
    <m/>
    <n v="1"/>
    <n v="1"/>
    <m/>
    <m/>
    <n v="1"/>
    <m/>
    <n v="556400"/>
    <n v="0"/>
    <n v="443843.50624999998"/>
    <m/>
    <n v="0"/>
    <n v="0"/>
    <n v="556400"/>
    <n v="0"/>
    <n v="556400"/>
    <n v="0"/>
    <n v="0"/>
    <n v="0"/>
    <n v="0"/>
    <n v="556400"/>
    <n v="556400"/>
    <n v="556400"/>
    <m/>
    <m/>
    <m/>
    <m/>
    <m/>
    <m/>
    <m/>
    <m/>
    <m/>
    <m/>
    <m/>
    <m/>
    <m/>
    <x v="0"/>
  </r>
  <r>
    <s v="Bud Light Seltzer Spring 2023 Campaign"/>
    <n v="0"/>
    <s v="Bargain Brand B"/>
    <s v="Bargain Brand B"/>
    <s v="Tier 1 Agency C"/>
    <s v="Spring Equity Production"/>
    <s v=""/>
    <x v="0"/>
    <s v="BLS - CDMX - 2x Day - v3"/>
    <s v="Bid.BLSeltzer.AD.2DAY.v3"/>
    <s v="Original"/>
    <n v="413565.02500000002"/>
    <s v="cost-plus"/>
    <m/>
    <m/>
    <m/>
    <m/>
    <m/>
    <m/>
    <m/>
    <n v="0"/>
    <n v="0"/>
    <n v="443843.50624999998"/>
    <m/>
    <n v="0"/>
    <n v="0"/>
    <n v="0"/>
    <n v="0"/>
    <n v="0"/>
    <n v="0"/>
    <n v="0"/>
    <n v="0"/>
    <n v="0"/>
    <n v="0"/>
    <n v="0"/>
    <n v="413565.02500000002"/>
    <m/>
    <m/>
    <m/>
    <m/>
    <m/>
    <m/>
    <m/>
    <m/>
    <m/>
    <m/>
    <m/>
    <m/>
    <m/>
    <x v="0"/>
  </r>
  <r>
    <s v="Bud Light Seltzer Spring 2023 Campaign"/>
    <n v="1"/>
    <s v="Bargain Brand B"/>
    <s v="Bargain Brand B"/>
    <s v="Tier 1 Agency C"/>
    <s v="Spring Equity Production"/>
    <s v="Tomorrow"/>
    <x v="0"/>
    <s v="Tomorrow Production"/>
    <s v="Tomorrow Production EXPORT"/>
    <s v="Original"/>
    <n v="413566"/>
    <s v="cost-plus"/>
    <n v="443843.50630000001"/>
    <m/>
    <m/>
    <m/>
    <m/>
    <m/>
    <m/>
    <n v="0"/>
    <n v="0"/>
    <n v="443843.50624999998"/>
    <n v="413566"/>
    <n v="413566"/>
    <n v="0"/>
    <n v="0"/>
    <n v="0"/>
    <n v="0"/>
    <n v="0"/>
    <n v="0"/>
    <n v="0"/>
    <n v="0"/>
    <n v="0"/>
    <n v="0"/>
    <n v="413566"/>
    <m/>
    <m/>
    <m/>
    <m/>
    <n v="413566"/>
    <m/>
    <m/>
    <m/>
    <m/>
    <m/>
    <m/>
    <m/>
    <m/>
    <x v="0"/>
  </r>
  <r>
    <s v="Bud Light Seltzer Spring 2023 Campaign"/>
    <n v="0"/>
    <s v="Bargain Brand B"/>
    <s v="Bargain Brand B"/>
    <s v="Tier 1 Agency C"/>
    <s v="Spring Equity Production"/>
    <s v=""/>
    <x v="3"/>
    <s v="Budlight Seltzer &quot;Open to Flavor&quot; Offline Only"/>
    <s v="Bid_11563_3"/>
    <s v="Original"/>
    <n v="86455"/>
    <s v="cost-plus"/>
    <m/>
    <m/>
    <m/>
    <n v="1"/>
    <m/>
    <n v="1"/>
    <n v="1"/>
    <n v="0"/>
    <n v="0"/>
    <n v="82200.21875"/>
    <m/>
    <n v="0"/>
    <n v="0"/>
    <n v="0"/>
    <n v="86455"/>
    <n v="86455"/>
    <n v="0"/>
    <n v="0"/>
    <n v="0"/>
    <n v="0"/>
    <n v="86455"/>
    <n v="86455"/>
    <m/>
    <m/>
    <m/>
    <m/>
    <n v="86455"/>
    <m/>
    <m/>
    <m/>
    <m/>
    <m/>
    <m/>
    <m/>
    <m/>
    <m/>
    <x v="3"/>
  </r>
  <r>
    <s v="Bud Light Seltzer Spring 2023 Campaign"/>
    <n v="0"/>
    <s v="Bargain Brand B"/>
    <s v="Bargain Brand B"/>
    <s v="Tier 1 Agency C"/>
    <s v="Spring Equity Production"/>
    <s v=""/>
    <x v="3"/>
    <s v="Bid_11692.4_CabinEdit"/>
    <s v=""/>
    <s v="Original"/>
    <n v="96250"/>
    <s v="cost-plus"/>
    <m/>
    <m/>
    <m/>
    <m/>
    <m/>
    <m/>
    <m/>
    <n v="0"/>
    <n v="0"/>
    <n v="82200.21875"/>
    <m/>
    <n v="0"/>
    <n v="0"/>
    <n v="0"/>
    <n v="0"/>
    <n v="0"/>
    <n v="0"/>
    <n v="0"/>
    <n v="0"/>
    <n v="0"/>
    <n v="0"/>
    <n v="0"/>
    <m/>
    <m/>
    <m/>
    <m/>
    <n v="96250"/>
    <m/>
    <m/>
    <m/>
    <m/>
    <m/>
    <m/>
    <m/>
    <m/>
    <m/>
    <x v="3"/>
  </r>
  <r>
    <s v="Bud Light Seltzer Spring 2023 Campaign"/>
    <n v="0"/>
    <s v="Bargain Brand B"/>
    <s v="Bargain Brand B"/>
    <s v="Tier 1 Agency C"/>
    <s v="Spring Equity Production"/>
    <s v=""/>
    <x v="3"/>
    <s v="Bid_11692.5_CabinEdit"/>
    <s v=""/>
    <s v="Original"/>
    <n v="78000"/>
    <s v="cost-plus"/>
    <m/>
    <m/>
    <m/>
    <m/>
    <m/>
    <m/>
    <m/>
    <n v="0"/>
    <n v="0"/>
    <n v="82200.21875"/>
    <m/>
    <n v="0"/>
    <n v="0"/>
    <n v="0"/>
    <n v="0"/>
    <n v="0"/>
    <n v="0"/>
    <n v="0"/>
    <n v="0"/>
    <n v="0"/>
    <n v="0"/>
    <n v="0"/>
    <m/>
    <m/>
    <m/>
    <m/>
    <n v="78000"/>
    <m/>
    <m/>
    <m/>
    <m/>
    <m/>
    <m/>
    <m/>
    <m/>
    <m/>
    <x v="3"/>
  </r>
  <r>
    <s v="Bud Light Seltzer Spring 2023 Campaign"/>
    <n v="0"/>
    <s v="Bargain Brand B"/>
    <s v="Bargain Brand B"/>
    <s v="Tier 1 Agency C"/>
    <s v="Spring Equity Production"/>
    <s v=""/>
    <x v="3"/>
    <s v="WORK Editorial BLS Spring 2023 Bid"/>
    <s v="BLS_SPRING23_WORK_BID_2"/>
    <s v="Original"/>
    <n v="74567.5"/>
    <s v="cost-plus"/>
    <m/>
    <m/>
    <m/>
    <m/>
    <m/>
    <m/>
    <m/>
    <n v="0"/>
    <n v="0"/>
    <n v="82200.21875"/>
    <m/>
    <n v="0"/>
    <n v="0"/>
    <n v="0"/>
    <n v="0"/>
    <n v="0"/>
    <n v="0"/>
    <n v="0"/>
    <n v="0"/>
    <n v="0"/>
    <n v="0"/>
    <n v="0"/>
    <m/>
    <m/>
    <m/>
    <m/>
    <n v="74567.5"/>
    <m/>
    <m/>
    <m/>
    <m/>
    <m/>
    <m/>
    <m/>
    <m/>
    <m/>
    <x v="3"/>
  </r>
  <r>
    <s v="Bud Light Seltzer Spring 2023 Campaign"/>
    <n v="0"/>
    <s v="Bargain Brand B"/>
    <s v="Bargain Brand B"/>
    <s v="Tier 1 Agency C"/>
    <s v="Spring Equity Production"/>
    <s v=""/>
    <x v="3"/>
    <s v="WORK Editorial BLS Spring 2023 Bid - 2 DAY SHOOT"/>
    <s v="BLS_SPRING23_WORK_BID_3_AICP"/>
    <s v="Original"/>
    <n v="76067.5"/>
    <s v="cost-plus"/>
    <m/>
    <m/>
    <m/>
    <m/>
    <m/>
    <m/>
    <m/>
    <n v="0"/>
    <n v="0"/>
    <n v="82200.21875"/>
    <m/>
    <n v="0"/>
    <n v="0"/>
    <n v="0"/>
    <n v="0"/>
    <n v="0"/>
    <n v="0"/>
    <n v="0"/>
    <n v="0"/>
    <n v="0"/>
    <n v="0"/>
    <n v="0"/>
    <m/>
    <m/>
    <m/>
    <m/>
    <n v="76067.5"/>
    <m/>
    <m/>
    <m/>
    <m/>
    <m/>
    <m/>
    <m/>
    <m/>
    <m/>
    <x v="3"/>
  </r>
  <r>
    <s v="Bud Light Seltzer Spring 2023 Campaign"/>
    <n v="0"/>
    <s v="Bargain Brand B"/>
    <s v="Bargain Brand B"/>
    <s v="Tier 1 Agency C"/>
    <s v="Spring Equity Production"/>
    <s v=""/>
    <x v="3"/>
    <s v="WORK Editorial BLS Spring 2023 Bid - 2 DAY SHOOT - CC"/>
    <s v="BLS_SPRING23_WORK_BID_4"/>
    <s v="Original"/>
    <n v="74967.5"/>
    <s v="cost-plus"/>
    <m/>
    <m/>
    <m/>
    <m/>
    <m/>
    <m/>
    <m/>
    <n v="0"/>
    <n v="0"/>
    <n v="82200.21875"/>
    <m/>
    <n v="0"/>
    <n v="0"/>
    <n v="0"/>
    <n v="0"/>
    <n v="0"/>
    <n v="0"/>
    <n v="0"/>
    <n v="0"/>
    <n v="0"/>
    <n v="0"/>
    <n v="0"/>
    <m/>
    <m/>
    <m/>
    <m/>
    <n v="74967.5"/>
    <m/>
    <m/>
    <m/>
    <m/>
    <m/>
    <m/>
    <m/>
    <m/>
    <m/>
    <x v="3"/>
  </r>
  <r>
    <s v="Bud Light Seltzer Spring 2023 Campaign"/>
    <n v="0"/>
    <s v="Bargain Brand B"/>
    <s v="Bargain Brand B"/>
    <s v="Tier 1 Agency C"/>
    <s v="Spring Equity Production"/>
    <s v=""/>
    <x v="3"/>
    <s v="WORK Editorial BLS Spring 2023 Bid - 2 DAY SHOOT - TRAVEL"/>
    <s v="BLS_SPRING23_WORK_BID_5"/>
    <s v="Original"/>
    <n v="80684.25"/>
    <s v="cost-plus"/>
    <m/>
    <m/>
    <m/>
    <m/>
    <m/>
    <m/>
    <m/>
    <n v="0"/>
    <n v="0"/>
    <n v="82200.21875"/>
    <m/>
    <n v="0"/>
    <n v="0"/>
    <n v="0"/>
    <n v="0"/>
    <n v="0"/>
    <n v="0"/>
    <n v="0"/>
    <n v="0"/>
    <n v="0"/>
    <n v="0"/>
    <n v="0"/>
    <m/>
    <m/>
    <m/>
    <m/>
    <n v="80684.25"/>
    <m/>
    <m/>
    <m/>
    <m/>
    <m/>
    <m/>
    <m/>
    <m/>
    <m/>
    <x v="3"/>
  </r>
  <r>
    <s v="Bud Light Seltzer Spring 2023 Campaign"/>
    <n v="1"/>
    <s v="Bargain Brand B"/>
    <s v="Bargain Brand B"/>
    <s v="Tier 1 Agency C"/>
    <s v="Spring Equity Production"/>
    <s v="Final Cut"/>
    <x v="3"/>
    <s v="Final Cut Edit"/>
    <s v="Final Cut Edit EXPORT"/>
    <s v="Original"/>
    <n v="90610"/>
    <s v="cost-plus"/>
    <n v="82200.21875"/>
    <m/>
    <m/>
    <m/>
    <m/>
    <m/>
    <m/>
    <n v="0"/>
    <n v="0"/>
    <n v="82200.21875"/>
    <n v="90610"/>
    <n v="90610"/>
    <n v="0"/>
    <n v="0"/>
    <n v="0"/>
    <n v="0"/>
    <n v="0"/>
    <n v="0"/>
    <n v="0"/>
    <n v="0"/>
    <n v="0"/>
    <n v="0"/>
    <m/>
    <m/>
    <m/>
    <n v="90610"/>
    <n v="90610"/>
    <m/>
    <m/>
    <m/>
    <m/>
    <m/>
    <m/>
    <m/>
    <m/>
    <m/>
    <x v="3"/>
  </r>
  <r>
    <s v="Bud Light Seltzer Spring 2023 Campaign"/>
    <n v="0"/>
    <s v="Bargain Brand B"/>
    <s v="Bargain Brand B"/>
    <s v="Tier 1 Agency C"/>
    <s v="Spring Equity Production"/>
    <s v=""/>
    <x v="2"/>
    <s v="Artjail Bidding Package 01"/>
    <s v="Artjail_5887"/>
    <s v="Original"/>
    <n v="231050"/>
    <s v="cost-plus"/>
    <m/>
    <m/>
    <m/>
    <m/>
    <m/>
    <m/>
    <m/>
    <n v="0"/>
    <n v="0"/>
    <n v="229872.5"/>
    <m/>
    <n v="0"/>
    <n v="0"/>
    <n v="0"/>
    <n v="0"/>
    <n v="0"/>
    <n v="0"/>
    <n v="0"/>
    <n v="0"/>
    <n v="0"/>
    <n v="0"/>
    <n v="0"/>
    <m/>
    <n v="231050"/>
    <m/>
    <m/>
    <m/>
    <m/>
    <n v="231050"/>
    <m/>
    <m/>
    <m/>
    <m/>
    <m/>
    <m/>
    <m/>
    <x v="2"/>
  </r>
  <r>
    <s v="Bud Light Seltzer Spring 2023 Campaign"/>
    <n v="0"/>
    <s v="Bargain Brand B"/>
    <s v="Bargain Brand B"/>
    <s v="Tier 1 Agency C"/>
    <s v="Spring Equity Production"/>
    <s v=""/>
    <x v="2"/>
    <s v="Bud Light Seltzer Open to Flavor VFX Bid Package RD 1"/>
    <s v=""/>
    <s v="Original"/>
    <n v="239880"/>
    <s v="cost-plus"/>
    <m/>
    <m/>
    <m/>
    <m/>
    <m/>
    <m/>
    <m/>
    <n v="0"/>
    <n v="0"/>
    <n v="229872.5"/>
    <m/>
    <n v="0"/>
    <n v="0"/>
    <n v="0"/>
    <n v="0"/>
    <n v="0"/>
    <n v="0"/>
    <n v="0"/>
    <n v="0"/>
    <n v="0"/>
    <n v="0"/>
    <n v="0"/>
    <m/>
    <n v="239880"/>
    <m/>
    <m/>
    <m/>
    <m/>
    <n v="239880"/>
    <m/>
    <m/>
    <m/>
    <m/>
    <m/>
    <m/>
    <m/>
    <x v="2"/>
  </r>
  <r>
    <s v="Bud Light Seltzer Spring 2023 Campaign"/>
    <n v="0"/>
    <s v="Bargain Brand B"/>
    <s v="Bargain Brand B"/>
    <s v="Tier 1 Agency C"/>
    <s v="Spring Equity Production"/>
    <s v=""/>
    <x v="2"/>
    <s v="Bud Light Seltzer Open to Flavor VFX Bid Package RD 2"/>
    <s v="Bud-Light-Seltzer-Open-To-Flavor-VFX-2"/>
    <s v="Original"/>
    <n v="224280"/>
    <s v="cost-plus"/>
    <m/>
    <m/>
    <m/>
    <m/>
    <m/>
    <m/>
    <m/>
    <n v="0"/>
    <n v="0"/>
    <n v="229872.5"/>
    <m/>
    <n v="0"/>
    <n v="0"/>
    <n v="0"/>
    <n v="0"/>
    <n v="0"/>
    <n v="0"/>
    <n v="0"/>
    <n v="0"/>
    <n v="0"/>
    <n v="0"/>
    <n v="0"/>
    <m/>
    <n v="224280"/>
    <m/>
    <m/>
    <m/>
    <m/>
    <n v="224280"/>
    <m/>
    <m/>
    <m/>
    <m/>
    <m/>
    <m/>
    <m/>
    <x v="2"/>
  </r>
  <r>
    <s v="Bud Light Seltzer Spring 2023 Campaign"/>
    <n v="1"/>
    <s v="Bargain Brand B"/>
    <s v="Bargain Brand B"/>
    <s v="Tier 1 Agency C"/>
    <s v="Spring Equity Production"/>
    <s v="PrePost LLC"/>
    <x v="2"/>
    <s v="Prepost VFX"/>
    <s v="Prepost VFX EXPORT"/>
    <s v="Original"/>
    <n v="224280"/>
    <s v="cost-plus"/>
    <n v="229872.5"/>
    <m/>
    <m/>
    <m/>
    <m/>
    <m/>
    <m/>
    <n v="0"/>
    <n v="0"/>
    <n v="229872.5"/>
    <n v="224280"/>
    <n v="224280"/>
    <n v="0"/>
    <n v="0"/>
    <n v="0"/>
    <n v="0"/>
    <n v="0"/>
    <n v="0"/>
    <n v="0"/>
    <n v="0"/>
    <n v="0"/>
    <n v="0"/>
    <m/>
    <n v="224280"/>
    <n v="224280"/>
    <m/>
    <m/>
    <m/>
    <n v="224280"/>
    <n v="224280"/>
    <m/>
    <m/>
    <m/>
    <m/>
    <m/>
    <m/>
    <x v="2"/>
  </r>
  <r>
    <s v="Bud Light Seltzer Spring 2023 Campaign"/>
    <n v="0"/>
    <s v="Bargain Brand B"/>
    <s v="Bargain Brand B"/>
    <s v="Tier 1 Agency C"/>
    <s v="Spring Equity Production"/>
    <s v=""/>
    <x v="10"/>
    <s v="BLS - CDMX - 2x Day - v3"/>
    <s v="GreenBid.BLSeltzer.AD.2DAY.v3"/>
    <s v="Original"/>
    <n v="5786.2349999999997"/>
    <s v="cost-plus"/>
    <m/>
    <m/>
    <m/>
    <m/>
    <m/>
    <m/>
    <m/>
    <n v="0"/>
    <n v="0"/>
    <n v="5786.2349999999997"/>
    <m/>
    <n v="0"/>
    <n v="0"/>
    <n v="0"/>
    <n v="0"/>
    <n v="0"/>
    <n v="0"/>
    <n v="0"/>
    <n v="0"/>
    <n v="0"/>
    <n v="0"/>
    <n v="0"/>
    <m/>
    <n v="5786.2349999999997"/>
    <m/>
    <m/>
    <m/>
    <m/>
    <m/>
    <m/>
    <m/>
    <m/>
    <m/>
    <m/>
    <m/>
    <m/>
    <x v="0"/>
  </r>
  <r>
    <s v="Nütrl Spring Equity Campaign"/>
    <n v="0"/>
    <s v="Luxury Brand B"/>
    <s v="Luxury Brand B"/>
    <s v="Tier 1 Agency C"/>
    <s v="Spring Equity Production"/>
    <s v=""/>
    <x v="0"/>
    <s v="RSA Bid Package for NÜTRL"/>
    <s v="NUTRL - 2 Day ATL BID V2"/>
    <s v="Original"/>
    <n v="771360"/>
    <s v="cost-plus"/>
    <m/>
    <n v="1"/>
    <m/>
    <m/>
    <m/>
    <m/>
    <m/>
    <n v="771360"/>
    <n v="0"/>
    <n v="513546"/>
    <m/>
    <n v="0"/>
    <n v="0"/>
    <n v="0"/>
    <n v="0"/>
    <n v="0"/>
    <n v="0"/>
    <n v="0"/>
    <n v="0"/>
    <n v="0"/>
    <n v="771360"/>
    <n v="0"/>
    <n v="771360"/>
    <m/>
    <m/>
    <m/>
    <m/>
    <m/>
    <m/>
    <m/>
    <m/>
    <m/>
    <m/>
    <m/>
    <m/>
    <m/>
    <x v="0"/>
  </r>
  <r>
    <s v="Nütrl Spring Equity Campaign"/>
    <n v="0"/>
    <s v="Luxury Brand B"/>
    <s v="Luxury Brand B"/>
    <s v="Tier 1 Agency C"/>
    <s v="Spring Equity Production"/>
    <s v=""/>
    <x v="0"/>
    <s v="RSA Bid Package for NÜTRL"/>
    <s v="NUTRL - Covid BID V2"/>
    <s v="Original"/>
    <n v="59267"/>
    <s v="cost-plus"/>
    <m/>
    <n v="1"/>
    <m/>
    <m/>
    <m/>
    <m/>
    <m/>
    <n v="59267"/>
    <n v="0"/>
    <n v="513546"/>
    <m/>
    <n v="0"/>
    <n v="0"/>
    <n v="0"/>
    <n v="0"/>
    <n v="0"/>
    <n v="0"/>
    <n v="0"/>
    <n v="0"/>
    <n v="0"/>
    <n v="59267"/>
    <n v="0"/>
    <n v="59267"/>
    <m/>
    <m/>
    <m/>
    <m/>
    <m/>
    <m/>
    <m/>
    <m/>
    <m/>
    <m/>
    <m/>
    <m/>
    <m/>
    <x v="0"/>
  </r>
  <r>
    <s v="Nütrl Spring Equity Campaign"/>
    <n v="1"/>
    <s v="Luxury Brand B"/>
    <s v="Luxury Brand B"/>
    <s v="Tier 1 Agency C"/>
    <s v="Spring Equity Production"/>
    <s v="Internal ABID"/>
    <x v="0"/>
    <s v="Pretty Bird Production"/>
    <s v="Pretty Bird Production EXPORT"/>
    <s v="Original"/>
    <n v="710011"/>
    <s v="cost-plus"/>
    <n v="513546"/>
    <m/>
    <m/>
    <m/>
    <m/>
    <m/>
    <m/>
    <n v="0"/>
    <n v="0"/>
    <n v="513546"/>
    <n v="710011"/>
    <n v="710011"/>
    <n v="0"/>
    <n v="0"/>
    <n v="0"/>
    <n v="0"/>
    <n v="0"/>
    <n v="0"/>
    <n v="0"/>
    <n v="0"/>
    <n v="0"/>
    <n v="0"/>
    <n v="710011"/>
    <m/>
    <m/>
    <m/>
    <m/>
    <n v="710011"/>
    <m/>
    <m/>
    <m/>
    <m/>
    <m/>
    <m/>
    <m/>
    <m/>
    <x v="0"/>
  </r>
  <r>
    <s v="Nütrl Spring Equity Campaign"/>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Nütrl Spring Equity Campaign"/>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Nütrl Spring Equity Campaign"/>
    <n v="0"/>
    <s v="Luxury Brand B"/>
    <s v="Luxury Brand B"/>
    <s v="Tier 1 Agency C"/>
    <s v="Spring Equity Production"/>
    <s v=""/>
    <x v="3"/>
    <s v="Arcade"/>
    <s v="ArcadeEdit 11614.1"/>
    <s v="Original"/>
    <n v="109355.9"/>
    <s v="cost-plus"/>
    <m/>
    <m/>
    <m/>
    <m/>
    <m/>
    <m/>
    <m/>
    <n v="0"/>
    <n v="0"/>
    <n v="109355.9"/>
    <m/>
    <n v="0"/>
    <n v="0"/>
    <n v="0"/>
    <n v="0"/>
    <n v="0"/>
    <n v="0"/>
    <n v="0"/>
    <n v="0"/>
    <n v="0"/>
    <n v="0"/>
    <n v="0"/>
    <m/>
    <m/>
    <m/>
    <m/>
    <n v="109355.9"/>
    <m/>
    <m/>
    <m/>
    <m/>
    <m/>
    <m/>
    <m/>
    <m/>
    <m/>
    <x v="3"/>
  </r>
  <r>
    <s v="Nütrl Spring Equity Campaign"/>
    <n v="1"/>
    <s v="Luxury Brand B"/>
    <s v="Luxury Brand B"/>
    <s v="Tier 1 Agency C"/>
    <s v="Spring Equity Production"/>
    <s v="Arcade Edit"/>
    <x v="3"/>
    <s v="Arcade Edit"/>
    <s v="Arcade Edit EXPORT"/>
    <s v="Original"/>
    <n v="109355.9"/>
    <s v="cost-plus"/>
    <n v="109355.9"/>
    <m/>
    <m/>
    <m/>
    <m/>
    <m/>
    <m/>
    <n v="0"/>
    <n v="0"/>
    <n v="109355.9"/>
    <n v="109355.9"/>
    <n v="109355.9"/>
    <n v="0"/>
    <n v="0"/>
    <n v="0"/>
    <n v="0"/>
    <n v="0"/>
    <n v="0"/>
    <n v="0"/>
    <n v="0"/>
    <n v="0"/>
    <n v="0"/>
    <m/>
    <m/>
    <m/>
    <n v="109355.9"/>
    <n v="109355.9"/>
    <m/>
    <m/>
    <m/>
    <m/>
    <m/>
    <m/>
    <m/>
    <m/>
    <m/>
    <x v="3"/>
  </r>
  <r>
    <s v="Nütrl Spring Equity Campaign"/>
    <n v="0"/>
    <s v="Luxury Brand B"/>
    <s v="Luxury Brand B"/>
    <s v="Tier 1 Agency C"/>
    <s v="Spring Equity Production"/>
    <s v=""/>
    <x v="1"/>
    <s v="Nutrl Color, Conform &amp; Final Deliverables"/>
    <s v="Bid_11614_7"/>
    <s v="Original"/>
    <n v="81365"/>
    <s v="cost-plus"/>
    <m/>
    <m/>
    <m/>
    <m/>
    <m/>
    <n v="1"/>
    <m/>
    <n v="0"/>
    <n v="0"/>
    <n v="56110"/>
    <m/>
    <n v="0"/>
    <n v="0"/>
    <n v="0"/>
    <n v="0"/>
    <n v="81365"/>
    <n v="0"/>
    <n v="0"/>
    <n v="0"/>
    <n v="0"/>
    <n v="0"/>
    <n v="81365"/>
    <m/>
    <n v="81365"/>
    <m/>
    <m/>
    <m/>
    <m/>
    <m/>
    <m/>
    <m/>
    <m/>
    <n v="81365"/>
    <m/>
    <m/>
    <m/>
    <x v="1"/>
  </r>
  <r>
    <s v="Nütrl Spring Equity Campaign"/>
    <n v="0"/>
    <s v="Luxury Brand B"/>
    <s v="Luxury Brand B"/>
    <s v="Tier 1 Agency C"/>
    <s v="Spring Equity Production"/>
    <s v=""/>
    <x v="1"/>
    <s v="Glove - incidental cost (as needed)"/>
    <s v="BID230130_Nutrl_v2_glove"/>
    <s v="Original"/>
    <n v="5600"/>
    <s v="cost-plus"/>
    <m/>
    <m/>
    <m/>
    <m/>
    <m/>
    <m/>
    <m/>
    <n v="0"/>
    <n v="0"/>
    <n v="56110"/>
    <m/>
    <n v="0"/>
    <n v="0"/>
    <n v="0"/>
    <n v="0"/>
    <n v="0"/>
    <n v="0"/>
    <n v="0"/>
    <n v="0"/>
    <n v="0"/>
    <n v="0"/>
    <n v="0"/>
    <m/>
    <n v="5600"/>
    <m/>
    <m/>
    <m/>
    <m/>
    <m/>
    <m/>
    <m/>
    <m/>
    <n v="5600"/>
    <m/>
    <m/>
    <m/>
    <x v="1"/>
  </r>
  <r>
    <s v="Nütrl Spring Equity Campaign"/>
    <n v="1"/>
    <s v="Luxury Brand B"/>
    <s v="Luxury Brand B"/>
    <s v="Tier 1 Agency C"/>
    <s v="Spring Equity Production"/>
    <s v="Arcade Edit"/>
    <x v="1"/>
    <s v="Arcade Finish"/>
    <s v="Arcade Finish EXPORT"/>
    <s v="Original"/>
    <n v="81365"/>
    <s v="cost-plus"/>
    <n v="56110"/>
    <m/>
    <m/>
    <m/>
    <m/>
    <m/>
    <m/>
    <n v="0"/>
    <n v="0"/>
    <n v="56110"/>
    <n v="81365"/>
    <n v="81365"/>
    <n v="0"/>
    <n v="0"/>
    <n v="0"/>
    <n v="0"/>
    <n v="0"/>
    <n v="0"/>
    <n v="0"/>
    <n v="0"/>
    <n v="0"/>
    <n v="0"/>
    <m/>
    <n v="81365"/>
    <n v="81365"/>
    <m/>
    <m/>
    <m/>
    <m/>
    <m/>
    <m/>
    <m/>
    <n v="81365"/>
    <n v="81365"/>
    <m/>
    <m/>
    <x v="1"/>
  </r>
  <r>
    <s v="Nütrl Spring Equity Campaign"/>
    <n v="0"/>
    <s v="Luxury Brand B"/>
    <s v="Luxury Brand B"/>
    <s v="Tier 1 Agency C"/>
    <s v="Spring Equity Production"/>
    <s v=""/>
    <x v="11"/>
    <s v="RSA Bid Package for NÜTRL"/>
    <s v="NUTRL - BTS BID V2"/>
    <s v="Original"/>
    <n v="66097"/>
    <s v="cost-plus"/>
    <m/>
    <n v="1"/>
    <m/>
    <m/>
    <m/>
    <m/>
    <m/>
    <n v="66097"/>
    <n v="0"/>
    <n v="66097"/>
    <m/>
    <n v="0"/>
    <n v="0"/>
    <n v="0"/>
    <n v="0"/>
    <n v="0"/>
    <n v="0"/>
    <n v="0"/>
    <n v="0"/>
    <n v="0"/>
    <n v="66097"/>
    <n v="0"/>
    <m/>
    <n v="66097"/>
    <m/>
    <m/>
    <m/>
    <m/>
    <m/>
    <m/>
    <m/>
    <m/>
    <m/>
    <m/>
    <m/>
    <m/>
    <x v="0"/>
  </r>
  <r>
    <s v="Stella Artois Global Promo Film Production &quot;Let's Do Dinner Promo&quot;"/>
    <n v="0"/>
    <s v="Luxury Brand B"/>
    <s v="Luxury Brand B"/>
    <s v="Tier 3 Agency A"/>
    <s v="n/a"/>
    <s v=""/>
    <x v="0"/>
    <s v="Original Bid"/>
    <s v="BID_Stella _LA _Original Bid"/>
    <s v="Original"/>
    <n v="890399.91630000004"/>
    <s v="firm-bid"/>
    <m/>
    <n v="1"/>
    <n v="1"/>
    <m/>
    <m/>
    <m/>
    <n v="1"/>
    <n v="890399.91630000004"/>
    <n v="0"/>
    <n v="659651.60844999994"/>
    <m/>
    <n v="0"/>
    <n v="0"/>
    <n v="890399.91630000004"/>
    <n v="890399.91630000004"/>
    <n v="0"/>
    <n v="0"/>
    <n v="0"/>
    <n v="0"/>
    <n v="0"/>
    <n v="890399.91630000004"/>
    <n v="890399.91630000004"/>
    <n v="890399.91630000004"/>
    <m/>
    <m/>
    <m/>
    <m/>
    <m/>
    <m/>
    <m/>
    <m/>
    <m/>
    <m/>
    <m/>
    <m/>
    <m/>
    <x v="0"/>
  </r>
  <r>
    <s v="Stella Artois Global Promo Film Production &quot;Let's Do Dinner Promo&quot;"/>
    <n v="0"/>
    <s v="Luxury Brand B"/>
    <s v="Luxury Brand B"/>
    <s v="Tier 3 Agency A"/>
    <s v="n/a"/>
    <s v=""/>
    <x v="0"/>
    <s v="V5 Reduced Bid"/>
    <s v="Stella Excel Bid V5"/>
    <s v="Original"/>
    <n v="794714.91630000004"/>
    <s v="firm-bid"/>
    <m/>
    <n v="1"/>
    <n v="1"/>
    <m/>
    <m/>
    <m/>
    <n v="1"/>
    <n v="794714.91630000004"/>
    <n v="0"/>
    <n v="659651.60844999994"/>
    <m/>
    <n v="0"/>
    <n v="0"/>
    <n v="794714.91630000004"/>
    <n v="794714.91630000004"/>
    <n v="0"/>
    <n v="0"/>
    <n v="0"/>
    <n v="0"/>
    <n v="0"/>
    <n v="794714.91630000004"/>
    <n v="794714.91630000004"/>
    <n v="794714.91630000004"/>
    <m/>
    <m/>
    <m/>
    <m/>
    <m/>
    <m/>
    <m/>
    <m/>
    <m/>
    <m/>
    <m/>
    <m/>
    <m/>
    <x v="0"/>
  </r>
  <r>
    <s v="Stella Artois Global Promo Film Production &quot;Let's Do Dinner Promo&quot;"/>
    <n v="0"/>
    <s v="Luxury Brand B"/>
    <s v="Luxury Brand B"/>
    <s v="Tier 3 Agency A"/>
    <s v="n/a"/>
    <s v=""/>
    <x v="0"/>
    <s v="Toronto Global Bids V2"/>
    <s v="2. Stella Toronto GLOBAL ONLY Production V2 1.23"/>
    <s v="Original"/>
    <n v="556087"/>
    <s v="firm-bid"/>
    <m/>
    <n v="1"/>
    <n v="1"/>
    <m/>
    <m/>
    <m/>
    <n v="1"/>
    <n v="556087"/>
    <n v="0"/>
    <n v="659651.60844999994"/>
    <m/>
    <n v="0"/>
    <n v="0"/>
    <n v="556087"/>
    <n v="556087"/>
    <n v="0"/>
    <n v="0"/>
    <n v="0"/>
    <n v="0"/>
    <n v="0"/>
    <n v="556087"/>
    <n v="556087"/>
    <n v="556087"/>
    <m/>
    <m/>
    <m/>
    <m/>
    <m/>
    <m/>
    <m/>
    <m/>
    <m/>
    <m/>
    <m/>
    <m/>
    <m/>
    <x v="0"/>
  </r>
  <r>
    <s v="Stella Artois Global Promo Film Production &quot;Let's Do Dinner Promo&quot;"/>
    <n v="0"/>
    <s v="Luxury Brand B"/>
    <s v="Luxury Brand B"/>
    <s v="Tier 3 Agency A"/>
    <s v="n/a"/>
    <s v=""/>
    <x v="0"/>
    <s v="Toronto Global Bids V3"/>
    <s v="Stella Toronto Production V3 1.23"/>
    <s v="Original"/>
    <n v="562068"/>
    <s v="firm-bid"/>
    <m/>
    <m/>
    <m/>
    <m/>
    <m/>
    <m/>
    <m/>
    <n v="0"/>
    <n v="0"/>
    <n v="659651.60844999994"/>
    <m/>
    <n v="0"/>
    <n v="0"/>
    <n v="0"/>
    <n v="0"/>
    <n v="0"/>
    <n v="0"/>
    <n v="0"/>
    <n v="0"/>
    <n v="0"/>
    <n v="0"/>
    <n v="0"/>
    <n v="562068"/>
    <m/>
    <m/>
    <m/>
    <m/>
    <m/>
    <m/>
    <m/>
    <m/>
    <m/>
    <m/>
    <m/>
    <m/>
    <m/>
    <x v="0"/>
  </r>
  <r>
    <s v="Stella Artois Global Promo Film Production &quot;Let's Do Dinner Promo&quot;"/>
    <n v="0"/>
    <s v="Luxury Brand B"/>
    <s v="Luxury Brand B"/>
    <s v="Tier 3 Agency A"/>
    <s v="n/a"/>
    <s v=""/>
    <x v="0"/>
    <s v="Atlanta Bid"/>
    <s v="Atlanta V2 ABID"/>
    <s v="Original"/>
    <n v="822069.41630000004"/>
    <s v="firm-bid"/>
    <m/>
    <n v="1"/>
    <n v="1"/>
    <m/>
    <m/>
    <m/>
    <n v="1"/>
    <n v="822069.41630000004"/>
    <n v="0"/>
    <n v="659651.60844999994"/>
    <m/>
    <n v="0"/>
    <n v="0"/>
    <n v="822069.41630000004"/>
    <n v="822069.41630000004"/>
    <n v="0"/>
    <n v="0"/>
    <n v="0"/>
    <n v="0"/>
    <n v="0"/>
    <n v="822069.41630000004"/>
    <n v="822069.41630000004"/>
    <n v="822069.41630000004"/>
    <m/>
    <m/>
    <m/>
    <m/>
    <m/>
    <m/>
    <m/>
    <m/>
    <m/>
    <m/>
    <m/>
    <m/>
    <m/>
    <x v="0"/>
  </r>
  <r>
    <s v="Stella Artois Global Promo Film Production &quot;Let's Do Dinner Promo&quot;"/>
    <n v="0"/>
    <s v="Luxury Brand B"/>
    <s v="Luxury Brand B"/>
    <s v="Tier 3 Agency A"/>
    <s v="n/a"/>
    <s v=""/>
    <x v="0"/>
    <s v="LA Bid V6"/>
    <s v="Stella Excel Bid V6. ABIDxls"/>
    <s v="Original"/>
    <n v="774111.86129999999"/>
    <s v="firm-bid"/>
    <m/>
    <n v="1"/>
    <n v="1"/>
    <m/>
    <m/>
    <m/>
    <n v="1"/>
    <n v="774111.86129999999"/>
    <n v="0"/>
    <n v="659651.60844999994"/>
    <m/>
    <n v="0"/>
    <n v="0"/>
    <n v="774111.86129999999"/>
    <n v="774111.86129999999"/>
    <n v="0"/>
    <n v="0"/>
    <n v="0"/>
    <n v="0"/>
    <n v="0"/>
    <n v="774111.86129999999"/>
    <n v="774111.86129999999"/>
    <n v="774111.86129999999"/>
    <m/>
    <m/>
    <m/>
    <m/>
    <m/>
    <m/>
    <m/>
    <m/>
    <m/>
    <m/>
    <m/>
    <m/>
    <m/>
    <x v="0"/>
  </r>
  <r>
    <s v="Stella Artois Global Promo Film Production &quot;Let's Do Dinner Promo&quot;"/>
    <n v="0"/>
    <s v="Luxury Brand B"/>
    <s v="Luxury Brand B"/>
    <s v="Tier 3 Agency A"/>
    <s v="n/a"/>
    <s v=""/>
    <x v="0"/>
    <s v="Toronto V4  GLOBAL + US BID 1.30"/>
    <s v="2. Stella Toronto Production V3 1.23"/>
    <s v="Original"/>
    <n v="562068"/>
    <s v="firm-bid"/>
    <m/>
    <n v="1"/>
    <n v="1"/>
    <m/>
    <m/>
    <m/>
    <n v="1"/>
    <n v="562068"/>
    <n v="0"/>
    <n v="659651.60844999994"/>
    <m/>
    <n v="0"/>
    <n v="0"/>
    <n v="562068"/>
    <n v="562068"/>
    <n v="0"/>
    <n v="0"/>
    <n v="0"/>
    <n v="0"/>
    <n v="0"/>
    <n v="562068"/>
    <n v="562068"/>
    <n v="562068"/>
    <m/>
    <m/>
    <m/>
    <m/>
    <m/>
    <m/>
    <m/>
    <m/>
    <m/>
    <m/>
    <m/>
    <m/>
    <m/>
    <x v="0"/>
  </r>
  <r>
    <s v="Stella Artois Global Promo Film Production &quot;Let's Do Dinner Promo&quot;"/>
    <n v="0"/>
    <s v="Luxury Brand B"/>
    <s v="Luxury Brand B"/>
    <s v="Tier 3 Agency A"/>
    <s v="n/a"/>
    <s v=""/>
    <x v="0"/>
    <s v="Toronto V4 GLOBAL ONLY 1.30"/>
    <s v="2. Stella Toronto GLOBAL ONLY Production V2 1.23"/>
    <s v="Original"/>
    <n v="556087"/>
    <s v="firm-bid"/>
    <m/>
    <n v="1"/>
    <n v="1"/>
    <m/>
    <m/>
    <m/>
    <n v="1"/>
    <n v="556087"/>
    <n v="0"/>
    <n v="659651.60844999994"/>
    <m/>
    <n v="0"/>
    <n v="0"/>
    <n v="556087"/>
    <n v="556087"/>
    <n v="0"/>
    <n v="0"/>
    <n v="0"/>
    <n v="0"/>
    <n v="0"/>
    <n v="556087"/>
    <n v="556087"/>
    <n v="556087"/>
    <m/>
    <m/>
    <m/>
    <m/>
    <m/>
    <m/>
    <m/>
    <m/>
    <m/>
    <m/>
    <m/>
    <m/>
    <m/>
    <x v="0"/>
  </r>
  <r>
    <s v="Stella Artois Global Promo Film Production &quot;Let's Do Dinner Promo&quot;"/>
    <n v="0"/>
    <s v="Luxury Brand B"/>
    <s v="Luxury Brand B"/>
    <s v="Tier 3 Agency A"/>
    <s v="n/a"/>
    <s v=""/>
    <x v="0"/>
    <s v="ANIMALS - TORONTO BTS Costs"/>
    <s v="V1 BTS Bid - Stella Toronto - Levy"/>
    <s v="Original"/>
    <n v="10020.6"/>
    <s v="firm-bid"/>
    <m/>
    <n v="1"/>
    <m/>
    <m/>
    <m/>
    <m/>
    <m/>
    <n v="10020.6"/>
    <n v="0"/>
    <n v="659651.60844999994"/>
    <m/>
    <n v="0"/>
    <n v="0"/>
    <n v="0"/>
    <n v="0"/>
    <n v="0"/>
    <n v="0"/>
    <n v="0"/>
    <n v="0"/>
    <n v="0"/>
    <n v="10020.6"/>
    <n v="0"/>
    <n v="10020.6"/>
    <m/>
    <m/>
    <m/>
    <m/>
    <m/>
    <m/>
    <m/>
    <m/>
    <m/>
    <m/>
    <m/>
    <m/>
    <m/>
    <x v="0"/>
  </r>
  <r>
    <s v="Stella Artois Global Promo Film Production &quot;Let's Do Dinner Promo&quot;"/>
    <n v="0"/>
    <s v="Luxury Brand B"/>
    <s v="Luxury Brand B"/>
    <s v="Tier 3 Agency A"/>
    <s v="n/a"/>
    <s v=""/>
    <x v="0"/>
    <s v="Atlanta Film &amp; Video Production Costs - Jan 25 Submission"/>
    <s v="ANIMALS - V3 Film and Video Bid - Stella ATL - Levy"/>
    <s v="Original"/>
    <n v="811832"/>
    <s v="firm-bid"/>
    <m/>
    <n v="1"/>
    <m/>
    <m/>
    <m/>
    <m/>
    <m/>
    <n v="811832"/>
    <n v="0"/>
    <n v="659651.60844999994"/>
    <m/>
    <n v="0"/>
    <n v="0"/>
    <n v="0"/>
    <n v="0"/>
    <n v="0"/>
    <n v="0"/>
    <n v="0"/>
    <n v="0"/>
    <n v="0"/>
    <n v="811832"/>
    <n v="0"/>
    <n v="811832"/>
    <m/>
    <m/>
    <m/>
    <m/>
    <m/>
    <m/>
    <m/>
    <m/>
    <m/>
    <m/>
    <m/>
    <m/>
    <m/>
    <x v="0"/>
  </r>
  <r>
    <s v="Stella Artois Global Promo Film Production &quot;Let's Do Dinner Promo&quot;"/>
    <n v="0"/>
    <s v="Luxury Brand B"/>
    <s v="Luxury Brand B"/>
    <s v="Tier 3 Agency A"/>
    <s v="n/a"/>
    <s v=""/>
    <x v="0"/>
    <s v="LA Film &amp; Video Production Costs - Jan 25 Submission"/>
    <s v="ANIMALS - V9 Film and Video Bid - Stella LA - Levy"/>
    <s v="Original"/>
    <n v="762655"/>
    <s v="firm-bid"/>
    <m/>
    <n v="1"/>
    <m/>
    <m/>
    <m/>
    <m/>
    <m/>
    <n v="762655"/>
    <n v="0"/>
    <n v="659651.60844999994"/>
    <m/>
    <n v="0"/>
    <n v="0"/>
    <n v="0"/>
    <n v="0"/>
    <n v="0"/>
    <n v="0"/>
    <n v="0"/>
    <n v="0"/>
    <n v="0"/>
    <n v="762655"/>
    <n v="0"/>
    <n v="762655"/>
    <m/>
    <m/>
    <m/>
    <m/>
    <m/>
    <m/>
    <m/>
    <m/>
    <m/>
    <m/>
    <m/>
    <m/>
    <m/>
    <x v="0"/>
  </r>
  <r>
    <s v="Stella Artois Global Promo Film Production &quot;Let's Do Dinner Promo&quot;"/>
    <n v="0"/>
    <s v="Luxury Brand B"/>
    <s v="Luxury Brand B"/>
    <s v="Tier 3 Agency A"/>
    <s v="n/a"/>
    <s v=""/>
    <x v="0"/>
    <s v="TORONTO Animals Bid Local DP/PD - GLOBAL US"/>
    <s v="NEW BID v5BGM STELLA GLOBAL US HLEVY LOCAL PD DP"/>
    <s v="Original"/>
    <n v="610999.57999999996"/>
    <s v="firm-bid"/>
    <m/>
    <n v="1"/>
    <m/>
    <m/>
    <m/>
    <m/>
    <m/>
    <n v="610999.57999999996"/>
    <n v="0"/>
    <n v="659651.60844999994"/>
    <m/>
    <n v="0"/>
    <n v="0"/>
    <n v="0"/>
    <n v="0"/>
    <n v="0"/>
    <n v="0"/>
    <n v="0"/>
    <n v="0"/>
    <n v="0"/>
    <n v="610999.57999999996"/>
    <n v="0"/>
    <n v="610999.57999999996"/>
    <m/>
    <m/>
    <m/>
    <m/>
    <m/>
    <m/>
    <m/>
    <m/>
    <m/>
    <m/>
    <m/>
    <m/>
    <m/>
    <x v="0"/>
  </r>
  <r>
    <s v="Stella Artois Global Promo Film Production &quot;Let's Do Dinner Promo&quot;"/>
    <n v="0"/>
    <s v="Luxury Brand B"/>
    <s v="Luxury Brand B"/>
    <s v="Tier 3 Agency A"/>
    <s v="n/a"/>
    <s v=""/>
    <x v="0"/>
    <s v="TORONTO Animals Bid US DP/PD - GLOBAL US"/>
    <s v="NEW BID v4bGM STELLA GLOBAL US HLEVY US PD DP"/>
    <s v="Original"/>
    <n v="702750.88"/>
    <s v="firm-bid"/>
    <m/>
    <n v="1"/>
    <m/>
    <m/>
    <m/>
    <m/>
    <m/>
    <n v="702750.88"/>
    <n v="0"/>
    <n v="659651.60844999994"/>
    <m/>
    <n v="0"/>
    <n v="0"/>
    <n v="0"/>
    <n v="0"/>
    <n v="0"/>
    <n v="0"/>
    <n v="0"/>
    <n v="0"/>
    <n v="0"/>
    <n v="702750.88"/>
    <n v="0"/>
    <n v="702750.88"/>
    <m/>
    <m/>
    <m/>
    <m/>
    <m/>
    <m/>
    <m/>
    <m/>
    <m/>
    <m/>
    <m/>
    <m/>
    <m/>
    <x v="0"/>
  </r>
  <r>
    <s v="Stella Artois Global Promo Film Production &quot;Let's Do Dinner Promo&quot;"/>
    <n v="0"/>
    <s v="Luxury Brand B"/>
    <s v="Luxury Brand B"/>
    <s v="Tier 3 Agency A"/>
    <s v="n/a"/>
    <s v=""/>
    <x v="0"/>
    <s v="TORONTO Animals Bid US DP/PD - GLOBAL"/>
    <s v="V5 Prod Ballpark Bid - Stella Toronto - Levy - Global US"/>
    <s v="Original"/>
    <n v="694257.81"/>
    <s v="firm-bid"/>
    <m/>
    <n v="1"/>
    <m/>
    <m/>
    <m/>
    <m/>
    <m/>
    <n v="694257.81"/>
    <n v="0"/>
    <n v="659651.60844999994"/>
    <m/>
    <n v="0"/>
    <n v="0"/>
    <n v="0"/>
    <n v="0"/>
    <n v="0"/>
    <n v="0"/>
    <n v="0"/>
    <n v="0"/>
    <n v="0"/>
    <n v="694257.81"/>
    <n v="0"/>
    <n v="694257.81"/>
    <m/>
    <m/>
    <m/>
    <m/>
    <m/>
    <m/>
    <m/>
    <m/>
    <m/>
    <m/>
    <m/>
    <m/>
    <m/>
    <x v="0"/>
  </r>
  <r>
    <s v="Stella Artois Global Promo Film Production &quot;Let's Do Dinner Promo&quot;"/>
    <n v="0"/>
    <s v="Luxury Brand B"/>
    <s v="Luxury Brand B"/>
    <s v="Tier 3 Agency A"/>
    <s v="n/a"/>
    <s v=""/>
    <x v="0"/>
    <s v="TORONTO Animals Bid LOCAL DP/PD - GLOBAL"/>
    <s v="v3GM Stella Ballpark Bid - HL - 1 day GLOBAL"/>
    <s v="Original"/>
    <n v="599783.57999999996"/>
    <s v="firm-bid"/>
    <m/>
    <n v="1"/>
    <m/>
    <m/>
    <m/>
    <m/>
    <m/>
    <n v="599783.57999999996"/>
    <n v="0"/>
    <n v="659651.60844999994"/>
    <m/>
    <n v="0"/>
    <n v="0"/>
    <n v="0"/>
    <n v="0"/>
    <n v="0"/>
    <n v="0"/>
    <n v="0"/>
    <n v="0"/>
    <n v="0"/>
    <n v="599783.57999999996"/>
    <n v="0"/>
    <n v="599783.57999999996"/>
    <m/>
    <m/>
    <m/>
    <m/>
    <m/>
    <m/>
    <m/>
    <m/>
    <m/>
    <m/>
    <m/>
    <m/>
    <m/>
    <x v="0"/>
  </r>
  <r>
    <s v="Stella Artois Global Promo Film Production &quot;Let's Do Dinner Promo&quot;"/>
    <n v="0"/>
    <s v="Luxury Brand B"/>
    <s v="Luxury Brand B"/>
    <s v="Tier 3 Agency A"/>
    <s v="n/a"/>
    <s v=""/>
    <x v="0"/>
    <s v="Stella Artois Estimates FRANK + IM"/>
    <s v="SA LA with prelight no glam"/>
    <s v="Original"/>
    <n v="844520.17500000005"/>
    <s v="firm-bid"/>
    <m/>
    <m/>
    <n v="1"/>
    <m/>
    <m/>
    <n v="1"/>
    <m/>
    <n v="0"/>
    <n v="0"/>
    <n v="659651.60844999994"/>
    <m/>
    <n v="0"/>
    <n v="0"/>
    <n v="844520.17500000005"/>
    <n v="0"/>
    <n v="844520.17500000005"/>
    <n v="0"/>
    <n v="0"/>
    <n v="0"/>
    <n v="0"/>
    <n v="844520.17500000005"/>
    <n v="844520.17500000005"/>
    <n v="844520.17500000005"/>
    <m/>
    <m/>
    <m/>
    <m/>
    <m/>
    <m/>
    <m/>
    <m/>
    <m/>
    <m/>
    <m/>
    <m/>
    <m/>
    <x v="0"/>
  </r>
  <r>
    <s v="Stella Artois Global Promo Film Production &quot;Let's Do Dinner Promo&quot;"/>
    <n v="0"/>
    <s v="Luxury Brand B"/>
    <s v="Luxury Brand B"/>
    <s v="Tier 3 Agency A"/>
    <s v="n/a"/>
    <s v=""/>
    <x v="4"/>
    <s v="Berkeley 1"/>
    <s v="BERKELY 4 BLANK ABID TEMPLATE"/>
    <s v="Original"/>
    <n v="191478.5"/>
    <s v="firm-bid"/>
    <m/>
    <m/>
    <m/>
    <m/>
    <m/>
    <m/>
    <m/>
    <n v="0"/>
    <n v="0"/>
    <n v="143128.625"/>
    <m/>
    <n v="0"/>
    <n v="0"/>
    <n v="0"/>
    <n v="0"/>
    <n v="0"/>
    <n v="0"/>
    <n v="0"/>
    <n v="0"/>
    <n v="0"/>
    <n v="0"/>
    <n v="0"/>
    <m/>
    <n v="191478.5"/>
    <m/>
    <m/>
    <m/>
    <m/>
    <m/>
    <m/>
    <m/>
    <m/>
    <m/>
    <m/>
    <n v="191478.5"/>
    <m/>
    <x v="4"/>
  </r>
  <r>
    <s v="Stella Artois Global Promo Film Production &quot;Let's Do Dinner Promo&quot;"/>
    <n v="0"/>
    <s v="Luxury Brand B"/>
    <s v="Luxury Brand B"/>
    <s v="Tier 3 Agency A"/>
    <s v="n/a"/>
    <s v=""/>
    <x v="4"/>
    <s v="Berkeley Final Bid for Stella Artois"/>
    <s v="BERKELY FINAL ABID SUBMISSION"/>
    <s v="Original"/>
    <n v="135204.5"/>
    <s v="firm-bid"/>
    <m/>
    <m/>
    <m/>
    <m/>
    <m/>
    <m/>
    <m/>
    <n v="0"/>
    <n v="0"/>
    <n v="143128.625"/>
    <m/>
    <n v="0"/>
    <n v="0"/>
    <n v="0"/>
    <n v="0"/>
    <n v="0"/>
    <n v="0"/>
    <n v="0"/>
    <n v="0"/>
    <n v="0"/>
    <n v="0"/>
    <n v="0"/>
    <m/>
    <n v="135204.5"/>
    <m/>
    <m/>
    <m/>
    <m/>
    <m/>
    <m/>
    <m/>
    <m/>
    <m/>
    <m/>
    <n v="135204.5"/>
    <m/>
    <x v="4"/>
  </r>
  <r>
    <s v="Stella Artois Global Promo Film Production &quot;Let's Do Dinner Promo&quot;"/>
    <n v="0"/>
    <s v="Luxury Brand B"/>
    <s v="Luxury Brand B"/>
    <s v="Tier 3 Agency A"/>
    <s v="n/a"/>
    <s v=""/>
    <x v="4"/>
    <s v="Stella World's greatest Dinner V1 - final"/>
    <s v="ABID FORM GRAYSON_WGD_V1"/>
    <s v="Original"/>
    <n v="140346"/>
    <s v="firm-bid"/>
    <m/>
    <m/>
    <n v="1"/>
    <m/>
    <m/>
    <n v="1"/>
    <m/>
    <n v="0"/>
    <n v="0"/>
    <n v="143128.625"/>
    <m/>
    <n v="0"/>
    <n v="0"/>
    <n v="140346"/>
    <n v="0"/>
    <n v="140346"/>
    <n v="0"/>
    <n v="0"/>
    <n v="0"/>
    <n v="0"/>
    <n v="140346"/>
    <n v="140346"/>
    <m/>
    <n v="140346"/>
    <m/>
    <m/>
    <m/>
    <m/>
    <m/>
    <m/>
    <m/>
    <m/>
    <m/>
    <m/>
    <n v="140346"/>
    <m/>
    <x v="4"/>
  </r>
  <r>
    <s v="Stella Artois Global Promo Film Production &quot;Let's Do Dinner Promo&quot;"/>
    <n v="0"/>
    <s v="Luxury Brand B"/>
    <s v="Luxury Brand B"/>
    <s v="Tier 3 Agency A"/>
    <s v="n/a"/>
    <s v=""/>
    <x v="4"/>
    <s v="Stella World's greatest Dinner V2 - final"/>
    <s v="ABID FORM GRAYSON_WGD_V2"/>
    <s v="Original"/>
    <n v="105485.5"/>
    <s v="firm-bid"/>
    <m/>
    <m/>
    <n v="1"/>
    <m/>
    <m/>
    <n v="1"/>
    <m/>
    <n v="0"/>
    <n v="0"/>
    <n v="143128.625"/>
    <m/>
    <n v="0"/>
    <n v="0"/>
    <n v="105485.5"/>
    <n v="0"/>
    <n v="105485.5"/>
    <n v="0"/>
    <n v="0"/>
    <n v="0"/>
    <n v="0"/>
    <n v="105485.5"/>
    <n v="105485.5"/>
    <m/>
    <n v="105485.5"/>
    <m/>
    <m/>
    <m/>
    <m/>
    <m/>
    <m/>
    <m/>
    <m/>
    <m/>
    <m/>
    <n v="105485.5"/>
    <m/>
    <x v="4"/>
  </r>
  <r>
    <s v="Stella Artois Global Promo Film Production &quot;Let's Do Dinner Promo&quot;"/>
    <n v="0"/>
    <s v="Luxury Brand B"/>
    <s v="Luxury Brand B"/>
    <s v="Tier 3 Agency A"/>
    <s v="n/a"/>
    <s v=""/>
    <x v="10"/>
    <s v="Original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V5 Reduced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Toronto Global Bids V2"/>
    <s v="6.  Stella Toronto GLOBAL ONLY Sustainability V2"/>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Toronto Global Bids V3"/>
    <s v="6. Stella Toronto Sustainability V3"/>
    <s v="Original"/>
    <n v="8646"/>
    <s v="firm-bid"/>
    <m/>
    <m/>
    <m/>
    <m/>
    <m/>
    <m/>
    <m/>
    <n v="0"/>
    <n v="0"/>
    <n v="12372.478181818182"/>
    <m/>
    <n v="0"/>
    <n v="0"/>
    <n v="0"/>
    <n v="0"/>
    <n v="0"/>
    <n v="0"/>
    <n v="0"/>
    <n v="0"/>
    <n v="0"/>
    <n v="0"/>
    <n v="0"/>
    <m/>
    <n v="8646"/>
    <m/>
    <m/>
    <m/>
    <m/>
    <m/>
    <m/>
    <m/>
    <m/>
    <m/>
    <m/>
    <m/>
    <m/>
    <x v="0"/>
  </r>
  <r>
    <s v="Stella Artois Global Promo Film Production &quot;Let's Do Dinner Promo&quot;"/>
    <n v="0"/>
    <s v="Luxury Brand B"/>
    <s v="Luxury Brand B"/>
    <s v="Tier 3 Agency A"/>
    <s v="n/a"/>
    <s v=""/>
    <x v="10"/>
    <s v="Atlanta Bid"/>
    <s v="Atlanta V2 A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LA Bid V6"/>
    <s v="Stella Excel Bid V6. ABIDxls"/>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Toronto V4  GLOBAL + US BID 1.30"/>
    <s v="6. Stella Toronto Sustainability V3"/>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Toronto V4 GLOBAL ONLY 1.30"/>
    <s v="6.  Stella Toronto GLOBAL ONLY Sustainability V2"/>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ANIMALS - TORONTO Green Sustainability Costs"/>
    <s v="V3 Stills GREEN Bid - Stella TO - Levy"/>
    <s v="Original"/>
    <n v="13490.6"/>
    <s v="firm-bid"/>
    <m/>
    <n v="1"/>
    <m/>
    <m/>
    <m/>
    <m/>
    <m/>
    <n v="13490.6"/>
    <n v="0"/>
    <n v="12372.478181818182"/>
    <m/>
    <n v="0"/>
    <n v="0"/>
    <n v="0"/>
    <n v="0"/>
    <n v="0"/>
    <n v="0"/>
    <n v="0"/>
    <n v="0"/>
    <n v="0"/>
    <n v="13490.6"/>
    <n v="0"/>
    <m/>
    <n v="13490.6"/>
    <m/>
    <m/>
    <m/>
    <m/>
    <m/>
    <m/>
    <m/>
    <m/>
    <m/>
    <m/>
    <m/>
    <m/>
    <x v="0"/>
  </r>
  <r>
    <s v="Stella Artois Global Promo Film Production &quot;Let's Do Dinner Promo&quot;"/>
    <n v="0"/>
    <s v="Luxury Brand B"/>
    <s v="Luxury Brand B"/>
    <s v="Tier 3 Agency A"/>
    <s v="n/a"/>
    <s v=""/>
    <x v="10"/>
    <s v="Atlanta Green Sustainability Costs - Jan 25 Submission"/>
    <s v="ANIMALS - V3 Green Sustainability Bid - Stella ATL - Levy"/>
    <s v="Original"/>
    <n v="15466"/>
    <s v="firm-bid"/>
    <m/>
    <n v="1"/>
    <m/>
    <m/>
    <m/>
    <m/>
    <m/>
    <n v="15466"/>
    <n v="0"/>
    <n v="12372.478181818182"/>
    <m/>
    <n v="0"/>
    <n v="0"/>
    <n v="0"/>
    <n v="0"/>
    <n v="0"/>
    <n v="0"/>
    <n v="0"/>
    <n v="0"/>
    <n v="0"/>
    <n v="15466"/>
    <n v="0"/>
    <m/>
    <n v="15466"/>
    <m/>
    <m/>
    <m/>
    <m/>
    <m/>
    <m/>
    <m/>
    <m/>
    <m/>
    <m/>
    <m/>
    <m/>
    <x v="0"/>
  </r>
  <r>
    <s v="Stella Artois Global Promo Film Production &quot;Let's Do Dinner Promo&quot;"/>
    <n v="0"/>
    <s v="Luxury Brand B"/>
    <s v="Luxury Brand B"/>
    <s v="Tier 3 Agency A"/>
    <s v="n/a"/>
    <s v=""/>
    <x v="10"/>
    <s v="LA Green Sustainability Costs - Jan 25 Submission"/>
    <s v="ANIMALS - V9 Green Sustainability Bid - Stella LA - Levy"/>
    <s v="Original"/>
    <n v="15466"/>
    <s v="firm-bid"/>
    <m/>
    <n v="1"/>
    <m/>
    <m/>
    <m/>
    <m/>
    <m/>
    <n v="15466"/>
    <n v="0"/>
    <n v="12372.478181818182"/>
    <m/>
    <n v="0"/>
    <n v="0"/>
    <n v="0"/>
    <n v="0"/>
    <n v="0"/>
    <n v="0"/>
    <n v="0"/>
    <n v="0"/>
    <n v="0"/>
    <n v="15466"/>
    <n v="0"/>
    <m/>
    <n v="15466"/>
    <m/>
    <m/>
    <m/>
    <m/>
    <m/>
    <m/>
    <m/>
    <m/>
    <m/>
    <m/>
    <m/>
    <m/>
    <x v="0"/>
  </r>
  <r>
    <s v="Stella Artois Global Promo Film Production &quot;Let's Do Dinner Promo&quot;"/>
    <n v="0"/>
    <s v="Luxury Brand B"/>
    <s v="Luxury Brand B"/>
    <s v="Tier 3 Agency A"/>
    <s v="n/a"/>
    <s v=""/>
    <x v="5"/>
    <s v="Toronto V4  GLOBAL + US BID 1.30"/>
    <s v="4. Stella Toronto Travel V3"/>
    <s v="Original"/>
    <n v="20801"/>
    <s v="cost-plus"/>
    <m/>
    <n v="1"/>
    <n v="1"/>
    <m/>
    <m/>
    <m/>
    <n v="1"/>
    <n v="20801"/>
    <n v="0"/>
    <n v="29725.816666666666"/>
    <m/>
    <n v="0"/>
    <n v="0"/>
    <n v="20801"/>
    <n v="20801"/>
    <n v="0"/>
    <n v="0"/>
    <n v="0"/>
    <n v="0"/>
    <n v="0"/>
    <n v="20801"/>
    <n v="20801"/>
    <m/>
    <n v="20801"/>
    <m/>
    <m/>
    <m/>
    <m/>
    <m/>
    <m/>
    <n v="20801"/>
    <m/>
    <m/>
    <m/>
    <m/>
    <m/>
    <x v="5"/>
  </r>
  <r>
    <s v="Stella Artois Global Promo Film Production &quot;Let's Do Dinner Promo&quot;"/>
    <n v="0"/>
    <s v="Luxury Brand B"/>
    <s v="Luxury Brand B"/>
    <s v="Tier 3 Agency A"/>
    <s v="n/a"/>
    <s v=""/>
    <x v="5"/>
    <s v="Toronto V4 GLOBAL ONLY 1.30"/>
    <s v="4. Stella Toronto GLOBAL ONLY  Travel V2"/>
    <s v="Original"/>
    <n v="20801"/>
    <s v="cost-plus"/>
    <m/>
    <n v="1"/>
    <n v="1"/>
    <m/>
    <m/>
    <m/>
    <n v="1"/>
    <n v="20801"/>
    <n v="0"/>
    <n v="29725.816666666666"/>
    <m/>
    <n v="0"/>
    <n v="0"/>
    <n v="20801"/>
    <n v="20801"/>
    <n v="0"/>
    <n v="0"/>
    <n v="0"/>
    <n v="0"/>
    <n v="0"/>
    <n v="20801"/>
    <n v="20801"/>
    <m/>
    <n v="20801"/>
    <m/>
    <m/>
    <m/>
    <m/>
    <m/>
    <m/>
    <n v="20801"/>
    <m/>
    <m/>
    <m/>
    <m/>
    <m/>
    <x v="5"/>
  </r>
  <r>
    <s v="Stella Artois Global Promo Film Production &quot;Let's Do Dinner Promo&quot;"/>
    <n v="0"/>
    <s v="Luxury Brand B"/>
    <s v="Luxury Brand B"/>
    <s v="Tier 3 Agency A"/>
    <s v="n/a"/>
    <s v=""/>
    <x v="5"/>
    <s v="Atlanta Still Photography Costs - Jan 25 Submission"/>
    <s v="ANIMALS - V3 Stills Bid - Stella ATL - Levy"/>
    <s v="Original"/>
    <n v="38977"/>
    <s v="cost-plus"/>
    <m/>
    <n v="1"/>
    <m/>
    <m/>
    <m/>
    <m/>
    <m/>
    <n v="38977"/>
    <n v="0"/>
    <n v="29725.816666666666"/>
    <m/>
    <n v="0"/>
    <n v="0"/>
    <n v="0"/>
    <n v="0"/>
    <n v="0"/>
    <n v="0"/>
    <n v="0"/>
    <n v="0"/>
    <n v="0"/>
    <n v="38977"/>
    <n v="0"/>
    <m/>
    <n v="38977"/>
    <m/>
    <m/>
    <m/>
    <m/>
    <m/>
    <m/>
    <n v="38977"/>
    <m/>
    <m/>
    <m/>
    <m/>
    <m/>
    <x v="5"/>
  </r>
  <r>
    <s v="Stella Artois Global Promo Film Production &quot;Let's Do Dinner Promo&quot;"/>
    <n v="0"/>
    <s v="Luxury Brand B"/>
    <s v="Luxury Brand B"/>
    <s v="Tier 3 Agency A"/>
    <s v="n/a"/>
    <s v=""/>
    <x v="5"/>
    <s v="LA Still Photography Costs - Jan 25 Submission"/>
    <s v="ANIMALS - V9 Stills Bid - Stella LA - Levy"/>
    <s v="Original"/>
    <n v="38977"/>
    <s v="cost-plus"/>
    <m/>
    <n v="1"/>
    <m/>
    <m/>
    <m/>
    <m/>
    <m/>
    <n v="38977"/>
    <n v="0"/>
    <n v="29725.816666666666"/>
    <m/>
    <n v="0"/>
    <n v="0"/>
    <n v="0"/>
    <n v="0"/>
    <n v="0"/>
    <n v="0"/>
    <n v="0"/>
    <n v="0"/>
    <n v="0"/>
    <n v="38977"/>
    <n v="0"/>
    <m/>
    <n v="38977"/>
    <m/>
    <m/>
    <m/>
    <m/>
    <m/>
    <m/>
    <n v="38977"/>
    <m/>
    <m/>
    <m/>
    <m/>
    <m/>
    <x v="5"/>
  </r>
  <r>
    <s v="Stella Artois Global Promo Film Production &quot;Let's Do Dinner Promo&quot;"/>
    <n v="0"/>
    <s v="Luxury Brand B"/>
    <s v="Luxury Brand B"/>
    <s v="Tier 3 Agency A"/>
    <s v="n/a"/>
    <s v=""/>
    <x v="5"/>
    <s v="TORONTO Animals - Stills Bid"/>
    <s v="V3 Stills Photography Bid - Stella TO - Levy"/>
    <s v="Original"/>
    <n v="36058.9"/>
    <s v="cost-plus"/>
    <m/>
    <n v="1"/>
    <m/>
    <m/>
    <m/>
    <m/>
    <m/>
    <n v="36058.9"/>
    <n v="0"/>
    <n v="29725.816666666666"/>
    <m/>
    <n v="0"/>
    <n v="0"/>
    <n v="0"/>
    <n v="0"/>
    <n v="0"/>
    <n v="0"/>
    <n v="0"/>
    <n v="0"/>
    <n v="0"/>
    <n v="36058.9"/>
    <n v="0"/>
    <m/>
    <n v="36058.9"/>
    <m/>
    <m/>
    <m/>
    <m/>
    <m/>
    <m/>
    <n v="36058.9"/>
    <m/>
    <m/>
    <m/>
    <m/>
    <m/>
    <x v="5"/>
  </r>
  <r>
    <s v="Stella Artois Global Promo Film Production &quot;Let's Do Dinner Promo&quot;"/>
    <n v="0"/>
    <s v="Luxury Brand B"/>
    <s v="Luxury Brand B"/>
    <s v="Tier 3 Agency A"/>
    <s v="n/a"/>
    <s v=""/>
    <x v="5"/>
    <s v="Stella Artois Estimates FRANK + IM"/>
    <s v="Photographer Quote Stella FRANK Jan 18, 2023"/>
    <s v="Original"/>
    <n v="22740"/>
    <s v="cost-plus"/>
    <m/>
    <m/>
    <n v="1"/>
    <m/>
    <m/>
    <n v="1"/>
    <m/>
    <n v="0"/>
    <n v="0"/>
    <n v="29725.816666666666"/>
    <m/>
    <n v="0"/>
    <n v="0"/>
    <n v="22740"/>
    <n v="0"/>
    <n v="22740"/>
    <n v="0"/>
    <n v="0"/>
    <n v="0"/>
    <n v="0"/>
    <n v="22740"/>
    <n v="22740"/>
    <m/>
    <n v="22740"/>
    <m/>
    <m/>
    <m/>
    <m/>
    <m/>
    <m/>
    <n v="22740"/>
    <m/>
    <m/>
    <m/>
    <m/>
    <m/>
    <x v="5"/>
  </r>
  <r>
    <s v="Stella Artois Global Promo Film Production &quot;Let's Do Dinner Promo&quot;"/>
    <n v="0"/>
    <s v="Luxury Brand B"/>
    <s v="Luxury Brand B"/>
    <s v="Tier 3 Agency A"/>
    <s v="n/a"/>
    <s v=""/>
    <x v="9"/>
    <s v="Original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Stella Artois Global Promo Film Production &quot;Let's Do Dinner Promo&quot;"/>
    <n v="0"/>
    <s v="Luxury Brand B"/>
    <s v="Luxury Brand B"/>
    <s v="Tier 3 Agency A"/>
    <s v="n/a"/>
    <s v=""/>
    <x v="9"/>
    <s v="V5 Reduced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Stella Artois Global Promo Film Production &quot;Let's Do Dinner Promo&quot;"/>
    <n v="0"/>
    <s v="Luxury Brand B"/>
    <s v="Luxury Brand B"/>
    <s v="Tier 3 Agency A"/>
    <s v="n/a"/>
    <s v=""/>
    <x v="9"/>
    <s v="Toronto Global Bids V2"/>
    <s v="5.  Stella Toronto GLOBAL ONLY Celeb Costs V2"/>
    <s v="Original"/>
    <n v="112931"/>
    <s v="cost-plus"/>
    <m/>
    <n v="1"/>
    <n v="1"/>
    <m/>
    <m/>
    <m/>
    <n v="1"/>
    <n v="112931"/>
    <n v="0"/>
    <n v="285889.53363999998"/>
    <m/>
    <n v="0"/>
    <n v="0"/>
    <n v="112931"/>
    <n v="112931"/>
    <n v="0"/>
    <n v="0"/>
    <n v="0"/>
    <n v="0"/>
    <n v="0"/>
    <n v="112931"/>
    <n v="112931"/>
    <m/>
    <n v="112931"/>
    <m/>
    <m/>
    <m/>
    <m/>
    <m/>
    <m/>
    <m/>
    <m/>
    <m/>
    <m/>
    <m/>
    <m/>
    <x v="0"/>
  </r>
  <r>
    <s v="Stella Artois Global Promo Film Production &quot;Let's Do Dinner Promo&quot;"/>
    <n v="0"/>
    <s v="Luxury Brand B"/>
    <s v="Luxury Brand B"/>
    <s v="Tier 3 Agency A"/>
    <s v="n/a"/>
    <s v=""/>
    <x v="9"/>
    <s v="Toronto Global Bids V3"/>
    <s v="5. Stella Toronto Celeb Costs V3"/>
    <s v="Original"/>
    <n v="258105"/>
    <s v="cost-plus"/>
    <m/>
    <m/>
    <m/>
    <m/>
    <m/>
    <m/>
    <m/>
    <n v="0"/>
    <n v="0"/>
    <n v="285889.53363999998"/>
    <m/>
    <n v="0"/>
    <n v="0"/>
    <n v="0"/>
    <n v="0"/>
    <n v="0"/>
    <n v="0"/>
    <n v="0"/>
    <n v="0"/>
    <n v="0"/>
    <n v="0"/>
    <n v="0"/>
    <m/>
    <n v="258105"/>
    <m/>
    <m/>
    <m/>
    <m/>
    <m/>
    <m/>
    <m/>
    <m/>
    <m/>
    <m/>
    <m/>
    <m/>
    <x v="0"/>
  </r>
  <r>
    <s v="Stella Artois Global Promo Film Production &quot;Let's Do Dinner Promo&quot;"/>
    <n v="0"/>
    <s v="Luxury Brand B"/>
    <s v="Luxury Brand B"/>
    <s v="Tier 3 Agency A"/>
    <s v="n/a"/>
    <s v=""/>
    <x v="9"/>
    <s v="Atlanta Bid"/>
    <s v="Atlanta V2 ABID"/>
    <s v="Original"/>
    <n v="301607.11829999997"/>
    <s v="cost-plus"/>
    <m/>
    <n v="1"/>
    <n v="1"/>
    <m/>
    <m/>
    <m/>
    <n v="1"/>
    <n v="301607.11829999997"/>
    <n v="0"/>
    <n v="285889.53363999998"/>
    <m/>
    <n v="0"/>
    <n v="0"/>
    <n v="301607.11829999997"/>
    <n v="301607.11829999997"/>
    <n v="0"/>
    <n v="0"/>
    <n v="0"/>
    <n v="0"/>
    <n v="0"/>
    <n v="301607.11829999997"/>
    <n v="301607.11829999997"/>
    <m/>
    <n v="301607.11829999997"/>
    <m/>
    <m/>
    <m/>
    <m/>
    <m/>
    <m/>
    <m/>
    <m/>
    <m/>
    <m/>
    <m/>
    <m/>
    <x v="0"/>
  </r>
  <r>
    <s v="Stella Artois Global Promo Film Production &quot;Let's Do Dinner Promo&quot;"/>
    <n v="0"/>
    <s v="Luxury Brand B"/>
    <s v="Luxury Brand B"/>
    <s v="Tier 3 Agency A"/>
    <s v="n/a"/>
    <s v=""/>
    <x v="9"/>
    <s v="LA Bid V6"/>
    <s v="Stella Excel Bid V6. ABIDxls"/>
    <s v="Original"/>
    <n v="237360.43539999999"/>
    <s v="cost-plus"/>
    <m/>
    <n v="1"/>
    <n v="1"/>
    <m/>
    <m/>
    <m/>
    <n v="1"/>
    <n v="237360.43539999999"/>
    <n v="0"/>
    <n v="285889.53363999998"/>
    <m/>
    <n v="0"/>
    <n v="0"/>
    <n v="237360.43539999999"/>
    <n v="237360.43539999999"/>
    <n v="0"/>
    <n v="0"/>
    <n v="0"/>
    <n v="0"/>
    <n v="0"/>
    <n v="237360.43539999999"/>
    <n v="237360.43539999999"/>
    <m/>
    <n v="237360.43539999999"/>
    <m/>
    <m/>
    <m/>
    <m/>
    <m/>
    <m/>
    <m/>
    <m/>
    <m/>
    <m/>
    <m/>
    <m/>
    <x v="0"/>
  </r>
  <r>
    <s v="Stella Artois Global Promo Film Production &quot;Let's Do Dinner Promo&quot;"/>
    <n v="0"/>
    <s v="Luxury Brand B"/>
    <s v="Luxury Brand B"/>
    <s v="Tier 3 Agency A"/>
    <s v="n/a"/>
    <s v=""/>
    <x v="9"/>
    <s v="Toronto V4  GLOBAL + US BID 1.30"/>
    <s v="5. Stella Toronto Celeb Costs V3.2"/>
    <s v="Original"/>
    <n v="323561"/>
    <s v="cost-plus"/>
    <m/>
    <n v="1"/>
    <n v="1"/>
    <m/>
    <m/>
    <m/>
    <n v="1"/>
    <n v="323561"/>
    <n v="0"/>
    <n v="285889.53363999998"/>
    <m/>
    <n v="0"/>
    <n v="0"/>
    <n v="323561"/>
    <n v="323561"/>
    <n v="0"/>
    <n v="0"/>
    <n v="0"/>
    <n v="0"/>
    <n v="0"/>
    <n v="323561"/>
    <n v="323561"/>
    <m/>
    <n v="323561"/>
    <m/>
    <m/>
    <m/>
    <m/>
    <m/>
    <m/>
    <m/>
    <m/>
    <m/>
    <m/>
    <m/>
    <m/>
    <x v="0"/>
  </r>
  <r>
    <s v="Stella Artois Global Promo Film Production &quot;Let's Do Dinner Promo&quot;"/>
    <n v="0"/>
    <s v="Luxury Brand B"/>
    <s v="Luxury Brand B"/>
    <s v="Tier 3 Agency A"/>
    <s v="n/a"/>
    <s v=""/>
    <x v="9"/>
    <s v="Toronto V4 GLOBAL ONLY 1.30"/>
    <s v="5. Stella Toronto GLOBAL ONLY Celeb Costs V2.2"/>
    <s v="Original"/>
    <n v="158541"/>
    <s v="cost-plus"/>
    <m/>
    <n v="1"/>
    <n v="1"/>
    <m/>
    <m/>
    <m/>
    <n v="1"/>
    <n v="158541"/>
    <n v="0"/>
    <n v="285889.53363999998"/>
    <m/>
    <n v="0"/>
    <n v="0"/>
    <n v="158541"/>
    <n v="158541"/>
    <n v="0"/>
    <n v="0"/>
    <n v="0"/>
    <n v="0"/>
    <n v="0"/>
    <n v="158541"/>
    <n v="158541"/>
    <m/>
    <n v="158541"/>
    <m/>
    <m/>
    <m/>
    <m/>
    <m/>
    <m/>
    <m/>
    <m/>
    <m/>
    <m/>
    <m/>
    <m/>
    <x v="0"/>
  </r>
  <r>
    <s v="Stella Artois Global Promo Film Production &quot;Let's Do Dinner Promo&quot;"/>
    <n v="0"/>
    <s v="Luxury Brand B"/>
    <s v="Luxury Brand B"/>
    <s v="Tier 3 Agency A"/>
    <s v="n/a"/>
    <s v=""/>
    <x v="9"/>
    <s v="Atlanta Celebrity Talent Costs - Jan 25 Submission"/>
    <s v="ANIMALS - V3 Celebrity Bid - Stella ATL - Levy"/>
    <s v="Original"/>
    <n v="549180"/>
    <s v="cost-plus"/>
    <m/>
    <n v="1"/>
    <m/>
    <m/>
    <m/>
    <m/>
    <m/>
    <n v="549180"/>
    <n v="0"/>
    <n v="285889.53363999998"/>
    <m/>
    <n v="0"/>
    <n v="0"/>
    <n v="0"/>
    <n v="0"/>
    <n v="0"/>
    <n v="0"/>
    <n v="0"/>
    <n v="0"/>
    <n v="0"/>
    <n v="549180"/>
    <n v="0"/>
    <m/>
    <n v="549180"/>
    <m/>
    <m/>
    <m/>
    <m/>
    <m/>
    <m/>
    <m/>
    <m/>
    <m/>
    <m/>
    <m/>
    <m/>
    <x v="0"/>
  </r>
  <r>
    <s v="Stella Artois Global Promo Film Production &quot;Let's Do Dinner Promo&quot;"/>
    <n v="0"/>
    <s v="Luxury Brand B"/>
    <s v="Luxury Brand B"/>
    <s v="Tier 3 Agency A"/>
    <s v="n/a"/>
    <s v=""/>
    <x v="9"/>
    <s v="LA Celebrity Talent Costs - Jan 25 Submission"/>
    <s v="ANIMALS - V9 Celebrity Bid - Stella LA - Levy"/>
    <s v="Original"/>
    <n v="357324"/>
    <s v="cost-plus"/>
    <m/>
    <n v="1"/>
    <m/>
    <m/>
    <m/>
    <m/>
    <m/>
    <n v="357324"/>
    <n v="0"/>
    <n v="285889.53363999998"/>
    <m/>
    <n v="0"/>
    <n v="0"/>
    <n v="0"/>
    <n v="0"/>
    <n v="0"/>
    <n v="0"/>
    <n v="0"/>
    <n v="0"/>
    <n v="0"/>
    <n v="357324"/>
    <n v="0"/>
    <m/>
    <n v="357324"/>
    <m/>
    <m/>
    <m/>
    <m/>
    <m/>
    <m/>
    <m/>
    <m/>
    <m/>
    <m/>
    <m/>
    <m/>
    <x v="0"/>
  </r>
  <r>
    <s v="Stella Artois Global Promo Film Production &quot;Let's Do Dinner Promo&quot;"/>
    <n v="0"/>
    <s v="Luxury Brand B"/>
    <s v="Luxury Brand B"/>
    <s v="Tier 3 Agency A"/>
    <s v="n/a"/>
    <s v=""/>
    <x v="9"/>
    <s v="TORONTO Animals Bid US Glam Squad - GLOBAL"/>
    <s v="V3 Celeb Bid GLOBAL - Stella LA GLAM Toronto - Levy copy"/>
    <s v="Original"/>
    <n v="333049.96999999997"/>
    <s v="cost-plus"/>
    <m/>
    <n v="1"/>
    <m/>
    <m/>
    <m/>
    <m/>
    <m/>
    <n v="333049.96999999997"/>
    <n v="0"/>
    <n v="285889.53363999998"/>
    <m/>
    <n v="0"/>
    <n v="0"/>
    <n v="0"/>
    <n v="0"/>
    <n v="0"/>
    <n v="0"/>
    <n v="0"/>
    <n v="0"/>
    <n v="0"/>
    <n v="333049.96999999997"/>
    <n v="0"/>
    <m/>
    <n v="333049.96999999997"/>
    <m/>
    <m/>
    <m/>
    <m/>
    <m/>
    <m/>
    <m/>
    <m/>
    <m/>
    <m/>
    <m/>
    <m/>
    <x v="0"/>
  </r>
  <r>
    <s v="Stella Artois Global Promo Film Production &quot;Let's Do Dinner Promo&quot;"/>
    <n v="0"/>
    <s v="Luxury Brand B"/>
    <s v="Luxury Brand B"/>
    <s v="Tier 3 Agency A"/>
    <s v="n/a"/>
    <s v=""/>
    <x v="9"/>
    <s v="TORONTO Animals Bid US Glam Squad - GLOBAL US"/>
    <s v="V2 Celeb Bid GLOBAL US (6) - Stella LA GLAM Toronto - Levy"/>
    <s v="Original"/>
    <n v="589962.93999999994"/>
    <s v="cost-plus"/>
    <m/>
    <n v="1"/>
    <m/>
    <m/>
    <m/>
    <m/>
    <m/>
    <n v="589962.93999999994"/>
    <n v="0"/>
    <n v="285889.53363999998"/>
    <m/>
    <n v="0"/>
    <n v="0"/>
    <n v="0"/>
    <n v="0"/>
    <n v="0"/>
    <n v="0"/>
    <n v="0"/>
    <n v="0"/>
    <n v="0"/>
    <n v="589962.93999999994"/>
    <n v="0"/>
    <m/>
    <n v="589962.93999999994"/>
    <m/>
    <m/>
    <m/>
    <m/>
    <m/>
    <m/>
    <m/>
    <m/>
    <m/>
    <m/>
    <m/>
    <m/>
    <x v="0"/>
  </r>
  <r>
    <s v="Stella Artois Global Promo Film Production &quot;Let's Do Dinner Promo&quot;"/>
    <n v="0"/>
    <s v="Luxury Brand B"/>
    <s v="Luxury Brand B"/>
    <s v="Tier 3 Agency A"/>
    <s v="n/a"/>
    <s v=""/>
    <x v="9"/>
    <s v="TORONTO Animals Bid Local Glam Squad - GLOBAL US"/>
    <s v="V3 Celeb Bid GLOBAL US 6 - Stella LOCAL Toronto - Levy"/>
    <s v="Original"/>
    <n v="298057.09000000003"/>
    <s v="cost-plus"/>
    <m/>
    <n v="1"/>
    <m/>
    <m/>
    <m/>
    <m/>
    <m/>
    <n v="298057.09000000003"/>
    <n v="0"/>
    <n v="285889.53363999998"/>
    <m/>
    <n v="0"/>
    <n v="0"/>
    <n v="0"/>
    <n v="0"/>
    <n v="0"/>
    <n v="0"/>
    <n v="0"/>
    <n v="0"/>
    <n v="0"/>
    <n v="298057.09000000003"/>
    <n v="0"/>
    <m/>
    <n v="298057.09000000003"/>
    <m/>
    <m/>
    <m/>
    <m/>
    <m/>
    <m/>
    <m/>
    <m/>
    <m/>
    <m/>
    <m/>
    <m/>
    <x v="0"/>
  </r>
  <r>
    <s v="Stella Artois Global Promo Film Production &quot;Let's Do Dinner Promo&quot;"/>
    <n v="0"/>
    <s v="Luxury Brand B"/>
    <s v="Luxury Brand B"/>
    <s v="Tier 3 Agency A"/>
    <s v="n/a"/>
    <s v=""/>
    <x v="9"/>
    <s v="TORONTO Animals Bid Local Glam Squad - GLOBAL"/>
    <s v="V4 Celeb Bid GLOBAL (2)- Stella LOCAL Toronto - Levy"/>
    <s v="Original"/>
    <n v="133723.48000000001"/>
    <s v="cost-plus"/>
    <m/>
    <n v="1"/>
    <m/>
    <m/>
    <m/>
    <m/>
    <m/>
    <n v="133723.48000000001"/>
    <n v="0"/>
    <n v="285889.53363999998"/>
    <m/>
    <n v="0"/>
    <n v="0"/>
    <n v="0"/>
    <n v="0"/>
    <n v="0"/>
    <n v="0"/>
    <n v="0"/>
    <n v="0"/>
    <n v="0"/>
    <n v="133723.48000000001"/>
    <n v="0"/>
    <m/>
    <n v="133723.48000000001"/>
    <m/>
    <m/>
    <m/>
    <m/>
    <m/>
    <m/>
    <m/>
    <m/>
    <m/>
    <m/>
    <m/>
    <m/>
    <x v="0"/>
  </r>
  <r>
    <s v="Stella Artois Global Promo Film Production &quot;Let's Do Dinner Promo&quot;"/>
    <n v="0"/>
    <s v="Luxury Brand B"/>
    <s v="Luxury Brand B"/>
    <s v="Tier 3 Agency A"/>
    <s v="n/a"/>
    <s v=""/>
    <x v="9"/>
    <s v="Stella Artois Estimates FRANK + IM"/>
    <s v="SA LA GLAM Jan 18, 2023"/>
    <s v="Original"/>
    <n v="282486.4375"/>
    <s v="cost-plus"/>
    <m/>
    <m/>
    <n v="1"/>
    <m/>
    <m/>
    <n v="1"/>
    <m/>
    <n v="0"/>
    <n v="0"/>
    <n v="285889.53363999998"/>
    <m/>
    <n v="0"/>
    <n v="0"/>
    <n v="282486.4375"/>
    <n v="0"/>
    <n v="282486.4375"/>
    <n v="0"/>
    <n v="0"/>
    <n v="0"/>
    <n v="0"/>
    <n v="282486.4375"/>
    <n v="282486.4375"/>
    <m/>
    <n v="282486.4375"/>
    <m/>
    <m/>
    <m/>
    <m/>
    <m/>
    <m/>
    <m/>
    <m/>
    <m/>
    <m/>
    <m/>
    <m/>
    <x v="0"/>
  </r>
  <r>
    <s v="Stella Artois Global Promo Film Production &quot;Let's Do Dinner Promo&quot;"/>
    <n v="0"/>
    <s v="Luxury Brand B"/>
    <s v="Luxury Brand B"/>
    <s v="Tier 3 Agency A"/>
    <s v="n/a"/>
    <s v=""/>
    <x v="8"/>
    <s v="Original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V5 Reduced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Toronto Global Bids V2"/>
    <s v="3. Stella Toronto GLOBAL ONLY COVID V2"/>
    <s v="Original"/>
    <n v="49257"/>
    <s v="cost-plus"/>
    <m/>
    <n v="1"/>
    <n v="1"/>
    <m/>
    <m/>
    <m/>
    <n v="1"/>
    <n v="49257"/>
    <n v="0"/>
    <n v="58189.921730769231"/>
    <m/>
    <n v="0"/>
    <n v="0"/>
    <n v="49257"/>
    <n v="49257"/>
    <n v="0"/>
    <n v="0"/>
    <n v="0"/>
    <n v="0"/>
    <n v="0"/>
    <n v="49257"/>
    <n v="49257"/>
    <m/>
    <n v="49257"/>
    <m/>
    <m/>
    <m/>
    <m/>
    <m/>
    <m/>
    <m/>
    <m/>
    <m/>
    <m/>
    <m/>
    <m/>
    <x v="0"/>
  </r>
  <r>
    <s v="Stella Artois Global Promo Film Production &quot;Let's Do Dinner Promo&quot;"/>
    <n v="0"/>
    <s v="Luxury Brand B"/>
    <s v="Luxury Brand B"/>
    <s v="Tier 3 Agency A"/>
    <s v="n/a"/>
    <s v=""/>
    <x v="8"/>
    <s v="Toronto Global Bids V3"/>
    <s v="3. Stella Toronto COVID V3"/>
    <s v="Original"/>
    <n v="49257"/>
    <s v="cost-plus"/>
    <m/>
    <m/>
    <m/>
    <m/>
    <m/>
    <m/>
    <m/>
    <n v="0"/>
    <n v="0"/>
    <n v="58189.921730769231"/>
    <m/>
    <n v="0"/>
    <n v="0"/>
    <n v="0"/>
    <n v="0"/>
    <n v="0"/>
    <n v="0"/>
    <n v="0"/>
    <n v="0"/>
    <n v="0"/>
    <n v="0"/>
    <n v="0"/>
    <m/>
    <n v="49257"/>
    <m/>
    <m/>
    <m/>
    <m/>
    <m/>
    <m/>
    <m/>
    <m/>
    <m/>
    <m/>
    <m/>
    <m/>
    <x v="0"/>
  </r>
  <r>
    <s v="Stella Artois Global Promo Film Production &quot;Let's Do Dinner Promo&quot;"/>
    <n v="0"/>
    <s v="Luxury Brand B"/>
    <s v="Luxury Brand B"/>
    <s v="Tier 3 Agency A"/>
    <s v="n/a"/>
    <s v=""/>
    <x v="8"/>
    <s v="Atlanta Bid"/>
    <s v=""/>
    <s v="Original"/>
    <n v="61113.69"/>
    <s v="cost-plus"/>
    <m/>
    <n v="1"/>
    <n v="1"/>
    <m/>
    <m/>
    <m/>
    <n v="1"/>
    <n v="61113.69"/>
    <n v="0"/>
    <n v="58189.921730769231"/>
    <m/>
    <n v="0"/>
    <n v="0"/>
    <n v="61113.69"/>
    <n v="61113.69"/>
    <n v="0"/>
    <n v="0"/>
    <n v="0"/>
    <n v="0"/>
    <n v="0"/>
    <n v="61113.69"/>
    <n v="61113.69"/>
    <m/>
    <n v="61113.69"/>
    <m/>
    <m/>
    <m/>
    <m/>
    <m/>
    <m/>
    <m/>
    <m/>
    <m/>
    <m/>
    <m/>
    <m/>
    <x v="0"/>
  </r>
  <r>
    <s v="Stella Artois Global Promo Film Production &quot;Let's Do Dinner Promo&quot;"/>
    <n v="0"/>
    <s v="Luxury Brand B"/>
    <s v="Luxury Brand B"/>
    <s v="Tier 3 Agency A"/>
    <s v="n/a"/>
    <s v=""/>
    <x v="8"/>
    <s v="LA Bid V6"/>
    <s v=""/>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Toronto V4  GLOBAL + US BID 1.30"/>
    <s v="3. Stella Toronto COVID V3"/>
    <s v="Original"/>
    <n v="49259"/>
    <s v="cost-plus"/>
    <m/>
    <n v="1"/>
    <n v="1"/>
    <m/>
    <m/>
    <m/>
    <n v="1"/>
    <n v="49259"/>
    <n v="0"/>
    <n v="58189.921730769231"/>
    <m/>
    <n v="0"/>
    <n v="0"/>
    <n v="49259"/>
    <n v="49259"/>
    <n v="0"/>
    <n v="0"/>
    <n v="0"/>
    <n v="0"/>
    <n v="0"/>
    <n v="49259"/>
    <n v="49259"/>
    <m/>
    <n v="49259"/>
    <m/>
    <m/>
    <m/>
    <m/>
    <m/>
    <m/>
    <m/>
    <m/>
    <m/>
    <m/>
    <m/>
    <m/>
    <x v="0"/>
  </r>
  <r>
    <s v="Stella Artois Global Promo Film Production &quot;Let's Do Dinner Promo&quot;"/>
    <n v="0"/>
    <s v="Luxury Brand B"/>
    <s v="Luxury Brand B"/>
    <s v="Tier 3 Agency A"/>
    <s v="n/a"/>
    <s v=""/>
    <x v="8"/>
    <s v="Toronto V4 GLOBAL ONLY 1.30"/>
    <s v="3. Stella Toronto GLOBAL ONLY COVID V2"/>
    <s v="Original"/>
    <n v="49259"/>
    <s v="cost-plus"/>
    <m/>
    <n v="1"/>
    <n v="1"/>
    <m/>
    <m/>
    <m/>
    <n v="1"/>
    <n v="49259"/>
    <n v="0"/>
    <n v="58189.921730769231"/>
    <m/>
    <n v="0"/>
    <n v="0"/>
    <n v="49259"/>
    <n v="49259"/>
    <n v="0"/>
    <n v="0"/>
    <n v="0"/>
    <n v="0"/>
    <n v="0"/>
    <n v="49259"/>
    <n v="49259"/>
    <m/>
    <n v="49259"/>
    <m/>
    <m/>
    <m/>
    <m/>
    <m/>
    <m/>
    <m/>
    <m/>
    <m/>
    <m/>
    <m/>
    <m/>
    <x v="0"/>
  </r>
  <r>
    <s v="Stella Artois Global Promo Film Production &quot;Let's Do Dinner Promo&quot;"/>
    <n v="0"/>
    <s v="Luxury Brand B"/>
    <s v="Luxury Brand B"/>
    <s v="Tier 3 Agency A"/>
    <s v="n/a"/>
    <s v=""/>
    <x v="8"/>
    <s v="ANIMALS - TORONTO COVID19 (Global US Bid)"/>
    <s v="V2 Bid - Stella Toronto GLOBAL US - HL Day COVID copy"/>
    <s v="Original"/>
    <n v="10872"/>
    <s v="cost-plus"/>
    <m/>
    <n v="1"/>
    <m/>
    <m/>
    <m/>
    <m/>
    <m/>
    <n v="10872"/>
    <n v="0"/>
    <n v="58189.921730769231"/>
    <m/>
    <n v="0"/>
    <n v="0"/>
    <n v="0"/>
    <n v="0"/>
    <n v="0"/>
    <n v="0"/>
    <n v="0"/>
    <n v="0"/>
    <n v="0"/>
    <n v="10872"/>
    <n v="0"/>
    <m/>
    <n v="10872"/>
    <m/>
    <m/>
    <m/>
    <m/>
    <m/>
    <m/>
    <m/>
    <m/>
    <m/>
    <m/>
    <m/>
    <m/>
    <x v="0"/>
  </r>
  <r>
    <s v="Stella Artois Global Promo Film Production &quot;Let's Do Dinner Promo&quot;"/>
    <n v="0"/>
    <s v="Luxury Brand B"/>
    <s v="Luxury Brand B"/>
    <s v="Tier 3 Agency A"/>
    <s v="n/a"/>
    <s v=""/>
    <x v="8"/>
    <s v="ANIMALS - TORONTO COVID19 (Global Bid)"/>
    <s v="V1 Bid - Stella Toronto GLOBAL - HL Day COVID"/>
    <s v="Original"/>
    <n v="10806"/>
    <s v="cost-plus"/>
    <m/>
    <n v="1"/>
    <m/>
    <m/>
    <m/>
    <m/>
    <m/>
    <n v="10806"/>
    <n v="0"/>
    <n v="58189.921730769231"/>
    <m/>
    <n v="0"/>
    <n v="0"/>
    <n v="0"/>
    <n v="0"/>
    <n v="0"/>
    <n v="0"/>
    <n v="0"/>
    <n v="0"/>
    <n v="0"/>
    <n v="10806"/>
    <n v="0"/>
    <m/>
    <n v="10806"/>
    <m/>
    <m/>
    <m/>
    <m/>
    <m/>
    <m/>
    <m/>
    <m/>
    <m/>
    <m/>
    <m/>
    <m/>
    <x v="0"/>
  </r>
  <r>
    <s v="Stella Artois Global Promo Film Production &quot;Let's Do Dinner Promo&quot;"/>
    <n v="0"/>
    <s v="Luxury Brand B"/>
    <s v="Luxury Brand B"/>
    <s v="Tier 3 Agency A"/>
    <s v="n/a"/>
    <s v=""/>
    <x v="8"/>
    <s v="Atlanta COVID19 Sanitary Costs - Jan 25 Submission"/>
    <s v="ANIMALS - V3 COVID Bid - Stella ATL - Levy"/>
    <s v="Original"/>
    <n v="99830"/>
    <s v="cost-plus"/>
    <m/>
    <n v="1"/>
    <m/>
    <m/>
    <m/>
    <m/>
    <m/>
    <n v="99830"/>
    <n v="0"/>
    <n v="58189.921730769231"/>
    <m/>
    <n v="0"/>
    <n v="0"/>
    <n v="0"/>
    <n v="0"/>
    <n v="0"/>
    <n v="0"/>
    <n v="0"/>
    <n v="0"/>
    <n v="0"/>
    <n v="99830"/>
    <n v="0"/>
    <m/>
    <n v="99830"/>
    <m/>
    <m/>
    <m/>
    <m/>
    <m/>
    <m/>
    <m/>
    <m/>
    <m/>
    <m/>
    <m/>
    <m/>
    <x v="0"/>
  </r>
  <r>
    <s v="Stella Artois Global Promo Film Production &quot;Let's Do Dinner Promo&quot;"/>
    <n v="0"/>
    <s v="Luxury Brand B"/>
    <s v="Luxury Brand B"/>
    <s v="Tier 3 Agency A"/>
    <s v="n/a"/>
    <s v=""/>
    <x v="8"/>
    <s v="LA COVID19 Sanitary Costs - Jan 25 Submission"/>
    <s v="ANIMALS - V9 COVID Bid - Stella LA - Levy"/>
    <s v="Original"/>
    <n v="99830.7"/>
    <s v="cost-plus"/>
    <m/>
    <n v="1"/>
    <m/>
    <m/>
    <m/>
    <m/>
    <m/>
    <n v="99830.7"/>
    <n v="0"/>
    <n v="58189.921730769231"/>
    <m/>
    <n v="0"/>
    <n v="0"/>
    <n v="0"/>
    <n v="0"/>
    <n v="0"/>
    <n v="0"/>
    <n v="0"/>
    <n v="0"/>
    <n v="0"/>
    <n v="99830.7"/>
    <n v="0"/>
    <m/>
    <n v="99830.7"/>
    <m/>
    <m/>
    <m/>
    <m/>
    <m/>
    <m/>
    <m/>
    <m/>
    <m/>
    <m/>
    <m/>
    <m/>
    <x v="0"/>
  </r>
  <r>
    <s v="Stella Artois Global Promo Film Production &quot;Let's Do Dinner Promo&quot;"/>
    <n v="0"/>
    <s v="Luxury Brand B"/>
    <s v="Luxury Brand B"/>
    <s v="Tier 3 Agency A"/>
    <s v="n/a"/>
    <s v=""/>
    <x v="8"/>
    <s v="Stella Artois Estimates FRANK + IM"/>
    <s v="SA COVID prelight included Jan 18, 2023"/>
    <s v="Original"/>
    <n v="98361.697499999995"/>
    <s v="cost-plus"/>
    <m/>
    <m/>
    <n v="1"/>
    <m/>
    <m/>
    <n v="1"/>
    <m/>
    <n v="0"/>
    <n v="0"/>
    <n v="58189.921730769231"/>
    <m/>
    <n v="0"/>
    <n v="0"/>
    <n v="98361.697499999995"/>
    <n v="0"/>
    <n v="98361.697499999995"/>
    <n v="0"/>
    <n v="0"/>
    <n v="0"/>
    <n v="0"/>
    <n v="98361.697499999995"/>
    <n v="98361.697499999995"/>
    <m/>
    <n v="98361.697499999995"/>
    <m/>
    <m/>
    <m/>
    <m/>
    <m/>
    <m/>
    <m/>
    <m/>
    <m/>
    <m/>
    <m/>
    <m/>
    <x v="0"/>
  </r>
  <r>
    <s v="Bud Global WWC 2023"/>
    <n v="1"/>
    <s v="Luxury Brand A"/>
    <s v="Luxury Brand A"/>
    <s v="Tier 1 Agency B"/>
    <s v="n/a"/>
    <s v="Superprime"/>
    <x v="0"/>
    <s v="Superprime"/>
    <s v="Superprime Budweiser bid package 4.25"/>
    <s v="Original"/>
    <n v="827507"/>
    <s v="firm-bid"/>
    <n v="827507"/>
    <n v="1"/>
    <m/>
    <m/>
    <m/>
    <m/>
    <m/>
    <n v="827507"/>
    <n v="827507"/>
    <n v="827507"/>
    <n v="827507"/>
    <n v="827507"/>
    <n v="0"/>
    <n v="0"/>
    <n v="0"/>
    <n v="0"/>
    <n v="0"/>
    <n v="0"/>
    <n v="827507"/>
    <n v="0"/>
    <n v="827507"/>
    <n v="0"/>
    <n v="827507"/>
    <m/>
    <m/>
    <m/>
    <m/>
    <n v="827507"/>
    <m/>
    <m/>
    <m/>
    <m/>
    <m/>
    <m/>
    <m/>
    <m/>
    <x v="0"/>
  </r>
  <r>
    <s v="Bud Global WWC 2023"/>
    <n v="0"/>
    <s v="Luxury Brand A"/>
    <s v="Luxury Brand A"/>
    <s v="Tier 1 Agency B"/>
    <s v="n/a"/>
    <s v=""/>
    <x v="3"/>
    <s v="Budweiser FIFA 2023"/>
    <s v="Bid_11906_3"/>
    <s v="Original"/>
    <n v="38971.599999999999"/>
    <s v="firm-bid"/>
    <m/>
    <m/>
    <m/>
    <m/>
    <m/>
    <n v="1"/>
    <n v="1"/>
    <n v="0"/>
    <n v="0"/>
    <n v="38971.599999999999"/>
    <m/>
    <n v="0"/>
    <n v="0"/>
    <n v="0"/>
    <n v="38971.599999999999"/>
    <n v="38971.599999999999"/>
    <n v="0"/>
    <n v="0"/>
    <n v="0"/>
    <n v="0"/>
    <n v="0"/>
    <n v="38971.599999999999"/>
    <m/>
    <m/>
    <m/>
    <m/>
    <n v="38971.599999999999"/>
    <m/>
    <m/>
    <m/>
    <m/>
    <m/>
    <m/>
    <m/>
    <m/>
    <m/>
    <x v="3"/>
  </r>
  <r>
    <s v="Bud Global WWC 2023"/>
    <n v="0"/>
    <s v="Luxury Brand A"/>
    <s v="Luxury Brand A"/>
    <s v="Tier 1 Agency B"/>
    <s v="n/a"/>
    <s v=""/>
    <x v="1"/>
    <s v="FSQ_BudweiserWWC_VFXv1"/>
    <s v=""/>
    <s v="Original"/>
    <n v="80000"/>
    <s v="firm-bid"/>
    <m/>
    <m/>
    <m/>
    <m/>
    <m/>
    <m/>
    <m/>
    <n v="0"/>
    <n v="0"/>
    <n v="80000"/>
    <m/>
    <n v="0"/>
    <n v="0"/>
    <n v="0"/>
    <n v="0"/>
    <n v="0"/>
    <n v="0"/>
    <n v="0"/>
    <n v="0"/>
    <n v="0"/>
    <n v="0"/>
    <n v="0"/>
    <m/>
    <n v="80000"/>
    <m/>
    <m/>
    <m/>
    <m/>
    <m/>
    <m/>
    <m/>
    <m/>
    <n v="80000"/>
    <m/>
    <m/>
    <m/>
    <x v="1"/>
  </r>
  <r>
    <s v="Bud Light Summer Social Campaign"/>
    <n v="0"/>
    <s v="Mainstream Brand A"/>
    <s v="Mainstream Brand A"/>
    <s v="Tier 1 Agency C"/>
    <s v="n/a"/>
    <s v=""/>
    <x v="3"/>
    <s v="Arcade Edit"/>
    <s v="Arcade Edit EXPORT"/>
    <s v="Original"/>
    <n v="179483.5"/>
    <s v="firm-bid"/>
    <m/>
    <m/>
    <m/>
    <m/>
    <m/>
    <m/>
    <m/>
    <n v="0"/>
    <n v="0"/>
    <n v="185652.86666666667"/>
    <m/>
    <n v="0"/>
    <n v="0"/>
    <n v="0"/>
    <n v="0"/>
    <n v="0"/>
    <n v="0"/>
    <n v="0"/>
    <n v="0"/>
    <n v="0"/>
    <n v="0"/>
    <n v="0"/>
    <m/>
    <m/>
    <m/>
    <m/>
    <n v="179483.5"/>
    <m/>
    <m/>
    <m/>
    <m/>
    <m/>
    <m/>
    <m/>
    <m/>
    <m/>
    <x v="3"/>
  </r>
  <r>
    <s v="Bud Light Summer Social Campaign"/>
    <n v="0"/>
    <s v="Mainstream Brand A"/>
    <s v="Mainstream Brand A"/>
    <s v="Tier 1 Agency C"/>
    <s v="n/a"/>
    <s v=""/>
    <x v="3"/>
    <s v="Cosmo Street Bud Light Bid 0605"/>
    <s v="Cosmo-Bid_20044_1"/>
    <s v="Original"/>
    <n v="194217.5"/>
    <s v="firm-bid"/>
    <m/>
    <m/>
    <m/>
    <m/>
    <m/>
    <n v="1"/>
    <n v="1"/>
    <n v="0"/>
    <n v="0"/>
    <n v="185652.86666666667"/>
    <m/>
    <n v="0"/>
    <n v="0"/>
    <n v="0"/>
    <n v="194217.5"/>
    <n v="194217.5"/>
    <n v="0"/>
    <n v="0"/>
    <n v="0"/>
    <n v="0"/>
    <n v="0"/>
    <n v="194217.5"/>
    <m/>
    <m/>
    <m/>
    <m/>
    <n v="194217.5"/>
    <m/>
    <m/>
    <m/>
    <m/>
    <m/>
    <m/>
    <m/>
    <m/>
    <m/>
    <x v="3"/>
  </r>
  <r>
    <s v="Bud Light Summer Social Campaign"/>
    <n v="0"/>
    <s v="Mainstream Brand A"/>
    <s v="Mainstream Brand A"/>
    <s v="Tier 1 Agency C"/>
    <s v="n/a"/>
    <s v=""/>
    <x v="3"/>
    <s v="Cosmo Street Bud Light Bid 0613"/>
    <s v="Cosmo-Bid_20044_2"/>
    <s v="Original"/>
    <n v="184217.5"/>
    <s v="firm-bid"/>
    <m/>
    <m/>
    <m/>
    <m/>
    <m/>
    <n v="1"/>
    <n v="1"/>
    <n v="0"/>
    <n v="0"/>
    <n v="185652.86666666667"/>
    <m/>
    <n v="0"/>
    <n v="0"/>
    <n v="0"/>
    <n v="184217.5"/>
    <n v="184217.5"/>
    <n v="0"/>
    <n v="0"/>
    <n v="0"/>
    <n v="0"/>
    <n v="0"/>
    <n v="184217.5"/>
    <m/>
    <m/>
    <m/>
    <m/>
    <n v="184217.5"/>
    <m/>
    <m/>
    <m/>
    <m/>
    <m/>
    <m/>
    <m/>
    <m/>
    <m/>
    <x v="3"/>
  </r>
  <r>
    <s v="Bud Light Summer Social Campaign"/>
    <n v="0"/>
    <s v="Mainstream Brand A"/>
    <s v="Mainstream Brand A"/>
    <s v="Tier 1 Agency C"/>
    <s v="n/a"/>
    <s v=""/>
    <x v="3"/>
    <s v="Budlight Easy Summer"/>
    <s v="Bid_11971_2"/>
    <s v="Original"/>
    <n v="216421"/>
    <s v="firm-bid"/>
    <m/>
    <m/>
    <m/>
    <m/>
    <m/>
    <n v="1"/>
    <n v="1"/>
    <n v="0"/>
    <n v="0"/>
    <n v="185652.86666666667"/>
    <m/>
    <n v="0"/>
    <n v="0"/>
    <n v="0"/>
    <n v="216421"/>
    <n v="216421"/>
    <n v="0"/>
    <n v="0"/>
    <n v="0"/>
    <n v="0"/>
    <n v="0"/>
    <n v="216421"/>
    <m/>
    <m/>
    <m/>
    <m/>
    <n v="216421"/>
    <m/>
    <m/>
    <m/>
    <m/>
    <m/>
    <m/>
    <m/>
    <m/>
    <m/>
    <x v="3"/>
  </r>
  <r>
    <s v="Bud Light Summer Social Campaign"/>
    <n v="1"/>
    <s v="Mainstream Brand A"/>
    <s v="Mainstream Brand A"/>
    <s v="Tier 1 Agency C"/>
    <s v="n/a"/>
    <s v="Arcade Edit"/>
    <x v="3"/>
    <s v="Budlight Easy Summer Revised bid &amp; schedule"/>
    <s v="Bid_11971_3"/>
    <s v="Original"/>
    <n v="179483.5"/>
    <s v="firm-bid"/>
    <n v="185652.86670000001"/>
    <m/>
    <m/>
    <m/>
    <m/>
    <n v="1"/>
    <n v="1"/>
    <n v="0"/>
    <n v="0"/>
    <n v="185652.86666666667"/>
    <n v="179483.5"/>
    <n v="179483.5"/>
    <n v="0"/>
    <n v="0"/>
    <n v="179483.5"/>
    <n v="179483.5"/>
    <n v="179483.5"/>
    <n v="179483.5"/>
    <n v="0"/>
    <n v="179483.5"/>
    <n v="0"/>
    <n v="179483.5"/>
    <m/>
    <m/>
    <m/>
    <n v="179483.5"/>
    <n v="179483.5"/>
    <m/>
    <m/>
    <m/>
    <m/>
    <m/>
    <m/>
    <m/>
    <m/>
    <m/>
    <x v="3"/>
  </r>
  <r>
    <s v="Bud Light Summer Social Campaign"/>
    <n v="0"/>
    <s v="Mainstream Brand A"/>
    <s v="Mainstream Brand A"/>
    <s v="Tier 1 Agency C"/>
    <s v="n/a"/>
    <s v=""/>
    <x v="3"/>
    <s v="Cutters_Bid_Bud Light"/>
    <s v="Cutters_BudLight Summer"/>
    <s v="Original"/>
    <n v="160094.20000000001"/>
    <s v="firm-bid"/>
    <m/>
    <m/>
    <m/>
    <m/>
    <m/>
    <m/>
    <m/>
    <n v="0"/>
    <n v="0"/>
    <n v="185652.86666666667"/>
    <m/>
    <n v="0"/>
    <n v="0"/>
    <n v="0"/>
    <n v="0"/>
    <n v="0"/>
    <n v="0"/>
    <n v="0"/>
    <n v="0"/>
    <n v="0"/>
    <n v="0"/>
    <n v="0"/>
    <m/>
    <m/>
    <m/>
    <m/>
    <n v="160094.20000000001"/>
    <m/>
    <m/>
    <m/>
    <m/>
    <m/>
    <m/>
    <m/>
    <m/>
    <m/>
    <x v="3"/>
  </r>
  <r>
    <s v="Bud Light Summer Social Campaign"/>
    <n v="0"/>
    <s v="Mainstream Brand A"/>
    <s v="Mainstream Brand A"/>
    <s v="Tier 1 Agency C"/>
    <s v="n/a"/>
    <s v=""/>
    <x v="0"/>
    <s v="Bud Light / Dugan O'Neal"/>
    <s v=""/>
    <s v="Original"/>
    <n v="412755"/>
    <s v="firm-bid"/>
    <m/>
    <m/>
    <m/>
    <m/>
    <m/>
    <n v="1"/>
    <m/>
    <n v="0"/>
    <n v="0"/>
    <n v="975188.5"/>
    <m/>
    <n v="0"/>
    <n v="0"/>
    <n v="0"/>
    <n v="0"/>
    <n v="412755"/>
    <n v="0"/>
    <n v="0"/>
    <n v="0"/>
    <n v="0"/>
    <n v="0"/>
    <n v="412755"/>
    <n v="412755"/>
    <m/>
    <m/>
    <m/>
    <m/>
    <m/>
    <m/>
    <m/>
    <m/>
    <m/>
    <m/>
    <m/>
    <m/>
    <m/>
    <x v="0"/>
  </r>
  <r>
    <s v="Bud Light Summer Social Campaign"/>
    <n v="1"/>
    <s v="Mainstream Brand A"/>
    <s v="Mainstream Brand A"/>
    <s v="Tier 1 Agency C"/>
    <s v="n/a"/>
    <s v="EPOCH FILMS - 1"/>
    <x v="0"/>
    <s v="Epoch Production Bid"/>
    <s v="Epoch Production EXPORT"/>
    <s v="Original"/>
    <n v="1537622"/>
    <s v="firm-bid"/>
    <n v="975188.5"/>
    <m/>
    <m/>
    <m/>
    <m/>
    <m/>
    <m/>
    <n v="0"/>
    <n v="0"/>
    <n v="975188.5"/>
    <n v="1537622"/>
    <n v="1537622"/>
    <n v="0"/>
    <n v="0"/>
    <n v="0"/>
    <n v="0"/>
    <n v="0"/>
    <n v="0"/>
    <n v="0"/>
    <n v="0"/>
    <n v="0"/>
    <n v="0"/>
    <n v="1537622"/>
    <m/>
    <m/>
    <m/>
    <m/>
    <n v="1537622"/>
    <m/>
    <m/>
    <m/>
    <m/>
    <m/>
    <m/>
    <m/>
    <m/>
    <x v="0"/>
  </r>
  <r>
    <s v="Bud Light Summer Social Campaign"/>
    <n v="1"/>
    <s v="Mainstream Brand A"/>
    <s v="Mainstream Brand A"/>
    <s v="Tier 1 Agency C"/>
    <s v="n/a"/>
    <s v="Company3"/>
    <x v="7"/>
    <s v="Company3 Color"/>
    <s v="Company3 Color EXPORT"/>
    <s v="Original"/>
    <n v="22000"/>
    <s v="firm-bid"/>
    <n v="22000"/>
    <m/>
    <m/>
    <m/>
    <m/>
    <m/>
    <m/>
    <n v="0"/>
    <n v="0"/>
    <n v="22000"/>
    <n v="22000"/>
    <n v="22000"/>
    <n v="0"/>
    <n v="0"/>
    <n v="0"/>
    <n v="0"/>
    <n v="0"/>
    <n v="0"/>
    <n v="0"/>
    <n v="0"/>
    <n v="0"/>
    <n v="0"/>
    <m/>
    <n v="22000"/>
    <n v="22000"/>
    <m/>
    <m/>
    <m/>
    <m/>
    <m/>
    <m/>
    <m/>
    <n v="22000"/>
    <n v="22000"/>
    <m/>
    <m/>
    <x v="1"/>
  </r>
  <r>
    <s v="Bud WC Lil Baby 2022"/>
    <n v="1"/>
    <s v="Luxury Brand A"/>
    <s v="Luxury Brand A"/>
    <s v="Tier 1 Agency B"/>
    <s v="n/a"/>
    <s v="Untold Studios"/>
    <x v="0"/>
    <s v="Untold Final"/>
    <s v="UntoldShoot"/>
    <s v="Original"/>
    <n v="190608.86"/>
    <s v="firm-bid"/>
    <n v="190608.86"/>
    <m/>
    <m/>
    <m/>
    <m/>
    <m/>
    <m/>
    <n v="0"/>
    <n v="0"/>
    <n v="190608.86"/>
    <n v="190608.86"/>
    <n v="190608.86"/>
    <n v="0"/>
    <n v="0"/>
    <n v="0"/>
    <n v="0"/>
    <n v="0"/>
    <n v="0"/>
    <n v="0"/>
    <n v="0"/>
    <n v="0"/>
    <n v="0"/>
    <n v="190608.86"/>
    <m/>
    <m/>
    <m/>
    <m/>
    <n v="190608.86"/>
    <m/>
    <m/>
    <m/>
    <m/>
    <m/>
    <m/>
    <m/>
    <m/>
    <x v="0"/>
  </r>
  <r>
    <s v="Bud WC Lil Baby 2022"/>
    <n v="1"/>
    <s v="Luxury Brand A"/>
    <s v="Luxury Brand A"/>
    <s v="Tier 1 Agency B"/>
    <s v="n/a"/>
    <s v="Wave Studios NY"/>
    <x v="4"/>
    <s v="Wave Audio"/>
    <s v="WaveAudio"/>
    <s v="Original"/>
    <n v="5000"/>
    <s v="firm-bid"/>
    <n v="5000"/>
    <m/>
    <m/>
    <m/>
    <m/>
    <m/>
    <m/>
    <n v="0"/>
    <n v="0"/>
    <n v="5000"/>
    <n v="5000"/>
    <n v="5000"/>
    <n v="0"/>
    <n v="0"/>
    <n v="0"/>
    <n v="0"/>
    <n v="0"/>
    <n v="0"/>
    <n v="0"/>
    <n v="0"/>
    <n v="0"/>
    <n v="0"/>
    <m/>
    <n v="5000"/>
    <n v="5000"/>
    <m/>
    <m/>
    <m/>
    <m/>
    <m/>
    <m/>
    <m/>
    <m/>
    <m/>
    <n v="5000"/>
    <n v="5000"/>
    <x v="4"/>
  </r>
  <r>
    <s v="Bud WC Lil Baby 2022"/>
    <n v="1"/>
    <s v="Luxury Brand A"/>
    <s v="Luxury Brand A"/>
    <s v="Tier 1 Agency B"/>
    <s v="n/a"/>
    <s v="Untold Studios"/>
    <x v="1"/>
    <s v="Untold Final"/>
    <s v="Untold VFX"/>
    <s v="Original"/>
    <n v="139450"/>
    <s v="firm-bid"/>
    <n v="139450"/>
    <m/>
    <m/>
    <m/>
    <m/>
    <m/>
    <m/>
    <n v="0"/>
    <n v="0"/>
    <n v="139450"/>
    <n v="139450"/>
    <n v="139450"/>
    <n v="0"/>
    <n v="0"/>
    <n v="0"/>
    <n v="0"/>
    <n v="0"/>
    <n v="0"/>
    <n v="0"/>
    <n v="0"/>
    <n v="0"/>
    <n v="0"/>
    <m/>
    <n v="139450"/>
    <n v="139450"/>
    <m/>
    <m/>
    <m/>
    <m/>
    <m/>
    <m/>
    <m/>
    <n v="139450"/>
    <n v="139450"/>
    <m/>
    <m/>
    <x v="1"/>
  </r>
  <r>
    <s v="Bud WC Lil Baby 2022"/>
    <n v="1"/>
    <s v="Luxury Brand A"/>
    <s v="Luxury Brand A"/>
    <s v="Tier 1 Agency B"/>
    <s v="n/a"/>
    <s v="Shoot Collective"/>
    <x v="5"/>
    <s v="Shoot Collective Stills"/>
    <s v="ShootCo Stills"/>
    <s v="Original"/>
    <n v="10300"/>
    <s v="firm-bid"/>
    <n v="10300"/>
    <m/>
    <m/>
    <m/>
    <m/>
    <m/>
    <m/>
    <n v="0"/>
    <n v="0"/>
    <n v="10300"/>
    <n v="10300"/>
    <n v="10300"/>
    <n v="0"/>
    <n v="0"/>
    <n v="0"/>
    <n v="0"/>
    <n v="0"/>
    <n v="0"/>
    <n v="0"/>
    <n v="0"/>
    <n v="0"/>
    <n v="0"/>
    <m/>
    <n v="10300"/>
    <n v="10300"/>
    <m/>
    <m/>
    <m/>
    <m/>
    <m/>
    <n v="10300"/>
    <n v="10300"/>
    <m/>
    <m/>
    <m/>
    <m/>
    <x v="5"/>
  </r>
  <r>
    <s v="Bud WC Lil Baby 2022"/>
    <n v="1"/>
    <s v="Luxury Brand A"/>
    <s v="Luxury Brand A"/>
    <s v="Tier 1 Agency B"/>
    <s v="n/a"/>
    <s v="Untold Studios"/>
    <x v="9"/>
    <s v="Untold Final"/>
    <s v="Untold Celeb V2"/>
    <s v="Original"/>
    <n v="17240.09"/>
    <s v="firm-bid"/>
    <n v="17240.09"/>
    <m/>
    <m/>
    <m/>
    <m/>
    <m/>
    <m/>
    <n v="0"/>
    <n v="0"/>
    <n v="17240.09"/>
    <n v="17240.09"/>
    <n v="17240.09"/>
    <n v="0"/>
    <n v="0"/>
    <n v="0"/>
    <n v="0"/>
    <n v="0"/>
    <n v="0"/>
    <n v="0"/>
    <n v="0"/>
    <n v="0"/>
    <n v="0"/>
    <m/>
    <n v="17240.09"/>
    <n v="17240.09"/>
    <m/>
    <m/>
    <m/>
    <m/>
    <m/>
    <m/>
    <m/>
    <m/>
    <m/>
    <m/>
    <m/>
    <x v="0"/>
  </r>
  <r>
    <s v="Bud Light Early Arrival 2022"/>
    <n v="1"/>
    <s v="Mainstream Brand A"/>
    <s v="Mainstream Brand A"/>
    <s v="Tier 1 Agency B"/>
    <s v="Early Arrival"/>
    <s v="Moxie Pictures"/>
    <x v="0"/>
    <s v="Moxie Production"/>
    <s v="Moxie Production"/>
    <s v="Original"/>
    <n v="723760"/>
    <s v="firm-bid"/>
    <n v="723760"/>
    <m/>
    <m/>
    <m/>
    <m/>
    <m/>
    <m/>
    <n v="0"/>
    <n v="0"/>
    <n v="723760"/>
    <n v="723760"/>
    <n v="723760"/>
    <n v="0"/>
    <n v="0"/>
    <n v="0"/>
    <n v="0"/>
    <n v="0"/>
    <n v="0"/>
    <n v="0"/>
    <n v="0"/>
    <n v="0"/>
    <n v="0"/>
    <n v="723760"/>
    <m/>
    <m/>
    <m/>
    <m/>
    <n v="723760"/>
    <m/>
    <m/>
    <m/>
    <m/>
    <m/>
    <m/>
    <m/>
    <m/>
    <x v="0"/>
  </r>
  <r>
    <s v="Bud Light Early Arrival 2022"/>
    <n v="1"/>
    <s v="Mainstream Brand A"/>
    <s v="Mainstream Brand A"/>
    <s v="Tier 1 Agency B"/>
    <s v="Early Arrival"/>
    <s v="Union Editorial"/>
    <x v="3"/>
    <s v="Union Editorial"/>
    <s v="Union Edit"/>
    <s v="Original"/>
    <n v="87187.5"/>
    <s v="firm-bid"/>
    <n v="87187.5"/>
    <m/>
    <m/>
    <m/>
    <m/>
    <m/>
    <m/>
    <n v="0"/>
    <n v="0"/>
    <n v="87187.5"/>
    <n v="87187.5"/>
    <n v="87187.5"/>
    <n v="0"/>
    <n v="0"/>
    <n v="0"/>
    <n v="0"/>
    <n v="0"/>
    <n v="0"/>
    <n v="0"/>
    <n v="0"/>
    <n v="0"/>
    <n v="0"/>
    <m/>
    <m/>
    <m/>
    <n v="87187.5"/>
    <n v="87187.5"/>
    <m/>
    <m/>
    <m/>
    <m/>
    <m/>
    <m/>
    <m/>
    <m/>
    <m/>
    <x v="3"/>
  </r>
  <r>
    <s v="Bud Light Early Arrival 2022"/>
    <n v="1"/>
    <s v="Mainstream Brand A"/>
    <s v="Mainstream Brand A"/>
    <s v="Tier 1 Agency B"/>
    <s v="Early Arrival"/>
    <s v="The Mill"/>
    <x v="1"/>
    <s v="The Mill"/>
    <s v="Mill VFX"/>
    <s v="Original"/>
    <n v="42900"/>
    <s v="firm-bid"/>
    <n v="42900"/>
    <m/>
    <m/>
    <m/>
    <m/>
    <m/>
    <m/>
    <n v="0"/>
    <n v="0"/>
    <n v="42900"/>
    <n v="42900"/>
    <n v="42900"/>
    <n v="0"/>
    <n v="0"/>
    <n v="0"/>
    <n v="0"/>
    <n v="0"/>
    <n v="0"/>
    <n v="0"/>
    <n v="0"/>
    <n v="0"/>
    <n v="0"/>
    <m/>
    <n v="42900"/>
    <n v="42900"/>
    <m/>
    <m/>
    <m/>
    <m/>
    <m/>
    <m/>
    <m/>
    <n v="42900"/>
    <n v="42900"/>
    <m/>
    <m/>
    <x v="1"/>
  </r>
  <r>
    <s v="Bud Light Early Arrival 2022"/>
    <n v="1"/>
    <s v="Mainstream Brand A"/>
    <s v="Mainstream Brand A"/>
    <s v="Tier 1 Agency B"/>
    <s v="Early Arrival"/>
    <s v="The Mill"/>
    <x v="7"/>
    <s v="The Mill"/>
    <s v="Mill Finish"/>
    <s v="Original"/>
    <n v="7000"/>
    <s v="firm-bid"/>
    <n v="7000"/>
    <m/>
    <m/>
    <m/>
    <m/>
    <m/>
    <m/>
    <n v="0"/>
    <n v="0"/>
    <n v="7000"/>
    <n v="7000"/>
    <n v="7000"/>
    <n v="0"/>
    <n v="0"/>
    <n v="0"/>
    <n v="0"/>
    <n v="0"/>
    <n v="0"/>
    <n v="0"/>
    <n v="0"/>
    <n v="0"/>
    <n v="0"/>
    <m/>
    <n v="7000"/>
    <n v="7000"/>
    <m/>
    <m/>
    <m/>
    <m/>
    <m/>
    <m/>
    <m/>
    <n v="7000"/>
    <n v="7000"/>
    <m/>
    <m/>
    <x v="1"/>
  </r>
  <r>
    <s v="Bud Light Early Arrival 2022"/>
    <n v="1"/>
    <s v="Mainstream Brand A"/>
    <s v="Mainstream Brand A"/>
    <s v="Tier 1 Agency B"/>
    <s v="Early Arrival"/>
    <s v="Walker"/>
    <x v="6"/>
    <s v="Walker Music"/>
    <s v="WalkerMusic"/>
    <s v="Original"/>
    <n v="39000"/>
    <s v="firm-bid"/>
    <n v="39000"/>
    <m/>
    <m/>
    <m/>
    <m/>
    <m/>
    <m/>
    <n v="0"/>
    <n v="0"/>
    <n v="39000"/>
    <n v="39000"/>
    <n v="39000"/>
    <n v="0"/>
    <n v="0"/>
    <n v="0"/>
    <n v="0"/>
    <n v="0"/>
    <n v="0"/>
    <n v="0"/>
    <n v="0"/>
    <n v="0"/>
    <n v="0"/>
    <m/>
    <n v="39000"/>
    <n v="39000"/>
    <m/>
    <m/>
    <m/>
    <m/>
    <m/>
    <m/>
    <m/>
    <m/>
    <m/>
    <n v="39000"/>
    <n v="39000"/>
    <x v="4"/>
  </r>
  <r>
    <s v="Budweiser / Folds of Honor / GRADUATES :60, :30, :15, :6"/>
    <n v="1"/>
    <s v="Mainstream Brand B"/>
    <s v="Mainstream Brand B"/>
    <s v="Tier 1 Agency A"/>
    <s v="GRADUATES"/>
    <s v="Superprime"/>
    <x v="0"/>
    <s v="Superprime Production"/>
    <s v="Superprime Production EXPORT"/>
    <s v="Original"/>
    <n v="439117.97"/>
    <s v="firm-bid"/>
    <n v="439117.97"/>
    <m/>
    <m/>
    <m/>
    <m/>
    <m/>
    <m/>
    <n v="0"/>
    <n v="0"/>
    <n v="439117.97"/>
    <n v="439117.97"/>
    <n v="439117.97"/>
    <n v="0"/>
    <n v="0"/>
    <n v="0"/>
    <n v="0"/>
    <n v="0"/>
    <n v="0"/>
    <n v="0"/>
    <n v="0"/>
    <n v="0"/>
    <n v="0"/>
    <n v="439117.97"/>
    <m/>
    <m/>
    <m/>
    <m/>
    <n v="439117.97"/>
    <m/>
    <m/>
    <m/>
    <m/>
    <m/>
    <m/>
    <m/>
    <m/>
    <x v="0"/>
  </r>
  <r>
    <s v="Budweiser / Folds of Honor / GRADUATES :60, :30, :15, :6"/>
    <n v="1"/>
    <s v="Mainstream Brand B"/>
    <s v="Mainstream Brand B"/>
    <s v="Tier 1 Agency A"/>
    <s v="GRADUATES"/>
    <s v="456 Studios"/>
    <x v="3"/>
    <s v="456 Studios"/>
    <s v="456 Studios Edit EXPORT"/>
    <s v="Original"/>
    <n v="47525"/>
    <s v="cost-plus"/>
    <n v="47525"/>
    <m/>
    <m/>
    <m/>
    <m/>
    <m/>
    <m/>
    <n v="0"/>
    <n v="0"/>
    <n v="47525"/>
    <n v="47525"/>
    <n v="47525"/>
    <n v="0"/>
    <n v="0"/>
    <n v="0"/>
    <n v="0"/>
    <n v="0"/>
    <n v="0"/>
    <n v="0"/>
    <n v="0"/>
    <n v="0"/>
    <n v="0"/>
    <m/>
    <m/>
    <m/>
    <n v="47525"/>
    <n v="47525"/>
    <m/>
    <m/>
    <m/>
    <m/>
    <m/>
    <m/>
    <m/>
    <m/>
    <m/>
    <x v="3"/>
  </r>
  <r>
    <s v="Budweiser / Folds of Honor / GRADUATES :60, :30, :15, :6"/>
    <n v="1"/>
    <s v="Mainstream Brand B"/>
    <s v="Mainstream Brand B"/>
    <s v="Tier 1 Agency A"/>
    <s v="GRADUATES"/>
    <s v="Jamm Visual Inc"/>
    <x v="2"/>
    <s v="Jamm VFX"/>
    <s v="Jamm VFX EXPORT"/>
    <s v="Original"/>
    <n v="157160"/>
    <s v="cost-plus"/>
    <n v="157160"/>
    <m/>
    <m/>
    <m/>
    <m/>
    <m/>
    <m/>
    <n v="0"/>
    <n v="0"/>
    <n v="157160"/>
    <n v="157160"/>
    <n v="157160"/>
    <n v="0"/>
    <n v="0"/>
    <n v="0"/>
    <n v="0"/>
    <n v="0"/>
    <n v="0"/>
    <n v="0"/>
    <n v="0"/>
    <n v="0"/>
    <n v="0"/>
    <m/>
    <n v="157160"/>
    <n v="157160"/>
    <m/>
    <m/>
    <m/>
    <n v="157160"/>
    <n v="157160"/>
    <m/>
    <m/>
    <m/>
    <m/>
    <m/>
    <m/>
    <x v="2"/>
  </r>
  <r>
    <s v="Budweiser &quot;Friendship&quot;"/>
    <n v="0"/>
    <s v="Mainstream Brand B"/>
    <s v="Mainstream Brand B"/>
    <s v="Tier 3 Agency A"/>
    <s v="n/a"/>
    <s v=""/>
    <x v="0"/>
    <s v="OPC Production"/>
    <s v="OPC Live CAD"/>
    <s v="Original"/>
    <n v="143580.92000000001"/>
    <s v="firm-bid"/>
    <m/>
    <m/>
    <m/>
    <m/>
    <m/>
    <m/>
    <m/>
    <n v="0"/>
    <n v="0"/>
    <n v="143580.92000000001"/>
    <m/>
    <n v="0"/>
    <n v="0"/>
    <n v="0"/>
    <n v="0"/>
    <n v="0"/>
    <n v="0"/>
    <n v="0"/>
    <n v="0"/>
    <n v="0"/>
    <n v="0"/>
    <n v="0"/>
    <n v="143580.92000000001"/>
    <m/>
    <m/>
    <m/>
    <m/>
    <m/>
    <m/>
    <m/>
    <m/>
    <m/>
    <m/>
    <m/>
    <m/>
    <m/>
    <x v="0"/>
  </r>
  <r>
    <s v="Budweiser &quot;Friendship&quot;"/>
    <n v="0"/>
    <s v="Mainstream Brand B"/>
    <s v="Mainstream Brand B"/>
    <s v="Tier 3 Agency A"/>
    <s v="n/a"/>
    <s v=""/>
    <x v="3"/>
    <s v="Outsider Editorial"/>
    <s v="Outsider Edit"/>
    <s v="Original"/>
    <n v="80000"/>
    <s v="firm-bid"/>
    <m/>
    <m/>
    <m/>
    <m/>
    <m/>
    <m/>
    <m/>
    <n v="0"/>
    <n v="0"/>
    <n v="80000"/>
    <m/>
    <n v="0"/>
    <n v="0"/>
    <n v="0"/>
    <n v="0"/>
    <n v="0"/>
    <n v="0"/>
    <n v="0"/>
    <n v="0"/>
    <n v="0"/>
    <n v="0"/>
    <n v="0"/>
    <m/>
    <m/>
    <m/>
    <m/>
    <n v="80000"/>
    <m/>
    <m/>
    <m/>
    <m/>
    <m/>
    <m/>
    <m/>
    <m/>
    <m/>
    <x v="3"/>
  </r>
  <r>
    <s v="Budweiser &quot;Friendship&quot;"/>
    <n v="0"/>
    <s v="Mainstream Brand B"/>
    <s v="Mainstream Brand B"/>
    <s v="Tier 3 Agency A"/>
    <s v="n/a"/>
    <s v=""/>
    <x v="4"/>
    <s v="Grayson Music v2"/>
    <s v="Grayson music"/>
    <s v="Original"/>
    <n v="35595"/>
    <s v="firm-bid"/>
    <m/>
    <m/>
    <m/>
    <m/>
    <m/>
    <m/>
    <m/>
    <n v="0"/>
    <n v="0"/>
    <n v="35595"/>
    <m/>
    <n v="0"/>
    <n v="0"/>
    <n v="0"/>
    <n v="0"/>
    <n v="0"/>
    <n v="0"/>
    <n v="0"/>
    <n v="0"/>
    <n v="0"/>
    <n v="0"/>
    <n v="0"/>
    <m/>
    <n v="35595"/>
    <m/>
    <m/>
    <m/>
    <m/>
    <m/>
    <m/>
    <m/>
    <m/>
    <m/>
    <m/>
    <n v="35595"/>
    <m/>
    <x v="4"/>
  </r>
  <r>
    <s v="Bud Knight"/>
    <n v="1"/>
    <s v="Luxury Brand A"/>
    <s v="Luxury Brand A"/>
    <s v="Tier 1 Agency C"/>
    <s v="n/a"/>
    <s v="8th Street Productions"/>
    <x v="0"/>
    <s v="8th Street Production &amp; Edit"/>
    <s v="8th Street Production EXPORT"/>
    <s v="Original"/>
    <n v="278570.2"/>
    <s v="firm-bid"/>
    <n v="278570.2"/>
    <m/>
    <m/>
    <m/>
    <m/>
    <m/>
    <m/>
    <n v="0"/>
    <n v="0"/>
    <n v="278570.2"/>
    <n v="278570.2"/>
    <n v="278570.2"/>
    <n v="0"/>
    <n v="0"/>
    <n v="0"/>
    <n v="0"/>
    <n v="0"/>
    <n v="0"/>
    <n v="0"/>
    <n v="0"/>
    <n v="0"/>
    <n v="0"/>
    <n v="278570.2"/>
    <m/>
    <m/>
    <m/>
    <m/>
    <n v="278570.2"/>
    <m/>
    <m/>
    <m/>
    <m/>
    <m/>
    <m/>
    <m/>
    <m/>
    <x v="0"/>
  </r>
  <r>
    <s v="MICHELOB ULTRA - TOO GOOD TO BE TRUE"/>
    <n v="0"/>
    <s v="Bargain Brand A"/>
    <s v="Bargain Brand A"/>
    <s v="Tier 3 Agency B"/>
    <s v="n/a"/>
    <s v=""/>
    <x v="0"/>
    <s v="Option A_ Films &amp; Versions + KV Photos + Liquid Scenes &amp; Pack Shots (worldwide)"/>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MICHELOB ULTRA - TOO GOOD TO BE TRUE"/>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Option B_ Films &amp; Versions + KV Photos (worldwide)"/>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Option B_ Films &amp; Versions + KV Photos (Canada + latam + mexico)"/>
    <s v=""/>
    <s v="Original"/>
    <n v="573190.63"/>
    <s v="firm-bid"/>
    <m/>
    <n v="1"/>
    <m/>
    <m/>
    <m/>
    <m/>
    <m/>
    <n v="573190.63"/>
    <n v="0"/>
    <n v="555753.45692307688"/>
    <m/>
    <n v="0"/>
    <n v="0"/>
    <n v="0"/>
    <n v="0"/>
    <n v="0"/>
    <n v="0"/>
    <n v="0"/>
    <n v="0"/>
    <n v="0"/>
    <n v="573190.63"/>
    <n v="0"/>
    <n v="573190.63"/>
    <m/>
    <m/>
    <m/>
    <m/>
    <m/>
    <m/>
    <m/>
    <m/>
    <m/>
    <m/>
    <m/>
    <m/>
    <m/>
    <x v="0"/>
  </r>
  <r>
    <s v="MICHELOB ULTRA - TOO GOOD TO BE TRUE"/>
    <n v="0"/>
    <s v="Bargain Brand A"/>
    <s v="Bargain Brand A"/>
    <s v="Tier 3 Agency B"/>
    <s v="n/a"/>
    <s v=""/>
    <x v="0"/>
    <s v="Option B_ Films &amp; Versions + KV Photos (Canada + Latam + USA + Mexico)"/>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Option C_ Liquid Scenes &amp; Pack Shots"/>
    <s v=""/>
    <s v="Original"/>
    <n v="193060.88"/>
    <s v="firm-bid"/>
    <m/>
    <n v="1"/>
    <m/>
    <m/>
    <m/>
    <m/>
    <m/>
    <n v="193060.88"/>
    <n v="0"/>
    <n v="555753.45692307688"/>
    <m/>
    <n v="0"/>
    <n v="0"/>
    <n v="0"/>
    <n v="0"/>
    <n v="0"/>
    <n v="0"/>
    <n v="0"/>
    <n v="0"/>
    <n v="0"/>
    <n v="193060.88"/>
    <n v="0"/>
    <n v="193060.88"/>
    <m/>
    <m/>
    <m/>
    <m/>
    <m/>
    <m/>
    <m/>
    <m/>
    <m/>
    <m/>
    <m/>
    <m/>
    <m/>
    <x v="0"/>
  </r>
  <r>
    <s v="MICHELOB ULTRA - TOO GOOD TO BE TRUE"/>
    <n v="0"/>
    <s v="Bargain Brand A"/>
    <s v="Bargain Brand A"/>
    <s v="Tier 3 Agency B"/>
    <s v="n/a"/>
    <s v=""/>
    <x v="0"/>
    <s v="Update for Option A: Films &amp; Versions + KV Photos + Liquid Scenes &amp; Pack Shots (worldwide)"/>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Update for 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MICHELOB ULTRA - TOO GOOD TO BE TRUE"/>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Update for Option B_ Films &amp; Versions + KV Photos (worldwide)"/>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Update for Option B_ Films &amp; Versions + KV Photos (Canada + latam + mexico)"/>
    <s v=""/>
    <s v="Original"/>
    <n v="573190.63"/>
    <s v="firm-bid"/>
    <m/>
    <n v="1"/>
    <m/>
    <m/>
    <m/>
    <m/>
    <m/>
    <n v="573190.63"/>
    <n v="0"/>
    <n v="555753.45692307688"/>
    <m/>
    <n v="0"/>
    <n v="0"/>
    <n v="0"/>
    <n v="0"/>
    <n v="0"/>
    <n v="0"/>
    <n v="0"/>
    <n v="0"/>
    <n v="0"/>
    <n v="573190.63"/>
    <n v="0"/>
    <n v="573190.63"/>
    <m/>
    <m/>
    <m/>
    <m/>
    <m/>
    <m/>
    <m/>
    <m/>
    <m/>
    <m/>
    <m/>
    <m/>
    <m/>
    <x v="0"/>
  </r>
  <r>
    <s v="MICHELOB ULTRA - TOO GOOD TO BE TRUE"/>
    <n v="0"/>
    <s v="Bargain Brand A"/>
    <s v="Bargain Brand A"/>
    <s v="Tier 3 Agency B"/>
    <s v="n/a"/>
    <s v=""/>
    <x v="0"/>
    <s v="Update for Option B_ Films &amp; Versions + KV Photos (Canada + latam + USA + mexico)"/>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Update for Option C_ Liquid Scenes &amp; Pack Shots"/>
    <s v=""/>
    <s v="Original"/>
    <n v="193060.88"/>
    <s v="firm-bid"/>
    <m/>
    <n v="1"/>
    <m/>
    <m/>
    <m/>
    <m/>
    <m/>
    <n v="193060.88"/>
    <n v="0"/>
    <n v="555753.45692307688"/>
    <m/>
    <n v="0"/>
    <n v="0"/>
    <n v="0"/>
    <n v="0"/>
    <n v="0"/>
    <n v="0"/>
    <n v="0"/>
    <n v="0"/>
    <n v="0"/>
    <n v="193060.88"/>
    <n v="0"/>
    <n v="193060.88"/>
    <m/>
    <m/>
    <m/>
    <m/>
    <m/>
    <m/>
    <m/>
    <m/>
    <m/>
    <m/>
    <m/>
    <m/>
    <m/>
    <x v="0"/>
  </r>
  <r>
    <s v="MICHELOB ULTRA - TOO GOOD TO BE TRUE"/>
    <n v="0"/>
    <s v="Bargain Brand A"/>
    <s v="Bargain Brand A"/>
    <s v="Tier 3 Agency B"/>
    <s v="n/a"/>
    <s v=""/>
    <x v="0"/>
    <s v="Michelob Ultra - TABLE TOP ONLY - DIRECTOR RADAMES - SHOOTING IN BRAZIL OPTION 1 - 3 SHOOTING DAYS - UP TO 21 SHOTS"/>
    <s v=""/>
    <s v="Original"/>
    <n v="235429"/>
    <s v="firm-bid"/>
    <m/>
    <m/>
    <m/>
    <m/>
    <m/>
    <m/>
    <m/>
    <n v="0"/>
    <n v="0"/>
    <n v="555753.45692307688"/>
    <m/>
    <n v="0"/>
    <n v="0"/>
    <n v="0"/>
    <n v="0"/>
    <n v="0"/>
    <n v="0"/>
    <n v="0"/>
    <n v="0"/>
    <n v="0"/>
    <n v="0"/>
    <n v="0"/>
    <n v="235429"/>
    <m/>
    <m/>
    <m/>
    <m/>
    <m/>
    <m/>
    <m/>
    <m/>
    <m/>
    <m/>
    <m/>
    <m/>
    <m/>
    <x v="0"/>
  </r>
  <r>
    <s v="MICHELOB ULTRA - TOO GOOD TO BE TRUE"/>
    <n v="0"/>
    <s v="Bargain Brand A"/>
    <s v="Bargain Brand A"/>
    <s v="Tier 3 Agency B"/>
    <s v="n/a"/>
    <s v=""/>
    <x v="0"/>
    <s v="Michelob Ultra - TABLE TOP ONLY - DIRECTOR RADAMES - SHOOTING IN BRAZIL OPTION 2 - 2 SHOOTING DAYS - UP TO 14 SHOTS"/>
    <s v=""/>
    <s v="Original"/>
    <n v="179840"/>
    <s v="firm-bid"/>
    <m/>
    <m/>
    <m/>
    <m/>
    <m/>
    <m/>
    <m/>
    <n v="0"/>
    <n v="0"/>
    <n v="555753.45692307688"/>
    <m/>
    <n v="0"/>
    <n v="0"/>
    <n v="0"/>
    <n v="0"/>
    <n v="0"/>
    <n v="0"/>
    <n v="0"/>
    <n v="0"/>
    <n v="0"/>
    <n v="0"/>
    <n v="0"/>
    <n v="179840"/>
    <m/>
    <m/>
    <m/>
    <m/>
    <m/>
    <m/>
    <m/>
    <m/>
    <m/>
    <m/>
    <m/>
    <m/>
    <m/>
    <x v="0"/>
  </r>
  <r>
    <s v="MICHELOB ULTRA - TOO GOOD TO BE TRUE"/>
    <n v="0"/>
    <s v="Bargain Brand A"/>
    <s v="Bargain Brand A"/>
    <s v="Tier 3 Agency B"/>
    <s v="n/a"/>
    <s v=""/>
    <x v="0"/>
    <s v="Michelob Ultra - TABLE TOP ONLY - DIRECTOR RADAMES - SHOOTING IN BRAZIL OPTION 3 - 1 SHOOTING DAY - UP TO 6 SHOTS"/>
    <s v=""/>
    <s v="Original"/>
    <n v="100321"/>
    <s v="firm-bid"/>
    <m/>
    <m/>
    <m/>
    <m/>
    <m/>
    <m/>
    <m/>
    <n v="0"/>
    <n v="0"/>
    <n v="555753.45692307688"/>
    <m/>
    <n v="0"/>
    <n v="0"/>
    <n v="0"/>
    <n v="0"/>
    <n v="0"/>
    <n v="0"/>
    <n v="0"/>
    <n v="0"/>
    <n v="0"/>
    <n v="0"/>
    <n v="0"/>
    <n v="100321"/>
    <m/>
    <m/>
    <m/>
    <m/>
    <m/>
    <m/>
    <m/>
    <m/>
    <m/>
    <m/>
    <m/>
    <m/>
    <m/>
    <x v="0"/>
  </r>
  <r>
    <s v="MICHELOB ULTRA - TOO GOOD TO BE TRUE"/>
    <n v="0"/>
    <s v="Bargain Brand A"/>
    <s v="Bargain Brand A"/>
    <s v="Tier 3 Agency B"/>
    <s v="n/a"/>
    <s v=""/>
    <x v="0"/>
    <s v="Michelob Ultra - FULL PACKAGE LIVE ACTION + TABLE TABLE TOP - URUGUAY &amp; BRAZIL OPTION 1: SHOOTING LIVE ACTION 3 DAYS URUGUAY + TABLE TOP 2 DAYS IN BRAZIL"/>
    <s v=""/>
    <s v="Original"/>
    <n v="694626"/>
    <s v="firm-bid"/>
    <m/>
    <m/>
    <m/>
    <m/>
    <m/>
    <m/>
    <m/>
    <n v="0"/>
    <n v="0"/>
    <n v="555753.45692307688"/>
    <m/>
    <n v="0"/>
    <n v="0"/>
    <n v="0"/>
    <n v="0"/>
    <n v="0"/>
    <n v="0"/>
    <n v="0"/>
    <n v="0"/>
    <n v="0"/>
    <n v="0"/>
    <n v="0"/>
    <n v="694626"/>
    <m/>
    <m/>
    <m/>
    <m/>
    <m/>
    <m/>
    <m/>
    <m/>
    <m/>
    <m/>
    <m/>
    <m/>
    <m/>
    <x v="0"/>
  </r>
  <r>
    <s v="MICHELOB ULTRA - TOO GOOD TO BE TRUE"/>
    <n v="0"/>
    <s v="Bargain Brand A"/>
    <s v="Bargain Brand A"/>
    <s v="Tier 3 Agency B"/>
    <s v="n/a"/>
    <s v=""/>
    <x v="0"/>
    <s v="Michelob Ultra - FULL PACKAGE = LIVE ACTION + TABLE TABLE TOP - SHOOTING URUGUAY &amp; BRAZIL OPTION 1: SHOOTING LIVE ACTION 3 DAYS IN URUGUAY + TABLE TOP 3 DAYS IN BRAZIL"/>
    <s v=""/>
    <s v="Original"/>
    <n v="750215"/>
    <s v="firm-bid"/>
    <m/>
    <m/>
    <m/>
    <m/>
    <m/>
    <m/>
    <m/>
    <n v="0"/>
    <n v="0"/>
    <n v="555753.45692307688"/>
    <m/>
    <n v="0"/>
    <n v="0"/>
    <n v="0"/>
    <n v="0"/>
    <n v="0"/>
    <n v="0"/>
    <n v="0"/>
    <n v="0"/>
    <n v="0"/>
    <n v="0"/>
    <n v="0"/>
    <n v="750215"/>
    <m/>
    <m/>
    <m/>
    <m/>
    <m/>
    <m/>
    <m/>
    <m/>
    <m/>
    <m/>
    <m/>
    <m/>
    <m/>
    <x v="0"/>
  </r>
  <r>
    <s v="MICHELOB ULTRA - TOO GOOD TO BE TRUE"/>
    <n v="0"/>
    <s v="Bargain Brand A"/>
    <s v="Bargain Brand A"/>
    <s v="Tier 3 Agency B"/>
    <s v="n/a"/>
    <s v=""/>
    <x v="0"/>
    <s v="Michelob Ultra - FULL PACKAGE = LIVE ACTION + TABLE TABLE TOP - SHOOTING IN URUGUAY &amp; BRAZIL OPTION: SHOOTING LIVE ACTION 3 DAYS IN URUGUAY + TABLE TOP 1 DAY IN BRAZIL"/>
    <s v=""/>
    <s v="Original"/>
    <n v="615107"/>
    <s v="firm-bid"/>
    <m/>
    <m/>
    <m/>
    <m/>
    <m/>
    <m/>
    <m/>
    <n v="0"/>
    <n v="0"/>
    <n v="555753.45692307688"/>
    <m/>
    <n v="0"/>
    <n v="0"/>
    <n v="0"/>
    <n v="0"/>
    <n v="0"/>
    <n v="0"/>
    <n v="0"/>
    <n v="0"/>
    <n v="0"/>
    <n v="0"/>
    <n v="0"/>
    <n v="615107"/>
    <m/>
    <m/>
    <m/>
    <m/>
    <m/>
    <m/>
    <m/>
    <m/>
    <m/>
    <m/>
    <m/>
    <m/>
    <m/>
    <x v="0"/>
  </r>
  <r>
    <s v="MICHELOB ULTRA - TOO GOOD TO BE TRUE"/>
    <n v="0"/>
    <s v="Bargain Brand A"/>
    <s v="Bargain Brand A"/>
    <s v="Tier 3 Agency B"/>
    <s v="n/a"/>
    <s v=""/>
    <x v="0"/>
    <s v="Michelob Ultra - LIVE ACTION ONLY - DIRECTOR FEDERICO MAZZARIZI 3 DAYS IN URUGUAY"/>
    <s v=""/>
    <s v="Original"/>
    <n v="514786"/>
    <s v="firm-bid"/>
    <m/>
    <m/>
    <m/>
    <m/>
    <m/>
    <m/>
    <m/>
    <n v="0"/>
    <n v="0"/>
    <n v="555753.45692307688"/>
    <m/>
    <n v="0"/>
    <n v="0"/>
    <n v="0"/>
    <n v="0"/>
    <n v="0"/>
    <n v="0"/>
    <n v="0"/>
    <n v="0"/>
    <n v="0"/>
    <n v="0"/>
    <n v="0"/>
    <n v="514786"/>
    <m/>
    <m/>
    <m/>
    <m/>
    <m/>
    <m/>
    <m/>
    <m/>
    <m/>
    <m/>
    <m/>
    <m/>
    <m/>
    <x v="0"/>
  </r>
  <r>
    <s v="MICHELOB ULTRA - TOO GOOD TO BE TRUE"/>
    <n v="0"/>
    <s v="Bargain Brand A"/>
    <s v="Bargain Brand A"/>
    <s v="Tier 3 Agency B"/>
    <s v="n/a"/>
    <s v=""/>
    <x v="0"/>
    <s v="Production &amp; Usage OP 1 WW"/>
    <s v=""/>
    <s v="Original"/>
    <n v="702062"/>
    <s v="firm-bid"/>
    <m/>
    <m/>
    <m/>
    <m/>
    <m/>
    <m/>
    <m/>
    <n v="0"/>
    <n v="0"/>
    <n v="555753.45692307688"/>
    <m/>
    <n v="0"/>
    <n v="0"/>
    <n v="0"/>
    <n v="0"/>
    <n v="0"/>
    <n v="0"/>
    <n v="0"/>
    <n v="0"/>
    <n v="0"/>
    <n v="0"/>
    <n v="0"/>
    <n v="702062"/>
    <m/>
    <m/>
    <m/>
    <m/>
    <m/>
    <m/>
    <m/>
    <m/>
    <m/>
    <m/>
    <m/>
    <m/>
    <m/>
    <x v="0"/>
  </r>
  <r>
    <s v="MICHELOB ULTRA - TOO GOOD TO BE TRUE"/>
    <n v="0"/>
    <s v="Bargain Brand A"/>
    <s v="Bargain Brand A"/>
    <s v="Tier 3 Agency B"/>
    <s v="n/a"/>
    <s v=""/>
    <x v="0"/>
    <s v="Production &amp; Usage OP 2 Canadá + Latam + Mexico"/>
    <s v=""/>
    <s v="Original"/>
    <n v="658579"/>
    <s v="firm-bid"/>
    <m/>
    <m/>
    <m/>
    <m/>
    <m/>
    <m/>
    <m/>
    <n v="0"/>
    <n v="0"/>
    <n v="555753.45692307688"/>
    <m/>
    <n v="0"/>
    <n v="0"/>
    <n v="0"/>
    <n v="0"/>
    <n v="0"/>
    <n v="0"/>
    <n v="0"/>
    <n v="0"/>
    <n v="0"/>
    <n v="0"/>
    <n v="0"/>
    <n v="658579"/>
    <m/>
    <m/>
    <m/>
    <m/>
    <m/>
    <m/>
    <m/>
    <m/>
    <m/>
    <m/>
    <m/>
    <m/>
    <m/>
    <x v="0"/>
  </r>
  <r>
    <s v="MICHELOB ULTRA - TOO GOOD TO BE TRUE"/>
    <n v="0"/>
    <s v="Bargain Brand A"/>
    <s v="Bargain Brand A"/>
    <s v="Tier 3 Agency B"/>
    <s v="n/a"/>
    <s v=""/>
    <x v="0"/>
    <s v="Production &amp; Usage OP 3 Canadá + Latam + Mexico + USA"/>
    <s v=""/>
    <s v="Original"/>
    <n v="681785"/>
    <s v="firm-bid"/>
    <m/>
    <m/>
    <m/>
    <m/>
    <m/>
    <m/>
    <m/>
    <n v="0"/>
    <n v="0"/>
    <n v="555753.45692307688"/>
    <m/>
    <n v="0"/>
    <n v="0"/>
    <n v="0"/>
    <n v="0"/>
    <n v="0"/>
    <n v="0"/>
    <n v="0"/>
    <n v="0"/>
    <n v="0"/>
    <n v="0"/>
    <n v="0"/>
    <n v="681785"/>
    <m/>
    <m/>
    <m/>
    <m/>
    <m/>
    <m/>
    <m/>
    <m/>
    <m/>
    <m/>
    <m/>
    <m/>
    <m/>
    <x v="0"/>
  </r>
  <r>
    <s v="MICHELOB ULTRA - TOO GOOD TO BE TRUE"/>
    <n v="0"/>
    <s v="Bargain Brand A"/>
    <s v="Bargain Brand A"/>
    <s v="Tier 3 Agency B"/>
    <s v="n/a"/>
    <s v=""/>
    <x v="0"/>
    <s v="TABLE TOP"/>
    <s v=""/>
    <s v="Original"/>
    <n v="141800"/>
    <s v="firm-bid"/>
    <m/>
    <m/>
    <m/>
    <m/>
    <m/>
    <m/>
    <m/>
    <n v="0"/>
    <n v="0"/>
    <n v="555753.45692307688"/>
    <m/>
    <n v="0"/>
    <n v="0"/>
    <n v="0"/>
    <n v="0"/>
    <n v="0"/>
    <n v="0"/>
    <n v="0"/>
    <n v="0"/>
    <n v="0"/>
    <n v="0"/>
    <n v="0"/>
    <n v="141800"/>
    <m/>
    <m/>
    <m/>
    <m/>
    <m/>
    <m/>
    <m/>
    <m/>
    <m/>
    <m/>
    <m/>
    <m/>
    <m/>
    <x v="0"/>
  </r>
  <r>
    <s v="MICHELOB ULTRA - TOO GOOD TO BE TRUE"/>
    <n v="0"/>
    <s v="Bargain Brand A"/>
    <s v="Bargain Brand A"/>
    <s v="Tier 3 Agency B"/>
    <s v="n/a"/>
    <s v=""/>
    <x v="0"/>
    <s v="230622_Offer_TheM_v01"/>
    <s v=""/>
    <s v="Original"/>
    <n v="738189"/>
    <s v="firm-bid"/>
    <m/>
    <m/>
    <m/>
    <m/>
    <m/>
    <m/>
    <m/>
    <n v="0"/>
    <n v="0"/>
    <n v="555753.45692307688"/>
    <m/>
    <n v="0"/>
    <n v="0"/>
    <n v="0"/>
    <n v="0"/>
    <n v="0"/>
    <n v="0"/>
    <n v="0"/>
    <n v="0"/>
    <n v="0"/>
    <n v="0"/>
    <n v="0"/>
    <n v="738189"/>
    <m/>
    <m/>
    <m/>
    <m/>
    <m/>
    <m/>
    <m/>
    <m/>
    <m/>
    <m/>
    <m/>
    <m/>
    <m/>
    <x v="0"/>
  </r>
  <r>
    <s v="Bud Light - NFL 2023"/>
    <n v="0"/>
    <s v="Luxury Brand A"/>
    <s v="Luxury Brand A"/>
    <s v="Tier 1 Agency C"/>
    <s v="n/a"/>
    <s v=""/>
    <x v="0"/>
    <s v="Bud Light x NFL - D. Mercadante - 062323"/>
    <s v="Bud Light_D Merc_062323"/>
    <s v="Original"/>
    <n v="1167284"/>
    <s v="firm-bid"/>
    <m/>
    <m/>
    <m/>
    <m/>
    <m/>
    <n v="1"/>
    <m/>
    <n v="0"/>
    <n v="0"/>
    <n v="1172834"/>
    <m/>
    <n v="0"/>
    <n v="0"/>
    <n v="0"/>
    <n v="0"/>
    <n v="1167284"/>
    <n v="0"/>
    <n v="0"/>
    <n v="0"/>
    <n v="0"/>
    <n v="0"/>
    <n v="1167284"/>
    <n v="1167284"/>
    <m/>
    <m/>
    <m/>
    <m/>
    <m/>
    <m/>
    <m/>
    <m/>
    <m/>
    <m/>
    <m/>
    <m/>
    <m/>
    <x v="0"/>
  </r>
  <r>
    <s v="Bud Light - NFL 2023"/>
    <n v="0"/>
    <s v="Luxury Brand A"/>
    <s v="Luxury Brand A"/>
    <s v="Tier 1 Agency C"/>
    <s v="n/a"/>
    <s v=""/>
    <x v="0"/>
    <s v="Bud Light x NFL - D Mercadante - 062623"/>
    <s v="BudLight_Merc_ABID_V8"/>
    <s v="Original"/>
    <n v="1179574"/>
    <s v="firm-bid"/>
    <m/>
    <m/>
    <m/>
    <m/>
    <m/>
    <n v="1"/>
    <m/>
    <n v="0"/>
    <n v="0"/>
    <n v="1172834"/>
    <m/>
    <n v="0"/>
    <n v="0"/>
    <n v="0"/>
    <n v="0"/>
    <n v="1179574"/>
    <n v="0"/>
    <n v="0"/>
    <n v="0"/>
    <n v="0"/>
    <n v="0"/>
    <n v="1179574"/>
    <n v="1179574"/>
    <m/>
    <m/>
    <m/>
    <m/>
    <m/>
    <m/>
    <m/>
    <m/>
    <m/>
    <m/>
    <m/>
    <m/>
    <m/>
    <x v="0"/>
  </r>
  <r>
    <s v="Bud Light - NFL 2023"/>
    <n v="0"/>
    <s v="Luxury Brand A"/>
    <s v="Luxury Brand A"/>
    <s v="Tier 1 Agency C"/>
    <s v="n/a"/>
    <s v=""/>
    <x v="0"/>
    <s v="Bud Light x NFL - D Mercadante - 062623 V2"/>
    <s v="BudLight_DMerc_V9"/>
    <s v="Original"/>
    <n v="1177465"/>
    <s v="firm-bid"/>
    <m/>
    <m/>
    <m/>
    <m/>
    <m/>
    <n v="1"/>
    <m/>
    <n v="0"/>
    <n v="0"/>
    <n v="1172834"/>
    <m/>
    <n v="0"/>
    <n v="0"/>
    <n v="0"/>
    <n v="0"/>
    <n v="1177465"/>
    <n v="0"/>
    <n v="0"/>
    <n v="0"/>
    <n v="0"/>
    <n v="0"/>
    <n v="1177465"/>
    <n v="1177465"/>
    <m/>
    <m/>
    <m/>
    <m/>
    <m/>
    <m/>
    <m/>
    <m/>
    <m/>
    <m/>
    <m/>
    <m/>
    <m/>
    <x v="0"/>
  </r>
  <r>
    <s v="Bud Light - NFL 2023"/>
    <n v="1"/>
    <s v="Luxury Brand A"/>
    <s v="Luxury Brand A"/>
    <s v="Tier 1 Agency C"/>
    <s v="n/a"/>
    <s v="Park Pictures, LLC"/>
    <x v="0"/>
    <s v="Bud Light x NFL - D. Mercadante - 062823"/>
    <s v="BudLight_DMerc_V10"/>
    <s v="Original"/>
    <n v="1167013"/>
    <s v="firm-bid"/>
    <n v="1172834"/>
    <m/>
    <m/>
    <m/>
    <m/>
    <n v="1"/>
    <m/>
    <n v="0"/>
    <n v="0"/>
    <n v="1172834"/>
    <n v="1167013"/>
    <n v="1167013"/>
    <n v="0"/>
    <n v="0"/>
    <n v="0"/>
    <n v="1167013"/>
    <n v="1167013"/>
    <n v="0"/>
    <n v="0"/>
    <n v="1167013"/>
    <n v="0"/>
    <n v="1167013"/>
    <n v="1167013"/>
    <m/>
    <m/>
    <m/>
    <m/>
    <n v="1167013"/>
    <m/>
    <m/>
    <m/>
    <m/>
    <m/>
    <m/>
    <m/>
    <m/>
    <x v="0"/>
  </r>
  <r>
    <s v="Bud Light - NFL 2023"/>
    <n v="0"/>
    <s v="Luxury Brand A"/>
    <s v="Luxury Brand A"/>
    <s v="Tier 1 Agency C"/>
    <s v="n/a"/>
    <s v=""/>
    <x v="3"/>
    <s v="Cartel Bud Light"/>
    <s v=""/>
    <s v="Original"/>
    <n v="218960"/>
    <s v="firm-bid"/>
    <m/>
    <m/>
    <m/>
    <m/>
    <m/>
    <m/>
    <m/>
    <n v="0"/>
    <n v="0"/>
    <n v="251967.5"/>
    <m/>
    <n v="0"/>
    <n v="0"/>
    <n v="0"/>
    <n v="0"/>
    <n v="0"/>
    <n v="0"/>
    <n v="0"/>
    <n v="0"/>
    <n v="0"/>
    <n v="0"/>
    <n v="0"/>
    <m/>
    <m/>
    <m/>
    <m/>
    <n v="218960"/>
    <m/>
    <m/>
    <m/>
    <m/>
    <m/>
    <m/>
    <m/>
    <m/>
    <m/>
    <x v="3"/>
  </r>
  <r>
    <s v="Bud Light - NFL 2023"/>
    <n v="1"/>
    <s v="Luxury Brand A"/>
    <s v="Luxury Brand A"/>
    <s v="Tier 1 Agency C"/>
    <s v="n/a"/>
    <s v="Cartel - Evyn"/>
    <x v="3"/>
    <s v="Cartel Edit"/>
    <s v="Cartel Edit EXPORT"/>
    <s v="Original"/>
    <n v="284975"/>
    <s v="firm-bid"/>
    <n v="251967.5"/>
    <m/>
    <m/>
    <m/>
    <m/>
    <m/>
    <m/>
    <n v="0"/>
    <n v="0"/>
    <n v="251967.5"/>
    <n v="284975"/>
    <n v="284975"/>
    <n v="0"/>
    <n v="0"/>
    <n v="0"/>
    <n v="0"/>
    <n v="0"/>
    <n v="0"/>
    <n v="0"/>
    <n v="0"/>
    <n v="0"/>
    <n v="0"/>
    <m/>
    <m/>
    <m/>
    <n v="284975"/>
    <n v="284975"/>
    <m/>
    <m/>
    <m/>
    <m/>
    <m/>
    <m/>
    <m/>
    <m/>
    <m/>
    <x v="3"/>
  </r>
  <r>
    <s v="Bud Light - NFL 2023"/>
    <n v="0"/>
    <s v="Luxury Brand A"/>
    <s v="Luxury Brand A"/>
    <s v="Tier 1 Agency C"/>
    <s v="n/a"/>
    <s v=""/>
    <x v="1"/>
    <s v="Cartel Bud Light"/>
    <s v=""/>
    <s v="Original"/>
    <n v="72900"/>
    <s v="firm-bid"/>
    <m/>
    <m/>
    <m/>
    <m/>
    <m/>
    <m/>
    <m/>
    <n v="0"/>
    <n v="0"/>
    <n v="72900"/>
    <m/>
    <n v="0"/>
    <n v="0"/>
    <n v="0"/>
    <n v="0"/>
    <n v="0"/>
    <n v="0"/>
    <n v="0"/>
    <n v="0"/>
    <n v="0"/>
    <n v="0"/>
    <n v="0"/>
    <m/>
    <n v="72900"/>
    <m/>
    <m/>
    <m/>
    <m/>
    <m/>
    <m/>
    <m/>
    <m/>
    <n v="72900"/>
    <m/>
    <m/>
    <m/>
    <x v="1"/>
  </r>
  <r>
    <s v="Bud Light - NFL 2023"/>
    <n v="0"/>
    <s v="Luxury Brand A"/>
    <s v="Luxury Brand A"/>
    <s v="Tier 1 Agency C"/>
    <s v="n/a"/>
    <s v=""/>
    <x v="4"/>
    <s v="Overcoast - Audio Post Proposal 3"/>
    <s v=""/>
    <s v="Original"/>
    <n v="5850"/>
    <s v="firm-bid"/>
    <m/>
    <m/>
    <m/>
    <m/>
    <m/>
    <m/>
    <m/>
    <n v="0"/>
    <n v="0"/>
    <n v="13575"/>
    <m/>
    <n v="0"/>
    <n v="0"/>
    <n v="0"/>
    <n v="0"/>
    <n v="0"/>
    <n v="0"/>
    <n v="0"/>
    <n v="0"/>
    <n v="0"/>
    <n v="0"/>
    <n v="0"/>
    <m/>
    <n v="5850"/>
    <m/>
    <m/>
    <m/>
    <m/>
    <m/>
    <m/>
    <m/>
    <m/>
    <m/>
    <m/>
    <n v="5850"/>
    <m/>
    <x v="4"/>
  </r>
  <r>
    <s v="Bud Light - NFL 2023"/>
    <n v="0"/>
    <s v="Luxury Brand A"/>
    <s v="Luxury Brand A"/>
    <s v="Tier 1 Agency C"/>
    <s v="n/a"/>
    <s v=""/>
    <x v="4"/>
    <s v="Sound Lounge audio mix / Bud Light x NFL"/>
    <s v="SL Bud Light NFL 071923 ABID"/>
    <s v="Original"/>
    <n v="21300"/>
    <s v="firm-bid"/>
    <m/>
    <m/>
    <m/>
    <m/>
    <m/>
    <m/>
    <m/>
    <n v="0"/>
    <n v="0"/>
    <n v="13575"/>
    <m/>
    <n v="0"/>
    <n v="0"/>
    <n v="0"/>
    <n v="0"/>
    <n v="0"/>
    <n v="0"/>
    <n v="0"/>
    <n v="0"/>
    <n v="0"/>
    <n v="0"/>
    <n v="0"/>
    <m/>
    <n v="21300"/>
    <m/>
    <m/>
    <m/>
    <m/>
    <m/>
    <m/>
    <m/>
    <m/>
    <m/>
    <m/>
    <n v="21300"/>
    <m/>
    <x v="4"/>
  </r>
  <r>
    <s v="Bud Light - NFL 2023"/>
    <n v="1"/>
    <s v="Luxury Brand A"/>
    <s v="Luxury Brand A"/>
    <s v="Tier 1 Agency C"/>
    <s v="n/a"/>
    <s v="Co3"/>
    <x v="7"/>
    <s v="Company 3 Bid Package for Bud Light Color"/>
    <s v="BudLight_MartinAgency_Bid_v2"/>
    <s v="Original"/>
    <n v="28000"/>
    <s v="firm-bid"/>
    <n v="28000"/>
    <m/>
    <m/>
    <m/>
    <m/>
    <m/>
    <m/>
    <n v="0"/>
    <n v="0"/>
    <n v="28000"/>
    <n v="28000"/>
    <n v="28000"/>
    <n v="0"/>
    <n v="0"/>
    <n v="0"/>
    <n v="0"/>
    <n v="0"/>
    <n v="0"/>
    <n v="0"/>
    <n v="0"/>
    <n v="0"/>
    <n v="0"/>
    <m/>
    <n v="28000"/>
    <n v="28000"/>
    <m/>
    <m/>
    <m/>
    <m/>
    <m/>
    <m/>
    <m/>
    <n v="28000"/>
    <n v="28000"/>
    <m/>
    <m/>
    <x v="1"/>
  </r>
  <r>
    <s v="Bud Light - NFL 2023"/>
    <n v="1"/>
    <s v="Luxury Brand A"/>
    <s v="Luxury Brand A"/>
    <s v="Tier 1 Agency C"/>
    <s v="n/a"/>
    <s v="Co3"/>
    <x v="7"/>
    <s v="Company3 Color"/>
    <s v="Company3 Color EXPORT"/>
    <s v="Original"/>
    <n v="28000"/>
    <s v="firm-bid"/>
    <n v="28000"/>
    <m/>
    <m/>
    <m/>
    <m/>
    <m/>
    <m/>
    <n v="0"/>
    <n v="0"/>
    <n v="28000"/>
    <n v="28000"/>
    <n v="28000"/>
    <n v="0"/>
    <n v="0"/>
    <n v="0"/>
    <n v="0"/>
    <n v="0"/>
    <n v="0"/>
    <n v="0"/>
    <n v="0"/>
    <n v="0"/>
    <n v="0"/>
    <m/>
    <n v="28000"/>
    <n v="28000"/>
    <m/>
    <m/>
    <m/>
    <m/>
    <m/>
    <m/>
    <m/>
    <n v="28000"/>
    <n v="28000"/>
    <m/>
    <m/>
    <x v="1"/>
  </r>
  <r>
    <s v="Natural Light 29 and Counting"/>
    <n v="1"/>
    <s v="Luxury Brand A"/>
    <s v="Luxury Brand A"/>
    <s v="Tier 3 Agency C"/>
    <s v="n/a"/>
    <s v="ABInBev Accounting"/>
    <x v="0"/>
    <s v="RadicalMedia Production"/>
    <s v="RadicalMedia Production EXPORT"/>
    <s v="Original"/>
    <n v="429995"/>
    <s v="firm-bid"/>
    <n v="429995"/>
    <m/>
    <m/>
    <m/>
    <m/>
    <m/>
    <m/>
    <n v="0"/>
    <n v="0"/>
    <n v="429995"/>
    <n v="429995"/>
    <n v="429995"/>
    <n v="0"/>
    <n v="0"/>
    <n v="0"/>
    <n v="0"/>
    <n v="0"/>
    <n v="0"/>
    <n v="0"/>
    <n v="0"/>
    <n v="0"/>
    <n v="0"/>
    <n v="429995"/>
    <m/>
    <m/>
    <m/>
    <m/>
    <n v="429995"/>
    <m/>
    <m/>
    <m/>
    <m/>
    <m/>
    <m/>
    <m/>
    <m/>
    <x v="0"/>
  </r>
  <r>
    <s v="Natural Light 29 and Counting"/>
    <n v="1"/>
    <s v="Luxury Brand A"/>
    <s v="Luxury Brand A"/>
    <s v="Tier 3 Agency C"/>
    <s v="n/a"/>
    <s v="Mackcut"/>
    <x v="3"/>
    <s v="Mackcut Editorial"/>
    <s v="Mackcut Edit EXPORT"/>
    <s v="Original"/>
    <n v="105550"/>
    <s v="cost-plus"/>
    <n v="105550"/>
    <m/>
    <m/>
    <m/>
    <m/>
    <m/>
    <m/>
    <n v="0"/>
    <n v="0"/>
    <n v="105550"/>
    <n v="105550"/>
    <n v="105550"/>
    <n v="0"/>
    <n v="0"/>
    <n v="0"/>
    <n v="0"/>
    <n v="0"/>
    <n v="0"/>
    <n v="0"/>
    <n v="0"/>
    <n v="0"/>
    <n v="0"/>
    <m/>
    <m/>
    <m/>
    <n v="105550"/>
    <n v="105550"/>
    <m/>
    <m/>
    <m/>
    <m/>
    <m/>
    <m/>
    <m/>
    <m/>
    <m/>
    <x v="3"/>
  </r>
  <r>
    <s v="Bring the Aloha"/>
    <n v="1"/>
    <s v="Luxury Brand A"/>
    <s v="Luxury Brand A"/>
    <s v="Tier 3 Agency C"/>
    <s v="n/a"/>
    <s v="Biscuit Filmworks"/>
    <x v="0"/>
    <s v="Biscuit Production"/>
    <s v="Biscuit Production EXPORT"/>
    <s v="Original"/>
    <n v="1392924.55"/>
    <s v="firm-bid"/>
    <n v="1392924.55"/>
    <m/>
    <m/>
    <m/>
    <m/>
    <m/>
    <m/>
    <n v="0"/>
    <n v="0"/>
    <n v="1392924.55"/>
    <n v="1392924.55"/>
    <n v="1392924.55"/>
    <n v="0"/>
    <n v="0"/>
    <n v="0"/>
    <n v="0"/>
    <n v="0"/>
    <n v="0"/>
    <n v="0"/>
    <n v="0"/>
    <n v="0"/>
    <n v="0"/>
    <n v="1392924.55"/>
    <m/>
    <m/>
    <m/>
    <m/>
    <n v="1392924.55"/>
    <m/>
    <m/>
    <m/>
    <m/>
    <m/>
    <m/>
    <m/>
    <m/>
    <x v="0"/>
  </r>
  <r>
    <s v="Bring the Aloha"/>
    <n v="1"/>
    <s v="Luxury Brand A"/>
    <s v="Luxury Brand A"/>
    <s v="Tier 3 Agency C"/>
    <s v="n/a"/>
    <s v="Cabin Editorial"/>
    <x v="3"/>
    <s v="Cabin Editorial"/>
    <s v="Cabin Edit EXPORT"/>
    <s v="Original"/>
    <n v="60000"/>
    <s v="cost-plus"/>
    <n v="60000"/>
    <m/>
    <m/>
    <m/>
    <m/>
    <m/>
    <m/>
    <n v="0"/>
    <n v="0"/>
    <n v="60000"/>
    <n v="60000"/>
    <n v="60000"/>
    <n v="0"/>
    <n v="0"/>
    <n v="0"/>
    <n v="0"/>
    <n v="0"/>
    <n v="0"/>
    <n v="0"/>
    <n v="0"/>
    <n v="0"/>
    <n v="0"/>
    <m/>
    <m/>
    <m/>
    <n v="60000"/>
    <n v="60000"/>
    <m/>
    <m/>
    <m/>
    <m/>
    <m/>
    <m/>
    <m/>
    <m/>
    <m/>
    <x v="3"/>
  </r>
  <r>
    <s v="Bring the Aloha"/>
    <n v="1"/>
    <s v="Luxury Brand A"/>
    <s v="Luxury Brand A"/>
    <s v="Tier 3 Agency C"/>
    <s v="n/a"/>
    <s v="Framestore Pictures"/>
    <x v="1"/>
    <s v="Framestore Finishing"/>
    <s v="Framestore Finishing EXPORT"/>
    <s v="Original"/>
    <n v="120000"/>
    <s v="cost-plus"/>
    <n v="120000"/>
    <m/>
    <m/>
    <m/>
    <m/>
    <m/>
    <m/>
    <n v="0"/>
    <n v="0"/>
    <n v="120000"/>
    <n v="120000"/>
    <n v="120000"/>
    <n v="0"/>
    <n v="0"/>
    <n v="0"/>
    <n v="0"/>
    <n v="0"/>
    <n v="0"/>
    <n v="0"/>
    <n v="0"/>
    <n v="0"/>
    <n v="0"/>
    <m/>
    <n v="120000"/>
    <n v="120000"/>
    <m/>
    <m/>
    <m/>
    <m/>
    <m/>
    <m/>
    <m/>
    <n v="120000"/>
    <n v="120000"/>
    <m/>
    <m/>
    <x v="1"/>
  </r>
  <r>
    <s v="Bud Light Summer of Easy"/>
    <n v="1"/>
    <s v="Luxury Brand A"/>
    <s v="Luxury Brand A"/>
    <s v="Tier 2 Agency B"/>
    <s v="n/a"/>
    <s v="Arts and Sciences"/>
    <x v="0"/>
    <s v="Arts &amp; Science Production"/>
    <s v="Arts &amp; Science Production EXPORT"/>
    <s v="Original"/>
    <n v="2029609.94"/>
    <s v="firm-bid"/>
    <n v="2029609.94"/>
    <m/>
    <m/>
    <m/>
    <m/>
    <m/>
    <m/>
    <n v="0"/>
    <n v="0"/>
    <n v="2029609.94"/>
    <n v="2029609.94"/>
    <n v="2029609.94"/>
    <n v="0"/>
    <n v="0"/>
    <n v="0"/>
    <n v="0"/>
    <n v="0"/>
    <n v="0"/>
    <n v="0"/>
    <n v="0"/>
    <n v="0"/>
    <n v="0"/>
    <n v="2029609.94"/>
    <m/>
    <m/>
    <m/>
    <m/>
    <n v="2029609.94"/>
    <m/>
    <m/>
    <m/>
    <m/>
    <m/>
    <m/>
    <m/>
    <m/>
    <x v="0"/>
  </r>
  <r>
    <s v="Bud Light Summer of Easy"/>
    <n v="1"/>
    <s v="Luxury Brand A"/>
    <s v="Luxury Brand A"/>
    <s v="Tier 2 Agency B"/>
    <s v="n/a"/>
    <s v="Arcade Edit"/>
    <x v="3"/>
    <s v="Arcade Editorial"/>
    <s v="Arcade Edit EXPORT"/>
    <s v="Original"/>
    <n v="128668.1"/>
    <s v="cost-plus"/>
    <n v="128668.1"/>
    <m/>
    <m/>
    <m/>
    <m/>
    <m/>
    <m/>
    <n v="0"/>
    <n v="0"/>
    <n v="128668.1"/>
    <n v="128668.1"/>
    <n v="128668.1"/>
    <n v="0"/>
    <n v="0"/>
    <n v="0"/>
    <n v="0"/>
    <n v="0"/>
    <n v="0"/>
    <n v="0"/>
    <n v="0"/>
    <n v="0"/>
    <n v="0"/>
    <m/>
    <m/>
    <m/>
    <n v="128668.1"/>
    <n v="128668.1"/>
    <m/>
    <m/>
    <m/>
    <m/>
    <m/>
    <m/>
    <m/>
    <m/>
    <m/>
    <x v="3"/>
  </r>
  <r>
    <s v="Bud Light Summer of Easy"/>
    <n v="1"/>
    <s v="Luxury Brand A"/>
    <s v="Luxury Brand A"/>
    <s v="Tier 2 Agency B"/>
    <s v="n/a"/>
    <s v="The Mill"/>
    <x v="2"/>
    <s v="The Mill VFX"/>
    <s v="The Mill VFX EXPORT"/>
    <s v="Original"/>
    <n v="246600"/>
    <s v="cost-plus"/>
    <n v="246600"/>
    <m/>
    <m/>
    <m/>
    <m/>
    <m/>
    <m/>
    <n v="0"/>
    <n v="0"/>
    <n v="246600"/>
    <n v="246600"/>
    <n v="246600"/>
    <n v="0"/>
    <n v="0"/>
    <n v="0"/>
    <n v="0"/>
    <n v="0"/>
    <n v="0"/>
    <n v="0"/>
    <n v="0"/>
    <n v="0"/>
    <n v="0"/>
    <m/>
    <n v="246600"/>
    <n v="246600"/>
    <m/>
    <m/>
    <m/>
    <n v="246600"/>
    <n v="246600"/>
    <m/>
    <m/>
    <m/>
    <m/>
    <m/>
    <m/>
    <x v="2"/>
  </r>
  <r>
    <s v="Corona Natural 2.0"/>
    <n v="0"/>
    <s v="Luxury Brand A"/>
    <s v="Luxury Brand A"/>
    <s v="Tier 1 Agency B"/>
    <s v="n/a"/>
    <s v=""/>
    <x v="0"/>
    <s v="KH Corona Hewitt Bid Package 2023"/>
    <s v=""/>
    <s v="Original"/>
    <n v="464122.1"/>
    <s v="firm-bid"/>
    <m/>
    <m/>
    <m/>
    <m/>
    <m/>
    <m/>
    <m/>
    <n v="0"/>
    <n v="0"/>
    <n v="429400.45"/>
    <m/>
    <n v="0"/>
    <n v="0"/>
    <n v="0"/>
    <n v="0"/>
    <n v="0"/>
    <n v="0"/>
    <n v="0"/>
    <n v="0"/>
    <n v="0"/>
    <n v="0"/>
    <n v="0"/>
    <n v="464122.1"/>
    <m/>
    <m/>
    <m/>
    <m/>
    <m/>
    <m/>
    <m/>
    <m/>
    <m/>
    <m/>
    <m/>
    <m/>
    <m/>
    <x v="0"/>
  </r>
  <r>
    <s v="Corona Natural 2.0"/>
    <n v="0"/>
    <s v="Luxury Brand A"/>
    <s v="Luxury Brand A"/>
    <s v="Tier 1 Agency B"/>
    <s v="n/a"/>
    <s v=""/>
    <x v="0"/>
    <s v="Los York - Corona"/>
    <s v="ABID--202392814950"/>
    <s v="Original"/>
    <n v="424955.25"/>
    <s v="firm-bid"/>
    <m/>
    <m/>
    <n v="1"/>
    <m/>
    <m/>
    <n v="1"/>
    <m/>
    <n v="0"/>
    <n v="0"/>
    <n v="429400.45"/>
    <m/>
    <n v="0"/>
    <n v="0"/>
    <n v="424955.25"/>
    <n v="0"/>
    <n v="424955.25"/>
    <n v="0"/>
    <n v="0"/>
    <n v="0"/>
    <n v="0"/>
    <n v="424955.25"/>
    <n v="424955.25"/>
    <n v="424955.25"/>
    <m/>
    <m/>
    <m/>
    <m/>
    <m/>
    <m/>
    <m/>
    <m/>
    <m/>
    <m/>
    <m/>
    <m/>
    <m/>
    <x v="0"/>
  </r>
  <r>
    <s v="Corona Natural 2.0"/>
    <n v="0"/>
    <s v="Luxury Brand A"/>
    <s v="Luxury Brand A"/>
    <s v="Tier 1 Agency B"/>
    <s v="n/a"/>
    <s v=""/>
    <x v="0"/>
    <s v="SUBMISSION JOJX CORONA RAFAELA CARVALHO X 3 DAYS BRAZIL V4"/>
    <s v=""/>
    <s v="Original"/>
    <n v="399124"/>
    <s v="firm-bid"/>
    <m/>
    <n v="1"/>
    <n v="1"/>
    <m/>
    <m/>
    <m/>
    <m/>
    <n v="399124"/>
    <n v="0"/>
    <n v="429400.45"/>
    <m/>
    <n v="0"/>
    <n v="0"/>
    <n v="399124"/>
    <n v="0"/>
    <n v="0"/>
    <n v="0"/>
    <n v="0"/>
    <n v="0"/>
    <n v="0"/>
    <n v="399124"/>
    <n v="0"/>
    <n v="399124"/>
    <m/>
    <m/>
    <m/>
    <m/>
    <m/>
    <m/>
    <m/>
    <m/>
    <m/>
    <m/>
    <m/>
    <m/>
    <m/>
    <x v="0"/>
  </r>
  <r>
    <s v="Corona Natural 2.0"/>
    <n v="0"/>
    <s v="Luxury Brand A"/>
    <s v="Luxury Brand A"/>
    <s v="Tier 1 Agency B"/>
    <s v="n/a"/>
    <s v=""/>
    <x v="3"/>
    <s v="Corona Nature - Cosmo Offline Bid"/>
    <s v=""/>
    <s v="Original"/>
    <n v="150013"/>
    <s v="firm-bid"/>
    <m/>
    <m/>
    <m/>
    <m/>
    <m/>
    <n v="1"/>
    <n v="1"/>
    <n v="0"/>
    <n v="0"/>
    <n v="150013"/>
    <m/>
    <n v="0"/>
    <n v="0"/>
    <n v="0"/>
    <n v="150013"/>
    <n v="150013"/>
    <n v="0"/>
    <n v="0"/>
    <n v="0"/>
    <n v="0"/>
    <n v="0"/>
    <n v="150013"/>
    <m/>
    <m/>
    <m/>
    <m/>
    <n v="150013"/>
    <m/>
    <m/>
    <m/>
    <m/>
    <m/>
    <m/>
    <m/>
    <m/>
    <m/>
    <x v="3"/>
  </r>
  <r>
    <s v="Corona Natural 2.0"/>
    <n v="0"/>
    <s v="Luxury Brand A"/>
    <s v="Luxury Brand A"/>
    <s v="Tier 1 Agency B"/>
    <s v="n/a"/>
    <s v=""/>
    <x v="2"/>
    <s v="Corona Naturals"/>
    <s v=""/>
    <s v="Original"/>
    <n v="340000"/>
    <s v="firm-bid"/>
    <m/>
    <m/>
    <m/>
    <m/>
    <m/>
    <m/>
    <m/>
    <n v="0"/>
    <n v="0"/>
    <n v="340000"/>
    <m/>
    <n v="0"/>
    <n v="0"/>
    <n v="0"/>
    <n v="0"/>
    <n v="0"/>
    <n v="0"/>
    <n v="0"/>
    <n v="0"/>
    <n v="0"/>
    <n v="0"/>
    <n v="0"/>
    <m/>
    <n v="340000"/>
    <m/>
    <m/>
    <m/>
    <m/>
    <n v="340000"/>
    <m/>
    <m/>
    <m/>
    <m/>
    <m/>
    <m/>
    <m/>
    <x v="2"/>
  </r>
  <r>
    <s v="NUTRL"/>
    <n v="0"/>
    <s v="Luxury Brand B"/>
    <s v="Luxury Brand B"/>
    <s v="Tier 1 Agency C"/>
    <s v="Spring Equity Production"/>
    <s v=""/>
    <x v="0"/>
    <s v="Nütrl, Director Paul Briganti, Tool"/>
    <s v=""/>
    <s v="Original"/>
    <n v="636639"/>
    <s v="firm-bid"/>
    <m/>
    <m/>
    <m/>
    <m/>
    <m/>
    <m/>
    <m/>
    <n v="0"/>
    <n v="0"/>
    <n v="627701.91500000004"/>
    <m/>
    <n v="0"/>
    <n v="0"/>
    <n v="0"/>
    <n v="0"/>
    <n v="0"/>
    <n v="0"/>
    <n v="0"/>
    <n v="0"/>
    <n v="0"/>
    <n v="0"/>
    <n v="0"/>
    <n v="636639"/>
    <m/>
    <m/>
    <m/>
    <m/>
    <m/>
    <m/>
    <m/>
    <m/>
    <m/>
    <m/>
    <m/>
    <m/>
    <m/>
    <x v="0"/>
  </r>
  <r>
    <s v="NUTRL"/>
    <n v="0"/>
    <s v="Luxury Brand B"/>
    <s v="Luxury Brand B"/>
    <s v="Tier 1 Agency C"/>
    <s v="Spring Equity Production"/>
    <s v=""/>
    <x v="0"/>
    <s v="WW7 x DS x Nütrl Bid Package"/>
    <s v=""/>
    <s v="Original"/>
    <n v="613923"/>
    <s v="firm-bid"/>
    <m/>
    <m/>
    <m/>
    <m/>
    <m/>
    <m/>
    <m/>
    <n v="0"/>
    <n v="0"/>
    <n v="627701.91500000004"/>
    <m/>
    <n v="0"/>
    <n v="0"/>
    <n v="0"/>
    <n v="0"/>
    <n v="0"/>
    <n v="0"/>
    <n v="0"/>
    <n v="0"/>
    <n v="0"/>
    <n v="0"/>
    <n v="0"/>
    <n v="613923"/>
    <m/>
    <m/>
    <m/>
    <m/>
    <m/>
    <m/>
    <m/>
    <m/>
    <m/>
    <m/>
    <m/>
    <m/>
    <m/>
    <x v="0"/>
  </r>
  <r>
    <s v="NUTRL"/>
    <n v="1"/>
    <s v="Luxury Brand B"/>
    <s v="Luxury Brand B"/>
    <s v="Tier 1 Agency C"/>
    <s v="Spring Equity Production"/>
    <s v="World War Seven"/>
    <x v="0"/>
    <s v="WW7 x DS x Nütrl Revised Bid Package"/>
    <s v=""/>
    <s v="Original"/>
    <n v="610798"/>
    <s v="firm-bid"/>
    <n v="627701.91500000004"/>
    <m/>
    <m/>
    <m/>
    <m/>
    <m/>
    <m/>
    <n v="0"/>
    <n v="0"/>
    <n v="627701.91500000004"/>
    <n v="610798"/>
    <n v="610798"/>
    <n v="0"/>
    <n v="0"/>
    <n v="0"/>
    <n v="0"/>
    <n v="0"/>
    <n v="0"/>
    <n v="0"/>
    <n v="0"/>
    <n v="0"/>
    <n v="0"/>
    <n v="610798"/>
    <m/>
    <m/>
    <m/>
    <m/>
    <n v="610798"/>
    <m/>
    <m/>
    <m/>
    <m/>
    <m/>
    <m/>
    <m/>
    <m/>
    <x v="0"/>
  </r>
  <r>
    <s v="NUTRL"/>
    <n v="0"/>
    <s v="Luxury Brand B"/>
    <s v="Luxury Brand B"/>
    <s v="Tier 1 Agency C"/>
    <s v="Spring Equity Production"/>
    <s v=""/>
    <x v="0"/>
    <s v="Nütrl - Mike Diva // Lord Danger"/>
    <s v=""/>
    <s v="Original"/>
    <n v="649447.66"/>
    <s v="firm-bid"/>
    <m/>
    <m/>
    <n v="1"/>
    <m/>
    <m/>
    <m/>
    <m/>
    <n v="0"/>
    <n v="0"/>
    <n v="627701.91500000004"/>
    <m/>
    <n v="0"/>
    <n v="0"/>
    <n v="649447.66"/>
    <n v="0"/>
    <n v="0"/>
    <n v="0"/>
    <n v="0"/>
    <n v="0"/>
    <n v="0"/>
    <n v="649447.66"/>
    <n v="0"/>
    <n v="649447.66"/>
    <m/>
    <m/>
    <m/>
    <m/>
    <m/>
    <m/>
    <m/>
    <m/>
    <m/>
    <m/>
    <m/>
    <m/>
    <m/>
    <x v="0"/>
  </r>
  <r>
    <s v="NUTRL"/>
    <n v="1"/>
    <s v="Luxury Brand B"/>
    <s v="Luxury Brand B"/>
    <s v="Tier 1 Agency C"/>
    <s v="Spring Equity Production"/>
    <s v="Arcade Edit"/>
    <x v="3"/>
    <s v="Nutrl - Offline &amp; Mix"/>
    <s v="Bid_12283_4"/>
    <s v="Original"/>
    <n v="127190.1"/>
    <s v="firm-bid"/>
    <n v="113910.05"/>
    <m/>
    <m/>
    <n v="1"/>
    <m/>
    <n v="1"/>
    <n v="1"/>
    <n v="0"/>
    <n v="0"/>
    <n v="113910.05"/>
    <n v="127190.1"/>
    <n v="127190.1"/>
    <n v="0"/>
    <n v="0"/>
    <n v="127190.1"/>
    <n v="127190.1"/>
    <n v="127190.1"/>
    <n v="127190.1"/>
    <n v="127190.1"/>
    <n v="127190.1"/>
    <n v="127190.1"/>
    <n v="127190.1"/>
    <m/>
    <m/>
    <m/>
    <n v="127190.1"/>
    <n v="127190.1"/>
    <m/>
    <m/>
    <m/>
    <m/>
    <m/>
    <m/>
    <m/>
    <m/>
    <m/>
    <x v="3"/>
  </r>
  <r>
    <s v="NUTRL"/>
    <n v="0"/>
    <s v="Luxury Brand B"/>
    <s v="Luxury Brand B"/>
    <s v="Tier 1 Agency C"/>
    <s v="Spring Equity Production"/>
    <s v=""/>
    <x v="3"/>
    <s v="Mackcut Edit &amp; Mix Bid"/>
    <s v=""/>
    <s v="Original"/>
    <n v="100630"/>
    <s v="firm-bid"/>
    <m/>
    <m/>
    <m/>
    <m/>
    <m/>
    <m/>
    <m/>
    <n v="0"/>
    <n v="0"/>
    <n v="113910.05"/>
    <m/>
    <n v="0"/>
    <n v="0"/>
    <n v="0"/>
    <n v="0"/>
    <n v="0"/>
    <n v="0"/>
    <n v="0"/>
    <n v="0"/>
    <n v="0"/>
    <n v="0"/>
    <n v="0"/>
    <m/>
    <m/>
    <m/>
    <m/>
    <n v="100630"/>
    <m/>
    <m/>
    <m/>
    <m/>
    <m/>
    <m/>
    <m/>
    <m/>
    <m/>
    <x v="3"/>
  </r>
  <r>
    <s v="NUTRL"/>
    <n v="0"/>
    <s v="Luxury Brand B"/>
    <s v="Luxury Brand B"/>
    <s v="Tier 1 Agency C"/>
    <s v="Spring Equity Production"/>
    <s v=""/>
    <x v="1"/>
    <s v="Nutrl | The Mill | Bid Submission | 10.12.23"/>
    <s v="abid_1116522_export"/>
    <s v="Original"/>
    <n v="189215"/>
    <s v="firm-bid"/>
    <m/>
    <m/>
    <m/>
    <m/>
    <m/>
    <m/>
    <m/>
    <n v="0"/>
    <n v="0"/>
    <n v="172501.25"/>
    <m/>
    <n v="0"/>
    <n v="0"/>
    <n v="0"/>
    <n v="0"/>
    <n v="0"/>
    <n v="0"/>
    <n v="0"/>
    <n v="0"/>
    <n v="0"/>
    <n v="0"/>
    <n v="0"/>
    <m/>
    <n v="189215"/>
    <m/>
    <m/>
    <m/>
    <m/>
    <m/>
    <m/>
    <m/>
    <m/>
    <n v="189215"/>
    <m/>
    <m/>
    <m/>
    <x v="1"/>
  </r>
  <r>
    <s v="NUTRL"/>
    <n v="1"/>
    <s v="Luxury Brand B"/>
    <s v="Luxury Brand B"/>
    <s v="Tier 1 Agency C"/>
    <s v="Spring Equity Production"/>
    <s v="The Mill"/>
    <x v="1"/>
    <s v="Nutrl | The Mill | Bid Revision | 10.17.23"/>
    <s v="abid_1116635_export"/>
    <s v="Original"/>
    <n v="169875"/>
    <s v="firm-bid"/>
    <n v="172501.25"/>
    <m/>
    <m/>
    <m/>
    <m/>
    <m/>
    <m/>
    <n v="0"/>
    <n v="0"/>
    <n v="172501.25"/>
    <n v="169875"/>
    <n v="169875"/>
    <n v="0"/>
    <n v="0"/>
    <n v="0"/>
    <n v="0"/>
    <n v="0"/>
    <n v="0"/>
    <n v="0"/>
    <n v="0"/>
    <n v="0"/>
    <n v="0"/>
    <m/>
    <n v="169875"/>
    <n v="169875"/>
    <m/>
    <m/>
    <m/>
    <m/>
    <m/>
    <m/>
    <m/>
    <n v="169875"/>
    <n v="169875"/>
    <m/>
    <m/>
    <x v="1"/>
  </r>
  <r>
    <s v="NUTRL"/>
    <n v="0"/>
    <s v="Luxury Brand B"/>
    <s v="Luxury Brand B"/>
    <s v="Tier 1 Agency C"/>
    <s v="Spring Equity Production"/>
    <s v=""/>
    <x v="1"/>
    <s v="Platige Image - Finishing Bid"/>
    <s v="Nutrl bid file - Nutrl bid"/>
    <s v="Original"/>
    <n v="162100"/>
    <s v="firm-bid"/>
    <m/>
    <m/>
    <m/>
    <m/>
    <m/>
    <m/>
    <m/>
    <n v="0"/>
    <n v="0"/>
    <n v="172501.25"/>
    <m/>
    <n v="0"/>
    <n v="0"/>
    <n v="0"/>
    <n v="0"/>
    <n v="0"/>
    <n v="0"/>
    <n v="0"/>
    <n v="0"/>
    <n v="0"/>
    <n v="0"/>
    <n v="0"/>
    <m/>
    <n v="162100"/>
    <m/>
    <m/>
    <m/>
    <m/>
    <m/>
    <m/>
    <m/>
    <m/>
    <n v="162100"/>
    <m/>
    <m/>
    <m/>
    <x v="1"/>
  </r>
  <r>
    <s v="NUTRL"/>
    <n v="0"/>
    <s v="Luxury Brand B"/>
    <s v="Luxury Brand B"/>
    <s v="Tier 1 Agency C"/>
    <s v="Spring Equity Production"/>
    <s v=""/>
    <x v="1"/>
    <s v="Trafik Bid"/>
    <s v=""/>
    <s v="Original"/>
    <n v="168815"/>
    <s v="firm-bid"/>
    <m/>
    <m/>
    <m/>
    <m/>
    <m/>
    <m/>
    <m/>
    <n v="0"/>
    <n v="0"/>
    <n v="172501.25"/>
    <m/>
    <n v="0"/>
    <n v="0"/>
    <n v="0"/>
    <n v="0"/>
    <n v="0"/>
    <n v="0"/>
    <n v="0"/>
    <n v="0"/>
    <n v="0"/>
    <n v="0"/>
    <n v="0"/>
    <m/>
    <n v="168815"/>
    <m/>
    <m/>
    <m/>
    <m/>
    <m/>
    <m/>
    <m/>
    <m/>
    <n v="168815"/>
    <m/>
    <m/>
    <m/>
    <x v="1"/>
  </r>
  <r>
    <s v="NUTRL"/>
    <n v="0"/>
    <s v="Luxury Brand B"/>
    <s v="Luxury Brand B"/>
    <s v="Tier 1 Agency C"/>
    <s v="Spring Equity Production"/>
    <s v=""/>
    <x v="9"/>
    <s v="Nütrl, Director Paul Briganti, Tool, Talent"/>
    <s v=""/>
    <s v="Original"/>
    <n v="62682"/>
    <s v="firm-bid"/>
    <m/>
    <m/>
    <m/>
    <m/>
    <m/>
    <m/>
    <m/>
    <n v="0"/>
    <n v="0"/>
    <n v="66490.666666666672"/>
    <m/>
    <n v="0"/>
    <n v="0"/>
    <n v="0"/>
    <n v="0"/>
    <n v="0"/>
    <n v="0"/>
    <n v="0"/>
    <n v="0"/>
    <n v="0"/>
    <n v="0"/>
    <n v="0"/>
    <m/>
    <n v="62682"/>
    <m/>
    <m/>
    <m/>
    <m/>
    <m/>
    <m/>
    <m/>
    <m/>
    <m/>
    <m/>
    <m/>
    <m/>
    <x v="0"/>
  </r>
  <r>
    <s v="NUTRL"/>
    <n v="1"/>
    <s v="Luxury Brand B"/>
    <s v="Luxury Brand B"/>
    <s v="Tier 1 Agency C"/>
    <s v="Spring Equity Production"/>
    <s v="World War Seven"/>
    <x v="9"/>
    <s v="WW7 x DS x Nütrl Talent Estimate"/>
    <s v=""/>
    <s v="Original"/>
    <n v="60629"/>
    <s v="firm-bid"/>
    <n v="66490.666670000006"/>
    <m/>
    <m/>
    <m/>
    <m/>
    <m/>
    <m/>
    <n v="0"/>
    <n v="0"/>
    <n v="66490.666666666672"/>
    <n v="60629"/>
    <n v="60629"/>
    <n v="0"/>
    <n v="0"/>
    <n v="0"/>
    <n v="0"/>
    <n v="0"/>
    <n v="0"/>
    <n v="0"/>
    <n v="0"/>
    <n v="0"/>
    <n v="0"/>
    <m/>
    <n v="60629"/>
    <n v="60629"/>
    <m/>
    <m/>
    <m/>
    <m/>
    <m/>
    <m/>
    <m/>
    <m/>
    <m/>
    <m/>
    <m/>
    <x v="0"/>
  </r>
  <r>
    <s v="NUTRL"/>
    <n v="0"/>
    <s v="Luxury Brand B"/>
    <s v="Luxury Brand B"/>
    <s v="Tier 1 Agency C"/>
    <s v="Spring Equity Production"/>
    <s v=""/>
    <x v="9"/>
    <s v="Talent Bid - Lord Danger"/>
    <s v=""/>
    <s v="Original"/>
    <n v="76161"/>
    <s v="firm-bid"/>
    <m/>
    <m/>
    <n v="1"/>
    <m/>
    <m/>
    <m/>
    <m/>
    <n v="0"/>
    <n v="0"/>
    <n v="66490.666666666672"/>
    <m/>
    <n v="0"/>
    <n v="0"/>
    <n v="76161"/>
    <n v="0"/>
    <n v="0"/>
    <n v="0"/>
    <n v="0"/>
    <n v="0"/>
    <n v="0"/>
    <n v="76161"/>
    <n v="0"/>
    <m/>
    <n v="76161"/>
    <m/>
    <m/>
    <m/>
    <m/>
    <m/>
    <m/>
    <m/>
    <m/>
    <m/>
    <m/>
    <m/>
    <m/>
    <x v="0"/>
  </r>
  <r>
    <s v="Easy Receivers"/>
    <n v="1"/>
    <s v="Mainstream Brand A"/>
    <s v="Mainstream Brand A"/>
    <s v="Tier 2 Agency B"/>
    <s v="Easy Receivers"/>
    <s v="RSA Films, Inc."/>
    <x v="0"/>
    <s v="Production Bid"/>
    <s v="Production EXPORT"/>
    <s v="Original"/>
    <n v="753600"/>
    <s v="firm-bid"/>
    <n v="753600"/>
    <m/>
    <m/>
    <m/>
    <m/>
    <m/>
    <m/>
    <n v="0"/>
    <n v="0"/>
    <n v="753600"/>
    <n v="753600"/>
    <n v="753600"/>
    <n v="0"/>
    <n v="0"/>
    <n v="0"/>
    <n v="0"/>
    <n v="0"/>
    <n v="0"/>
    <n v="0"/>
    <n v="0"/>
    <n v="0"/>
    <n v="0"/>
    <n v="753600"/>
    <m/>
    <m/>
    <m/>
    <m/>
    <n v="753600"/>
    <m/>
    <m/>
    <m/>
    <m/>
    <m/>
    <m/>
    <m/>
    <m/>
    <x v="0"/>
  </r>
  <r>
    <s v="Easy Receivers"/>
    <n v="1"/>
    <s v="Mainstream Brand A"/>
    <s v="Mainstream Brand A"/>
    <s v="Tier 2 Agency B"/>
    <s v="Easy Receivers"/>
    <s v="Cabin Editorial"/>
    <x v="3"/>
    <s v="Editorial/Finishing Bid"/>
    <s v="Editorial_Finishing EXPORT"/>
    <s v="Original"/>
    <n v="124500"/>
    <s v="cost-plus"/>
    <n v="124500"/>
    <m/>
    <m/>
    <m/>
    <m/>
    <m/>
    <m/>
    <n v="0"/>
    <n v="0"/>
    <n v="124500"/>
    <n v="124500"/>
    <n v="124500"/>
    <n v="0"/>
    <n v="0"/>
    <n v="0"/>
    <n v="0"/>
    <n v="0"/>
    <n v="0"/>
    <n v="0"/>
    <n v="0"/>
    <n v="0"/>
    <n v="0"/>
    <m/>
    <m/>
    <m/>
    <n v="124500"/>
    <n v="124500"/>
    <m/>
    <m/>
    <m/>
    <m/>
    <m/>
    <m/>
    <m/>
    <m/>
    <m/>
    <x v="3"/>
  </r>
  <r>
    <s v="The Last Artois"/>
    <n v="0"/>
    <s v="Luxury Brand A"/>
    <s v="Luxury Brand A"/>
    <s v="Tier 3 Agency D"/>
    <s v="n/a"/>
    <s v=""/>
    <x v="0"/>
    <s v="Bid 1 submitted 24 October 2023 - LOS ANGELES"/>
    <s v=""/>
    <s v="Original"/>
    <n v="1097224"/>
    <s v="firm-bid"/>
    <m/>
    <n v="1"/>
    <m/>
    <m/>
    <m/>
    <m/>
    <n v="1"/>
    <n v="1097224"/>
    <n v="0"/>
    <n v="414718.27272727271"/>
    <m/>
    <n v="0"/>
    <n v="0"/>
    <n v="0"/>
    <n v="1097224"/>
    <n v="0"/>
    <n v="0"/>
    <n v="0"/>
    <n v="0"/>
    <n v="0"/>
    <n v="1097224"/>
    <n v="1097224"/>
    <n v="1097224"/>
    <m/>
    <m/>
    <m/>
    <m/>
    <m/>
    <m/>
    <m/>
    <m/>
    <m/>
    <m/>
    <m/>
    <m/>
    <m/>
    <x v="0"/>
  </r>
  <r>
    <s v="The Last Artois"/>
    <n v="0"/>
    <s v="Luxury Brand A"/>
    <s v="Luxury Brand A"/>
    <s v="Tier 3 Agency D"/>
    <s v="n/a"/>
    <s v=""/>
    <x v="0"/>
    <s v="Bid 1 submitted 24 October 2023 - BULGARIA"/>
    <s v=""/>
    <s v="Original"/>
    <n v="729678"/>
    <s v="firm-bid"/>
    <m/>
    <n v="1"/>
    <m/>
    <m/>
    <m/>
    <n v="1"/>
    <m/>
    <n v="729678"/>
    <n v="0"/>
    <n v="414718.27272727271"/>
    <m/>
    <n v="0"/>
    <n v="0"/>
    <n v="0"/>
    <n v="0"/>
    <n v="729678"/>
    <n v="0"/>
    <n v="0"/>
    <n v="0"/>
    <n v="0"/>
    <n v="729678"/>
    <n v="729678"/>
    <n v="729678"/>
    <m/>
    <m/>
    <m/>
    <m/>
    <m/>
    <m/>
    <m/>
    <m/>
    <m/>
    <m/>
    <m/>
    <m/>
    <m/>
    <x v="0"/>
  </r>
  <r>
    <s v="The Last Artois"/>
    <n v="0"/>
    <s v="Luxury Brand A"/>
    <s v="Luxury Brand A"/>
    <s v="Tier 3 Agency D"/>
    <s v="n/a"/>
    <s v=""/>
    <x v="0"/>
    <s v="Bid 1 Submitted 24 October 2023 - SLOVENIA"/>
    <s v=""/>
    <s v="Original"/>
    <n v="715153"/>
    <s v="firm-bid"/>
    <m/>
    <n v="1"/>
    <m/>
    <m/>
    <m/>
    <n v="1"/>
    <m/>
    <n v="715153"/>
    <n v="0"/>
    <n v="414718.27272727271"/>
    <m/>
    <n v="0"/>
    <n v="0"/>
    <n v="0"/>
    <n v="0"/>
    <n v="715153"/>
    <n v="0"/>
    <n v="0"/>
    <n v="0"/>
    <n v="0"/>
    <n v="715153"/>
    <n v="715153"/>
    <n v="715153"/>
    <m/>
    <m/>
    <m/>
    <m/>
    <m/>
    <m/>
    <m/>
    <m/>
    <m/>
    <m/>
    <m/>
    <m/>
    <m/>
    <x v="0"/>
  </r>
  <r>
    <s v="The Last Artois"/>
    <n v="0"/>
    <s v="Luxury Brand A"/>
    <s v="Luxury Brand A"/>
    <s v="Tier 3 Agency D"/>
    <s v="n/a"/>
    <s v=""/>
    <x v="0"/>
    <s v="Bid 1 submitted 24 October 2023 - MEXICO CITY"/>
    <s v=""/>
    <s v="Original"/>
    <n v="813485"/>
    <s v="firm-bid"/>
    <m/>
    <n v="1"/>
    <m/>
    <m/>
    <m/>
    <n v="1"/>
    <m/>
    <n v="813485"/>
    <n v="0"/>
    <n v="414718.27272727271"/>
    <m/>
    <n v="0"/>
    <n v="0"/>
    <n v="0"/>
    <n v="0"/>
    <n v="813485"/>
    <n v="0"/>
    <n v="0"/>
    <n v="0"/>
    <n v="0"/>
    <n v="813485"/>
    <n v="813485"/>
    <n v="813485"/>
    <m/>
    <m/>
    <m/>
    <m/>
    <m/>
    <m/>
    <m/>
    <m/>
    <m/>
    <m/>
    <m/>
    <m/>
    <m/>
    <x v="0"/>
  </r>
  <r>
    <s v="The Last Artois"/>
    <n v="0"/>
    <s v="Luxury Brand A"/>
    <s v="Luxury Brand A"/>
    <s v="Tier 3 Agency D"/>
    <s v="n/a"/>
    <s v=""/>
    <x v="0"/>
    <s v="Stella | The Last Artois | Cabin Editing Company"/>
    <s v=""/>
    <s v="Original"/>
    <n v="110000"/>
    <s v="firm-bid"/>
    <m/>
    <m/>
    <m/>
    <m/>
    <m/>
    <m/>
    <n v="1"/>
    <n v="0"/>
    <n v="0"/>
    <n v="414718.27272727271"/>
    <m/>
    <n v="0"/>
    <n v="0"/>
    <n v="0"/>
    <n v="110000"/>
    <n v="0"/>
    <n v="0"/>
    <n v="0"/>
    <n v="0"/>
    <n v="0"/>
    <n v="0"/>
    <n v="110000"/>
    <n v="110000"/>
    <m/>
    <m/>
    <m/>
    <m/>
    <m/>
    <m/>
    <m/>
    <m/>
    <m/>
    <m/>
    <m/>
    <m/>
    <m/>
    <x v="0"/>
  </r>
  <r>
    <s v="The Last Artois"/>
    <n v="0"/>
    <s v="Luxury Brand A"/>
    <s v="Luxury Brand A"/>
    <s v="Tier 3 Agency D"/>
    <s v="n/a"/>
    <s v=""/>
    <x v="0"/>
    <s v="Stella The Last Artois Bid#3317.3"/>
    <s v=""/>
    <s v="Original"/>
    <n v="110880"/>
    <s v="firm-bid"/>
    <m/>
    <m/>
    <m/>
    <m/>
    <m/>
    <n v="1"/>
    <n v="1"/>
    <n v="0"/>
    <n v="0"/>
    <n v="414718.27272727271"/>
    <m/>
    <n v="0"/>
    <n v="0"/>
    <n v="0"/>
    <n v="110880"/>
    <n v="110880"/>
    <n v="0"/>
    <n v="0"/>
    <n v="0"/>
    <n v="0"/>
    <n v="0"/>
    <n v="110880"/>
    <n v="110880"/>
    <m/>
    <m/>
    <m/>
    <m/>
    <m/>
    <m/>
    <m/>
    <m/>
    <m/>
    <m/>
    <m/>
    <m/>
    <m/>
    <x v="0"/>
  </r>
  <r>
    <s v="The Last Artois"/>
    <n v="0"/>
    <s v="Luxury Brand A"/>
    <s v="Luxury Brand A"/>
    <s v="Tier 3 Agency D"/>
    <s v="n/a"/>
    <s v=""/>
    <x v="0"/>
    <s v="Stella The Last Artois Bid#3317.4"/>
    <s v=""/>
    <s v="Original"/>
    <n v="110843"/>
    <s v="firm-bid"/>
    <m/>
    <m/>
    <m/>
    <m/>
    <n v="1"/>
    <n v="1"/>
    <n v="1"/>
    <n v="0"/>
    <n v="0"/>
    <n v="414718.27272727271"/>
    <m/>
    <n v="0"/>
    <n v="0"/>
    <n v="110843"/>
    <n v="110843"/>
    <n v="110843"/>
    <n v="0"/>
    <n v="0"/>
    <n v="0"/>
    <n v="0"/>
    <n v="110843"/>
    <n v="110843"/>
    <n v="110843"/>
    <m/>
    <m/>
    <m/>
    <m/>
    <m/>
    <m/>
    <m/>
    <m/>
    <m/>
    <m/>
    <m/>
    <m/>
    <m/>
    <x v="0"/>
  </r>
  <r>
    <s v="The Last Artois"/>
    <n v="0"/>
    <s v="Luxury Brand A"/>
    <s v="Luxury Brand A"/>
    <s v="Tier 3 Agency D"/>
    <s v="n/a"/>
    <s v=""/>
    <x v="0"/>
    <s v="stella mill pckage"/>
    <s v="Stella The Mill - Original Bid"/>
    <s v="Original"/>
    <n v="225238"/>
    <s v="firm-bid"/>
    <m/>
    <m/>
    <m/>
    <m/>
    <m/>
    <m/>
    <m/>
    <n v="0"/>
    <n v="0"/>
    <n v="414718.27272727271"/>
    <m/>
    <n v="0"/>
    <n v="0"/>
    <n v="0"/>
    <n v="0"/>
    <n v="0"/>
    <n v="0"/>
    <n v="0"/>
    <n v="0"/>
    <n v="0"/>
    <n v="0"/>
    <n v="0"/>
    <n v="225238"/>
    <m/>
    <m/>
    <m/>
    <m/>
    <m/>
    <m/>
    <m/>
    <m/>
    <m/>
    <m/>
    <m/>
    <m/>
    <m/>
    <x v="0"/>
  </r>
  <r>
    <s v="The Last Artois"/>
    <n v="0"/>
    <s v="Luxury Brand A"/>
    <s v="Luxury Brand A"/>
    <s v="Tier 3 Agency D"/>
    <s v="n/a"/>
    <s v=""/>
    <x v="0"/>
    <s v="Stella mill package 2"/>
    <s v="Stella | The Mill - bid V2"/>
    <s v="Original"/>
    <n v="215100"/>
    <s v="firm-bid"/>
    <m/>
    <m/>
    <m/>
    <m/>
    <m/>
    <m/>
    <m/>
    <n v="0"/>
    <n v="0"/>
    <n v="414718.27272727271"/>
    <m/>
    <n v="0"/>
    <n v="0"/>
    <n v="0"/>
    <n v="0"/>
    <n v="0"/>
    <n v="0"/>
    <n v="0"/>
    <n v="0"/>
    <n v="0"/>
    <n v="0"/>
    <n v="0"/>
    <n v="215100"/>
    <m/>
    <m/>
    <m/>
    <m/>
    <m/>
    <m/>
    <m/>
    <m/>
    <m/>
    <m/>
    <m/>
    <m/>
    <m/>
    <x v="0"/>
  </r>
  <r>
    <s v="The Last Artois"/>
    <n v="0"/>
    <s v="Luxury Brand A"/>
    <s v="Luxury Brand A"/>
    <s v="Tier 3 Agency D"/>
    <s v="n/a"/>
    <s v=""/>
    <x v="0"/>
    <s v="Stella Mill package 3"/>
    <s v="Stella | The Mill - bid V3"/>
    <s v="Original"/>
    <n v="217900"/>
    <s v="firm-bid"/>
    <m/>
    <m/>
    <m/>
    <m/>
    <m/>
    <m/>
    <m/>
    <n v="0"/>
    <n v="0"/>
    <n v="414718.27272727271"/>
    <m/>
    <n v="0"/>
    <n v="0"/>
    <n v="0"/>
    <n v="0"/>
    <n v="0"/>
    <n v="0"/>
    <n v="0"/>
    <n v="0"/>
    <n v="0"/>
    <n v="0"/>
    <n v="0"/>
    <n v="217900"/>
    <m/>
    <m/>
    <m/>
    <m/>
    <m/>
    <m/>
    <m/>
    <m/>
    <m/>
    <m/>
    <m/>
    <m/>
    <m/>
    <x v="0"/>
  </r>
  <r>
    <s v="The Last Artois"/>
    <n v="0"/>
    <s v="Luxury Brand A"/>
    <s v="Luxury Brand A"/>
    <s v="Tier 3 Agency D"/>
    <s v="n/a"/>
    <s v=""/>
    <x v="0"/>
    <s v="Stella Mill package 4"/>
    <s v="Stella | The Mill - bid 4"/>
    <s v="Original"/>
    <n v="216400"/>
    <s v="firm-bid"/>
    <m/>
    <m/>
    <m/>
    <m/>
    <m/>
    <m/>
    <m/>
    <n v="0"/>
    <n v="0"/>
    <n v="414718.27272727271"/>
    <m/>
    <n v="0"/>
    <n v="0"/>
    <n v="0"/>
    <n v="0"/>
    <n v="0"/>
    <n v="0"/>
    <n v="0"/>
    <n v="0"/>
    <n v="0"/>
    <n v="0"/>
    <n v="0"/>
    <n v="216400"/>
    <m/>
    <m/>
    <m/>
    <m/>
    <m/>
    <m/>
    <m/>
    <m/>
    <m/>
    <m/>
    <m/>
    <m/>
    <m/>
    <x v="0"/>
  </r>
  <r>
    <s v="Budweiser Super Bowl 2024 -- Old School Delivery"/>
    <n v="0"/>
    <s v="Mainstream Brand B"/>
    <s v="Mainstream Brand B"/>
    <s v="Tier 1 Agency A"/>
    <s v="Bud Light Super Bowl / Equity Production"/>
    <s v=""/>
    <x v="0"/>
    <s v="Serial Picture / John Hillcoat Budweiser Bid Pckg V1"/>
    <s v="JH_Budweiser_Bid_V7"/>
    <s v="Original"/>
    <n v="1462978.3"/>
    <s v="firm-bid"/>
    <m/>
    <m/>
    <m/>
    <m/>
    <m/>
    <n v="1"/>
    <m/>
    <n v="0"/>
    <n v="0"/>
    <n v="1573029.66325"/>
    <m/>
    <n v="0"/>
    <n v="0"/>
    <n v="0"/>
    <n v="0"/>
    <n v="1462978.3"/>
    <n v="0"/>
    <n v="0"/>
    <n v="0"/>
    <n v="0"/>
    <n v="0"/>
    <n v="1462978.3"/>
    <n v="1462978.3"/>
    <m/>
    <m/>
    <m/>
    <m/>
    <m/>
    <m/>
    <m/>
    <m/>
    <m/>
    <m/>
    <m/>
    <m/>
    <m/>
    <x v="0"/>
  </r>
  <r>
    <s v="Budweiser Super Bowl 2024 -- Old School Delivery"/>
    <n v="0"/>
    <s v="Mainstream Brand B"/>
    <s v="Mainstream Brand B"/>
    <s v="Tier 1 Agency A"/>
    <s v="Bud Light Super Bowl / Equity Production"/>
    <s v=""/>
    <x v="0"/>
    <s v="Budweiser Bid Package HAR v1"/>
    <s v=""/>
    <s v="Original"/>
    <n v="1589337"/>
    <s v="firm-bid"/>
    <m/>
    <m/>
    <m/>
    <m/>
    <m/>
    <m/>
    <m/>
    <n v="0"/>
    <n v="0"/>
    <n v="1573029.66325"/>
    <m/>
    <n v="0"/>
    <n v="0"/>
    <n v="0"/>
    <n v="0"/>
    <n v="0"/>
    <n v="0"/>
    <n v="0"/>
    <n v="0"/>
    <n v="0"/>
    <n v="0"/>
    <n v="0"/>
    <n v="1589337"/>
    <m/>
    <m/>
    <m/>
    <m/>
    <m/>
    <m/>
    <m/>
    <m/>
    <m/>
    <m/>
    <m/>
    <m/>
    <m/>
    <x v="0"/>
  </r>
  <r>
    <s v="Budweiser Super Bowl 2024 -- Old School Delivery"/>
    <n v="1"/>
    <s v="Mainstream Brand B"/>
    <s v="Mainstream Brand B"/>
    <s v="Tier 1 Agency A"/>
    <s v="Bud Light Super Bowl / Equity Production"/>
    <s v="SMUGGLER"/>
    <x v="0"/>
    <s v="Budweiser Bid Package HAR v2"/>
    <s v="Bid.Budwesier.HAR.v2"/>
    <s v="Original"/>
    <n v="1475629.3529999999"/>
    <s v="firm-bid"/>
    <n v="1573029.6629999999"/>
    <m/>
    <m/>
    <m/>
    <m/>
    <m/>
    <m/>
    <n v="0"/>
    <n v="0"/>
    <n v="1573029.66325"/>
    <n v="1475629.3529999999"/>
    <n v="1475629.3529999999"/>
    <n v="0"/>
    <n v="0"/>
    <n v="0"/>
    <n v="0"/>
    <n v="0"/>
    <n v="0"/>
    <n v="0"/>
    <n v="0"/>
    <n v="0"/>
    <n v="0"/>
    <n v="1475629.3529999999"/>
    <m/>
    <m/>
    <m/>
    <m/>
    <n v="1475629.3529999999"/>
    <m/>
    <m/>
    <m/>
    <m/>
    <m/>
    <m/>
    <m/>
    <m/>
    <x v="0"/>
  </r>
  <r>
    <s v="Budweiser Super Bowl 2024 -- Old School Delivery"/>
    <n v="0"/>
    <s v="Mainstream Brand B"/>
    <s v="Mainstream Brand B"/>
    <s v="Tier 1 Agency A"/>
    <s v="Bud Light Super Bowl / Equity Production"/>
    <s v=""/>
    <x v="0"/>
    <s v="RSA / Jake Scott - Budweiser Bid Package 11/09/2023"/>
    <s v="RSA_Budweiser BID_11.09.20223"/>
    <s v="Original"/>
    <n v="1764174"/>
    <s v="firm-bid"/>
    <m/>
    <m/>
    <m/>
    <m/>
    <m/>
    <m/>
    <m/>
    <n v="0"/>
    <n v="0"/>
    <n v="1573029.66325"/>
    <m/>
    <n v="0"/>
    <n v="0"/>
    <n v="0"/>
    <n v="0"/>
    <n v="0"/>
    <n v="0"/>
    <n v="0"/>
    <n v="0"/>
    <n v="0"/>
    <n v="0"/>
    <n v="0"/>
    <n v="1764174"/>
    <m/>
    <m/>
    <m/>
    <m/>
    <m/>
    <m/>
    <m/>
    <m/>
    <m/>
    <m/>
    <m/>
    <m/>
    <m/>
    <x v="0"/>
  </r>
  <r>
    <s v="Budweiser Super Bowl 2024 -- Old School Delivery"/>
    <n v="1"/>
    <s v="Mainstream Brand B"/>
    <s v="Mainstream Brand B"/>
    <s v="Tier 1 Agency A"/>
    <s v="Bud Light Super Bowl / Equity Production"/>
    <s v="Whitehouse Post"/>
    <x v="3"/>
    <s v="Editorial - WHP *Revised"/>
    <s v="abid_310114_export_notes"/>
    <s v="Original"/>
    <n v="130275"/>
    <s v="firm-bid"/>
    <n v="138956.25"/>
    <m/>
    <m/>
    <m/>
    <m/>
    <m/>
    <m/>
    <n v="0"/>
    <n v="0"/>
    <n v="138956.25"/>
    <n v="130275"/>
    <n v="130275"/>
    <n v="0"/>
    <n v="0"/>
    <n v="0"/>
    <n v="0"/>
    <n v="0"/>
    <n v="0"/>
    <n v="0"/>
    <n v="0"/>
    <n v="0"/>
    <n v="0"/>
    <m/>
    <m/>
    <m/>
    <n v="130275"/>
    <n v="130275"/>
    <m/>
    <m/>
    <m/>
    <m/>
    <m/>
    <m/>
    <m/>
    <m/>
    <m/>
    <x v="3"/>
  </r>
  <r>
    <s v="Budweiser Super Bowl 2024 -- Old School Delivery"/>
    <n v="0"/>
    <s v="Mainstream Brand B"/>
    <s v="Mainstream Brand B"/>
    <s v="Tier 1 Agency A"/>
    <s v="Bud Light Super Bowl / Equity Production"/>
    <s v=""/>
    <x v="3"/>
    <s v="Budweiser Old School"/>
    <s v=""/>
    <s v="Original"/>
    <n v="197600"/>
    <s v="firm-bid"/>
    <m/>
    <m/>
    <m/>
    <m/>
    <m/>
    <m/>
    <m/>
    <n v="0"/>
    <n v="0"/>
    <n v="138956.25"/>
    <m/>
    <n v="0"/>
    <n v="0"/>
    <n v="0"/>
    <n v="0"/>
    <n v="0"/>
    <n v="0"/>
    <n v="0"/>
    <n v="0"/>
    <n v="0"/>
    <n v="0"/>
    <n v="0"/>
    <m/>
    <m/>
    <m/>
    <m/>
    <n v="197600"/>
    <m/>
    <m/>
    <m/>
    <m/>
    <m/>
    <m/>
    <m/>
    <m/>
    <m/>
    <x v="3"/>
  </r>
  <r>
    <s v="Budweiser Super Bowl 2024 -- Old School Delivery"/>
    <n v="0"/>
    <s v="Mainstream Brand B"/>
    <s v="Mainstream Brand B"/>
    <s v="Tier 1 Agency A"/>
    <s v="Bud Light Super Bowl / Equity Production"/>
    <s v=""/>
    <x v="3"/>
    <s v="Cosmo-Edit-BudSB2024-1108"/>
    <s v="Cosmo-Bid_21017_1-BudSB24"/>
    <s v="Original"/>
    <n v="111830"/>
    <s v="firm-bid"/>
    <m/>
    <m/>
    <m/>
    <m/>
    <m/>
    <n v="1"/>
    <n v="1"/>
    <n v="0"/>
    <n v="0"/>
    <n v="138956.25"/>
    <m/>
    <n v="0"/>
    <n v="0"/>
    <n v="0"/>
    <n v="111830"/>
    <n v="111830"/>
    <n v="0"/>
    <n v="0"/>
    <n v="0"/>
    <n v="0"/>
    <n v="0"/>
    <n v="111830"/>
    <m/>
    <m/>
    <m/>
    <m/>
    <n v="111830"/>
    <m/>
    <m/>
    <m/>
    <m/>
    <m/>
    <m/>
    <m/>
    <m/>
    <m/>
    <x v="3"/>
  </r>
  <r>
    <s v="Budweiser Super Bowl 2024 -- Old School Delivery"/>
    <n v="0"/>
    <s v="Mainstream Brand B"/>
    <s v="Mainstream Brand B"/>
    <s v="Tier 1 Agency A"/>
    <s v="Bud Light Super Bowl / Equity Production"/>
    <s v=""/>
    <x v="3"/>
    <s v="Cosmo-Edit-BudSB2024-1110-Bid210172"/>
    <s v="Cosmo-Edit-BudSB2024-1110-210712"/>
    <s v="Original"/>
    <n v="116120"/>
    <s v="firm-bid"/>
    <m/>
    <m/>
    <m/>
    <m/>
    <m/>
    <n v="1"/>
    <n v="1"/>
    <n v="0"/>
    <n v="0"/>
    <n v="138956.25"/>
    <m/>
    <n v="0"/>
    <n v="0"/>
    <n v="0"/>
    <n v="116120"/>
    <n v="116120"/>
    <n v="0"/>
    <n v="0"/>
    <n v="0"/>
    <n v="0"/>
    <n v="0"/>
    <n v="116120"/>
    <m/>
    <m/>
    <m/>
    <m/>
    <n v="116120"/>
    <m/>
    <m/>
    <m/>
    <m/>
    <m/>
    <m/>
    <m/>
    <m/>
    <m/>
    <x v="3"/>
  </r>
  <r>
    <s v="Budweiser Super Bowl 2024 -- Old School Delivery"/>
    <n v="0"/>
    <s v="Mainstream Brand B"/>
    <s v="Mainstream Brand B"/>
    <s v="Tier 1 Agency A"/>
    <s v="Bud Light Super Bowl / Equity Production"/>
    <s v=""/>
    <x v="4"/>
    <s v="Sonic Union - Audio Post Bid Estimate"/>
    <s v=""/>
    <s v="Original"/>
    <n v="36100"/>
    <s v="firm-bid"/>
    <m/>
    <m/>
    <m/>
    <m/>
    <m/>
    <m/>
    <m/>
    <n v="0"/>
    <n v="0"/>
    <n v="36516.666666666664"/>
    <m/>
    <n v="0"/>
    <n v="0"/>
    <n v="0"/>
    <n v="0"/>
    <n v="0"/>
    <n v="0"/>
    <n v="0"/>
    <n v="0"/>
    <n v="0"/>
    <n v="0"/>
    <n v="0"/>
    <m/>
    <n v="36100"/>
    <m/>
    <m/>
    <m/>
    <m/>
    <m/>
    <m/>
    <m/>
    <m/>
    <m/>
    <m/>
    <n v="36100"/>
    <m/>
    <x v="4"/>
  </r>
  <r>
    <s v="Budweiser Super Bowl 2024 -- Old School Delivery"/>
    <n v="0"/>
    <s v="Mainstream Brand B"/>
    <s v="Mainstream Brand B"/>
    <s v="Tier 1 Agency A"/>
    <s v="Bud Light Super Bowl / Equity Production"/>
    <s v=""/>
    <x v="4"/>
    <s v="Sonic Union ABID BidFile Submission"/>
    <s v="Sonic Union ABID Budweiser Submission"/>
    <s v="Original"/>
    <n v="36100"/>
    <s v="firm-bid"/>
    <m/>
    <m/>
    <m/>
    <m/>
    <m/>
    <m/>
    <m/>
    <n v="0"/>
    <n v="0"/>
    <n v="36516.666666666664"/>
    <m/>
    <n v="0"/>
    <n v="0"/>
    <n v="0"/>
    <n v="0"/>
    <n v="0"/>
    <n v="0"/>
    <n v="0"/>
    <n v="0"/>
    <n v="0"/>
    <n v="0"/>
    <n v="0"/>
    <m/>
    <n v="36100"/>
    <m/>
    <m/>
    <m/>
    <m/>
    <m/>
    <m/>
    <m/>
    <m/>
    <m/>
    <m/>
    <n v="36100"/>
    <m/>
    <x v="4"/>
  </r>
  <r>
    <s v="Budweiser Super Bowl 2024 -- Old School Delivery"/>
    <n v="1"/>
    <s v="Mainstream Brand B"/>
    <s v="Mainstream Brand B"/>
    <s v="Tier 1 Agency A"/>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n v="0"/>
    <n v="0"/>
    <n v="0"/>
    <n v="0"/>
    <n v="0"/>
    <n v="0"/>
    <n v="0"/>
    <n v="0"/>
    <n v="0"/>
    <n v="0"/>
    <m/>
    <n v="37350"/>
    <n v="37350"/>
    <m/>
    <m/>
    <m/>
    <m/>
    <m/>
    <m/>
    <m/>
    <m/>
    <m/>
    <n v="37350"/>
    <n v="37350"/>
    <x v="4"/>
  </r>
  <r>
    <s v="Budweiser Super Bowl 2024 -- Old School Delivery"/>
    <n v="0"/>
    <s v="Mainstream Brand B"/>
    <s v="Mainstream Brand B"/>
    <s v="Tier 1 Agency A"/>
    <s v="Bud Light Super Bowl / Equity Production"/>
    <s v=""/>
    <x v="1"/>
    <s v="John Hillcoat Treatment"/>
    <s v="abid_7594_John_Hillocat"/>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Henry Alex Rubin Treatment"/>
    <s v="abid_7594_Henry_A_Rubin"/>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Jake Scott Treatment"/>
    <s v="abid_7593_Jake_Scott"/>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Q1117308_Budweiser_FCB_TheMill"/>
    <s v="abid_1117308_export"/>
    <s v="Original"/>
    <n v="465450"/>
    <s v="firm-bid"/>
    <m/>
    <m/>
    <m/>
    <m/>
    <m/>
    <m/>
    <m/>
    <n v="0"/>
    <n v="0"/>
    <n v="436190.71428571426"/>
    <m/>
    <n v="0"/>
    <n v="0"/>
    <n v="0"/>
    <n v="0"/>
    <n v="0"/>
    <n v="0"/>
    <n v="0"/>
    <n v="0"/>
    <n v="0"/>
    <n v="0"/>
    <n v="0"/>
    <m/>
    <n v="465450"/>
    <m/>
    <m/>
    <m/>
    <m/>
    <m/>
    <m/>
    <m/>
    <m/>
    <n v="465450"/>
    <m/>
    <m/>
    <m/>
    <x v="1"/>
  </r>
  <r>
    <s v="Budweiser Super Bowl 2024 -- Old School Delivery"/>
    <n v="0"/>
    <s v="Mainstream Brand B"/>
    <s v="Mainstream Brand B"/>
    <s v="Tier 1 Agency A"/>
    <s v="Bud Light Super Bowl / Equity Production"/>
    <s v=""/>
    <x v="1"/>
    <s v="Q1117396_Budweiser_FCB_TheMill"/>
    <s v="abid_1117396_export"/>
    <s v="Original"/>
    <n v="412245"/>
    <s v="firm-bid"/>
    <m/>
    <m/>
    <m/>
    <m/>
    <m/>
    <m/>
    <m/>
    <n v="0"/>
    <n v="0"/>
    <n v="436190.71428571426"/>
    <m/>
    <n v="0"/>
    <n v="0"/>
    <n v="0"/>
    <n v="0"/>
    <n v="0"/>
    <n v="0"/>
    <n v="0"/>
    <n v="0"/>
    <n v="0"/>
    <n v="0"/>
    <n v="0"/>
    <m/>
    <n v="412245"/>
    <m/>
    <m/>
    <m/>
    <m/>
    <m/>
    <m/>
    <m/>
    <m/>
    <n v="412245"/>
    <m/>
    <m/>
    <m/>
    <x v="1"/>
  </r>
  <r>
    <s v="Budweiser Super Bowl 2024 -- Old School Delivery"/>
    <n v="0"/>
    <s v="Mainstream Brand B"/>
    <s v="Mainstream Brand B"/>
    <s v="Tier 1 Agency A"/>
    <s v="Bud Light Super Bowl / Equity Production"/>
    <s v=""/>
    <x v="1"/>
    <s v="Q1117405_Budweiser_FCB_TheMill"/>
    <s v="abid_1117405_export"/>
    <s v="Original"/>
    <n v="410445"/>
    <s v="firm-bid"/>
    <m/>
    <m/>
    <m/>
    <m/>
    <m/>
    <m/>
    <m/>
    <n v="0"/>
    <n v="0"/>
    <n v="436190.71428571426"/>
    <m/>
    <n v="0"/>
    <n v="0"/>
    <n v="0"/>
    <n v="0"/>
    <n v="0"/>
    <n v="0"/>
    <n v="0"/>
    <n v="0"/>
    <n v="0"/>
    <n v="0"/>
    <n v="0"/>
    <m/>
    <n v="410445"/>
    <m/>
    <m/>
    <m/>
    <m/>
    <m/>
    <m/>
    <m/>
    <m/>
    <n v="410445"/>
    <m/>
    <m/>
    <m/>
    <x v="1"/>
  </r>
  <r>
    <s v="Budweiser Super Bowl 2024 -- Old School Delivery"/>
    <n v="1"/>
    <s v="Mainstream Brand B"/>
    <s v="Mainstream Brand B"/>
    <s v="Tier 1 Agency A"/>
    <s v="Bud Light Super Bowl / Equity Production"/>
    <s v="The Mill"/>
    <x v="1"/>
    <s v="Q1117536_Budweiser_FCB_TheMill"/>
    <s v="abid_1117536_export"/>
    <s v="Original"/>
    <n v="415195"/>
    <s v="firm-bid"/>
    <n v="436190.71429999999"/>
    <m/>
    <m/>
    <m/>
    <m/>
    <m/>
    <m/>
    <n v="0"/>
    <n v="0"/>
    <n v="436190.71428571426"/>
    <n v="415195"/>
    <n v="415195"/>
    <n v="0"/>
    <n v="0"/>
    <n v="0"/>
    <n v="0"/>
    <n v="0"/>
    <n v="0"/>
    <n v="0"/>
    <n v="0"/>
    <n v="0"/>
    <n v="0"/>
    <m/>
    <n v="415195"/>
    <n v="415195"/>
    <m/>
    <m/>
    <m/>
    <m/>
    <m/>
    <m/>
    <m/>
    <n v="415195"/>
    <n v="415195"/>
    <m/>
    <m/>
    <x v="1"/>
  </r>
  <r>
    <s v="Budweiser Super Bowl 2024 -- Old School Delivery"/>
    <n v="0"/>
    <s v="Mainstream Brand B"/>
    <s v="Mainstream Brand B"/>
    <s v="Tier 1 Agency A"/>
    <s v="Bud Light Super Bowl / Equity Production"/>
    <s v=""/>
    <x v="6"/>
    <s v="Music Composition Bid"/>
    <s v="BudOSD_BidB_FORABID"/>
    <s v="Original"/>
    <n v="95750"/>
    <s v="firm-bid"/>
    <m/>
    <m/>
    <m/>
    <m/>
    <m/>
    <n v="1"/>
    <m/>
    <n v="0"/>
    <n v="0"/>
    <n v="87125"/>
    <m/>
    <n v="0"/>
    <n v="0"/>
    <n v="0"/>
    <n v="0"/>
    <n v="95750"/>
    <n v="0"/>
    <n v="0"/>
    <n v="0"/>
    <n v="0"/>
    <n v="0"/>
    <n v="95750"/>
    <m/>
    <n v="95750"/>
    <m/>
    <m/>
    <m/>
    <m/>
    <m/>
    <m/>
    <m/>
    <m/>
    <m/>
    <m/>
    <n v="95750"/>
    <m/>
    <x v="4"/>
  </r>
  <r>
    <s v="Budweiser Super Bowl 2024 -- Old School Delivery"/>
    <n v="1"/>
    <s v="Mainstream Brand B"/>
    <s v="Mainstream Brand B"/>
    <s v="Tier 1 Agency A"/>
    <s v="Bud Light Super Bowl / Equity Production"/>
    <s v="Barking Owl"/>
    <x v="6"/>
    <s v="Revised Music Composition Bid"/>
    <s v="BudOSD_BidD_FORABID"/>
    <s v="Original"/>
    <n v="81250"/>
    <s v="firm-bid"/>
    <n v="87125"/>
    <m/>
    <m/>
    <m/>
    <m/>
    <n v="1"/>
    <m/>
    <n v="0"/>
    <n v="0"/>
    <n v="87125"/>
    <n v="81250"/>
    <n v="81250"/>
    <n v="0"/>
    <n v="0"/>
    <n v="0"/>
    <n v="81250"/>
    <n v="81250"/>
    <n v="0"/>
    <n v="0"/>
    <n v="81250"/>
    <n v="0"/>
    <n v="81250"/>
    <m/>
    <n v="81250"/>
    <n v="81250"/>
    <m/>
    <m/>
    <m/>
    <m/>
    <m/>
    <m/>
    <m/>
    <m/>
    <m/>
    <n v="81250"/>
    <n v="81250"/>
    <x v="4"/>
  </r>
  <r>
    <s v="Budweiser Super Bowl 2024 -- Old School Delivery"/>
    <n v="0"/>
    <s v="Mainstream Brand B"/>
    <s v="Mainstream Brand B"/>
    <s v="Tier 1 Agency A"/>
    <s v="Bud Light Super Bowl / Equity Production"/>
    <s v=""/>
    <x v="6"/>
    <s v="Walker x Budweiser Super Bowl 2024 Bid"/>
    <s v=""/>
    <s v="Original"/>
    <n v="90000"/>
    <s v="firm-bid"/>
    <m/>
    <m/>
    <m/>
    <m/>
    <m/>
    <n v="1"/>
    <m/>
    <n v="0"/>
    <n v="0"/>
    <n v="87125"/>
    <m/>
    <n v="0"/>
    <n v="0"/>
    <n v="0"/>
    <n v="0"/>
    <n v="90000"/>
    <n v="0"/>
    <n v="0"/>
    <n v="0"/>
    <n v="0"/>
    <n v="0"/>
    <n v="90000"/>
    <m/>
    <n v="90000"/>
    <m/>
    <m/>
    <m/>
    <m/>
    <m/>
    <m/>
    <m/>
    <m/>
    <m/>
    <m/>
    <n v="90000"/>
    <m/>
    <x v="4"/>
  </r>
  <r>
    <s v="Budweiser Super Bowl 2024 -- Old School Delivery"/>
    <n v="0"/>
    <s v="Mainstream Brand B"/>
    <s v="Mainstream Brand B"/>
    <s v="Tier 1 Agency A"/>
    <s v="Bud Light Super Bowl / Equity Production"/>
    <s v=""/>
    <x v="6"/>
    <s v="duotone - Music Bid"/>
    <s v=""/>
    <s v="Original"/>
    <n v="81500"/>
    <s v="firm-bid"/>
    <m/>
    <m/>
    <m/>
    <m/>
    <m/>
    <m/>
    <m/>
    <n v="0"/>
    <n v="0"/>
    <n v="87125"/>
    <m/>
    <n v="0"/>
    <n v="0"/>
    <n v="0"/>
    <n v="0"/>
    <n v="0"/>
    <n v="0"/>
    <n v="0"/>
    <n v="0"/>
    <n v="0"/>
    <n v="0"/>
    <n v="0"/>
    <m/>
    <n v="81500"/>
    <m/>
    <m/>
    <m/>
    <m/>
    <m/>
    <m/>
    <m/>
    <m/>
    <m/>
    <m/>
    <n v="81500"/>
    <m/>
    <x v="4"/>
  </r>
  <r>
    <s v="Bud Quality Production"/>
    <n v="0"/>
    <s v="Mainstream Brand B"/>
    <s v="Mainstream Brand B"/>
    <s v="Tier 1 Agency B"/>
    <s v="Music / Quality"/>
    <s v=""/>
    <x v="0"/>
    <s v="Op 01 - Worldwide  (Production cost)"/>
    <s v=""/>
    <s v="Original"/>
    <n v="545632"/>
    <s v="firm-bid"/>
    <m/>
    <m/>
    <m/>
    <m/>
    <m/>
    <m/>
    <m/>
    <n v="0"/>
    <n v="0"/>
    <n v="884375.93209999998"/>
    <m/>
    <n v="0"/>
    <n v="0"/>
    <n v="0"/>
    <n v="0"/>
    <n v="0"/>
    <n v="0"/>
    <n v="0"/>
    <n v="0"/>
    <n v="0"/>
    <n v="0"/>
    <n v="0"/>
    <n v="545632"/>
    <m/>
    <m/>
    <m/>
    <m/>
    <m/>
    <m/>
    <m/>
    <m/>
    <m/>
    <m/>
    <m/>
    <m/>
    <m/>
    <x v="0"/>
  </r>
  <r>
    <s v="Bud Quality Production"/>
    <n v="0"/>
    <s v="Mainstream Brand B"/>
    <s v="Mainstream Brand B"/>
    <s v="Tier 1 Agency B"/>
    <s v="Music / Quality"/>
    <s v=""/>
    <x v="0"/>
    <s v="Op 01 - Worldwide (Talent cost)"/>
    <s v=""/>
    <s v="Original"/>
    <n v="127732"/>
    <s v="firm-bid"/>
    <m/>
    <m/>
    <m/>
    <m/>
    <m/>
    <m/>
    <m/>
    <n v="0"/>
    <n v="0"/>
    <n v="884375.93209999998"/>
    <m/>
    <n v="0"/>
    <n v="0"/>
    <n v="0"/>
    <n v="0"/>
    <n v="0"/>
    <n v="0"/>
    <n v="0"/>
    <n v="0"/>
    <n v="0"/>
    <n v="0"/>
    <n v="0"/>
    <n v="127732"/>
    <m/>
    <m/>
    <m/>
    <m/>
    <m/>
    <m/>
    <m/>
    <m/>
    <m/>
    <m/>
    <m/>
    <m/>
    <m/>
    <x v="0"/>
  </r>
  <r>
    <s v="Bud Quality Production"/>
    <n v="0"/>
    <s v="Mainstream Brand B"/>
    <s v="Mainstream Brand B"/>
    <s v="Tier 1 Agency B"/>
    <s v="Music / Quality"/>
    <s v=""/>
    <x v="0"/>
    <s v="Op 02 - WW Without US (Production Cost)"/>
    <s v=""/>
    <s v="Original"/>
    <n v="545632"/>
    <s v="firm-bid"/>
    <m/>
    <m/>
    <m/>
    <m/>
    <m/>
    <m/>
    <m/>
    <n v="0"/>
    <n v="0"/>
    <n v="884375.93209999998"/>
    <m/>
    <n v="0"/>
    <n v="0"/>
    <n v="0"/>
    <n v="0"/>
    <n v="0"/>
    <n v="0"/>
    <n v="0"/>
    <n v="0"/>
    <n v="0"/>
    <n v="0"/>
    <n v="0"/>
    <n v="545632"/>
    <m/>
    <m/>
    <m/>
    <m/>
    <m/>
    <m/>
    <m/>
    <m/>
    <m/>
    <m/>
    <m/>
    <m/>
    <m/>
    <x v="0"/>
  </r>
  <r>
    <s v="Bud Quality Production"/>
    <n v="0"/>
    <s v="Mainstream Brand B"/>
    <s v="Mainstream Brand B"/>
    <s v="Tier 1 Agency B"/>
    <s v="Music / Quality"/>
    <s v=""/>
    <x v="0"/>
    <s v="Op 02 - WW Without US (Talent Cost)"/>
    <s v=""/>
    <s v="Original"/>
    <n v="120820"/>
    <s v="firm-bid"/>
    <m/>
    <m/>
    <m/>
    <m/>
    <m/>
    <m/>
    <m/>
    <n v="0"/>
    <n v="0"/>
    <n v="884375.93209999998"/>
    <m/>
    <n v="0"/>
    <n v="0"/>
    <n v="0"/>
    <n v="0"/>
    <n v="0"/>
    <n v="0"/>
    <n v="0"/>
    <n v="0"/>
    <n v="0"/>
    <n v="0"/>
    <n v="0"/>
    <n v="120820"/>
    <m/>
    <m/>
    <m/>
    <m/>
    <m/>
    <m/>
    <m/>
    <m/>
    <m/>
    <m/>
    <m/>
    <m/>
    <m/>
    <x v="0"/>
  </r>
  <r>
    <s v="Bud Quality Production"/>
    <n v="0"/>
    <s v="Mainstream Brand B"/>
    <s v="Mainstream Brand B"/>
    <s v="Tier 1 Agency B"/>
    <s v="Music / Quality"/>
    <s v=""/>
    <x v="0"/>
    <s v="Additional 01 year extension cost (worldwide)"/>
    <s v=""/>
    <s v="Original"/>
    <n v="91667"/>
    <s v="firm-bid"/>
    <m/>
    <m/>
    <m/>
    <m/>
    <m/>
    <m/>
    <m/>
    <n v="0"/>
    <n v="0"/>
    <n v="884375.93209999998"/>
    <m/>
    <n v="0"/>
    <n v="0"/>
    <n v="0"/>
    <n v="0"/>
    <n v="0"/>
    <n v="0"/>
    <n v="0"/>
    <n v="0"/>
    <n v="0"/>
    <n v="0"/>
    <n v="0"/>
    <n v="91667"/>
    <m/>
    <m/>
    <m/>
    <m/>
    <m/>
    <m/>
    <m/>
    <m/>
    <m/>
    <m/>
    <m/>
    <m/>
    <m/>
    <x v="0"/>
  </r>
  <r>
    <s v="Bud Quality Production"/>
    <n v="0"/>
    <s v="Mainstream Brand B"/>
    <s v="Mainstream Brand B"/>
    <s v="Tier 1 Agency B"/>
    <s v="Music / Quality"/>
    <s v=""/>
    <x v="0"/>
    <s v="Additional 01 year extension cost (WW Without US)"/>
    <s v=""/>
    <s v="Original"/>
    <n v="84754"/>
    <s v="firm-bid"/>
    <m/>
    <m/>
    <m/>
    <m/>
    <m/>
    <m/>
    <m/>
    <n v="0"/>
    <n v="0"/>
    <n v="884375.93209999998"/>
    <m/>
    <n v="0"/>
    <n v="0"/>
    <n v="0"/>
    <n v="0"/>
    <n v="0"/>
    <n v="0"/>
    <n v="0"/>
    <n v="0"/>
    <n v="0"/>
    <n v="0"/>
    <n v="0"/>
    <n v="84754"/>
    <m/>
    <m/>
    <m/>
    <m/>
    <m/>
    <m/>
    <m/>
    <m/>
    <m/>
    <m/>
    <m/>
    <m/>
    <m/>
    <x v="0"/>
  </r>
  <r>
    <s v="Bud Quality Production"/>
    <n v="0"/>
    <s v="Mainstream Brand B"/>
    <s v="Mainstream Brand B"/>
    <s v="Tier 1 Agency B"/>
    <s v="Music / Quality"/>
    <s v=""/>
    <x v="0"/>
    <s v="Budweiser Quality Rough Crowd Director Elliott Power"/>
    <s v=""/>
    <s v="Original"/>
    <n v="692140.61"/>
    <s v="firm-bid"/>
    <m/>
    <m/>
    <n v="1"/>
    <m/>
    <m/>
    <m/>
    <m/>
    <n v="0"/>
    <n v="0"/>
    <n v="884375.93209999998"/>
    <m/>
    <n v="0"/>
    <n v="0"/>
    <n v="692140.61"/>
    <n v="0"/>
    <n v="0"/>
    <n v="0"/>
    <n v="0"/>
    <n v="0"/>
    <n v="0"/>
    <n v="692140.61"/>
    <n v="0"/>
    <n v="692140.61"/>
    <m/>
    <m/>
    <m/>
    <m/>
    <m/>
    <m/>
    <m/>
    <m/>
    <m/>
    <m/>
    <m/>
    <m/>
    <m/>
    <x v="0"/>
  </r>
  <r>
    <s v="Bud Quality Production"/>
    <n v="0"/>
    <s v="Mainstream Brand B"/>
    <s v="Mainstream Brand B"/>
    <s v="Tier 1 Agency B"/>
    <s v="Music / Quality"/>
    <s v=""/>
    <x v="0"/>
    <s v="Budweiser Rough Crowd Elliott Power Prod V6 - more premium"/>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Quality Corrected Bid Letter"/>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Quality Rough Cut revised Bid Letter"/>
    <s v=""/>
    <s v="Original"/>
    <n v="685167.89"/>
    <s v="firm-bid"/>
    <m/>
    <m/>
    <n v="1"/>
    <m/>
    <m/>
    <m/>
    <m/>
    <n v="0"/>
    <n v="0"/>
    <n v="884375.93209999998"/>
    <m/>
    <n v="0"/>
    <n v="0"/>
    <n v="685167.89"/>
    <n v="0"/>
    <n v="0"/>
    <n v="0"/>
    <n v="0"/>
    <n v="0"/>
    <n v="0"/>
    <n v="685167.89"/>
    <n v="0"/>
    <n v="685167.89"/>
    <m/>
    <m/>
    <m/>
    <m/>
    <m/>
    <m/>
    <m/>
    <m/>
    <m/>
    <m/>
    <m/>
    <m/>
    <m/>
    <x v="0"/>
  </r>
  <r>
    <s v="Bud Quality Production"/>
    <n v="0"/>
    <s v="Mainstream Brand B"/>
    <s v="Mainstream Brand B"/>
    <s v="Tier 1 Agency B"/>
    <s v="Music / Quality"/>
    <s v=""/>
    <x v="0"/>
    <s v="Quality version 7_rev1"/>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Primo Content"/>
    <s v="231113_AICP_Bud_Crowd_Primo_Dir.NicoAndAlvaro v2"/>
    <s v="Original"/>
    <n v="578655.63829999999"/>
    <s v="firm-bid"/>
    <m/>
    <m/>
    <m/>
    <m/>
    <m/>
    <m/>
    <m/>
    <n v="0"/>
    <n v="0"/>
    <n v="884375.93209999998"/>
    <m/>
    <n v="0"/>
    <n v="0"/>
    <n v="0"/>
    <n v="0"/>
    <n v="0"/>
    <n v="0"/>
    <n v="0"/>
    <n v="0"/>
    <n v="0"/>
    <n v="0"/>
    <n v="0"/>
    <n v="578655.63829999999"/>
    <m/>
    <m/>
    <m/>
    <m/>
    <m/>
    <m/>
    <m/>
    <m/>
    <m/>
    <m/>
    <m/>
    <m/>
    <m/>
    <x v="0"/>
  </r>
  <r>
    <s v="Bud Quality Production"/>
    <n v="0"/>
    <s v="Mainstream Brand B"/>
    <s v="Mainstream Brand B"/>
    <s v="Tier 1 Agency B"/>
    <s v="Music / Quality"/>
    <s v=""/>
    <x v="0"/>
    <s v="Iconoclast | BUD | PRODUCTION"/>
    <s v=""/>
    <s v="Original"/>
    <n v="728000"/>
    <s v="firm-bid"/>
    <m/>
    <m/>
    <m/>
    <m/>
    <m/>
    <m/>
    <m/>
    <n v="0"/>
    <n v="0"/>
    <n v="884375.93209999998"/>
    <m/>
    <n v="0"/>
    <n v="0"/>
    <n v="0"/>
    <n v="0"/>
    <n v="0"/>
    <n v="0"/>
    <n v="0"/>
    <n v="0"/>
    <n v="0"/>
    <n v="0"/>
    <n v="0"/>
    <n v="728000"/>
    <m/>
    <m/>
    <m/>
    <m/>
    <m/>
    <m/>
    <m/>
    <m/>
    <m/>
    <m/>
    <m/>
    <m/>
    <m/>
    <x v="0"/>
  </r>
  <r>
    <s v="Bud Quality Production"/>
    <n v="0"/>
    <s v="Mainstream Brand B"/>
    <s v="Mainstream Brand B"/>
    <s v="Tier 1 Agency B"/>
    <s v="Music / Quality"/>
    <s v=""/>
    <x v="0"/>
    <s v="Iconoclast | BUD | TALENT WW"/>
    <s v=""/>
    <s v="Original"/>
    <n v="116477"/>
    <s v="firm-bid"/>
    <m/>
    <m/>
    <m/>
    <m/>
    <m/>
    <m/>
    <m/>
    <n v="0"/>
    <n v="0"/>
    <n v="884375.93209999998"/>
    <m/>
    <n v="0"/>
    <n v="0"/>
    <n v="0"/>
    <n v="0"/>
    <n v="0"/>
    <n v="0"/>
    <n v="0"/>
    <n v="0"/>
    <n v="0"/>
    <n v="0"/>
    <n v="0"/>
    <n v="116477"/>
    <m/>
    <m/>
    <m/>
    <m/>
    <m/>
    <m/>
    <m/>
    <m/>
    <m/>
    <m/>
    <m/>
    <m/>
    <m/>
    <x v="0"/>
  </r>
  <r>
    <s v="Bud Quality Production"/>
    <n v="0"/>
    <s v="Mainstream Brand B"/>
    <s v="Mainstream Brand B"/>
    <s v="Tier 1 Agency B"/>
    <s v="Music / Quality"/>
    <s v=""/>
    <x v="0"/>
    <s v="Iconoclast | BUD | TALENT WW Excluding US"/>
    <s v=""/>
    <s v="Original"/>
    <n v="106064"/>
    <s v="firm-bid"/>
    <m/>
    <m/>
    <m/>
    <m/>
    <m/>
    <m/>
    <m/>
    <n v="0"/>
    <n v="0"/>
    <n v="884375.93209999998"/>
    <m/>
    <n v="0"/>
    <n v="0"/>
    <n v="0"/>
    <n v="0"/>
    <n v="0"/>
    <n v="0"/>
    <n v="0"/>
    <n v="0"/>
    <n v="0"/>
    <n v="0"/>
    <n v="0"/>
    <n v="106064"/>
    <m/>
    <m/>
    <m/>
    <m/>
    <m/>
    <m/>
    <m/>
    <m/>
    <m/>
    <m/>
    <m/>
    <m/>
    <m/>
    <x v="0"/>
  </r>
  <r>
    <s v="Bud Quality Production"/>
    <n v="0"/>
    <s v="Mainstream Brand B"/>
    <s v="Mainstream Brand B"/>
    <s v="Tier 1 Agency B"/>
    <s v="Music / Quality"/>
    <s v=""/>
    <x v="0"/>
    <s v="Iconoclast | BUD | PRODUCTION | V2"/>
    <s v=""/>
    <s v="Original"/>
    <n v="627110"/>
    <s v="firm-bid"/>
    <m/>
    <m/>
    <m/>
    <m/>
    <m/>
    <m/>
    <m/>
    <n v="0"/>
    <n v="0"/>
    <n v="884375.93209999998"/>
    <m/>
    <n v="0"/>
    <n v="0"/>
    <n v="0"/>
    <n v="0"/>
    <n v="0"/>
    <n v="0"/>
    <n v="0"/>
    <n v="0"/>
    <n v="0"/>
    <n v="0"/>
    <n v="0"/>
    <n v="627110"/>
    <m/>
    <m/>
    <m/>
    <m/>
    <m/>
    <m/>
    <m/>
    <m/>
    <m/>
    <m/>
    <m/>
    <m/>
    <m/>
    <x v="0"/>
  </r>
  <r>
    <s v="Bud Quality Production"/>
    <n v="0"/>
    <s v="Mainstream Brand B"/>
    <s v="Mainstream Brand B"/>
    <s v="Tier 1 Agency B"/>
    <s v="Music / Quality"/>
    <s v=""/>
    <x v="0"/>
    <s v="Iconoclast | BUD | TALENT WW Excluding US | V2"/>
    <s v=""/>
    <s v="Original"/>
    <n v="81962"/>
    <s v="firm-bid"/>
    <m/>
    <m/>
    <m/>
    <m/>
    <m/>
    <m/>
    <m/>
    <n v="0"/>
    <n v="0"/>
    <n v="884375.93209999998"/>
    <m/>
    <n v="0"/>
    <n v="0"/>
    <n v="0"/>
    <n v="0"/>
    <n v="0"/>
    <n v="0"/>
    <n v="0"/>
    <n v="0"/>
    <n v="0"/>
    <n v="0"/>
    <n v="0"/>
    <n v="81962"/>
    <m/>
    <m/>
    <m/>
    <m/>
    <m/>
    <m/>
    <m/>
    <m/>
    <m/>
    <m/>
    <m/>
    <m/>
    <m/>
    <x v="0"/>
  </r>
  <r>
    <s v="Bud Quality Production"/>
    <n v="0"/>
    <s v="Mainstream Brand B"/>
    <s v="Mainstream Brand B"/>
    <s v="Tier 1 Agency B"/>
    <s v="Music / Quality"/>
    <s v=""/>
    <x v="0"/>
    <s v="Iconoclast | BUD | TALENT WW | V2"/>
    <s v=""/>
    <s v="Original"/>
    <n v="96542"/>
    <s v="firm-bid"/>
    <m/>
    <m/>
    <m/>
    <m/>
    <m/>
    <m/>
    <m/>
    <n v="0"/>
    <n v="0"/>
    <n v="884375.93209999998"/>
    <m/>
    <n v="0"/>
    <n v="0"/>
    <n v="0"/>
    <n v="0"/>
    <n v="0"/>
    <n v="0"/>
    <n v="0"/>
    <n v="0"/>
    <n v="0"/>
    <n v="0"/>
    <n v="0"/>
    <n v="96542"/>
    <m/>
    <m/>
    <m/>
    <m/>
    <m/>
    <m/>
    <m/>
    <m/>
    <m/>
    <m/>
    <m/>
    <m/>
    <m/>
    <x v="0"/>
  </r>
  <r>
    <s v="Bud Quality Production"/>
    <n v="0"/>
    <s v="Mainstream Brand B"/>
    <s v="Mainstream Brand B"/>
    <s v="Tier 1 Agency B"/>
    <s v="Music / Quality"/>
    <s v=""/>
    <x v="0"/>
    <s v="Budweiser_Bid_Package_Bacon_v02"/>
    <s v=""/>
    <s v="Original"/>
    <n v="3864491"/>
    <s v="firm-bid"/>
    <m/>
    <m/>
    <m/>
    <m/>
    <m/>
    <m/>
    <m/>
    <n v="0"/>
    <n v="0"/>
    <n v="884375.93209999998"/>
    <m/>
    <n v="0"/>
    <n v="0"/>
    <n v="0"/>
    <n v="0"/>
    <n v="0"/>
    <n v="0"/>
    <n v="0"/>
    <n v="0"/>
    <n v="0"/>
    <n v="0"/>
    <n v="0"/>
    <n v="3864491"/>
    <m/>
    <m/>
    <m/>
    <m/>
    <m/>
    <m/>
    <m/>
    <m/>
    <m/>
    <m/>
    <m/>
    <m/>
    <m/>
    <x v="0"/>
  </r>
  <r>
    <s v="Bud Quality Production"/>
    <n v="0"/>
    <s v="Mainstream Brand B"/>
    <s v="Mainstream Brand B"/>
    <s v="Tier 1 Agency B"/>
    <s v="Music / Quality"/>
    <s v=""/>
    <x v="0"/>
    <s v="Budweiser_Startup_Budget_v03"/>
    <s v=""/>
    <s v="Original"/>
    <n v="1331832"/>
    <s v="firm-bid"/>
    <m/>
    <m/>
    <m/>
    <m/>
    <m/>
    <m/>
    <m/>
    <n v="0"/>
    <n v="0"/>
    <n v="884375.93209999998"/>
    <m/>
    <n v="0"/>
    <n v="0"/>
    <n v="0"/>
    <n v="0"/>
    <n v="0"/>
    <n v="0"/>
    <n v="0"/>
    <n v="0"/>
    <n v="0"/>
    <n v="0"/>
    <n v="0"/>
    <n v="1331832"/>
    <m/>
    <m/>
    <m/>
    <m/>
    <m/>
    <m/>
    <m/>
    <m/>
    <m/>
    <m/>
    <m/>
    <m/>
    <m/>
    <x v="0"/>
  </r>
  <r>
    <s v="Bud Quality Production"/>
    <n v="0"/>
    <s v="Mainstream Brand B"/>
    <s v="Mainstream Brand B"/>
    <s v="Tier 1 Agency B"/>
    <s v="Music / Quality"/>
    <s v=""/>
    <x v="0"/>
    <s v="Bacon_Budweiser_Budget_v04"/>
    <s v=""/>
    <s v="Original"/>
    <n v="3862187"/>
    <s v="firm-bid"/>
    <m/>
    <m/>
    <m/>
    <m/>
    <m/>
    <m/>
    <m/>
    <n v="0"/>
    <n v="0"/>
    <n v="884375.93209999998"/>
    <m/>
    <n v="0"/>
    <n v="0"/>
    <n v="0"/>
    <n v="0"/>
    <n v="0"/>
    <n v="0"/>
    <n v="0"/>
    <n v="0"/>
    <n v="0"/>
    <n v="0"/>
    <n v="0"/>
    <n v="3862187"/>
    <m/>
    <m/>
    <m/>
    <m/>
    <m/>
    <m/>
    <m/>
    <m/>
    <m/>
    <m/>
    <m/>
    <m/>
    <m/>
    <x v="0"/>
  </r>
  <r>
    <s v="Bud Quality Production"/>
    <n v="1"/>
    <s v="Mainstream Brand B"/>
    <s v="Mainstream Brand B"/>
    <s v="Tier 1 Agency B"/>
    <s v="Music / Quality"/>
    <s v="Bacon Production"/>
    <x v="0"/>
    <s v="Bacon_Budweiser Coverletter_v04 &amp; Production Budget_v04"/>
    <s v=""/>
    <s v="Original"/>
    <n v="3862187"/>
    <s v="firm-bid"/>
    <n v="918707.76540000003"/>
    <m/>
    <m/>
    <m/>
    <m/>
    <m/>
    <m/>
    <n v="0"/>
    <n v="0"/>
    <n v="884375.93209999998"/>
    <n v="3862187"/>
    <n v="3862187"/>
    <n v="0"/>
    <n v="0"/>
    <n v="0"/>
    <n v="0"/>
    <n v="0"/>
    <n v="0"/>
    <n v="0"/>
    <n v="0"/>
    <n v="0"/>
    <n v="0"/>
    <n v="3862187"/>
    <m/>
    <m/>
    <m/>
    <m/>
    <n v="3862187"/>
    <m/>
    <m/>
    <m/>
    <m/>
    <m/>
    <m/>
    <m/>
    <m/>
    <x v="0"/>
  </r>
  <r>
    <s v="Bud Quality Production"/>
    <n v="1"/>
    <s v="Mainstream Brand B"/>
    <s v="Mainstream Brand B"/>
    <s v="Tier 1 Agency B"/>
    <s v="Music / Quality"/>
    <s v="Bacon Production"/>
    <x v="0"/>
    <s v="BUD_Products_Bacon_overage_V04b"/>
    <s v="BUD_Products_Bacon_overage_V04b"/>
    <s v="Overage"/>
    <n v="129075.6"/>
    <s v="firm-bid"/>
    <m/>
    <m/>
    <m/>
    <m/>
    <m/>
    <m/>
    <m/>
    <n v="0"/>
    <n v="0"/>
    <n v="884375.93209999998"/>
    <n v="129075.6"/>
    <n v="129075.6"/>
    <n v="0"/>
    <n v="0"/>
    <n v="0"/>
    <n v="0"/>
    <n v="0"/>
    <n v="0"/>
    <n v="0"/>
    <n v="0"/>
    <n v="0"/>
    <n v="0"/>
    <n v="129075.6"/>
    <m/>
    <m/>
    <m/>
    <m/>
    <n v="129075.6"/>
    <m/>
    <m/>
    <m/>
    <m/>
    <m/>
    <m/>
    <m/>
    <m/>
    <x v="0"/>
  </r>
  <r>
    <s v="Bud Quality Production"/>
    <n v="0"/>
    <s v="Mainstream Brand B"/>
    <s v="Mainstream Brand B"/>
    <s v="Tier 1 Agency B"/>
    <s v="Music / Quality"/>
    <s v=""/>
    <x v="3"/>
    <s v="Budweiser &quot;Rough Crowd&quot;"/>
    <s v="Bid_12370_2"/>
    <s v="Original"/>
    <n v="74591"/>
    <s v="firm-bid"/>
    <m/>
    <m/>
    <m/>
    <m/>
    <m/>
    <n v="1"/>
    <n v="1"/>
    <n v="0"/>
    <n v="0"/>
    <n v="41106.625"/>
    <m/>
    <n v="0"/>
    <n v="0"/>
    <n v="0"/>
    <n v="74591"/>
    <n v="74591"/>
    <n v="0"/>
    <n v="0"/>
    <n v="0"/>
    <n v="0"/>
    <n v="0"/>
    <n v="74591"/>
    <m/>
    <m/>
    <m/>
    <m/>
    <n v="74591"/>
    <m/>
    <m/>
    <m/>
    <m/>
    <m/>
    <m/>
    <m/>
    <m/>
    <m/>
    <x v="3"/>
  </r>
  <r>
    <s v="Bud Quality Production"/>
    <n v="0"/>
    <s v="Mainstream Brand B"/>
    <s v="Mainstream Brand B"/>
    <s v="Tier 1 Agency B"/>
    <s v="Music / Quality"/>
    <s v=""/>
    <x v="3"/>
    <s v="BUDWEISER_EDIT_QUOTE_231117_3913.4"/>
    <s v=""/>
    <s v="Original"/>
    <n v="30200"/>
    <s v="firm-bid"/>
    <m/>
    <m/>
    <m/>
    <m/>
    <m/>
    <m/>
    <m/>
    <n v="0"/>
    <n v="0"/>
    <n v="41106.625"/>
    <m/>
    <n v="0"/>
    <n v="0"/>
    <n v="0"/>
    <n v="0"/>
    <n v="0"/>
    <n v="0"/>
    <n v="0"/>
    <n v="0"/>
    <n v="0"/>
    <n v="0"/>
    <n v="0"/>
    <m/>
    <m/>
    <m/>
    <m/>
    <n v="30200"/>
    <m/>
    <m/>
    <m/>
    <m/>
    <m/>
    <m/>
    <m/>
    <m/>
    <m/>
    <x v="3"/>
  </r>
  <r>
    <s v="Bud Quality Production"/>
    <n v="0"/>
    <s v="Mainstream Brand B"/>
    <s v="Mainstream Brand B"/>
    <s v="Tier 1 Agency B"/>
    <s v="Music / Quality"/>
    <s v=""/>
    <x v="3"/>
    <s v="BUDWEISER_EDIT_QUOTE_231205_3913.6 - GAIA"/>
    <s v=""/>
    <s v="Original"/>
    <n v="24400"/>
    <s v="firm-bid"/>
    <m/>
    <m/>
    <m/>
    <n v="1"/>
    <m/>
    <m/>
    <m/>
    <n v="0"/>
    <n v="0"/>
    <n v="41106.625"/>
    <m/>
    <n v="0"/>
    <n v="0"/>
    <n v="0"/>
    <n v="0"/>
    <n v="0"/>
    <n v="0"/>
    <n v="0"/>
    <n v="0"/>
    <n v="0"/>
    <n v="24400"/>
    <n v="0"/>
    <m/>
    <m/>
    <m/>
    <m/>
    <n v="24400"/>
    <m/>
    <m/>
    <m/>
    <m/>
    <m/>
    <m/>
    <m/>
    <m/>
    <m/>
    <x v="3"/>
  </r>
  <r>
    <s v="Bud Quality Production"/>
    <n v="0"/>
    <s v="Mainstream Brand B"/>
    <s v="Mainstream Brand B"/>
    <s v="Tier 1 Agency B"/>
    <s v="Music / Quality"/>
    <s v=""/>
    <x v="3"/>
    <s v="1207 - JOINT SP Quality ROUGH CROWD Post Produccion_V2"/>
    <s v=""/>
    <s v="Original"/>
    <n v="45175"/>
    <s v="firm-bid"/>
    <m/>
    <m/>
    <m/>
    <m/>
    <m/>
    <m/>
    <m/>
    <n v="0"/>
    <n v="0"/>
    <n v="41106.625"/>
    <m/>
    <n v="0"/>
    <n v="0"/>
    <n v="0"/>
    <n v="0"/>
    <n v="0"/>
    <n v="0"/>
    <n v="0"/>
    <n v="0"/>
    <n v="0"/>
    <n v="0"/>
    <n v="0"/>
    <m/>
    <m/>
    <m/>
    <m/>
    <n v="45175"/>
    <m/>
    <m/>
    <m/>
    <m/>
    <m/>
    <m/>
    <m/>
    <m/>
    <m/>
    <x v="3"/>
  </r>
  <r>
    <s v="Bud Quality Production"/>
    <n v="0"/>
    <s v="Mainstream Brand B"/>
    <s v="Mainstream Brand B"/>
    <s v="Tier 1 Agency B"/>
    <s v="Music / Quality"/>
    <s v=""/>
    <x v="3"/>
    <s v="aicp letter for rough crown"/>
    <s v=""/>
    <s v="Original"/>
    <n v="45175"/>
    <s v="firm-bid"/>
    <m/>
    <m/>
    <m/>
    <m/>
    <m/>
    <m/>
    <m/>
    <n v="0"/>
    <n v="0"/>
    <n v="41106.625"/>
    <m/>
    <n v="0"/>
    <n v="0"/>
    <n v="0"/>
    <n v="0"/>
    <n v="0"/>
    <n v="0"/>
    <n v="0"/>
    <n v="0"/>
    <n v="0"/>
    <n v="0"/>
    <n v="0"/>
    <m/>
    <m/>
    <m/>
    <m/>
    <n v="45175"/>
    <m/>
    <m/>
    <m/>
    <m/>
    <m/>
    <m/>
    <m/>
    <m/>
    <m/>
    <x v="3"/>
  </r>
  <r>
    <s v="Bud Quality Production"/>
    <n v="0"/>
    <s v="Mainstream Brand B"/>
    <s v="Mainstream Brand B"/>
    <s v="Tier 1 Agency B"/>
    <s v="Music / Quality"/>
    <s v=""/>
    <x v="3"/>
    <s v="14318.2 | Cabin Edit | Budweiser"/>
    <s v=""/>
    <s v="Original"/>
    <n v="40000"/>
    <s v="firm-bid"/>
    <m/>
    <m/>
    <m/>
    <n v="1"/>
    <m/>
    <m/>
    <n v="1"/>
    <n v="0"/>
    <n v="0"/>
    <n v="41106.625"/>
    <m/>
    <n v="0"/>
    <n v="0"/>
    <n v="0"/>
    <n v="40000"/>
    <n v="0"/>
    <n v="0"/>
    <n v="0"/>
    <n v="0"/>
    <n v="0"/>
    <n v="40000"/>
    <n v="40000"/>
    <m/>
    <m/>
    <m/>
    <m/>
    <n v="40000"/>
    <m/>
    <m/>
    <m/>
    <m/>
    <m/>
    <m/>
    <m/>
    <m/>
    <m/>
    <x v="3"/>
  </r>
  <r>
    <s v="Bud Quality Production"/>
    <n v="0"/>
    <s v="Mainstream Brand B"/>
    <s v="Mainstream Brand B"/>
    <s v="Tier 1 Agency B"/>
    <s v="Music / Quality"/>
    <s v=""/>
    <x v="3"/>
    <s v="14318.3 | Cabin Edit | Budweiser"/>
    <s v=""/>
    <s v="Original"/>
    <n v="39312"/>
    <s v="firm-bid"/>
    <m/>
    <m/>
    <m/>
    <n v="1"/>
    <m/>
    <n v="1"/>
    <m/>
    <n v="0"/>
    <n v="0"/>
    <n v="41106.625"/>
    <m/>
    <n v="0"/>
    <n v="0"/>
    <n v="0"/>
    <n v="0"/>
    <n v="39312"/>
    <n v="0"/>
    <n v="0"/>
    <n v="0"/>
    <n v="0"/>
    <n v="39312"/>
    <n v="39312"/>
    <m/>
    <m/>
    <m/>
    <m/>
    <n v="39312"/>
    <m/>
    <m/>
    <m/>
    <m/>
    <m/>
    <m/>
    <m/>
    <m/>
    <m/>
    <x v="3"/>
  </r>
  <r>
    <s v="Bud Quality Production"/>
    <n v="1"/>
    <s v="Mainstream Brand B"/>
    <s v="Mainstream Brand B"/>
    <s v="Tier 1 Agency B"/>
    <s v="Music / Quality"/>
    <s v="Cabin Editorial"/>
    <x v="3"/>
    <s v="14318.4 | Cabin Edit | Budweiser"/>
    <s v=""/>
    <s v="Original"/>
    <n v="30000"/>
    <s v="firm-bid"/>
    <n v="41106.625"/>
    <m/>
    <m/>
    <n v="1"/>
    <m/>
    <n v="1"/>
    <n v="1"/>
    <n v="0"/>
    <n v="0"/>
    <n v="41106.625"/>
    <n v="30000"/>
    <n v="30000"/>
    <n v="0"/>
    <n v="0"/>
    <n v="30000"/>
    <n v="30000"/>
    <n v="30000"/>
    <n v="30000"/>
    <n v="30000"/>
    <n v="30000"/>
    <n v="30000"/>
    <n v="30000"/>
    <m/>
    <m/>
    <m/>
    <n v="30000"/>
    <n v="30000"/>
    <m/>
    <m/>
    <m/>
    <m/>
    <m/>
    <m/>
    <m/>
    <m/>
    <m/>
    <x v="3"/>
  </r>
  <r>
    <s v="Bud Quality Production"/>
    <n v="0"/>
    <s v="Mainstream Brand B"/>
    <s v="Mainstream Brand B"/>
    <s v="Tier 1 Agency B"/>
    <s v="Music / Quality"/>
    <s v=""/>
    <x v="1"/>
    <s v="Elliot"/>
    <s v=""/>
    <s v="Original"/>
    <n v="122625"/>
    <s v="firm-bid"/>
    <m/>
    <m/>
    <m/>
    <m/>
    <m/>
    <m/>
    <m/>
    <n v="0"/>
    <n v="0"/>
    <n v="74830.5625"/>
    <m/>
    <n v="0"/>
    <n v="0"/>
    <n v="0"/>
    <n v="0"/>
    <n v="0"/>
    <n v="0"/>
    <n v="0"/>
    <n v="0"/>
    <n v="0"/>
    <n v="0"/>
    <n v="0"/>
    <m/>
    <n v="122625"/>
    <m/>
    <m/>
    <m/>
    <m/>
    <m/>
    <m/>
    <m/>
    <m/>
    <n v="122625"/>
    <m/>
    <m/>
    <m/>
    <x v="1"/>
  </r>
  <r>
    <s v="Bud Quality Production"/>
    <n v="0"/>
    <s v="Mainstream Brand B"/>
    <s v="Mainstream Brand B"/>
    <s v="Tier 1 Agency B"/>
    <s v="Music / Quality"/>
    <s v=""/>
    <x v="1"/>
    <s v="Martin de Turrah bid"/>
    <s v=""/>
    <s v="Original"/>
    <n v="150450"/>
    <s v="firm-bid"/>
    <m/>
    <m/>
    <m/>
    <m/>
    <m/>
    <m/>
    <m/>
    <n v="0"/>
    <n v="0"/>
    <n v="74830.5625"/>
    <m/>
    <n v="0"/>
    <n v="0"/>
    <n v="0"/>
    <n v="0"/>
    <n v="0"/>
    <n v="0"/>
    <n v="0"/>
    <n v="0"/>
    <n v="0"/>
    <n v="0"/>
    <n v="0"/>
    <m/>
    <n v="150450"/>
    <m/>
    <m/>
    <m/>
    <m/>
    <m/>
    <m/>
    <m/>
    <m/>
    <n v="150450"/>
    <m/>
    <m/>
    <m/>
    <x v="1"/>
  </r>
  <r>
    <s v="Bud Quality Production"/>
    <n v="0"/>
    <s v="Mainstream Brand B"/>
    <s v="Mainstream Brand B"/>
    <s v="Tier 1 Agency B"/>
    <s v="Music / Quality"/>
    <s v=""/>
    <x v="1"/>
    <s v="Bud Label Replacement"/>
    <s v=""/>
    <s v="Original"/>
    <n v="38450"/>
    <s v="firm-bid"/>
    <m/>
    <m/>
    <m/>
    <m/>
    <m/>
    <m/>
    <m/>
    <n v="0"/>
    <n v="0"/>
    <n v="74830.5625"/>
    <m/>
    <n v="0"/>
    <n v="0"/>
    <n v="0"/>
    <n v="0"/>
    <n v="0"/>
    <n v="0"/>
    <n v="0"/>
    <n v="0"/>
    <n v="0"/>
    <n v="0"/>
    <n v="0"/>
    <m/>
    <n v="38450"/>
    <m/>
    <m/>
    <m/>
    <m/>
    <m/>
    <m/>
    <m/>
    <m/>
    <n v="38450"/>
    <m/>
    <m/>
    <m/>
    <x v="1"/>
  </r>
  <r>
    <s v="Bud Quality Production"/>
    <n v="0"/>
    <s v="Mainstream Brand B"/>
    <s v="Mainstream Brand B"/>
    <s v="Tier 1 Agency B"/>
    <s v="Music / Quality"/>
    <s v=""/>
    <x v="1"/>
    <s v="Bud 0.0 label replace"/>
    <s v=""/>
    <s v="Original"/>
    <n v="26850"/>
    <s v="firm-bid"/>
    <m/>
    <m/>
    <m/>
    <m/>
    <m/>
    <m/>
    <m/>
    <n v="0"/>
    <n v="0"/>
    <n v="74830.5625"/>
    <m/>
    <n v="0"/>
    <n v="0"/>
    <n v="0"/>
    <n v="0"/>
    <n v="0"/>
    <n v="0"/>
    <n v="0"/>
    <n v="0"/>
    <n v="0"/>
    <n v="0"/>
    <n v="0"/>
    <m/>
    <n v="26850"/>
    <m/>
    <m/>
    <m/>
    <m/>
    <m/>
    <m/>
    <m/>
    <m/>
    <n v="26850"/>
    <m/>
    <m/>
    <m/>
    <x v="1"/>
  </r>
  <r>
    <s v="Bud Quality Production"/>
    <n v="0"/>
    <s v="Mainstream Brand B"/>
    <s v="Mainstream Brand B"/>
    <s v="Tier 1 Agency B"/>
    <s v="Music / Quality"/>
    <s v=""/>
    <x v="1"/>
    <s v="Post Production of Budweiser Quality + extra logo adaptation on glass of beer + on set VFX Supervision"/>
    <s v=""/>
    <s v="Original"/>
    <n v="53194"/>
    <s v="firm-bid"/>
    <m/>
    <m/>
    <m/>
    <m/>
    <m/>
    <m/>
    <m/>
    <n v="0"/>
    <n v="0"/>
    <n v="74830.5625"/>
    <m/>
    <n v="0"/>
    <n v="0"/>
    <n v="0"/>
    <n v="0"/>
    <n v="0"/>
    <n v="0"/>
    <n v="0"/>
    <n v="0"/>
    <n v="0"/>
    <n v="0"/>
    <n v="0"/>
    <m/>
    <n v="53194"/>
    <m/>
    <m/>
    <m/>
    <m/>
    <m/>
    <m/>
    <m/>
    <m/>
    <n v="53194"/>
    <m/>
    <m/>
    <m/>
    <x v="1"/>
  </r>
  <r>
    <s v="Bud Quality Production"/>
    <n v="0"/>
    <s v="Mainstream Brand B"/>
    <s v="Mainstream Brand B"/>
    <s v="Tier 1 Agency B"/>
    <s v="Music / Quality"/>
    <s v=""/>
    <x v="1"/>
    <s v="Color &amp; VFX incl. glass design variations - Bid Baconx X"/>
    <s v="abid_2104_export"/>
    <s v="Original"/>
    <n v="149900"/>
    <s v="firm-bid"/>
    <m/>
    <m/>
    <m/>
    <m/>
    <m/>
    <m/>
    <m/>
    <n v="0"/>
    <n v="0"/>
    <n v="74830.5625"/>
    <m/>
    <n v="0"/>
    <n v="0"/>
    <n v="0"/>
    <n v="0"/>
    <n v="0"/>
    <n v="0"/>
    <n v="0"/>
    <n v="0"/>
    <n v="0"/>
    <n v="0"/>
    <n v="0"/>
    <m/>
    <n v="149900"/>
    <m/>
    <m/>
    <m/>
    <m/>
    <m/>
    <m/>
    <m/>
    <m/>
    <n v="149900"/>
    <m/>
    <m/>
    <m/>
    <x v="1"/>
  </r>
  <r>
    <s v="Bud Quality Production"/>
    <n v="0"/>
    <s v="Mainstream Brand B"/>
    <s v="Mainstream Brand B"/>
    <s v="Tier 1 Agency B"/>
    <s v="Music / Quality"/>
    <s v=""/>
    <x v="1"/>
    <s v="Color Bid from Co3"/>
    <s v=""/>
    <s v="Original"/>
    <n v="12000"/>
    <s v="firm-bid"/>
    <m/>
    <m/>
    <m/>
    <m/>
    <m/>
    <m/>
    <m/>
    <n v="0"/>
    <n v="0"/>
    <n v="74830.5625"/>
    <m/>
    <n v="0"/>
    <n v="0"/>
    <n v="0"/>
    <n v="0"/>
    <n v="0"/>
    <n v="0"/>
    <n v="0"/>
    <n v="0"/>
    <n v="0"/>
    <n v="0"/>
    <n v="0"/>
    <m/>
    <n v="12000"/>
    <m/>
    <m/>
    <m/>
    <m/>
    <m/>
    <m/>
    <m/>
    <m/>
    <n v="12000"/>
    <m/>
    <m/>
    <m/>
    <x v="1"/>
  </r>
  <r>
    <s v="Bud Quality Production"/>
    <n v="0"/>
    <s v="Mainstream Brand B"/>
    <s v="Mainstream Brand B"/>
    <s v="Tier 1 Agency B"/>
    <s v="Music / Quality"/>
    <s v=""/>
    <x v="1"/>
    <s v="Joint Final Award"/>
    <s v=""/>
    <s v="Original"/>
    <n v="45175.5"/>
    <s v="firm-bid"/>
    <m/>
    <m/>
    <m/>
    <m/>
    <m/>
    <m/>
    <m/>
    <n v="0"/>
    <n v="0"/>
    <n v="74830.5625"/>
    <m/>
    <n v="0"/>
    <n v="0"/>
    <n v="0"/>
    <n v="0"/>
    <n v="0"/>
    <n v="0"/>
    <n v="0"/>
    <n v="0"/>
    <n v="0"/>
    <n v="0"/>
    <n v="0"/>
    <m/>
    <n v="45175.5"/>
    <m/>
    <m/>
    <m/>
    <m/>
    <m/>
    <m/>
    <m/>
    <m/>
    <n v="45175.5"/>
    <m/>
    <m/>
    <m/>
    <x v="1"/>
  </r>
  <r>
    <s v="Bud Quality Production"/>
    <n v="0"/>
    <s v="Mainstream Brand B"/>
    <s v="Mainstream Brand B"/>
    <s v="Tier 1 Agency B"/>
    <s v="Music / Quality"/>
    <s v=""/>
    <x v="4"/>
    <s v="OP1a) Licensed soundtrack Worldwide"/>
    <s v=""/>
    <s v="Original"/>
    <n v="23000"/>
    <s v="firm-bid"/>
    <m/>
    <m/>
    <m/>
    <m/>
    <m/>
    <m/>
    <m/>
    <n v="0"/>
    <n v="0"/>
    <n v="30763.934000000001"/>
    <m/>
    <n v="0"/>
    <n v="0"/>
    <n v="0"/>
    <n v="0"/>
    <n v="0"/>
    <n v="0"/>
    <n v="0"/>
    <n v="0"/>
    <n v="0"/>
    <n v="0"/>
    <n v="0"/>
    <m/>
    <n v="23000"/>
    <m/>
    <m/>
    <m/>
    <m/>
    <m/>
    <m/>
    <m/>
    <m/>
    <m/>
    <m/>
    <n v="23000"/>
    <m/>
    <x v="4"/>
  </r>
  <r>
    <s v="Bud Quality Production"/>
    <n v="0"/>
    <s v="Mainstream Brand B"/>
    <s v="Mainstream Brand B"/>
    <s v="Tier 1 Agency B"/>
    <s v="Music / Quality"/>
    <s v=""/>
    <x v="4"/>
    <s v="Op1b)Licensed Soundtrack - Worldwide excluding US"/>
    <s v=""/>
    <s v="Original"/>
    <n v="20000"/>
    <s v="firm-bid"/>
    <m/>
    <m/>
    <m/>
    <m/>
    <m/>
    <m/>
    <m/>
    <n v="0"/>
    <n v="0"/>
    <n v="30763.934000000001"/>
    <m/>
    <n v="0"/>
    <n v="0"/>
    <n v="0"/>
    <n v="0"/>
    <n v="0"/>
    <n v="0"/>
    <n v="0"/>
    <n v="0"/>
    <n v="0"/>
    <n v="0"/>
    <n v="0"/>
    <m/>
    <n v="20000"/>
    <m/>
    <m/>
    <m/>
    <m/>
    <m/>
    <m/>
    <m/>
    <m/>
    <m/>
    <m/>
    <n v="20000"/>
    <m/>
    <x v="4"/>
  </r>
  <r>
    <s v="Bud Quality Production"/>
    <n v="0"/>
    <s v="Mainstream Brand B"/>
    <s v="Mainstream Brand B"/>
    <s v="Tier 1 Agency B"/>
    <s v="Music / Quality"/>
    <s v=""/>
    <x v="4"/>
    <s v="Op2a) Music Arrangement of 1 new version of a licensed soundtrack - Worldwide"/>
    <s v=""/>
    <s v="Original"/>
    <n v="30000"/>
    <s v="firm-bid"/>
    <m/>
    <m/>
    <m/>
    <m/>
    <m/>
    <m/>
    <m/>
    <n v="0"/>
    <n v="0"/>
    <n v="30763.934000000001"/>
    <m/>
    <n v="0"/>
    <n v="0"/>
    <n v="0"/>
    <n v="0"/>
    <n v="0"/>
    <n v="0"/>
    <n v="0"/>
    <n v="0"/>
    <n v="0"/>
    <n v="0"/>
    <n v="0"/>
    <m/>
    <n v="30000"/>
    <m/>
    <m/>
    <m/>
    <m/>
    <m/>
    <m/>
    <m/>
    <m/>
    <m/>
    <m/>
    <n v="30000"/>
    <m/>
    <x v="4"/>
  </r>
  <r>
    <s v="Bud Quality Production"/>
    <n v="0"/>
    <s v="Mainstream Brand B"/>
    <s v="Mainstream Brand B"/>
    <s v="Tier 1 Agency B"/>
    <s v="Music / Quality"/>
    <s v=""/>
    <x v="4"/>
    <s v="Op2b) Music Arrangement of 1 new version of a licensed soundtrack - Worldwide excluding US"/>
    <s v=""/>
    <s v="Original"/>
    <n v="27000"/>
    <s v="firm-bid"/>
    <m/>
    <m/>
    <m/>
    <m/>
    <m/>
    <m/>
    <m/>
    <n v="0"/>
    <n v="0"/>
    <n v="30763.934000000001"/>
    <m/>
    <n v="0"/>
    <n v="0"/>
    <n v="0"/>
    <n v="0"/>
    <n v="0"/>
    <n v="0"/>
    <n v="0"/>
    <n v="0"/>
    <n v="0"/>
    <n v="0"/>
    <n v="0"/>
    <m/>
    <n v="27000"/>
    <m/>
    <m/>
    <m/>
    <m/>
    <m/>
    <m/>
    <m/>
    <m/>
    <m/>
    <m/>
    <n v="27000"/>
    <m/>
    <x v="4"/>
  </r>
  <r>
    <s v="Bud Quality Production"/>
    <n v="0"/>
    <s v="Mainstream Brand B"/>
    <s v="Mainstream Brand B"/>
    <s v="Tier 1 Agency B"/>
    <s v="Music / Quality"/>
    <s v=""/>
    <x v="4"/>
    <s v="Option A"/>
    <s v="Budweiser_AICPaudioEvilTwin_081123_A"/>
    <s v="Original"/>
    <n v="29300"/>
    <s v="firm-bid"/>
    <m/>
    <n v="1"/>
    <m/>
    <m/>
    <m/>
    <n v="1"/>
    <m/>
    <n v="29300"/>
    <n v="0"/>
    <n v="30763.934000000001"/>
    <m/>
    <n v="0"/>
    <n v="0"/>
    <n v="0"/>
    <n v="0"/>
    <n v="29300"/>
    <n v="0"/>
    <n v="0"/>
    <n v="0"/>
    <n v="0"/>
    <n v="29300"/>
    <n v="29300"/>
    <m/>
    <n v="29300"/>
    <m/>
    <m/>
    <m/>
    <m/>
    <m/>
    <m/>
    <m/>
    <m/>
    <m/>
    <m/>
    <n v="29300"/>
    <m/>
    <x v="4"/>
  </r>
  <r>
    <s v="Bud Quality Production"/>
    <n v="0"/>
    <s v="Mainstream Brand B"/>
    <s v="Mainstream Brand B"/>
    <s v="Tier 1 Agency B"/>
    <s v="Music / Quality"/>
    <s v=""/>
    <x v="4"/>
    <s v="Option B"/>
    <s v="Budweiser_AICPaudioEvilTwin_081123_B"/>
    <s v="Original"/>
    <n v="34700"/>
    <s v="firm-bid"/>
    <m/>
    <n v="1"/>
    <m/>
    <m/>
    <m/>
    <n v="1"/>
    <m/>
    <n v="34700"/>
    <n v="0"/>
    <n v="30763.934000000001"/>
    <m/>
    <n v="0"/>
    <n v="0"/>
    <n v="0"/>
    <n v="0"/>
    <n v="34700"/>
    <n v="0"/>
    <n v="0"/>
    <n v="0"/>
    <n v="0"/>
    <n v="34700"/>
    <n v="34700"/>
    <m/>
    <n v="34700"/>
    <m/>
    <m/>
    <m/>
    <m/>
    <m/>
    <m/>
    <m/>
    <m/>
    <m/>
    <m/>
    <n v="34700"/>
    <m/>
    <x v="4"/>
  </r>
  <r>
    <s v="Bud Quality Production"/>
    <n v="0"/>
    <s v="Mainstream Brand B"/>
    <s v="Mainstream Brand B"/>
    <s v="Tier 1 Agency B"/>
    <s v="Music / Quality"/>
    <s v=""/>
    <x v="4"/>
    <s v="Mugshot Audio post"/>
    <s v=""/>
    <s v="Original"/>
    <n v="29508.2"/>
    <s v="firm-bid"/>
    <m/>
    <m/>
    <m/>
    <m/>
    <m/>
    <n v="1"/>
    <m/>
    <n v="0"/>
    <n v="0"/>
    <n v="30763.934000000001"/>
    <m/>
    <n v="0"/>
    <n v="0"/>
    <n v="0"/>
    <n v="0"/>
    <n v="29508.2"/>
    <n v="0"/>
    <n v="0"/>
    <n v="0"/>
    <n v="0"/>
    <n v="0"/>
    <n v="29508.2"/>
    <m/>
    <n v="29508.2"/>
    <m/>
    <m/>
    <m/>
    <m/>
    <m/>
    <m/>
    <m/>
    <m/>
    <m/>
    <m/>
    <n v="29508.2"/>
    <m/>
    <x v="4"/>
  </r>
  <r>
    <s v="Bud Quality Production"/>
    <n v="0"/>
    <s v="Mainstream Brand B"/>
    <s v="Mainstream Brand B"/>
    <s v="Tier 1 Agency B"/>
    <s v="Music / Quality"/>
    <s v=""/>
    <x v="4"/>
    <s v="231206_Budweiser_ballad_quote"/>
    <s v=""/>
    <s v="Original"/>
    <n v="44000"/>
    <s v="firm-bid"/>
    <m/>
    <m/>
    <m/>
    <m/>
    <m/>
    <m/>
    <m/>
    <n v="0"/>
    <n v="0"/>
    <n v="30763.934000000001"/>
    <m/>
    <n v="0"/>
    <n v="0"/>
    <n v="0"/>
    <n v="0"/>
    <n v="0"/>
    <n v="0"/>
    <n v="0"/>
    <n v="0"/>
    <n v="0"/>
    <n v="0"/>
    <n v="0"/>
    <m/>
    <n v="44000"/>
    <m/>
    <m/>
    <m/>
    <m/>
    <m/>
    <m/>
    <m/>
    <m/>
    <m/>
    <m/>
    <n v="44000"/>
    <m/>
    <x v="4"/>
  </r>
  <r>
    <s v="Bud Quality Production"/>
    <n v="0"/>
    <s v="Mainstream Brand B"/>
    <s v="Mainstream Brand B"/>
    <s v="Tier 1 Agency B"/>
    <s v="Music / Quality"/>
    <s v=""/>
    <x v="4"/>
    <s v="231208_Budweiser_ballad_quote"/>
    <s v=""/>
    <s v="Original"/>
    <n v="44000"/>
    <s v="firm-bid"/>
    <m/>
    <m/>
    <m/>
    <m/>
    <m/>
    <m/>
    <m/>
    <n v="0"/>
    <n v="0"/>
    <n v="30763.934000000001"/>
    <m/>
    <n v="0"/>
    <n v="0"/>
    <n v="0"/>
    <n v="0"/>
    <n v="0"/>
    <n v="0"/>
    <n v="0"/>
    <n v="0"/>
    <n v="0"/>
    <n v="0"/>
    <n v="0"/>
    <m/>
    <n v="44000"/>
    <m/>
    <m/>
    <m/>
    <m/>
    <m/>
    <m/>
    <m/>
    <m/>
    <m/>
    <m/>
    <n v="44000"/>
    <m/>
    <x v="4"/>
  </r>
  <r>
    <s v="Bud Quality Production"/>
    <n v="1"/>
    <s v="Mainstream Brand B"/>
    <s v="Mainstream Brand B"/>
    <s v="Tier 1 Agency B"/>
    <s v="Music / Quality"/>
    <s v="Mugshot"/>
    <x v="4"/>
    <s v="Mugshot Final Award"/>
    <s v=""/>
    <s v="Original"/>
    <n v="26131.14"/>
    <s v="firm-bid"/>
    <n v="30763.934000000001"/>
    <m/>
    <m/>
    <m/>
    <m/>
    <m/>
    <m/>
    <n v="0"/>
    <n v="0"/>
    <n v="30763.934000000001"/>
    <n v="26131.14"/>
    <n v="26131.14"/>
    <n v="0"/>
    <n v="0"/>
    <n v="0"/>
    <n v="0"/>
    <n v="0"/>
    <n v="0"/>
    <n v="0"/>
    <n v="0"/>
    <n v="0"/>
    <n v="0"/>
    <m/>
    <n v="26131.14"/>
    <n v="26131.14"/>
    <m/>
    <m/>
    <m/>
    <m/>
    <m/>
    <m/>
    <m/>
    <m/>
    <m/>
    <n v="26131.14"/>
    <n v="26131.14"/>
    <x v="4"/>
  </r>
  <r>
    <s v="Bud Quality Production"/>
    <n v="0"/>
    <s v="Mainstream Brand B"/>
    <s v="Mainstream Brand B"/>
    <s v="Tier 1 Agency B"/>
    <s v="Music / Quality"/>
    <s v=""/>
    <x v="9"/>
    <s v="Talent Elliott Power"/>
    <s v=""/>
    <s v="Original"/>
    <n v="68510.64"/>
    <s v="firm-bid"/>
    <m/>
    <m/>
    <n v="1"/>
    <m/>
    <m/>
    <m/>
    <m/>
    <n v="0"/>
    <n v="0"/>
    <n v="634941.55293500016"/>
    <m/>
    <n v="0"/>
    <n v="0"/>
    <n v="68510.64"/>
    <n v="0"/>
    <n v="0"/>
    <n v="0"/>
    <n v="0"/>
    <n v="0"/>
    <n v="0"/>
    <n v="68510.64"/>
    <n v="0"/>
    <m/>
    <n v="68510.64"/>
    <m/>
    <m/>
    <m/>
    <m/>
    <m/>
    <m/>
    <m/>
    <m/>
    <m/>
    <m/>
    <m/>
    <m/>
    <x v="0"/>
  </r>
  <r>
    <s v="Bud Quality Production"/>
    <n v="0"/>
    <s v="Mainstream Brand B"/>
    <s v="Mainstream Brand B"/>
    <s v="Tier 1 Agency B"/>
    <s v="Music / Quality"/>
    <s v=""/>
    <x v="9"/>
    <s v="Talent Rough Crowd Elliott Power"/>
    <s v=""/>
    <s v="Original"/>
    <n v="71261.91"/>
    <s v="firm-bid"/>
    <m/>
    <m/>
    <n v="1"/>
    <m/>
    <m/>
    <m/>
    <m/>
    <n v="0"/>
    <n v="0"/>
    <n v="634941.55293500016"/>
    <m/>
    <n v="0"/>
    <n v="0"/>
    <n v="71261.91"/>
    <n v="0"/>
    <n v="0"/>
    <n v="0"/>
    <n v="0"/>
    <n v="0"/>
    <n v="0"/>
    <n v="71261.91"/>
    <n v="0"/>
    <m/>
    <n v="71261.91"/>
    <m/>
    <m/>
    <m/>
    <m/>
    <m/>
    <m/>
    <m/>
    <m/>
    <m/>
    <m/>
    <m/>
    <m/>
    <x v="0"/>
  </r>
  <r>
    <s v="Bud Quality Production"/>
    <n v="0"/>
    <s v="Mainstream Brand B"/>
    <s v="Mainstream Brand B"/>
    <s v="Tier 1 Agency B"/>
    <s v="Music / Quality"/>
    <s v=""/>
    <x v="9"/>
    <s v="Talent Budweiser Rough Crowd Elliott Power talent"/>
    <s v=""/>
    <s v="Original"/>
    <n v="72945.48"/>
    <s v="firm-bid"/>
    <m/>
    <m/>
    <n v="1"/>
    <m/>
    <m/>
    <m/>
    <m/>
    <n v="0"/>
    <n v="0"/>
    <n v="634941.55293500016"/>
    <m/>
    <n v="0"/>
    <n v="0"/>
    <n v="72945.48"/>
    <n v="0"/>
    <n v="0"/>
    <n v="0"/>
    <n v="0"/>
    <n v="0"/>
    <n v="0"/>
    <n v="72945.48"/>
    <n v="0"/>
    <m/>
    <n v="72945.48"/>
    <m/>
    <m/>
    <m/>
    <m/>
    <m/>
    <m/>
    <m/>
    <m/>
    <m/>
    <m/>
    <m/>
    <m/>
    <x v="0"/>
  </r>
  <r>
    <s v="Bud Quality Production"/>
    <n v="0"/>
    <s v="Mainstream Brand B"/>
    <s v="Mainstream Brand B"/>
    <s v="Tier 1 Agency B"/>
    <s v="Music / Quality"/>
    <s v=""/>
    <x v="9"/>
    <s v="Primo Content"/>
    <s v="231113_AICP_Bud_Crowd_Primo_Dir.NicoAndAlvaro v2"/>
    <s v="Original"/>
    <n v="76090.393479999999"/>
    <s v="firm-bid"/>
    <m/>
    <m/>
    <m/>
    <m/>
    <m/>
    <m/>
    <m/>
    <n v="0"/>
    <n v="0"/>
    <n v="634941.55293500016"/>
    <m/>
    <n v="0"/>
    <n v="0"/>
    <n v="0"/>
    <n v="0"/>
    <n v="0"/>
    <n v="0"/>
    <n v="0"/>
    <n v="0"/>
    <n v="0"/>
    <n v="0"/>
    <n v="0"/>
    <m/>
    <n v="76090.393479999999"/>
    <m/>
    <m/>
    <m/>
    <m/>
    <m/>
    <m/>
    <m/>
    <m/>
    <m/>
    <m/>
    <m/>
    <m/>
    <x v="0"/>
  </r>
  <r>
    <s v="Bud Quality Production"/>
    <n v="0"/>
    <s v="Mainstream Brand B"/>
    <s v="Mainstream Brand B"/>
    <s v="Tier 1 Agency B"/>
    <s v="Music / Quality"/>
    <s v=""/>
    <x v="9"/>
    <s v="Budweiser_Talent budget incl US usages"/>
    <s v=""/>
    <s v="Original"/>
    <n v="1270171"/>
    <s v="firm-bid"/>
    <m/>
    <m/>
    <m/>
    <m/>
    <m/>
    <m/>
    <m/>
    <n v="0"/>
    <n v="0"/>
    <n v="634941.55293500016"/>
    <m/>
    <n v="0"/>
    <n v="0"/>
    <n v="0"/>
    <n v="0"/>
    <n v="0"/>
    <n v="0"/>
    <n v="0"/>
    <n v="0"/>
    <n v="0"/>
    <n v="0"/>
    <n v="0"/>
    <m/>
    <n v="1270171"/>
    <m/>
    <m/>
    <m/>
    <m/>
    <m/>
    <m/>
    <m/>
    <m/>
    <m/>
    <m/>
    <m/>
    <m/>
    <x v="0"/>
  </r>
  <r>
    <s v="Bud Quality Production"/>
    <n v="0"/>
    <s v="Mainstream Brand B"/>
    <s v="Mainstream Brand B"/>
    <s v="Tier 1 Agency B"/>
    <s v="Music / Quality"/>
    <s v=""/>
    <x v="9"/>
    <s v="Budweiser_Talent budget excl US usages"/>
    <s v=""/>
    <s v="Original"/>
    <n v="1125191"/>
    <s v="firm-bid"/>
    <m/>
    <m/>
    <m/>
    <m/>
    <m/>
    <m/>
    <m/>
    <n v="0"/>
    <n v="0"/>
    <n v="634941.55293500016"/>
    <m/>
    <n v="0"/>
    <n v="0"/>
    <n v="0"/>
    <n v="0"/>
    <n v="0"/>
    <n v="0"/>
    <n v="0"/>
    <n v="0"/>
    <n v="0"/>
    <n v="0"/>
    <n v="0"/>
    <m/>
    <n v="1125191"/>
    <m/>
    <m/>
    <m/>
    <m/>
    <m/>
    <m/>
    <m/>
    <m/>
    <m/>
    <m/>
    <m/>
    <m/>
    <x v="0"/>
  </r>
  <r>
    <s v="Bud Quality Production"/>
    <n v="0"/>
    <s v="Mainstream Brand B"/>
    <s v="Mainstream Brand B"/>
    <s v="Tier 1 Agency B"/>
    <s v="Music / Quality"/>
    <s v=""/>
    <x v="9"/>
    <s v="Budweiser_talent_budget_incl_US_Bacon_v03"/>
    <s v=""/>
    <s v="Original"/>
    <n v="1270171"/>
    <s v="firm-bid"/>
    <m/>
    <m/>
    <m/>
    <m/>
    <m/>
    <m/>
    <m/>
    <n v="0"/>
    <n v="0"/>
    <n v="634941.55293500016"/>
    <m/>
    <n v="0"/>
    <n v="0"/>
    <n v="0"/>
    <n v="0"/>
    <n v="0"/>
    <n v="0"/>
    <n v="0"/>
    <n v="0"/>
    <n v="0"/>
    <n v="0"/>
    <n v="0"/>
    <m/>
    <n v="1270171"/>
    <m/>
    <m/>
    <m/>
    <m/>
    <m/>
    <m/>
    <m/>
    <m/>
    <m/>
    <m/>
    <m/>
    <m/>
    <x v="0"/>
  </r>
  <r>
    <s v="Bud Quality Production"/>
    <n v="0"/>
    <s v="Mainstream Brand B"/>
    <s v="Mainstream Brand B"/>
    <s v="Tier 1 Agency B"/>
    <s v="Music / Quality"/>
    <s v=""/>
    <x v="9"/>
    <s v="Budweiser_talent_budget_excl_US_Bacon_v03"/>
    <s v=""/>
    <s v="Original"/>
    <n v="1125191"/>
    <s v="firm-bid"/>
    <m/>
    <m/>
    <m/>
    <m/>
    <m/>
    <m/>
    <m/>
    <n v="0"/>
    <n v="0"/>
    <n v="634941.55293500016"/>
    <m/>
    <n v="0"/>
    <n v="0"/>
    <n v="0"/>
    <n v="0"/>
    <n v="0"/>
    <n v="0"/>
    <n v="0"/>
    <n v="0"/>
    <n v="0"/>
    <n v="0"/>
    <n v="0"/>
    <m/>
    <n v="1125191"/>
    <m/>
    <m/>
    <m/>
    <m/>
    <m/>
    <m/>
    <m/>
    <m/>
    <m/>
    <m/>
    <m/>
    <m/>
    <x v="0"/>
  </r>
  <r>
    <s v="Bud Quality Production"/>
    <n v="1"/>
    <s v="Mainstream Brand B"/>
    <s v="Mainstream Brand B"/>
    <s v="Tier 1 Agency B"/>
    <s v="Music / Quality"/>
    <s v="Company 3"/>
    <x v="7"/>
    <s v="Budweiser - Colour Company 3"/>
    <s v=""/>
    <s v="Original"/>
    <n v="12000"/>
    <s v="firm-bid"/>
    <n v="12000"/>
    <m/>
    <m/>
    <m/>
    <m/>
    <m/>
    <m/>
    <n v="0"/>
    <n v="0"/>
    <n v="12000"/>
    <n v="12000"/>
    <n v="12000"/>
    <n v="0"/>
    <n v="0"/>
    <n v="0"/>
    <n v="0"/>
    <n v="0"/>
    <n v="0"/>
    <n v="0"/>
    <n v="0"/>
    <n v="0"/>
    <n v="0"/>
    <m/>
    <n v="12000"/>
    <n v="12000"/>
    <m/>
    <m/>
    <m/>
    <m/>
    <m/>
    <m/>
    <m/>
    <n v="12000"/>
    <n v="12000"/>
    <m/>
    <m/>
    <x v="1"/>
  </r>
  <r>
    <s v="Bud Quality Production"/>
    <n v="1"/>
    <s v="Mainstream Brand B"/>
    <s v="Mainstream Brand B"/>
    <s v="Tier 1 Agency B"/>
    <s v="Music / Quality"/>
    <s v="Invisible Works"/>
    <x v="2"/>
    <s v="Invisible Final Award"/>
    <s v=""/>
    <s v="Original"/>
    <n v="32215"/>
    <s v="firm-bid"/>
    <n v="32215"/>
    <m/>
    <m/>
    <m/>
    <m/>
    <m/>
    <m/>
    <n v="0"/>
    <n v="0"/>
    <n v="32215"/>
    <n v="32215"/>
    <n v="32215"/>
    <n v="0"/>
    <n v="0"/>
    <n v="0"/>
    <n v="0"/>
    <n v="0"/>
    <n v="0"/>
    <n v="0"/>
    <n v="0"/>
    <n v="0"/>
    <n v="0"/>
    <m/>
    <n v="32215"/>
    <n v="32215"/>
    <m/>
    <m/>
    <m/>
    <n v="32215"/>
    <n v="32215"/>
    <m/>
    <m/>
    <m/>
    <m/>
    <m/>
    <m/>
    <x v="2"/>
  </r>
  <r>
    <s v="BUD | Quality | FFF"/>
    <n v="0"/>
    <s v="Mainstream Brand B"/>
    <s v="Mainstream Brand B"/>
    <s v="Tier 1 Agency B"/>
    <s v="Music / Quality"/>
    <s v=""/>
    <x v="0"/>
    <s v="FFF produced in conjunction with Quality &amp; Joint"/>
    <s v=""/>
    <s v="Original"/>
    <n v="141755.48000000001"/>
    <s v="firm-bid"/>
    <m/>
    <m/>
    <m/>
    <m/>
    <m/>
    <m/>
    <m/>
    <n v="0"/>
    <n v="0"/>
    <n v="145939.16"/>
    <m/>
    <n v="0"/>
    <n v="0"/>
    <n v="0"/>
    <n v="0"/>
    <n v="0"/>
    <n v="0"/>
    <n v="0"/>
    <n v="0"/>
    <n v="0"/>
    <n v="0"/>
    <n v="0"/>
    <n v="141755.48000000001"/>
    <m/>
    <m/>
    <m/>
    <m/>
    <m/>
    <m/>
    <m/>
    <m/>
    <m/>
    <m/>
    <m/>
    <m/>
    <m/>
    <x v="0"/>
  </r>
  <r>
    <s v="BUD | Quality | FFF"/>
    <n v="1"/>
    <s v="Mainstream Brand B"/>
    <s v="Mainstream Brand B"/>
    <s v="Tier 1 Agency B"/>
    <s v="Music / Quality"/>
    <s v="Joint Editorial SP"/>
    <x v="0"/>
    <s v="Quality FFF Production_Smooth Moves_v4"/>
    <s v=""/>
    <s v="Original"/>
    <n v="274817"/>
    <s v="firm-bid"/>
    <n v="145939.16"/>
    <m/>
    <m/>
    <m/>
    <m/>
    <m/>
    <m/>
    <n v="0"/>
    <n v="0"/>
    <n v="145939.16"/>
    <n v="274817"/>
    <n v="274817"/>
    <n v="0"/>
    <n v="0"/>
    <n v="0"/>
    <n v="0"/>
    <n v="0"/>
    <n v="0"/>
    <n v="0"/>
    <n v="0"/>
    <n v="0"/>
    <n v="0"/>
    <n v="274817"/>
    <m/>
    <m/>
    <m/>
    <m/>
    <n v="274817"/>
    <m/>
    <m/>
    <m/>
    <m/>
    <m/>
    <m/>
    <m/>
    <m/>
    <x v="0"/>
  </r>
  <r>
    <s v="BUD | Quality | FFF"/>
    <n v="0"/>
    <s v="Mainstream Brand B"/>
    <s v="Mainstream Brand B"/>
    <s v="Tier 1 Agency B"/>
    <s v="Music / Quality"/>
    <s v=""/>
    <x v="0"/>
    <s v="Overages"/>
    <s v=""/>
    <s v="Original"/>
    <n v="21245"/>
    <s v="firm-bid"/>
    <m/>
    <m/>
    <m/>
    <m/>
    <m/>
    <m/>
    <m/>
    <n v="0"/>
    <n v="0"/>
    <n v="145939.16"/>
    <m/>
    <n v="0"/>
    <n v="0"/>
    <n v="0"/>
    <n v="0"/>
    <n v="0"/>
    <n v="0"/>
    <n v="0"/>
    <n v="0"/>
    <n v="0"/>
    <n v="0"/>
    <n v="0"/>
    <n v="21245"/>
    <m/>
    <m/>
    <m/>
    <m/>
    <m/>
    <m/>
    <m/>
    <m/>
    <m/>
    <m/>
    <m/>
    <m/>
    <m/>
    <x v="0"/>
  </r>
  <r>
    <s v="BUD | Quality | FFF"/>
    <n v="0"/>
    <s v="Mainstream Brand B"/>
    <s v="Mainstream Brand B"/>
    <s v="Tier 1 Agency B"/>
    <s v="Music / Quality"/>
    <s v=""/>
    <x v="3"/>
    <s v="BUDWEIDER_SMOOTH_MOVES_EDIT_QUOTE_3937.2"/>
    <s v=""/>
    <s v="Original"/>
    <n v="25635"/>
    <s v="firm-bid"/>
    <m/>
    <m/>
    <m/>
    <m/>
    <m/>
    <m/>
    <m/>
    <n v="0"/>
    <n v="0"/>
    <n v="25635"/>
    <m/>
    <n v="0"/>
    <n v="0"/>
    <n v="0"/>
    <n v="0"/>
    <n v="0"/>
    <n v="0"/>
    <n v="0"/>
    <n v="0"/>
    <n v="0"/>
    <n v="0"/>
    <n v="0"/>
    <m/>
    <m/>
    <m/>
    <m/>
    <n v="25635"/>
    <m/>
    <m/>
    <m/>
    <m/>
    <m/>
    <m/>
    <m/>
    <m/>
    <m/>
    <x v="3"/>
  </r>
  <r>
    <s v="BUD | Quality | FFF"/>
    <n v="0"/>
    <s v="Mainstream Brand B"/>
    <s v="Mainstream Brand B"/>
    <s v="Tier 1 Agency B"/>
    <s v="Music / Quality"/>
    <s v=""/>
    <x v="4"/>
    <s v="Mugshot Audio Post - Quality FFF"/>
    <s v=""/>
    <s v="Original"/>
    <n v="39140"/>
    <s v="firm-bid"/>
    <m/>
    <m/>
    <m/>
    <m/>
    <m/>
    <n v="1"/>
    <m/>
    <n v="0"/>
    <n v="0"/>
    <n v="35451.5"/>
    <m/>
    <n v="0"/>
    <n v="0"/>
    <n v="0"/>
    <n v="0"/>
    <n v="39140"/>
    <n v="0"/>
    <n v="0"/>
    <n v="0"/>
    <n v="0"/>
    <n v="0"/>
    <n v="39140"/>
    <m/>
    <n v="39140"/>
    <m/>
    <m/>
    <m/>
    <m/>
    <m/>
    <m/>
    <m/>
    <m/>
    <m/>
    <m/>
    <n v="39140"/>
    <m/>
    <x v="4"/>
  </r>
  <r>
    <s v="BUD | Quality | FFF"/>
    <n v="1"/>
    <s v="Mainstream Brand B"/>
    <s v="Mainstream Brand B"/>
    <s v="Tier 1 Agency B"/>
    <s v="Music / Quality"/>
    <s v="Mugshot"/>
    <x v="4"/>
    <s v="Mugshot award"/>
    <s v=""/>
    <s v="Original"/>
    <n v="31763"/>
    <s v="firm-bid"/>
    <n v="35451.5"/>
    <m/>
    <m/>
    <m/>
    <m/>
    <m/>
    <m/>
    <n v="0"/>
    <n v="0"/>
    <n v="35451.5"/>
    <n v="31763"/>
    <n v="31763"/>
    <n v="0"/>
    <n v="0"/>
    <n v="0"/>
    <n v="0"/>
    <n v="0"/>
    <n v="0"/>
    <n v="0"/>
    <n v="0"/>
    <n v="0"/>
    <n v="0"/>
    <m/>
    <n v="31763"/>
    <n v="31763"/>
    <m/>
    <m/>
    <m/>
    <m/>
    <m/>
    <m/>
    <m/>
    <m/>
    <m/>
    <n v="31763"/>
    <n v="31763"/>
    <x v="4"/>
  </r>
  <r>
    <s v="BUD | Quality | FFF"/>
    <n v="1"/>
    <s v="Mainstream Brand B"/>
    <s v="Mainstream Brand B"/>
    <s v="Tier 1 Agency B"/>
    <s v="Music / Quality"/>
    <s v="Invisible Works"/>
    <x v="1"/>
    <s v="Bud_Quality_FFF_Liquid Treatment"/>
    <s v=""/>
    <s v="Original"/>
    <n v="61553"/>
    <s v="firm-bid"/>
    <n v="70874"/>
    <m/>
    <m/>
    <m/>
    <m/>
    <m/>
    <m/>
    <n v="0"/>
    <n v="0"/>
    <n v="70874"/>
    <n v="61553"/>
    <n v="61553"/>
    <n v="0"/>
    <n v="0"/>
    <n v="0"/>
    <n v="0"/>
    <n v="0"/>
    <n v="0"/>
    <n v="0"/>
    <n v="0"/>
    <n v="0"/>
    <n v="0"/>
    <m/>
    <n v="61553"/>
    <n v="61553"/>
    <m/>
    <m/>
    <m/>
    <m/>
    <m/>
    <m/>
    <m/>
    <n v="61553"/>
    <n v="61553"/>
    <m/>
    <m/>
    <x v="1"/>
  </r>
  <r>
    <s v="BUD | Quality | FFF"/>
    <n v="0"/>
    <s v="Mainstream Brand B"/>
    <s v="Mainstream Brand B"/>
    <s v="Tier 1 Agency B"/>
    <s v="Music / Quality"/>
    <s v=""/>
    <x v="1"/>
    <s v="Quality_FFF_POST PRODUCTION&amp;COLOR GRADING"/>
    <s v=""/>
    <s v="Original"/>
    <n v="75184"/>
    <s v="firm-bid"/>
    <m/>
    <m/>
    <m/>
    <m/>
    <m/>
    <m/>
    <m/>
    <n v="0"/>
    <n v="0"/>
    <n v="70874"/>
    <m/>
    <n v="0"/>
    <n v="0"/>
    <n v="0"/>
    <n v="0"/>
    <n v="0"/>
    <n v="0"/>
    <n v="0"/>
    <n v="0"/>
    <n v="0"/>
    <n v="0"/>
    <n v="0"/>
    <m/>
    <n v="75184"/>
    <m/>
    <m/>
    <m/>
    <m/>
    <m/>
    <m/>
    <m/>
    <m/>
    <n v="75184"/>
    <m/>
    <m/>
    <m/>
    <x v="1"/>
  </r>
  <r>
    <s v="BUD | Quality | FFF"/>
    <n v="0"/>
    <s v="Mainstream Brand B"/>
    <s v="Mainstream Brand B"/>
    <s v="Tier 1 Agency B"/>
    <s v="Music / Quality"/>
    <s v=""/>
    <x v="1"/>
    <s v="JOINT aicp fff post production"/>
    <s v=""/>
    <s v="Original"/>
    <n v="75885"/>
    <s v="firm-bid"/>
    <m/>
    <m/>
    <m/>
    <m/>
    <m/>
    <m/>
    <m/>
    <n v="0"/>
    <n v="0"/>
    <n v="70874"/>
    <m/>
    <n v="0"/>
    <n v="0"/>
    <n v="0"/>
    <n v="0"/>
    <n v="0"/>
    <n v="0"/>
    <n v="0"/>
    <n v="0"/>
    <n v="0"/>
    <n v="0"/>
    <n v="0"/>
    <m/>
    <n v="75885"/>
    <m/>
    <m/>
    <m/>
    <m/>
    <m/>
    <m/>
    <m/>
    <m/>
    <n v="75885"/>
    <m/>
    <m/>
    <m/>
    <x v="1"/>
  </r>
  <r>
    <s v="BUD | Quality | FFF"/>
    <n v="0"/>
    <s v="Mainstream Brand B"/>
    <s v="Mainstream Brand B"/>
    <s v="Tier 1 Agency B"/>
    <s v="Music / Quality"/>
    <s v=""/>
    <x v="12"/>
    <s v="Bud FFF OOH FULL DELIVERIES AICP"/>
    <s v=""/>
    <s v="Original"/>
    <n v="21590"/>
    <s v="firm-bid"/>
    <m/>
    <m/>
    <m/>
    <m/>
    <m/>
    <m/>
    <m/>
    <n v="0"/>
    <n v="0"/>
    <n v="21590"/>
    <m/>
    <n v="0"/>
    <n v="0"/>
    <n v="0"/>
    <n v="0"/>
    <n v="0"/>
    <n v="0"/>
    <n v="0"/>
    <n v="0"/>
    <n v="0"/>
    <n v="0"/>
    <n v="0"/>
    <m/>
    <n v="21590"/>
    <m/>
    <m/>
    <m/>
    <m/>
    <m/>
    <m/>
    <n v="21590"/>
    <m/>
    <m/>
    <m/>
    <m/>
    <m/>
    <x v="5"/>
  </r>
  <r>
    <s v="BUD | Quality | FFF"/>
    <n v="1"/>
    <s v="Mainstream Brand B"/>
    <s v="Mainstream Brand B"/>
    <s v="Tier 1 Agency B"/>
    <s v="Music / Quality"/>
    <s v="Reconcavo"/>
    <x v="5"/>
    <s v="Reconcavo_Alex Takaki | Still Photography Bid 9 images"/>
    <s v="Reconcavo_AlexTakaki_AICPForm_Bid_9images"/>
    <s v="Original"/>
    <n v="22767"/>
    <s v="firm-bid"/>
    <n v="22767"/>
    <m/>
    <m/>
    <m/>
    <m/>
    <m/>
    <m/>
    <n v="0"/>
    <n v="0"/>
    <n v="22767"/>
    <n v="22767"/>
    <n v="22767"/>
    <n v="0"/>
    <n v="0"/>
    <n v="0"/>
    <n v="0"/>
    <n v="0"/>
    <n v="0"/>
    <n v="0"/>
    <n v="0"/>
    <n v="0"/>
    <n v="0"/>
    <m/>
    <n v="22767"/>
    <n v="22767"/>
    <m/>
    <m/>
    <m/>
    <m/>
    <m/>
    <n v="22767"/>
    <n v="22767"/>
    <m/>
    <m/>
    <m/>
    <m/>
    <x v="5"/>
  </r>
  <r>
    <s v="Cutwater Video 2024"/>
    <n v="0"/>
    <s v="Niche Brand A"/>
    <s v="Niche Brand A"/>
    <s v="Tier 2 Agency A"/>
    <s v="n/a"/>
    <s v=""/>
    <x v="0"/>
    <s v="CutWater_Tsin_Bid_Orlando_Bid Package"/>
    <s v=""/>
    <s v="Original"/>
    <n v="693643.72"/>
    <s v="firm-bid"/>
    <m/>
    <n v="1"/>
    <m/>
    <m/>
    <m/>
    <m/>
    <n v="1"/>
    <n v="693643.72"/>
    <n v="0"/>
    <n v="456194.86875000002"/>
    <m/>
    <n v="0"/>
    <n v="0"/>
    <n v="0"/>
    <n v="693643.72"/>
    <n v="0"/>
    <n v="0"/>
    <n v="0"/>
    <n v="0"/>
    <n v="0"/>
    <n v="693643.72"/>
    <n v="693643.72"/>
    <n v="693643.72"/>
    <m/>
    <m/>
    <m/>
    <m/>
    <m/>
    <m/>
    <m/>
    <m/>
    <m/>
    <m/>
    <m/>
    <m/>
    <m/>
    <x v="0"/>
  </r>
  <r>
    <s v="Cutwater Video 2024"/>
    <n v="0"/>
    <s v="Niche Brand A"/>
    <s v="Niche Brand A"/>
    <s v="Tier 2 Agency A"/>
    <s v="n/a"/>
    <s v=""/>
    <x v="0"/>
    <s v="CutWater_Tsin_Bid_Mallorca_Bid Package"/>
    <s v=""/>
    <s v="Original"/>
    <n v="761179.23"/>
    <s v="firm-bid"/>
    <m/>
    <n v="1"/>
    <m/>
    <m/>
    <m/>
    <m/>
    <n v="1"/>
    <n v="761179.23"/>
    <n v="0"/>
    <n v="456194.86875000002"/>
    <m/>
    <n v="0"/>
    <n v="0"/>
    <n v="0"/>
    <n v="761179.23"/>
    <n v="0"/>
    <n v="0"/>
    <n v="0"/>
    <n v="0"/>
    <n v="0"/>
    <n v="761179.23"/>
    <n v="761179.23"/>
    <n v="761179.23"/>
    <m/>
    <m/>
    <m/>
    <m/>
    <m/>
    <m/>
    <m/>
    <m/>
    <m/>
    <m/>
    <m/>
    <m/>
    <m/>
    <x v="0"/>
  </r>
  <r>
    <s v="Cutwater Video 2024"/>
    <n v="0"/>
    <s v="Niche Brand A"/>
    <s v="Niche Brand A"/>
    <s v="Tier 2 Agency A"/>
    <s v="n/a"/>
    <s v=""/>
    <x v="0"/>
    <s v="CutWater_Tsin_Bid_Colombia_Bid Package"/>
    <s v=""/>
    <s v="Original"/>
    <n v="689502.57"/>
    <s v="firm-bid"/>
    <m/>
    <n v="1"/>
    <m/>
    <m/>
    <m/>
    <m/>
    <n v="1"/>
    <n v="689502.57"/>
    <n v="0"/>
    <n v="456194.86875000002"/>
    <m/>
    <n v="0"/>
    <n v="0"/>
    <n v="0"/>
    <n v="689502.57"/>
    <n v="0"/>
    <n v="0"/>
    <n v="0"/>
    <n v="0"/>
    <n v="0"/>
    <n v="689502.57"/>
    <n v="689502.57"/>
    <n v="689502.57"/>
    <m/>
    <m/>
    <m/>
    <m/>
    <m/>
    <m/>
    <m/>
    <m/>
    <m/>
    <m/>
    <m/>
    <m/>
    <m/>
    <x v="0"/>
  </r>
  <r>
    <s v="Cutwater Video 2024"/>
    <n v="0"/>
    <s v="Niche Brand A"/>
    <s v="Niche Brand A"/>
    <s v="Tier 2 Agency A"/>
    <s v="n/a"/>
    <s v=""/>
    <x v="0"/>
    <s v="CutWater_Tsin_Bid_Atlanta_Bid Package"/>
    <s v=""/>
    <s v="Original"/>
    <n v="699839.43"/>
    <s v="firm-bid"/>
    <m/>
    <n v="1"/>
    <m/>
    <m/>
    <m/>
    <m/>
    <n v="1"/>
    <n v="699839.43"/>
    <n v="0"/>
    <n v="456194.86875000002"/>
    <m/>
    <n v="0"/>
    <n v="0"/>
    <n v="0"/>
    <n v="699839.43"/>
    <n v="0"/>
    <n v="0"/>
    <n v="0"/>
    <n v="0"/>
    <n v="0"/>
    <n v="699839.43"/>
    <n v="699839.43"/>
    <n v="699839.43"/>
    <m/>
    <m/>
    <m/>
    <m/>
    <m/>
    <m/>
    <m/>
    <m/>
    <m/>
    <m/>
    <m/>
    <m/>
    <m/>
    <x v="0"/>
  </r>
  <r>
    <s v="Cutwater Video 2024"/>
    <n v="1"/>
    <s v="Niche Brand A"/>
    <s v="Niche Brand A"/>
    <s v="Tier 2 Agency A"/>
    <s v="n/a"/>
    <s v="Moirai"/>
    <x v="0"/>
    <s v="Revised Package: BROOKS | MOIRAI x CUTWATER BID PACKAGE (ATLANTA, GEORGIA)"/>
    <s v="ATLANTA MOIRAI adjusted Budget - Cutwater:AKQA (Atlanta) US$"/>
    <s v="Original"/>
    <n v="645364"/>
    <s v="firm-bid"/>
    <n v="697905.79"/>
    <m/>
    <m/>
    <m/>
    <m/>
    <n v="1"/>
    <m/>
    <n v="0"/>
    <n v="0"/>
    <n v="456194.86875000002"/>
    <n v="645364"/>
    <n v="645364"/>
    <n v="0"/>
    <n v="0"/>
    <n v="0"/>
    <n v="645364"/>
    <n v="645364"/>
    <n v="0"/>
    <n v="0"/>
    <n v="645364"/>
    <n v="0"/>
    <n v="645364"/>
    <n v="645364"/>
    <m/>
    <m/>
    <m/>
    <m/>
    <n v="645364"/>
    <m/>
    <m/>
    <m/>
    <m/>
    <m/>
    <m/>
    <m/>
    <m/>
    <x v="0"/>
  </r>
  <r>
    <s v="Cutwater Video 2024"/>
    <n v="0"/>
    <s v="Niche Brand A"/>
    <s v="Niche Brand A"/>
    <s v="Tier 2 Agency A"/>
    <s v="n/a"/>
    <s v=""/>
    <x v="0"/>
    <s v="Overage 1 - CUTWATER 3 day shoot"/>
    <s v="MOIRAI Overage - CutwaterAKQA (Atlanta 3 DAY)"/>
    <s v="Overage"/>
    <n v="133910"/>
    <s v="firm-bid"/>
    <m/>
    <m/>
    <m/>
    <m/>
    <m/>
    <m/>
    <m/>
    <n v="0"/>
    <n v="0"/>
    <n v="456194.86875000002"/>
    <m/>
    <n v="0"/>
    <n v="0"/>
    <n v="0"/>
    <n v="0"/>
    <n v="0"/>
    <n v="0"/>
    <n v="0"/>
    <n v="0"/>
    <n v="0"/>
    <n v="0"/>
    <n v="0"/>
    <n v="133910"/>
    <m/>
    <m/>
    <m/>
    <m/>
    <m/>
    <m/>
    <m/>
    <m/>
    <m/>
    <m/>
    <m/>
    <m/>
    <m/>
    <x v="0"/>
  </r>
  <r>
    <s v="Cutwater Video 2024"/>
    <n v="0"/>
    <s v="Niche Brand A"/>
    <s v="Niche Brand A"/>
    <s v="Tier 2 Agency A"/>
    <s v="n/a"/>
    <s v=""/>
    <x v="0"/>
    <s v="Overage Pavers APPROVED by client"/>
    <s v="MOIRAI Overage - CutwaterAKQA (Atlanta PAVERS OVERAGE)"/>
    <s v="Overage"/>
    <n v="6120"/>
    <s v="firm-bid"/>
    <m/>
    <m/>
    <m/>
    <m/>
    <m/>
    <m/>
    <m/>
    <n v="0"/>
    <n v="0"/>
    <n v="456194.86875000002"/>
    <m/>
    <n v="0"/>
    <n v="0"/>
    <n v="0"/>
    <n v="0"/>
    <n v="0"/>
    <n v="0"/>
    <n v="0"/>
    <n v="0"/>
    <n v="0"/>
    <n v="0"/>
    <n v="0"/>
    <n v="6120"/>
    <m/>
    <m/>
    <m/>
    <m/>
    <m/>
    <m/>
    <m/>
    <m/>
    <m/>
    <m/>
    <m/>
    <m/>
    <m/>
    <x v="0"/>
  </r>
  <r>
    <s v="Cutwater Video 2024"/>
    <n v="0"/>
    <s v="Niche Brand A"/>
    <s v="Niche Brand A"/>
    <s v="Tier 2 Agency A"/>
    <s v="n/a"/>
    <s v=""/>
    <x v="0"/>
    <s v="AKQA - CUTWATER OVERAGE OT APPROVED BY CLIENT"/>
    <s v="MOIRAI Overage - CutwaterAKQA (Atlanta OT  OVERAGE)"/>
    <s v="Overage"/>
    <n v="20000"/>
    <s v="firm-bid"/>
    <m/>
    <m/>
    <m/>
    <m/>
    <m/>
    <m/>
    <m/>
    <n v="0"/>
    <n v="0"/>
    <n v="456194.86875000002"/>
    <m/>
    <n v="0"/>
    <n v="0"/>
    <n v="0"/>
    <n v="0"/>
    <n v="0"/>
    <n v="0"/>
    <n v="0"/>
    <n v="0"/>
    <n v="0"/>
    <n v="0"/>
    <n v="0"/>
    <n v="20000"/>
    <m/>
    <m/>
    <m/>
    <m/>
    <m/>
    <m/>
    <m/>
    <m/>
    <m/>
    <m/>
    <m/>
    <m/>
    <m/>
    <x v="0"/>
  </r>
  <r>
    <s v="Michelob Ultra NBA Superior Access"/>
    <n v="0"/>
    <s v="Bargain Brand A"/>
    <s v="Bargain Brand A"/>
    <s v="Tier 3 Agency D"/>
    <s v="Michelob Ultra NBA Superior Access"/>
    <s v=""/>
    <x v="0"/>
    <s v="MICHELOB NBA_MW_4d@BA_Producción_v1"/>
    <s v=""/>
    <s v="Original"/>
    <n v="1239026"/>
    <s v="firm-bid"/>
    <m/>
    <m/>
    <m/>
    <m/>
    <m/>
    <m/>
    <m/>
    <n v="0"/>
    <n v="0"/>
    <n v="1504678.153846154"/>
    <m/>
    <n v="0"/>
    <n v="0"/>
    <n v="0"/>
    <n v="0"/>
    <n v="0"/>
    <n v="0"/>
    <n v="0"/>
    <n v="0"/>
    <n v="0"/>
    <n v="0"/>
    <n v="0"/>
    <n v="1239026"/>
    <m/>
    <m/>
    <m/>
    <m/>
    <m/>
    <m/>
    <m/>
    <m/>
    <m/>
    <m/>
    <m/>
    <m/>
    <m/>
    <x v="0"/>
  </r>
  <r>
    <s v="Michelob Ultra NBA Superior Access"/>
    <n v="0"/>
    <s v="Bargain Brand A"/>
    <s v="Bargain Brand A"/>
    <s v="Tier 3 Agency D"/>
    <s v="Michelob Ultra NBA Superior Access"/>
    <s v=""/>
    <x v="0"/>
    <s v="MICHELOB NBA_MW_4d@BA_Usage_WW_v1"/>
    <s v=""/>
    <s v="Original"/>
    <n v="100047"/>
    <s v="firm-bid"/>
    <m/>
    <m/>
    <m/>
    <m/>
    <m/>
    <m/>
    <m/>
    <n v="0"/>
    <n v="0"/>
    <n v="1504678.153846154"/>
    <m/>
    <n v="0"/>
    <n v="0"/>
    <n v="0"/>
    <n v="0"/>
    <n v="0"/>
    <n v="0"/>
    <n v="0"/>
    <n v="0"/>
    <n v="0"/>
    <n v="0"/>
    <n v="0"/>
    <n v="100047"/>
    <m/>
    <m/>
    <m/>
    <m/>
    <m/>
    <m/>
    <m/>
    <m/>
    <m/>
    <m/>
    <m/>
    <m/>
    <m/>
    <x v="0"/>
  </r>
  <r>
    <s v="Michelob Ultra NBA Superior Access"/>
    <n v="0"/>
    <s v="Bargain Brand A"/>
    <s v="Bargain Brand A"/>
    <s v="Tier 3 Agency D"/>
    <s v="Michelob Ultra NBA Superior Access"/>
    <s v=""/>
    <x v="0"/>
    <s v="MICHELOB NBA_MW_4d@BA_VFX_Op1 with Les Amateurs_v1"/>
    <s v=""/>
    <s v="Original"/>
    <n v="370010"/>
    <s v="firm-bid"/>
    <m/>
    <m/>
    <m/>
    <m/>
    <m/>
    <m/>
    <m/>
    <n v="0"/>
    <n v="0"/>
    <n v="1504678.153846154"/>
    <m/>
    <n v="0"/>
    <n v="0"/>
    <n v="0"/>
    <n v="0"/>
    <n v="0"/>
    <n v="0"/>
    <n v="0"/>
    <n v="0"/>
    <n v="0"/>
    <n v="0"/>
    <n v="0"/>
    <n v="370010"/>
    <m/>
    <m/>
    <m/>
    <m/>
    <m/>
    <m/>
    <m/>
    <m/>
    <m/>
    <m/>
    <m/>
    <m/>
    <m/>
    <x v="0"/>
  </r>
  <r>
    <s v="Michelob Ultra NBA Superior Access"/>
    <n v="0"/>
    <s v="Bargain Brand A"/>
    <s v="Bargain Brand A"/>
    <s v="Tier 3 Agency D"/>
    <s v="Michelob Ultra NBA Superior Access"/>
    <s v=""/>
    <x v="0"/>
    <s v="MICHELOB NBA_MW_4d@BA_VFX_Op2 with Bacon X_v1"/>
    <s v=""/>
    <s v="Original"/>
    <n v="522073"/>
    <s v="firm-bid"/>
    <m/>
    <m/>
    <m/>
    <m/>
    <m/>
    <m/>
    <m/>
    <n v="0"/>
    <n v="0"/>
    <n v="1504678.153846154"/>
    <m/>
    <n v="0"/>
    <n v="0"/>
    <n v="0"/>
    <n v="0"/>
    <n v="0"/>
    <n v="0"/>
    <n v="0"/>
    <n v="0"/>
    <n v="0"/>
    <n v="0"/>
    <n v="0"/>
    <n v="522073"/>
    <m/>
    <m/>
    <m/>
    <m/>
    <m/>
    <m/>
    <m/>
    <m/>
    <m/>
    <m/>
    <m/>
    <m/>
    <m/>
    <x v="0"/>
  </r>
  <r>
    <s v="Michelob Ultra NBA Superior Access"/>
    <n v="0"/>
    <s v="Bargain Brand A"/>
    <s v="Bargain Brand A"/>
    <s v="Tier 3 Agency D"/>
    <s v="Michelob Ultra NBA Superior Access"/>
    <s v=""/>
    <x v="0"/>
    <s v="MICHELOB NBA_MW_4d@BA_VFX_Op3 with ETC_v1"/>
    <s v=""/>
    <s v="Original"/>
    <n v="756036"/>
    <s v="firm-bid"/>
    <m/>
    <m/>
    <m/>
    <m/>
    <m/>
    <m/>
    <m/>
    <n v="0"/>
    <n v="0"/>
    <n v="1504678.153846154"/>
    <m/>
    <n v="0"/>
    <n v="0"/>
    <n v="0"/>
    <n v="0"/>
    <n v="0"/>
    <n v="0"/>
    <n v="0"/>
    <n v="0"/>
    <n v="0"/>
    <n v="0"/>
    <n v="0"/>
    <n v="756036"/>
    <m/>
    <m/>
    <m/>
    <m/>
    <m/>
    <m/>
    <m/>
    <m/>
    <m/>
    <m/>
    <m/>
    <m/>
    <m/>
    <x v="0"/>
  </r>
  <r>
    <s v="Michelob Ultra NBA Superior Access"/>
    <n v="0"/>
    <s v="Bargain Brand A"/>
    <s v="Bargain Brand A"/>
    <s v="Tier 3 Agency D"/>
    <s v="Michelob Ultra NBA Superior Access"/>
    <s v=""/>
    <x v="0"/>
    <s v="op1 MICHELOB NBA_MW_4D@BA_Op1_Les Amateurs_2ENE"/>
    <s v=""/>
    <s v="Original"/>
    <n v="1699979"/>
    <s v="firm-bid"/>
    <m/>
    <m/>
    <m/>
    <m/>
    <m/>
    <m/>
    <m/>
    <n v="0"/>
    <n v="0"/>
    <n v="1504678.153846154"/>
    <m/>
    <n v="0"/>
    <n v="0"/>
    <n v="0"/>
    <n v="0"/>
    <n v="0"/>
    <n v="0"/>
    <n v="0"/>
    <n v="0"/>
    <n v="0"/>
    <n v="0"/>
    <n v="0"/>
    <n v="1699979"/>
    <m/>
    <m/>
    <m/>
    <m/>
    <m/>
    <m/>
    <m/>
    <m/>
    <m/>
    <m/>
    <m/>
    <m/>
    <m/>
    <x v="0"/>
  </r>
  <r>
    <s v="Michelob Ultra NBA Superior Access"/>
    <n v="0"/>
    <s v="Bargain Brand A"/>
    <s v="Bargain Brand A"/>
    <s v="Tier 3 Agency D"/>
    <s v="Michelob Ultra NBA Superior Access"/>
    <s v=""/>
    <x v="0"/>
    <s v="op 2 MICHELOB NBA_MW_4D@BA_Op2_Bacon X_2ENE"/>
    <s v=""/>
    <s v="Original"/>
    <n v="1857970"/>
    <s v="firm-bid"/>
    <m/>
    <m/>
    <m/>
    <m/>
    <m/>
    <m/>
    <m/>
    <n v="0"/>
    <n v="0"/>
    <n v="1504678.153846154"/>
    <m/>
    <n v="0"/>
    <n v="0"/>
    <n v="0"/>
    <n v="0"/>
    <n v="0"/>
    <n v="0"/>
    <n v="0"/>
    <n v="0"/>
    <n v="0"/>
    <n v="0"/>
    <n v="0"/>
    <n v="1857970"/>
    <m/>
    <m/>
    <m/>
    <m/>
    <m/>
    <m/>
    <m/>
    <m/>
    <m/>
    <m/>
    <m/>
    <m/>
    <m/>
    <x v="0"/>
  </r>
  <r>
    <s v="Michelob Ultra NBA Superior Access"/>
    <n v="0"/>
    <s v="Bargain Brand A"/>
    <s v="Bargain Brand A"/>
    <s v="Tier 3 Agency D"/>
    <s v="Michelob Ultra NBA Superior Access"/>
    <s v=""/>
    <x v="0"/>
    <s v="op 3 MICHELOB NBA_MW_4D@BA_Op3_ETC_2ENE"/>
    <s v=""/>
    <s v="Original"/>
    <n v="2107661"/>
    <s v="firm-bid"/>
    <m/>
    <m/>
    <m/>
    <m/>
    <m/>
    <m/>
    <m/>
    <n v="0"/>
    <n v="0"/>
    <n v="1504678.153846154"/>
    <m/>
    <n v="0"/>
    <n v="0"/>
    <n v="0"/>
    <n v="0"/>
    <n v="0"/>
    <n v="0"/>
    <n v="0"/>
    <n v="0"/>
    <n v="0"/>
    <n v="0"/>
    <n v="0"/>
    <n v="2107661"/>
    <m/>
    <m/>
    <m/>
    <m/>
    <m/>
    <m/>
    <m/>
    <m/>
    <m/>
    <m/>
    <m/>
    <m/>
    <m/>
    <x v="0"/>
  </r>
  <r>
    <s v="Michelob Ultra NBA Superior Access"/>
    <n v="0"/>
    <s v="Bargain Brand A"/>
    <s v="Bargain Brand A"/>
    <s v="Tier 3 Agency D"/>
    <s v="Michelob Ultra NBA Superior Access"/>
    <s v=""/>
    <x v="0"/>
    <s v="23173.01 Michellob NBA Bid PRIMO Mx"/>
    <s v=""/>
    <s v="Original"/>
    <n v="2017518"/>
    <s v="firm-bid"/>
    <m/>
    <m/>
    <m/>
    <m/>
    <m/>
    <m/>
    <m/>
    <n v="0"/>
    <n v="0"/>
    <n v="1504678.153846154"/>
    <m/>
    <n v="0"/>
    <n v="0"/>
    <n v="0"/>
    <n v="0"/>
    <n v="0"/>
    <n v="0"/>
    <n v="0"/>
    <n v="0"/>
    <n v="0"/>
    <n v="0"/>
    <n v="0"/>
    <n v="2017518"/>
    <m/>
    <m/>
    <m/>
    <m/>
    <m/>
    <m/>
    <m/>
    <m/>
    <m/>
    <m/>
    <m/>
    <m/>
    <m/>
    <x v="0"/>
  </r>
  <r>
    <s v="Michelob Ultra NBA Superior Access"/>
    <n v="0"/>
    <s v="Bargain Brand A"/>
    <s v="Bargain Brand A"/>
    <s v="Tier 3 Agency D"/>
    <s v="Michelob Ultra NBA Superior Access"/>
    <s v=""/>
    <x v="0"/>
    <s v="23173.09 Michelob NBA Bid PRIMO _ Uruguay"/>
    <s v=""/>
    <s v="Original"/>
    <n v="1844578"/>
    <s v="firm-bid"/>
    <m/>
    <m/>
    <m/>
    <m/>
    <m/>
    <m/>
    <m/>
    <n v="0"/>
    <n v="0"/>
    <n v="1504678.153846154"/>
    <m/>
    <n v="0"/>
    <n v="0"/>
    <n v="0"/>
    <n v="0"/>
    <n v="0"/>
    <n v="0"/>
    <n v="0"/>
    <n v="0"/>
    <n v="0"/>
    <n v="0"/>
    <n v="0"/>
    <n v="1844578"/>
    <m/>
    <m/>
    <m/>
    <m/>
    <m/>
    <m/>
    <m/>
    <m/>
    <m/>
    <m/>
    <m/>
    <m/>
    <m/>
    <x v="0"/>
  </r>
  <r>
    <s v="Michelob Ultra NBA Superior Access"/>
    <n v="0"/>
    <s v="Bargain Brand A"/>
    <s v="Bargain Brand A"/>
    <s v="Tier 3 Agency D"/>
    <s v="Michelob Ultra NBA Superior Access"/>
    <s v=""/>
    <x v="0"/>
    <s v="Michelob NBA shooting in Mexico"/>
    <s v=""/>
    <s v="Original"/>
    <n v="2237844"/>
    <s v="firm-bid"/>
    <m/>
    <m/>
    <m/>
    <m/>
    <m/>
    <m/>
    <m/>
    <n v="0"/>
    <n v="0"/>
    <n v="1504678.153846154"/>
    <m/>
    <n v="0"/>
    <n v="0"/>
    <n v="0"/>
    <n v="0"/>
    <n v="0"/>
    <n v="0"/>
    <n v="0"/>
    <n v="0"/>
    <n v="0"/>
    <n v="0"/>
    <n v="0"/>
    <n v="2237844"/>
    <m/>
    <m/>
    <m/>
    <m/>
    <m/>
    <m/>
    <m/>
    <m/>
    <m/>
    <m/>
    <m/>
    <m/>
    <m/>
    <x v="0"/>
  </r>
  <r>
    <s v="Michelob Ultra NBA Superior Access"/>
    <n v="0"/>
    <s v="Bargain Brand A"/>
    <s v="Bargain Brand A"/>
    <s v="Tier 3 Agency D"/>
    <s v="Michelob Ultra NBA Superior Access"/>
    <s v=""/>
    <x v="0"/>
    <s v="Michelob NBA shooting in Mexico and Usa"/>
    <s v=""/>
    <s v="Original"/>
    <n v="2704140"/>
    <s v="firm-bid"/>
    <m/>
    <m/>
    <m/>
    <m/>
    <m/>
    <m/>
    <m/>
    <n v="0"/>
    <n v="0"/>
    <n v="1504678.153846154"/>
    <m/>
    <n v="0"/>
    <n v="0"/>
    <n v="0"/>
    <n v="0"/>
    <n v="0"/>
    <n v="0"/>
    <n v="0"/>
    <n v="0"/>
    <n v="0"/>
    <n v="0"/>
    <n v="0"/>
    <n v="2704140"/>
    <m/>
    <m/>
    <m/>
    <m/>
    <m/>
    <m/>
    <m/>
    <m/>
    <m/>
    <m/>
    <m/>
    <m/>
    <m/>
    <x v="0"/>
  </r>
  <r>
    <s v="Michelob Ultra NBA Superior Access"/>
    <n v="0"/>
    <s v="Bargain Brand A"/>
    <s v="Bargain Brand A"/>
    <s v="Tier 3 Agency D"/>
    <s v="Michelob Ultra NBA Superior Access"/>
    <s v=""/>
    <x v="0"/>
    <s v="Michelob NBA shooting in Mexico (final budget)"/>
    <s v=""/>
    <s v="Original"/>
    <n v="2103934"/>
    <s v="firm-bid"/>
    <m/>
    <m/>
    <m/>
    <m/>
    <m/>
    <m/>
    <m/>
    <n v="0"/>
    <n v="0"/>
    <n v="1504678.153846154"/>
    <m/>
    <n v="0"/>
    <n v="0"/>
    <n v="0"/>
    <n v="0"/>
    <n v="0"/>
    <n v="0"/>
    <n v="0"/>
    <n v="0"/>
    <n v="0"/>
    <n v="0"/>
    <n v="0"/>
    <n v="2103934"/>
    <m/>
    <m/>
    <m/>
    <m/>
    <m/>
    <m/>
    <m/>
    <m/>
    <m/>
    <m/>
    <m/>
    <m/>
    <m/>
    <x v="0"/>
  </r>
  <r>
    <s v="Beckham Equity Campaign"/>
    <n v="1"/>
    <s v="Luxury Brand B"/>
    <s v="Luxury Brand B"/>
    <s v="Tier 3 Agency D"/>
    <s v="n/a"/>
    <s v="Division7"/>
    <x v="0"/>
    <s v="Division7 Production"/>
    <s v="MasterBid Div7 v3"/>
    <s v="Original"/>
    <n v="1237603"/>
    <s v="firm-bid"/>
    <n v="1237603"/>
    <m/>
    <m/>
    <m/>
    <m/>
    <m/>
    <m/>
    <n v="0"/>
    <n v="0"/>
    <n v="1237603"/>
    <n v="1237603"/>
    <n v="1237603"/>
    <n v="0"/>
    <n v="0"/>
    <n v="0"/>
    <n v="0"/>
    <n v="0"/>
    <n v="0"/>
    <n v="0"/>
    <n v="0"/>
    <n v="0"/>
    <n v="0"/>
    <n v="1237603"/>
    <m/>
    <m/>
    <m/>
    <m/>
    <n v="1237603"/>
    <m/>
    <m/>
    <m/>
    <m/>
    <m/>
    <m/>
    <m/>
    <m/>
    <x v="0"/>
  </r>
  <r>
    <s v="Beckham Equity Campaign"/>
    <n v="1"/>
    <s v="Luxury Brand B"/>
    <s v="Luxury Brand B"/>
    <s v="Tier 3 Agency D"/>
    <s v="n/a"/>
    <s v="The Mill"/>
    <x v="2"/>
    <s v="The Mill VFX"/>
    <s v="MillVFX"/>
    <s v="Original"/>
    <n v="178673"/>
    <s v="firm-bid"/>
    <n v="178673"/>
    <m/>
    <m/>
    <m/>
    <m/>
    <m/>
    <m/>
    <n v="0"/>
    <n v="0"/>
    <n v="178673"/>
    <n v="178673"/>
    <n v="178673"/>
    <n v="0"/>
    <n v="0"/>
    <n v="0"/>
    <n v="0"/>
    <n v="0"/>
    <n v="0"/>
    <n v="0"/>
    <n v="0"/>
    <n v="0"/>
    <n v="0"/>
    <m/>
    <n v="178673"/>
    <n v="178673"/>
    <m/>
    <m/>
    <m/>
    <n v="178673"/>
    <n v="178673"/>
    <m/>
    <m/>
    <m/>
    <m/>
    <m/>
    <m/>
    <x v="2"/>
  </r>
  <r>
    <s v="Beckham Equity Campaign"/>
    <n v="1"/>
    <s v="Luxury Brand B"/>
    <s v="Luxury Brand B"/>
    <s v="Tier 3 Agency D"/>
    <s v="n/a"/>
    <s v="Cosmo Street"/>
    <x v="3"/>
    <s v="Cosmo Street Editorial"/>
    <s v="Cosmo"/>
    <s v="Original"/>
    <n v="210000"/>
    <s v="firm-bid"/>
    <n v="210000"/>
    <m/>
    <m/>
    <m/>
    <m/>
    <m/>
    <m/>
    <n v="0"/>
    <n v="0"/>
    <n v="210000"/>
    <n v="210000"/>
    <n v="210000"/>
    <n v="0"/>
    <n v="0"/>
    <n v="0"/>
    <n v="0"/>
    <n v="0"/>
    <n v="0"/>
    <n v="0"/>
    <n v="0"/>
    <n v="0"/>
    <n v="0"/>
    <m/>
    <m/>
    <m/>
    <n v="210000"/>
    <n v="210000"/>
    <m/>
    <m/>
    <m/>
    <m/>
    <m/>
    <m/>
    <m/>
    <m/>
    <m/>
    <x v="3"/>
  </r>
  <r>
    <s v="BUD | Music | Music System - Key Visuals"/>
    <n v="1"/>
    <s v="Mainstream Brand B"/>
    <s v="Mainstream Brand B"/>
    <s v="Tier 1 Agency B"/>
    <s v="Music"/>
    <s v="Joint Editorial SP"/>
    <x v="13"/>
    <s v="JOINT_KEYVISUAL_Budweiser_Music System_240208"/>
    <s v=""/>
    <s v="Original"/>
    <n v="53280"/>
    <s v="firm-bid"/>
    <n v="149426.6667"/>
    <m/>
    <m/>
    <m/>
    <m/>
    <m/>
    <m/>
    <n v="0"/>
    <n v="0"/>
    <n v="149426.66666666669"/>
    <n v="53280"/>
    <n v="53280"/>
    <n v="0"/>
    <n v="0"/>
    <n v="0"/>
    <n v="0"/>
    <n v="0"/>
    <n v="0"/>
    <n v="0"/>
    <n v="0"/>
    <n v="0"/>
    <n v="0"/>
    <m/>
    <n v="53280"/>
    <n v="53280"/>
    <m/>
    <m/>
    <m/>
    <n v="53280"/>
    <n v="53280"/>
    <m/>
    <m/>
    <m/>
    <m/>
    <m/>
    <m/>
    <x v="2"/>
  </r>
  <r>
    <s v="BUD | Music | Music System - Key Visuals"/>
    <n v="0"/>
    <s v="Mainstream Brand B"/>
    <s v="Mainstream Brand B"/>
    <s v="Tier 1 Agency B"/>
    <s v="Music"/>
    <s v=""/>
    <x v="13"/>
    <s v="Tendril Design + Animation Inc. - Bid Package for Budweiser"/>
    <s v=""/>
    <s v="Original"/>
    <n v="185000"/>
    <s v="firm-bid"/>
    <m/>
    <m/>
    <m/>
    <m/>
    <m/>
    <m/>
    <m/>
    <n v="0"/>
    <n v="0"/>
    <n v="149426.66666666669"/>
    <m/>
    <n v="0"/>
    <n v="0"/>
    <n v="0"/>
    <n v="0"/>
    <n v="0"/>
    <n v="0"/>
    <n v="0"/>
    <n v="0"/>
    <n v="0"/>
    <n v="0"/>
    <n v="0"/>
    <m/>
    <n v="185000"/>
    <m/>
    <m/>
    <m/>
    <m/>
    <n v="185000"/>
    <m/>
    <m/>
    <m/>
    <m/>
    <m/>
    <m/>
    <m/>
    <x v="2"/>
  </r>
  <r>
    <s v="BUD | Music | Music System - Key Visuals"/>
    <n v="0"/>
    <s v="Mainstream Brand B"/>
    <s v="Mainstream Brand B"/>
    <s v="Tier 1 Agency B"/>
    <s v="Music"/>
    <s v=""/>
    <x v="13"/>
    <s v="Tendril Design + Animation Inc. - UPDATED Bid Package for Budweiser"/>
    <s v="Tendril_AICPBid_Budweiser_KV"/>
    <s v="Original"/>
    <n v="210000"/>
    <s v="firm-bid"/>
    <m/>
    <m/>
    <m/>
    <m/>
    <m/>
    <m/>
    <m/>
    <n v="0"/>
    <n v="0"/>
    <n v="149426.66666666669"/>
    <m/>
    <n v="0"/>
    <n v="0"/>
    <n v="0"/>
    <n v="0"/>
    <n v="0"/>
    <n v="0"/>
    <n v="0"/>
    <n v="0"/>
    <n v="0"/>
    <n v="0"/>
    <n v="0"/>
    <m/>
    <n v="210000"/>
    <m/>
    <m/>
    <m/>
    <m/>
    <n v="210000"/>
    <m/>
    <m/>
    <m/>
    <m/>
    <m/>
    <m/>
    <m/>
    <x v="2"/>
  </r>
  <r>
    <s v="BUD | Music | Music System - Animation"/>
    <n v="1"/>
    <s v="Mainstream Brand B"/>
    <s v="Mainstream Brand B"/>
    <s v="Tier 1 Agency B"/>
    <s v="Music"/>
    <s v="Joint Editorial SP"/>
    <x v="14"/>
    <s v="JOINT_ANIMATION_Budweiser_Music System_240208.docx.pdf"/>
    <s v=""/>
    <s v="Original"/>
    <n v="64800"/>
    <s v="firm-bid"/>
    <n v="300525"/>
    <m/>
    <m/>
    <m/>
    <m/>
    <m/>
    <m/>
    <n v="0"/>
    <n v="0"/>
    <n v="300525"/>
    <n v="64800"/>
    <n v="64800"/>
    <n v="0"/>
    <n v="0"/>
    <n v="0"/>
    <n v="0"/>
    <n v="0"/>
    <n v="0"/>
    <n v="0"/>
    <n v="0"/>
    <n v="0"/>
    <n v="0"/>
    <m/>
    <n v="64800"/>
    <n v="64800"/>
    <m/>
    <m/>
    <m/>
    <n v="64800"/>
    <n v="64800"/>
    <m/>
    <m/>
    <m/>
    <m/>
    <m/>
    <m/>
    <x v="2"/>
  </r>
  <r>
    <s v="BUD | Music | Music System - Animation"/>
    <n v="0"/>
    <s v="Mainstream Brand B"/>
    <s v="Mainstream Brand B"/>
    <s v="Tier 1 Agency B"/>
    <s v="Music"/>
    <s v=""/>
    <x v="14"/>
    <s v="Tendril Design + Animation Inc. Bid for Budweiser Animation - WKSP"/>
    <s v="Tendril_AICPBid_Budweiser_Animation_v01"/>
    <s v="Original"/>
    <n v="536250"/>
    <s v="firm-bid"/>
    <m/>
    <m/>
    <m/>
    <m/>
    <m/>
    <m/>
    <m/>
    <n v="0"/>
    <n v="0"/>
    <n v="300525"/>
    <m/>
    <n v="0"/>
    <n v="0"/>
    <n v="0"/>
    <n v="0"/>
    <n v="0"/>
    <n v="0"/>
    <n v="0"/>
    <n v="0"/>
    <n v="0"/>
    <n v="0"/>
    <n v="0"/>
    <m/>
    <n v="536250"/>
    <m/>
    <m/>
    <m/>
    <m/>
    <n v="536250"/>
    <m/>
    <m/>
    <m/>
    <m/>
    <m/>
    <m/>
    <m/>
    <x v="2"/>
  </r>
  <r>
    <s v="BUD | Music | Music System - Animation"/>
    <n v="1"/>
    <s v="Mainstream Brand B"/>
    <s v="Mainstream Brand B"/>
    <s v="Tier 1 Agency B"/>
    <s v="Music"/>
    <s v="Mugshot"/>
    <x v="6"/>
    <s v="Bud Music System"/>
    <s v=""/>
    <s v="Original"/>
    <n v="22000"/>
    <s v="firm-bid"/>
    <n v="22000"/>
    <m/>
    <m/>
    <m/>
    <m/>
    <n v="1"/>
    <m/>
    <n v="0"/>
    <n v="0"/>
    <n v="22000"/>
    <n v="22000"/>
    <n v="22000"/>
    <n v="0"/>
    <n v="0"/>
    <n v="0"/>
    <n v="22000"/>
    <n v="22000"/>
    <n v="0"/>
    <n v="0"/>
    <n v="22000"/>
    <n v="0"/>
    <n v="22000"/>
    <m/>
    <n v="22000"/>
    <n v="22000"/>
    <m/>
    <m/>
    <m/>
    <m/>
    <m/>
    <m/>
    <m/>
    <m/>
    <m/>
    <n v="22000"/>
    <n v="22000"/>
    <x v="4"/>
  </r>
  <r>
    <s v="BUD | Music | Music System - Animation"/>
    <n v="1"/>
    <s v="Mainstream Brand B"/>
    <s v="Mainstream Brand B"/>
    <s v="Tier 1 Agency B"/>
    <s v="Music"/>
    <s v="Joint Editorial SP"/>
    <x v="1"/>
    <s v="JOINT_FINISHING_Budweiser_Music System_240209"/>
    <s v=""/>
    <s v="Original"/>
    <n v="59040"/>
    <s v="firm-bid"/>
    <n v="59040"/>
    <m/>
    <m/>
    <m/>
    <m/>
    <m/>
    <m/>
    <n v="0"/>
    <n v="0"/>
    <n v="59040"/>
    <n v="59040"/>
    <n v="59040"/>
    <n v="0"/>
    <n v="0"/>
    <n v="0"/>
    <n v="0"/>
    <n v="0"/>
    <n v="0"/>
    <n v="0"/>
    <n v="0"/>
    <n v="0"/>
    <n v="0"/>
    <m/>
    <n v="59040"/>
    <n v="59040"/>
    <m/>
    <m/>
    <m/>
    <m/>
    <m/>
    <m/>
    <m/>
    <n v="59040"/>
    <n v="59040"/>
    <m/>
    <m/>
    <x v="1"/>
  </r>
  <r>
    <s v="ULTRA ’23-’24 Courtside Production"/>
    <n v="1"/>
    <s v="Luxury Brand A"/>
    <s v="Luxury Brand A"/>
    <s v="Tier 1 Agency B"/>
    <s v="n/a"/>
    <s v="Wave Studios NY"/>
    <x v="4"/>
    <s v="Sound design - WAVE"/>
    <s v="Wave"/>
    <s v="Original"/>
    <n v="9715"/>
    <s v="firm-bid"/>
    <n v="9715"/>
    <m/>
    <m/>
    <m/>
    <m/>
    <m/>
    <m/>
    <n v="0"/>
    <n v="0"/>
    <n v="9715"/>
    <n v="9715"/>
    <n v="9715"/>
    <n v="0"/>
    <n v="0"/>
    <n v="0"/>
    <n v="0"/>
    <n v="0"/>
    <n v="0"/>
    <n v="0"/>
    <n v="0"/>
    <n v="0"/>
    <n v="0"/>
    <m/>
    <n v="9715"/>
    <n v="9715"/>
    <m/>
    <m/>
    <m/>
    <m/>
    <m/>
    <m/>
    <m/>
    <m/>
    <m/>
    <n v="9715"/>
    <n v="9715"/>
    <x v="4"/>
  </r>
  <r>
    <s v="ULTRA ’23-’24 Courtside Production"/>
    <n v="1"/>
    <s v="Luxury Brand A"/>
    <s v="Luxury Brand A"/>
    <s v="Tier 1 Agency B"/>
    <s v="n/a"/>
    <s v="Office of Development &amp; Design (O/DD)"/>
    <x v="14"/>
    <s v="O/DD Animation and Design"/>
    <s v="ODD"/>
    <s v="Original"/>
    <n v="144834"/>
    <s v="firm-bid"/>
    <n v="144834"/>
    <m/>
    <m/>
    <m/>
    <m/>
    <m/>
    <m/>
    <n v="0"/>
    <n v="0"/>
    <n v="144834"/>
    <n v="144834"/>
    <n v="144834"/>
    <n v="0"/>
    <n v="0"/>
    <n v="0"/>
    <n v="0"/>
    <n v="0"/>
    <n v="0"/>
    <n v="0"/>
    <n v="0"/>
    <n v="0"/>
    <n v="0"/>
    <m/>
    <n v="144834"/>
    <n v="144834"/>
    <m/>
    <m/>
    <m/>
    <n v="144834"/>
    <n v="144834"/>
    <m/>
    <m/>
    <m/>
    <m/>
    <m/>
    <m/>
    <x v="2"/>
  </r>
  <r>
    <s v="Bud Light 2024 Super Bowl"/>
    <n v="1"/>
    <s v="Luxury Brand A"/>
    <s v="Luxury Brand A"/>
    <s v="Tier 2 Agency B"/>
    <s v="n/a"/>
    <s v="MJZ"/>
    <x v="0"/>
    <s v="Production Bid"/>
    <s v="Production EXPORT"/>
    <s v="Original"/>
    <n v="1957018"/>
    <s v="firm-bid"/>
    <n v="1957018"/>
    <m/>
    <m/>
    <m/>
    <m/>
    <m/>
    <m/>
    <n v="0"/>
    <n v="0"/>
    <n v="1957018"/>
    <n v="1957018"/>
    <n v="1957018"/>
    <n v="0"/>
    <n v="0"/>
    <n v="0"/>
    <n v="0"/>
    <n v="0"/>
    <n v="0"/>
    <n v="0"/>
    <n v="0"/>
    <n v="0"/>
    <n v="0"/>
    <n v="1957018"/>
    <m/>
    <m/>
    <m/>
    <m/>
    <n v="1957018"/>
    <m/>
    <m/>
    <m/>
    <m/>
    <m/>
    <m/>
    <m/>
    <m/>
    <x v="0"/>
  </r>
  <r>
    <s v="Bud Light 2024 Super Bowl"/>
    <n v="1"/>
    <s v="Luxury Brand A"/>
    <s v="Luxury Brand A"/>
    <s v="Tier 2 Agency B"/>
    <s v="n/a"/>
    <s v="Work Editorial"/>
    <x v="3"/>
    <s v="Editorial Bid"/>
    <s v="Editorial EXPORT"/>
    <s v="Original"/>
    <n v="170269"/>
    <s v="firm-bid"/>
    <n v="170269"/>
    <m/>
    <m/>
    <m/>
    <m/>
    <m/>
    <m/>
    <n v="0"/>
    <n v="0"/>
    <n v="170269"/>
    <n v="170269"/>
    <n v="170269"/>
    <n v="0"/>
    <n v="0"/>
    <n v="0"/>
    <n v="0"/>
    <n v="0"/>
    <n v="0"/>
    <n v="0"/>
    <n v="0"/>
    <n v="0"/>
    <n v="0"/>
    <m/>
    <m/>
    <m/>
    <n v="170269"/>
    <n v="170269"/>
    <m/>
    <m/>
    <m/>
    <m/>
    <m/>
    <m/>
    <m/>
    <m/>
    <m/>
    <x v="3"/>
  </r>
  <r>
    <s v="Bud Light 2024 Super Bowl"/>
    <n v="1"/>
    <s v="Luxury Brand A"/>
    <s v="Luxury Brand A"/>
    <s v="Tier 2 Agency B"/>
    <s v="n/a"/>
    <s v="The Mill"/>
    <x v="1"/>
    <s v="Finishing Bid"/>
    <s v="Finishing EXPORT"/>
    <s v="Original"/>
    <n v="427540"/>
    <s v="firm-bid"/>
    <n v="427540"/>
    <m/>
    <m/>
    <m/>
    <m/>
    <m/>
    <m/>
    <n v="0"/>
    <n v="0"/>
    <n v="427540"/>
    <n v="427540"/>
    <n v="427540"/>
    <n v="0"/>
    <n v="0"/>
    <n v="0"/>
    <n v="0"/>
    <n v="0"/>
    <n v="0"/>
    <n v="0"/>
    <n v="0"/>
    <n v="0"/>
    <n v="0"/>
    <m/>
    <n v="427540"/>
    <n v="427540"/>
    <m/>
    <m/>
    <m/>
    <m/>
    <m/>
    <m/>
    <m/>
    <n v="427540"/>
    <n v="427540"/>
    <m/>
    <m/>
    <x v="1"/>
  </r>
  <r>
    <s v="Bud Light 2024 NFL Production"/>
    <n v="0"/>
    <s v="Mainstream Brand A"/>
    <s v="Mainstream Brand A"/>
    <s v="Tier 1 Agency C"/>
    <s v="2024 NFL"/>
    <s v=""/>
    <x v="0"/>
    <s v="WW7 x David Shafei | Bud Light x NFL Cans 2024"/>
    <s v="Bud Light_output_ABID"/>
    <s v="Original"/>
    <n v="958215.53899999999"/>
    <s v="firm-bid"/>
    <m/>
    <m/>
    <m/>
    <m/>
    <m/>
    <m/>
    <m/>
    <n v="0"/>
    <n v="0"/>
    <n v="958215.53899999999"/>
    <m/>
    <n v="0"/>
    <n v="0"/>
    <n v="0"/>
    <n v="0"/>
    <n v="0"/>
    <n v="0"/>
    <n v="0"/>
    <n v="0"/>
    <n v="0"/>
    <n v="0"/>
    <n v="0"/>
    <n v="958215.53899999999"/>
    <m/>
    <m/>
    <m/>
    <m/>
    <m/>
    <m/>
    <m/>
    <m/>
    <m/>
    <m/>
    <m/>
    <m/>
    <m/>
    <x v="0"/>
  </r>
  <r>
    <s v="Bud Light 2024 NFL Production"/>
    <n v="0"/>
    <s v="Mainstream Brand A"/>
    <s v="Mainstream Brand A"/>
    <s v="Tier 1 Agency C"/>
    <s v="2024 NFL"/>
    <s v=""/>
    <x v="3"/>
    <s v="Budlight Offline &amp; Mix"/>
    <s v="Bid_12720_1"/>
    <s v="Original"/>
    <n v="158357.29999999999"/>
    <s v="cost-plus"/>
    <m/>
    <m/>
    <m/>
    <m/>
    <m/>
    <n v="1"/>
    <n v="1"/>
    <n v="0"/>
    <n v="0"/>
    <n v="158357.29999999999"/>
    <m/>
    <n v="0"/>
    <n v="0"/>
    <n v="0"/>
    <n v="158357.29999999999"/>
    <n v="158357.29999999999"/>
    <n v="0"/>
    <n v="0"/>
    <n v="0"/>
    <n v="0"/>
    <n v="0"/>
    <n v="158357.29999999999"/>
    <m/>
    <m/>
    <m/>
    <m/>
    <n v="158357.29999999999"/>
    <m/>
    <m/>
    <m/>
    <m/>
    <m/>
    <m/>
    <m/>
    <m/>
    <m/>
    <x v="3"/>
  </r>
  <r>
    <s v="Bud Light 2024 NFL Production"/>
    <n v="0"/>
    <s v="Mainstream Brand A"/>
    <s v="Mainstream Brand A"/>
    <s v="Tier 1 Agency C"/>
    <s v="2024 NFL"/>
    <s v=""/>
    <x v="9"/>
    <s v="WW7 Bud Light NFL Cans 24 PM Rider Estimate"/>
    <s v="Bud Light_output_ABID_PMRiderEstimate"/>
    <s v="Original"/>
    <n v="47299.45"/>
    <s v="cost-plus"/>
    <m/>
    <m/>
    <m/>
    <m/>
    <m/>
    <m/>
    <m/>
    <n v="0"/>
    <n v="0"/>
    <n v="47299.45"/>
    <m/>
    <n v="0"/>
    <n v="0"/>
    <n v="0"/>
    <n v="0"/>
    <n v="0"/>
    <n v="0"/>
    <n v="0"/>
    <n v="0"/>
    <n v="0"/>
    <n v="0"/>
    <n v="0"/>
    <m/>
    <n v="47299.45"/>
    <m/>
    <m/>
    <m/>
    <m/>
    <m/>
    <m/>
    <m/>
    <m/>
    <m/>
    <m/>
    <m/>
    <m/>
    <x v="0"/>
  </r>
  <r>
    <s v="Bud Light 2024 NFL Production"/>
    <n v="0"/>
    <s v="Mainstream Brand A"/>
    <s v="Mainstream Brand A"/>
    <s v="Tier 1 Agency C"/>
    <s v="2024 NFL"/>
    <s v=""/>
    <x v="10"/>
    <s v="WW7 x David Shafei | Bud Light x NFL Cans 2024"/>
    <s v="Bud Light_output_ABID_brokerage"/>
    <s v="Original"/>
    <n v="15380.8"/>
    <s v="cost-plus"/>
    <m/>
    <m/>
    <m/>
    <m/>
    <m/>
    <m/>
    <m/>
    <n v="0"/>
    <n v="0"/>
    <n v="15380.8"/>
    <m/>
    <n v="0"/>
    <n v="0"/>
    <n v="0"/>
    <n v="0"/>
    <n v="0"/>
    <n v="0"/>
    <n v="0"/>
    <n v="0"/>
    <n v="0"/>
    <n v="0"/>
    <n v="0"/>
    <m/>
    <n v="15380.8"/>
    <m/>
    <m/>
    <m/>
    <m/>
    <m/>
    <m/>
    <m/>
    <m/>
    <m/>
    <m/>
    <m/>
    <m/>
    <x v="0"/>
  </r>
  <r>
    <s v="Busch Light Equity 2025"/>
    <n v="0"/>
    <s v="Luxury Brand A"/>
    <s v="Luxury Brand A"/>
    <s v="Tier 1 Agency C"/>
    <s v="n/a"/>
    <s v=""/>
    <x v="4"/>
    <s v="Audio Post"/>
    <s v=""/>
    <s v="Original"/>
    <n v="15250"/>
    <s v="cost-plus"/>
    <m/>
    <m/>
    <m/>
    <m/>
    <m/>
    <m/>
    <m/>
    <n v="0"/>
    <n v="0"/>
    <n v="15250"/>
    <m/>
    <n v="0"/>
    <n v="0"/>
    <n v="0"/>
    <n v="0"/>
    <n v="0"/>
    <n v="0"/>
    <n v="0"/>
    <n v="0"/>
    <n v="0"/>
    <n v="0"/>
    <n v="0"/>
    <m/>
    <n v="15250"/>
    <m/>
    <m/>
    <m/>
    <m/>
    <m/>
    <m/>
    <m/>
    <m/>
    <m/>
    <m/>
    <n v="15250"/>
    <m/>
    <x v="4"/>
  </r>
  <r>
    <s v="Busch Light Equity 2025"/>
    <n v="0"/>
    <s v="Luxury Brand A"/>
    <s v="Luxury Brand A"/>
    <s v="Tier 1 Agency C"/>
    <s v="n/a"/>
    <s v=""/>
    <x v="4"/>
    <s v="Busch Light Equity 2025"/>
    <s v="AUDIO_BreakGlass_BuschLight_BidFile"/>
    <s v="Original"/>
    <n v="15250"/>
    <s v="cost-plus"/>
    <m/>
    <m/>
    <m/>
    <m/>
    <m/>
    <m/>
    <m/>
    <n v="0"/>
    <n v="0"/>
    <n v="15250"/>
    <m/>
    <n v="0"/>
    <n v="0"/>
    <n v="0"/>
    <n v="0"/>
    <n v="0"/>
    <n v="0"/>
    <n v="0"/>
    <n v="0"/>
    <n v="0"/>
    <n v="0"/>
    <n v="0"/>
    <m/>
    <n v="15250"/>
    <m/>
    <m/>
    <m/>
    <m/>
    <m/>
    <m/>
    <m/>
    <m/>
    <m/>
    <m/>
    <n v="15250"/>
    <m/>
    <x v="4"/>
  </r>
  <r>
    <s v="NÜTRL 2025 Equity"/>
    <n v="0"/>
    <s v="Luxury Brand A"/>
    <s v="Luxury Brand A"/>
    <s v="Tier 1 Agency C"/>
    <s v="n/a"/>
    <s v=""/>
    <x v="0"/>
    <s v="BNS NÜTRL Bid Package V1"/>
    <s v="LISBON 3 DAY V3_output_ABID (1)"/>
    <s v="Original"/>
    <n v="578436.6"/>
    <s v="firm-bid"/>
    <m/>
    <m/>
    <n v="1"/>
    <m/>
    <m/>
    <m/>
    <m/>
    <n v="0"/>
    <n v="0"/>
    <n v="587160.48"/>
    <m/>
    <n v="0"/>
    <n v="0"/>
    <n v="578436.6"/>
    <n v="0"/>
    <n v="0"/>
    <n v="0"/>
    <n v="0"/>
    <n v="0"/>
    <n v="0"/>
    <n v="578436.6"/>
    <n v="0"/>
    <n v="578436.6"/>
    <m/>
    <m/>
    <m/>
    <m/>
    <m/>
    <m/>
    <m/>
    <m/>
    <m/>
    <m/>
    <m/>
    <m/>
    <m/>
    <x v="0"/>
  </r>
  <r>
    <s v="NÜTRL 2025 Equity"/>
    <n v="0"/>
    <s v="Luxury Brand A"/>
    <s v="Luxury Brand A"/>
    <s v="Tier 1 Agency C"/>
    <s v="n/a"/>
    <s v=""/>
    <x v="0"/>
    <s v="BNS NÜTRL Bid Package V2"/>
    <s v="LISBON 2 DAY V4_output_ABID"/>
    <s v="Original"/>
    <n v="485985.8"/>
    <s v="firm-bid"/>
    <m/>
    <m/>
    <n v="1"/>
    <m/>
    <m/>
    <m/>
    <m/>
    <n v="0"/>
    <n v="0"/>
    <n v="587160.48"/>
    <m/>
    <n v="0"/>
    <n v="0"/>
    <n v="485985.8"/>
    <n v="0"/>
    <n v="0"/>
    <n v="0"/>
    <n v="0"/>
    <n v="0"/>
    <n v="0"/>
    <n v="485985.8"/>
    <n v="0"/>
    <n v="485985.8"/>
    <m/>
    <m/>
    <m/>
    <m/>
    <m/>
    <m/>
    <m/>
    <m/>
    <m/>
    <m/>
    <m/>
    <m/>
    <m/>
    <x v="0"/>
  </r>
  <r>
    <s v="NÜTRL 2025 Equity"/>
    <n v="0"/>
    <s v="Luxury Brand A"/>
    <s v="Luxury Brand A"/>
    <s v="Tier 1 Agency C"/>
    <s v="n/a"/>
    <s v=""/>
    <x v="0"/>
    <s v="NUTRL_MvsM_Update_15Aug"/>
    <s v="MvsM_NUTRL_Production"/>
    <s v="Original"/>
    <n v="284038"/>
    <s v="firm-bid"/>
    <m/>
    <m/>
    <m/>
    <n v="1"/>
    <m/>
    <m/>
    <m/>
    <n v="0"/>
    <n v="0"/>
    <n v="587160.48"/>
    <m/>
    <n v="0"/>
    <n v="0"/>
    <n v="0"/>
    <n v="0"/>
    <n v="0"/>
    <n v="0"/>
    <n v="0"/>
    <n v="0"/>
    <n v="0"/>
    <n v="284038"/>
    <n v="0"/>
    <n v="284038"/>
    <m/>
    <m/>
    <m/>
    <m/>
    <m/>
    <m/>
    <m/>
    <m/>
    <m/>
    <m/>
    <m/>
    <m/>
    <m/>
    <x v="0"/>
  </r>
  <r>
    <s v="NÜTRL 2025 Equity"/>
    <n v="0"/>
    <s v="Luxury Brand A"/>
    <s v="Luxury Brand A"/>
    <s v="Tier 1 Agency C"/>
    <s v="n/a"/>
    <s v=""/>
    <x v="0"/>
    <s v="Mathematic_NUTRL_Bid_Package_CorrectTotal_v1_20240809"/>
    <s v=""/>
    <s v="Original"/>
    <n v="1074669"/>
    <s v="firm-bid"/>
    <m/>
    <m/>
    <m/>
    <m/>
    <m/>
    <m/>
    <m/>
    <n v="0"/>
    <n v="0"/>
    <n v="587160.48"/>
    <m/>
    <n v="0"/>
    <n v="0"/>
    <n v="0"/>
    <n v="0"/>
    <n v="0"/>
    <n v="0"/>
    <n v="0"/>
    <n v="0"/>
    <n v="0"/>
    <n v="0"/>
    <n v="0"/>
    <n v="1074669"/>
    <m/>
    <m/>
    <m/>
    <m/>
    <m/>
    <m/>
    <m/>
    <m/>
    <m/>
    <m/>
    <m/>
    <m/>
    <m/>
    <x v="0"/>
  </r>
  <r>
    <s v="NÜTRL 2025 Equity"/>
    <n v="0"/>
    <s v="Luxury Brand A"/>
    <s v="Luxury Brand A"/>
    <s v="Tier 1 Agency C"/>
    <s v="n/a"/>
    <s v=""/>
    <x v="0"/>
    <s v="Mathematic_NUTRL_Production_Only_Bid_Package_20240814"/>
    <s v=""/>
    <s v="Original"/>
    <n v="512673"/>
    <s v="firm-bid"/>
    <m/>
    <m/>
    <m/>
    <m/>
    <m/>
    <m/>
    <m/>
    <n v="0"/>
    <n v="0"/>
    <n v="587160.48"/>
    <m/>
    <n v="0"/>
    <n v="0"/>
    <n v="0"/>
    <n v="0"/>
    <n v="0"/>
    <n v="0"/>
    <n v="0"/>
    <n v="0"/>
    <n v="0"/>
    <n v="0"/>
    <n v="0"/>
    <n v="512673"/>
    <m/>
    <m/>
    <m/>
    <m/>
    <m/>
    <m/>
    <m/>
    <m/>
    <m/>
    <m/>
    <m/>
    <m/>
    <m/>
    <x v="0"/>
  </r>
  <r>
    <s v="NÜTRL 2025 Equity"/>
    <n v="0"/>
    <s v="Luxury Brand A"/>
    <s v="Luxury Brand A"/>
    <s v="Tier 1 Agency C"/>
    <s v="n/a"/>
    <s v=""/>
    <x v="3"/>
    <s v="BNS NÜTRL Bid Package V2"/>
    <s v="ABID BNS NUTRL Post Bid V2"/>
    <s v="Original"/>
    <n v="502480"/>
    <s v="firm-bid"/>
    <m/>
    <m/>
    <n v="1"/>
    <m/>
    <m/>
    <m/>
    <m/>
    <n v="0"/>
    <n v="0"/>
    <n v="446970.8"/>
    <m/>
    <n v="0"/>
    <n v="0"/>
    <n v="502480"/>
    <n v="0"/>
    <n v="0"/>
    <n v="0"/>
    <n v="0"/>
    <n v="0"/>
    <n v="0"/>
    <n v="502480"/>
    <n v="0"/>
    <m/>
    <m/>
    <m/>
    <m/>
    <n v="502480"/>
    <m/>
    <m/>
    <m/>
    <m/>
    <m/>
    <m/>
    <m/>
    <m/>
    <m/>
    <x v="3"/>
  </r>
  <r>
    <s v="NÜTRL 2025 Equity"/>
    <n v="0"/>
    <s v="Luxury Brand A"/>
    <s v="Luxury Brand A"/>
    <s v="Tier 1 Agency C"/>
    <s v="n/a"/>
    <s v=""/>
    <x v="3"/>
    <s v="NUTRL_MvsM_Update_15Aug"/>
    <s v="MvsM_NUTRL_Update15aug24"/>
    <s v="Original"/>
    <n v="439032.4"/>
    <s v="firm-bid"/>
    <m/>
    <m/>
    <m/>
    <n v="1"/>
    <m/>
    <m/>
    <m/>
    <n v="0"/>
    <n v="0"/>
    <n v="446970.8"/>
    <m/>
    <n v="0"/>
    <n v="0"/>
    <n v="0"/>
    <n v="0"/>
    <n v="0"/>
    <n v="0"/>
    <n v="0"/>
    <n v="0"/>
    <n v="0"/>
    <n v="439032.4"/>
    <n v="0"/>
    <m/>
    <m/>
    <m/>
    <m/>
    <n v="439032.4"/>
    <m/>
    <m/>
    <m/>
    <m/>
    <m/>
    <m/>
    <m/>
    <m/>
    <m/>
    <x v="3"/>
  </r>
  <r>
    <s v="NÜTRL 2025 Equity"/>
    <n v="0"/>
    <s v="Luxury Brand A"/>
    <s v="Luxury Brand A"/>
    <s v="Tier 1 Agency C"/>
    <s v="n/a"/>
    <s v=""/>
    <x v="3"/>
    <s v="Mathematic_NUTRL_Production_Only_Bid_Package_20240814"/>
    <s v=""/>
    <s v="Original"/>
    <n v="399400"/>
    <s v="firm-bid"/>
    <m/>
    <m/>
    <m/>
    <m/>
    <m/>
    <m/>
    <m/>
    <n v="0"/>
    <n v="0"/>
    <n v="446970.8"/>
    <m/>
    <n v="0"/>
    <n v="0"/>
    <n v="0"/>
    <n v="0"/>
    <n v="0"/>
    <n v="0"/>
    <n v="0"/>
    <n v="0"/>
    <n v="0"/>
    <n v="0"/>
    <n v="0"/>
    <m/>
    <m/>
    <m/>
    <m/>
    <n v="399400"/>
    <m/>
    <m/>
    <m/>
    <m/>
    <m/>
    <m/>
    <m/>
    <m/>
    <m/>
    <x v="3"/>
  </r>
  <r>
    <s v="Budweiser / Superbowl 2025 - First Delivery :60, :30, :6s + Equity Spots (Grill :15, Tail Gate :15, Fold Of Honor :15)"/>
    <n v="1"/>
    <s v="Mainstream Brand B"/>
    <s v="Mainstream Brand B"/>
    <s v="Tier 1 Agency A"/>
    <s v="2025 Superbowl and Equity"/>
    <s v="SMUGGLER"/>
    <x v="0"/>
    <s v="Bid Package Budweiser HAR LA v5"/>
    <s v=""/>
    <s v="Original"/>
    <n v="1937119"/>
    <s v="firm-bid"/>
    <n v="2268382.5"/>
    <m/>
    <m/>
    <m/>
    <m/>
    <m/>
    <m/>
    <n v="0"/>
    <n v="0"/>
    <n v="2268382.5"/>
    <n v="1937119"/>
    <n v="1937119"/>
    <n v="0"/>
    <n v="0"/>
    <n v="0"/>
    <n v="0"/>
    <n v="0"/>
    <n v="0"/>
    <n v="0"/>
    <n v="0"/>
    <n v="0"/>
    <n v="0"/>
    <n v="1937119"/>
    <m/>
    <m/>
    <m/>
    <m/>
    <n v="1937119"/>
    <m/>
    <m/>
    <m/>
    <m/>
    <m/>
    <m/>
    <m/>
    <m/>
    <x v="0"/>
  </r>
  <r>
    <s v="Budweiser / Superbowl 2025 - First Delivery :60, :30, :6s + Equity Spots (Grill :15, Tail Gate :15, Fold Of Honor :15)"/>
    <n v="0"/>
    <s v="Mainstream Brand B"/>
    <s v="Mainstream Brand B"/>
    <s v="Tier 1 Agency A"/>
    <s v="2025 Superbowl and Equity"/>
    <s v=""/>
    <x v="0"/>
    <s v="Budweiser Lance Acord California Only"/>
    <s v="Budweiser_Lance CA Only V10"/>
    <s v="Original"/>
    <n v="2199147"/>
    <s v="firm-bid"/>
    <m/>
    <m/>
    <m/>
    <m/>
    <m/>
    <n v="1"/>
    <m/>
    <n v="0"/>
    <n v="0"/>
    <n v="2268382.5"/>
    <m/>
    <n v="0"/>
    <n v="0"/>
    <n v="0"/>
    <n v="0"/>
    <n v="2199147"/>
    <n v="0"/>
    <n v="0"/>
    <n v="0"/>
    <n v="0"/>
    <n v="0"/>
    <n v="2199147"/>
    <n v="2199147"/>
    <m/>
    <m/>
    <m/>
    <m/>
    <m/>
    <m/>
    <m/>
    <m/>
    <m/>
    <m/>
    <m/>
    <m/>
    <m/>
    <x v="0"/>
  </r>
  <r>
    <s v="Budweiser / Superbowl 2025 - First Delivery :60, :30, :6s + Equity Spots (Grill :15, Tail Gate :15, Fold Of Honor :15)"/>
    <n v="0"/>
    <s v="Mainstream Brand B"/>
    <s v="Mainstream Brand B"/>
    <s v="Tier 1 Agency A"/>
    <s v="2025 Superbowl and Equity"/>
    <s v=""/>
    <x v="0"/>
    <s v="Budweiser Lance Acord Montana &amp; California"/>
    <s v="Budweiser_Lance MT CA V8"/>
    <s v="Original"/>
    <n v="2298233"/>
    <s v="firm-bid"/>
    <m/>
    <m/>
    <m/>
    <m/>
    <m/>
    <n v="1"/>
    <m/>
    <n v="0"/>
    <n v="0"/>
    <n v="2268382.5"/>
    <m/>
    <n v="0"/>
    <n v="0"/>
    <n v="0"/>
    <n v="0"/>
    <n v="2298233"/>
    <n v="0"/>
    <n v="0"/>
    <n v="0"/>
    <n v="0"/>
    <n v="0"/>
    <n v="2298233"/>
    <n v="2298233"/>
    <m/>
    <m/>
    <m/>
    <m/>
    <m/>
    <m/>
    <m/>
    <m/>
    <m/>
    <m/>
    <m/>
    <m/>
    <m/>
    <x v="0"/>
  </r>
  <r>
    <s v="Budweiser / Superbowl 2025 - First Delivery :60, :30, :6s + Equity Spots (Grill :15, Tail Gate :15, Fold Of Honor :15)"/>
    <n v="0"/>
    <s v="Mainstream Brand B"/>
    <s v="Mainstream Brand B"/>
    <s v="Tier 1 Agency A"/>
    <s v="2025 Superbowl and Equity"/>
    <s v=""/>
    <x v="0"/>
    <s v="Budweiser LA/Southern Cal 5 Day - 9.20.24"/>
    <s v=""/>
    <s v="Original"/>
    <n v="2639031"/>
    <s v="firm-bid"/>
    <m/>
    <m/>
    <m/>
    <m/>
    <m/>
    <m/>
    <m/>
    <n v="0"/>
    <n v="0"/>
    <n v="2268382.5"/>
    <m/>
    <n v="0"/>
    <n v="0"/>
    <n v="0"/>
    <n v="0"/>
    <n v="0"/>
    <n v="0"/>
    <n v="0"/>
    <n v="0"/>
    <n v="0"/>
    <n v="0"/>
    <n v="0"/>
    <n v="2639031"/>
    <m/>
    <m/>
    <m/>
    <m/>
    <m/>
    <m/>
    <m/>
    <m/>
    <m/>
    <m/>
    <m/>
    <m/>
    <m/>
    <x v="0"/>
  </r>
  <r>
    <s v="Budweiser / Superbowl 2025 - First Delivery :60, :30, :6s + Equity Spots (Grill :15, Tail Gate :15, Fold Of Honor :15)"/>
    <n v="0"/>
    <s v="Mainstream Brand B"/>
    <s v="Mainstream Brand B"/>
    <s v="Tier 1 Agency A"/>
    <s v="2025 Superbowl and Equity"/>
    <s v=""/>
    <x v="3"/>
    <s v="Cosmo-Paul-BudSB2025-Bid0912"/>
    <s v="Cosmo-BudSB2025-Bid_22773_1"/>
    <s v="Original"/>
    <n v="134345"/>
    <s v="cost-plus"/>
    <m/>
    <m/>
    <m/>
    <m/>
    <m/>
    <n v="1"/>
    <n v="1"/>
    <n v="0"/>
    <n v="0"/>
    <n v="131010.71428571429"/>
    <m/>
    <n v="0"/>
    <n v="0"/>
    <n v="0"/>
    <n v="134345"/>
    <n v="134345"/>
    <n v="0"/>
    <n v="0"/>
    <n v="0"/>
    <n v="0"/>
    <n v="0"/>
    <n v="134345"/>
    <m/>
    <m/>
    <m/>
    <m/>
    <n v="134345"/>
    <m/>
    <m/>
    <m/>
    <m/>
    <m/>
    <m/>
    <m/>
    <m/>
    <m/>
    <x v="3"/>
  </r>
  <r>
    <s v="Budweiser / Superbowl 2025 - First Delivery :60, :30, :6s + Equity Spots (Grill :15, Tail Gate :15, Fold Of Honor :15)"/>
    <n v="0"/>
    <s v="Mainstream Brand B"/>
    <s v="Mainstream Brand B"/>
    <s v="Tier 1 Agency A"/>
    <s v="2025 Superbowl and Equity"/>
    <s v=""/>
    <x v="3"/>
    <s v="Exile Budweiser First Delivery"/>
    <s v="EXILE Budweiser First Delivery Bid_8878_1"/>
    <s v="Original"/>
    <n v="136670"/>
    <s v="cost-plus"/>
    <m/>
    <m/>
    <m/>
    <m/>
    <m/>
    <m/>
    <m/>
    <n v="0"/>
    <n v="0"/>
    <n v="131010.71428571429"/>
    <m/>
    <n v="0"/>
    <n v="0"/>
    <n v="0"/>
    <n v="0"/>
    <n v="0"/>
    <n v="0"/>
    <n v="0"/>
    <n v="0"/>
    <n v="0"/>
    <n v="0"/>
    <n v="0"/>
    <m/>
    <m/>
    <m/>
    <m/>
    <n v="136670"/>
    <m/>
    <m/>
    <m/>
    <m/>
    <m/>
    <m/>
    <m/>
    <m/>
    <m/>
    <x v="3"/>
  </r>
  <r>
    <s v="Budweiser / Superbowl 2025 - First Delivery :60, :30, :6s + Equity Spots (Grill :15, Tail Gate :15, Fold Of Honor :15)"/>
    <n v="0"/>
    <s v="Mainstream Brand B"/>
    <s v="Mainstream Brand B"/>
    <s v="Tier 1 Agency A"/>
    <s v="2025 Superbowl and Equity"/>
    <s v=""/>
    <x v="3"/>
    <s v="Exile Budweiser Equity Bid"/>
    <s v="EXILE Budweiser Equity Bid_8878_2"/>
    <s v="Original"/>
    <n v="88540"/>
    <s v="cost-plus"/>
    <m/>
    <m/>
    <m/>
    <m/>
    <m/>
    <m/>
    <m/>
    <n v="0"/>
    <n v="0"/>
    <n v="131010.71428571429"/>
    <m/>
    <n v="0"/>
    <n v="0"/>
    <n v="0"/>
    <n v="0"/>
    <n v="0"/>
    <n v="0"/>
    <n v="0"/>
    <n v="0"/>
    <n v="0"/>
    <n v="0"/>
    <n v="0"/>
    <m/>
    <m/>
    <m/>
    <m/>
    <n v="88540"/>
    <m/>
    <m/>
    <m/>
    <m/>
    <m/>
    <m/>
    <m/>
    <m/>
    <m/>
    <x v="3"/>
  </r>
  <r>
    <s v="Budweiser / Superbowl 2025 - First Delivery :60, :30, :6s + Equity Spots (Grill :15, Tail Gate :15, Fold Of Honor :15)"/>
    <n v="0"/>
    <s v="Mainstream Brand B"/>
    <s v="Mainstream Brand B"/>
    <s v="Tier 1 Agency A"/>
    <s v="2025 Superbowl and Equity"/>
    <s v=""/>
    <x v="3"/>
    <s v="Budweiser Superbowl 2025 First Delivery"/>
    <s v="Bid_13299_1_Budweiser_SB_Main"/>
    <s v="Original"/>
    <n v="136462.5"/>
    <s v="cost-plus"/>
    <m/>
    <m/>
    <m/>
    <m/>
    <m/>
    <m/>
    <m/>
    <n v="0"/>
    <n v="0"/>
    <n v="131010.71428571429"/>
    <m/>
    <n v="0"/>
    <n v="0"/>
    <n v="0"/>
    <n v="0"/>
    <n v="0"/>
    <n v="0"/>
    <n v="0"/>
    <n v="0"/>
    <n v="0"/>
    <n v="0"/>
    <n v="0"/>
    <m/>
    <m/>
    <m/>
    <m/>
    <n v="136462.5"/>
    <m/>
    <m/>
    <m/>
    <m/>
    <m/>
    <m/>
    <m/>
    <m/>
    <m/>
    <x v="3"/>
  </r>
  <r>
    <s v="Budweiser / Superbowl 2025 - First Delivery :60, :30, :6s + Equity Spots (Grill :15, Tail Gate :15, Fold Of Honor :15)"/>
    <n v="0"/>
    <s v="Mainstream Brand B"/>
    <s v="Mainstream Brand B"/>
    <s v="Tier 1 Agency A"/>
    <s v="2025 Superbowl and Equity"/>
    <s v=""/>
    <x v="3"/>
    <s v="Budweiser Equity Assets"/>
    <s v="Bid_13299_2_BudweiserSB_EquityAssets"/>
    <s v="Original"/>
    <n v="85562.5"/>
    <s v="cost-plus"/>
    <m/>
    <m/>
    <m/>
    <m/>
    <m/>
    <m/>
    <m/>
    <n v="0"/>
    <n v="0"/>
    <n v="131010.71428571429"/>
    <m/>
    <n v="0"/>
    <n v="0"/>
    <n v="0"/>
    <n v="0"/>
    <n v="0"/>
    <n v="0"/>
    <n v="0"/>
    <n v="0"/>
    <n v="0"/>
    <n v="0"/>
    <n v="0"/>
    <m/>
    <m/>
    <m/>
    <m/>
    <n v="85562.5"/>
    <m/>
    <m/>
    <m/>
    <m/>
    <m/>
    <m/>
    <m/>
    <m/>
    <m/>
    <x v="3"/>
  </r>
  <r>
    <s v="Budweiser / Superbowl 2025 - First Delivery :60, :30, :6s + Equity Spots (Grill :15, Tail Gate :15, Fold Of Honor :15)"/>
    <n v="0"/>
    <s v="Mainstream Brand B"/>
    <s v="Mainstream Brand B"/>
    <s v="Tier 1 Agency A"/>
    <s v="2025 Superbowl and Equity"/>
    <s v=""/>
    <x v="3"/>
    <s v="WORK Editorial | Budweiser SB"/>
    <s v=""/>
    <s v="Original"/>
    <n v="219930"/>
    <s v="cost-plus"/>
    <m/>
    <m/>
    <m/>
    <m/>
    <m/>
    <m/>
    <m/>
    <n v="0"/>
    <n v="0"/>
    <n v="131010.71428571429"/>
    <m/>
    <n v="0"/>
    <n v="0"/>
    <n v="0"/>
    <n v="0"/>
    <n v="0"/>
    <n v="0"/>
    <n v="0"/>
    <n v="0"/>
    <n v="0"/>
    <n v="0"/>
    <n v="0"/>
    <m/>
    <m/>
    <m/>
    <m/>
    <n v="219930"/>
    <m/>
    <m/>
    <m/>
    <m/>
    <m/>
    <m/>
    <m/>
    <m/>
    <m/>
    <x v="3"/>
  </r>
  <r>
    <s v="Budweiser / Superbowl 2025 - First Delivery :60, :30, :6s + Equity Spots (Grill :15, Tail Gate :15, Fold Of Honor :15)"/>
    <n v="0"/>
    <s v="Mainstream Brand B"/>
    <s v="Mainstream Brand B"/>
    <s v="Tier 1 Agency A"/>
    <s v="2025 Superbowl and Equity"/>
    <s v=""/>
    <x v="3"/>
    <s v="WORK Editorial | Budweiser SB | First Delivery Revision"/>
    <s v=""/>
    <s v="Original"/>
    <n v="115565"/>
    <s v="cost-plus"/>
    <m/>
    <m/>
    <m/>
    <m/>
    <m/>
    <m/>
    <m/>
    <n v="0"/>
    <n v="0"/>
    <n v="131010.71428571429"/>
    <m/>
    <n v="0"/>
    <n v="0"/>
    <n v="0"/>
    <n v="0"/>
    <n v="0"/>
    <n v="0"/>
    <n v="0"/>
    <n v="0"/>
    <n v="0"/>
    <n v="0"/>
    <n v="0"/>
    <m/>
    <m/>
    <m/>
    <m/>
    <n v="115565"/>
    <m/>
    <m/>
    <m/>
    <m/>
    <m/>
    <m/>
    <m/>
    <m/>
    <m/>
    <x v="3"/>
  </r>
  <r>
    <s v="Budweiser / Superbowl 2025 - First Delivery :60, :30, :6s + Equity Spots (Grill :15, Tail Gate :15, Fold Of Honor :15)"/>
    <n v="0"/>
    <s v="Mainstream Brand B"/>
    <s v="Mainstream Brand B"/>
    <s v="Tier 1 Agency A"/>
    <s v="2025 Superbowl and Equity"/>
    <s v=""/>
    <x v="2"/>
    <s v="Budweiser Superbowl - The Mill - Main Quote Q1125304 - Foal Head Replacement"/>
    <s v="Budweiser Superbowl - Main Quote - Foal Head Replacement"/>
    <s v="Original"/>
    <n v="677000"/>
    <s v="firm-bid"/>
    <m/>
    <m/>
    <m/>
    <m/>
    <m/>
    <m/>
    <m/>
    <n v="0"/>
    <n v="0"/>
    <n v="713883.33333333337"/>
    <m/>
    <n v="0"/>
    <n v="0"/>
    <n v="0"/>
    <n v="0"/>
    <n v="0"/>
    <n v="0"/>
    <n v="0"/>
    <n v="0"/>
    <n v="0"/>
    <n v="0"/>
    <n v="0"/>
    <m/>
    <n v="677000"/>
    <m/>
    <m/>
    <m/>
    <m/>
    <n v="677000"/>
    <m/>
    <m/>
    <m/>
    <m/>
    <m/>
    <m/>
    <m/>
    <x v="2"/>
  </r>
  <r>
    <s v="Budweiser / Superbowl 2025 - First Delivery :60, :30, :6s + Equity Spots (Grill :15, Tail Gate :15, Fold Of Honor :15)"/>
    <n v="0"/>
    <s v="Mainstream Brand B"/>
    <s v="Mainstream Brand B"/>
    <s v="Tier 1 Agency A"/>
    <s v="2025 Superbowl and Equity"/>
    <s v=""/>
    <x v="2"/>
    <s v="Budweiser Superbowl - The Mill - Main Quote Q1125285 - Full CG Foal"/>
    <s v="Budweiser Superbowl - The Mill - Main Quote Q1225285"/>
    <s v="Original"/>
    <n v="814650"/>
    <s v="firm-bid"/>
    <m/>
    <m/>
    <m/>
    <m/>
    <m/>
    <m/>
    <m/>
    <n v="0"/>
    <n v="0"/>
    <n v="713883.33333333337"/>
    <m/>
    <n v="0"/>
    <n v="0"/>
    <n v="0"/>
    <n v="0"/>
    <n v="0"/>
    <n v="0"/>
    <n v="0"/>
    <n v="0"/>
    <n v="0"/>
    <n v="0"/>
    <n v="0"/>
    <m/>
    <n v="814650"/>
    <m/>
    <m/>
    <m/>
    <m/>
    <n v="814650"/>
    <m/>
    <m/>
    <m/>
    <m/>
    <m/>
    <m/>
    <m/>
    <x v="2"/>
  </r>
  <r>
    <s v="Budweiser / Superbowl 2025 - First Delivery :60, :30, :6s + Equity Spots (Grill :15, Tail Gate :15, Fold Of Honor :15)"/>
    <n v="0"/>
    <s v="Mainstream Brand B"/>
    <s v="Mainstream Brand B"/>
    <s v="Tier 1 Agency A"/>
    <s v="2025 Superbowl and Equity"/>
    <s v=""/>
    <x v="2"/>
    <s v="Budweiser Superbowl - The Mill - Main Quote - Q1125428 - Foal Head Replacement"/>
    <s v="Budweiser Superbowl - The Mill - Main Quote Q1125428 - Foal Head Replacement"/>
    <s v="Original"/>
    <n v="650000"/>
    <s v="firm-bid"/>
    <m/>
    <m/>
    <m/>
    <m/>
    <m/>
    <m/>
    <m/>
    <n v="0"/>
    <n v="0"/>
    <n v="713883.33333333337"/>
    <m/>
    <n v="0"/>
    <n v="0"/>
    <n v="0"/>
    <n v="0"/>
    <n v="0"/>
    <n v="0"/>
    <n v="0"/>
    <n v="0"/>
    <n v="0"/>
    <n v="0"/>
    <n v="0"/>
    <m/>
    <n v="650000"/>
    <m/>
    <m/>
    <m/>
    <m/>
    <n v="650000"/>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7" firstHeaderRow="0" firstDataRow="1" firstDataCol="1"/>
  <pivotFields count="35">
    <pivotField showAll="0"/>
    <pivotField showAll="0"/>
    <pivotField showAll="0"/>
    <pivotField showAll="0"/>
    <pivotField showAll="0"/>
    <pivotField showAll="0"/>
    <pivotField showAll="0"/>
    <pivotField axis="axisRow" showAll="0">
      <items count="16">
        <item x="4"/>
        <item x="11"/>
        <item x="3"/>
        <item x="0"/>
        <item x="1"/>
        <item x="10"/>
        <item x="6"/>
        <item x="12"/>
        <item x="8"/>
        <item x="5"/>
        <item x="2"/>
        <item x="7"/>
        <item x="9"/>
        <item x="13"/>
        <item x="14"/>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29">
      <pivotArea dataOnly="0" outline="0" fieldPosition="0">
        <references count="1">
          <reference field="4294967294" count="1">
            <x v="0"/>
          </reference>
        </references>
      </pivotArea>
    </format>
    <format dxfId="128">
      <pivotArea dataOnly="0" outline="0" fieldPosition="0">
        <references count="1">
          <reference field="4294967294" count="1">
            <x v="1"/>
          </reference>
        </references>
      </pivotArea>
    </format>
    <format dxfId="127">
      <pivotArea collapsedLevelsAreSubtotals="1" fieldPosition="0">
        <references count="1">
          <reference field="7" count="3">
            <x v="0"/>
            <x v="1"/>
            <x v="2"/>
          </reference>
        </references>
      </pivotArea>
    </format>
    <format dxfId="126">
      <pivotArea field="7" type="button" dataOnly="0" labelOnly="1" outline="0" axis="axisRow" fieldPosition="0"/>
    </format>
    <format dxfId="125">
      <pivotArea dataOnly="0" labelOnly="1" fieldPosition="0">
        <references count="1">
          <reference field="7" count="3">
            <x v="0"/>
            <x v="1"/>
            <x v="2"/>
          </reference>
        </references>
      </pivotArea>
    </format>
    <format dxfId="124">
      <pivotArea dataOnly="0" labelOnly="1" outline="0" fieldPosition="0">
        <references count="1">
          <reference field="4294967294" count="4">
            <x v="0"/>
            <x v="1"/>
            <x v="2"/>
            <x v="3"/>
          </reference>
        </references>
      </pivotArea>
    </format>
    <format dxfId="123">
      <pivotArea collapsedLevelsAreSubtotals="1" fieldPosition="0">
        <references count="1">
          <reference field="7" count="7">
            <x v="4"/>
            <x v="5"/>
            <x v="6"/>
            <x v="7"/>
            <x v="8"/>
            <x v="9"/>
            <x v="10"/>
          </reference>
        </references>
      </pivotArea>
    </format>
    <format dxfId="122">
      <pivotArea grandRow="1" outline="0" collapsedLevelsAreSubtotals="1" fieldPosition="0"/>
    </format>
    <format dxfId="121">
      <pivotArea dataOnly="0" labelOnly="1" fieldPosition="0">
        <references count="1">
          <reference field="7" count="7">
            <x v="4"/>
            <x v="5"/>
            <x v="6"/>
            <x v="7"/>
            <x v="8"/>
            <x v="9"/>
            <x v="10"/>
          </reference>
        </references>
      </pivotArea>
    </format>
    <format dxfId="12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U11" firstHeaderRow="0" firstDataRow="1" firstDataCol="1"/>
  <pivotFields count="35">
    <pivotField showAll="0"/>
    <pivotField showAll="0"/>
    <pivotField showAll="0"/>
    <pivotField showAll="0"/>
    <pivotField axis="axisRow" showAll="0">
      <items count="28">
        <item m="1" x="23"/>
        <item m="1" x="24"/>
        <item m="1" x="26"/>
        <item m="1" x="25"/>
        <item m="1" x="20"/>
        <item m="1" x="21"/>
        <item m="1" x="22"/>
        <item m="1" x="9"/>
        <item m="1" x="10"/>
        <item m="1" x="11"/>
        <item m="1" x="12"/>
        <item m="1" x="13"/>
        <item m="1" x="14"/>
        <item m="1" x="15"/>
        <item m="1" x="16"/>
        <item m="1" x="17"/>
        <item m="1" x="18"/>
        <item m="1" x="19"/>
        <item x="0"/>
        <item x="1"/>
        <item x="2"/>
        <item x="3"/>
        <item x="4"/>
        <item x="5"/>
        <item x="6"/>
        <item x="7"/>
        <item x="8"/>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10">
    <i>
      <x v="18"/>
    </i>
    <i>
      <x v="19"/>
    </i>
    <i>
      <x v="20"/>
    </i>
    <i>
      <x v="21"/>
    </i>
    <i>
      <x v="22"/>
    </i>
    <i>
      <x v="23"/>
    </i>
    <i>
      <x v="24"/>
    </i>
    <i>
      <x v="25"/>
    </i>
    <i>
      <x v="26"/>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BID TOTAL" fld="11" baseField="0" baseItem="0"/>
    <dataField name="Sum of Total Award" fld="23" baseField="0" baseItem="0"/>
    <dataField name="Sum of Women Work Pitched" fld="20" baseField="0" baseItem="0"/>
    <dataField name="Sum of Women Work Awarded" fld="21" baseField="4" baseItem="0"/>
    <dataField name="Sum of Minority Creatives pitched" fld="26" baseField="0" baseItem="0"/>
    <dataField name="Sum of MinorityCreative Awards" fld="25" baseField="0" baseItem="0"/>
    <dataField name="Sum of Women Owned Pitched" fld="28" baseField="0" baseItem="0"/>
    <dataField name="Sum of Women Owned Award" fld="29" baseField="0" baseItem="0"/>
    <dataField name="Sum of Minority Owned Pitched" fld="27" baseField="0" baseItem="0"/>
    <dataField name="Sum of Minority Owned Award" fld="30" baseField="0" baseItem="0"/>
    <dataField name="Sum of Diverse Creative Awards" fld="31" baseField="0" baseItem="0"/>
    <dataField name="Sum of Diverse Owner Awards" fld="32" baseField="0" baseItem="0"/>
    <dataField name="Sum of Divers Creative Pitched" fld="33" baseField="0" baseItem="0"/>
    <dataField name="Sum of Diverse Owner Pitched" fld="34" baseField="0" baseItem="0"/>
  </dataFields>
  <formats count="9">
    <format dxfId="138">
      <pivotArea collapsedLevelsAreSubtotals="1" fieldPosition="0">
        <references count="1">
          <reference field="4" count="3">
            <x v="0"/>
            <x v="1"/>
            <x v="2"/>
          </reference>
        </references>
      </pivotArea>
    </format>
    <format dxfId="137">
      <pivotArea field="4" type="button" dataOnly="0" labelOnly="1" outline="0" axis="axisRow" fieldPosition="0"/>
    </format>
    <format dxfId="136">
      <pivotArea dataOnly="0" labelOnly="1" fieldPosition="0">
        <references count="1">
          <reference field="4" count="3">
            <x v="0"/>
            <x v="1"/>
            <x v="2"/>
          </reference>
        </references>
      </pivotArea>
    </format>
    <format dxfId="135">
      <pivotArea dataOnly="0" labelOnly="1" outline="0" fieldPosition="0">
        <references count="1">
          <reference field="4294967294" count="2">
            <x v="2"/>
            <x v="3"/>
          </reference>
        </references>
      </pivotArea>
    </format>
    <format dxfId="134">
      <pivotArea collapsedLevelsAreSubtotals="1" fieldPosition="0">
        <references count="1">
          <reference field="4" count="3">
            <x v="4"/>
            <x v="5"/>
            <x v="6"/>
          </reference>
        </references>
      </pivotArea>
    </format>
    <format dxfId="133">
      <pivotArea grandRow="1" outline="0" collapsedLevelsAreSubtotals="1" fieldPosition="0"/>
    </format>
    <format dxfId="132">
      <pivotArea dataOnly="0" labelOnly="1" fieldPosition="0">
        <references count="1">
          <reference field="4" count="3">
            <x v="4"/>
            <x v="5"/>
            <x v="6"/>
          </reference>
        </references>
      </pivotArea>
    </format>
    <format dxfId="131">
      <pivotArea dataOnly="0" labelOnly="1" grandRow="1" outline="0" fieldPosition="0"/>
    </format>
    <format dxfId="130">
      <pivotArea field="4"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54" firstHeaderRow="1" firstDataRow="1" firstDataCol="1"/>
  <pivotFields count="76">
    <pivotField showAll="0"/>
    <pivotField numFmtId="22" showAll="0"/>
    <pivotField showAll="0"/>
    <pivotField showAll="0"/>
    <pivotField showAll="0"/>
    <pivotField showAll="0"/>
    <pivotField axis="axisRow" showAll="0">
      <items count="27">
        <item m="1" x="23"/>
        <item m="1" x="20"/>
        <item m="1" x="18"/>
        <item m="1" x="24"/>
        <item m="1" x="25"/>
        <item m="1" x="17"/>
        <item m="1" x="21"/>
        <item m="1" x="22"/>
        <item m="1" x="19"/>
        <item m="1" x="8"/>
        <item m="1" x="9"/>
        <item m="1" x="10"/>
        <item m="1" x="11"/>
        <item m="1" x="12"/>
        <item m="1" x="13"/>
        <item m="1" x="14"/>
        <item m="1" x="15"/>
        <item m="1" x="16"/>
        <item x="0"/>
        <item x="1"/>
        <item x="2"/>
        <item x="3"/>
        <item x="4"/>
        <item x="5"/>
        <item x="6"/>
        <item x="7"/>
        <item t="default"/>
      </items>
    </pivotField>
    <pivotField showAll="0"/>
    <pivotField axis="axisRow" showAll="0">
      <items count="29">
        <item m="1" x="24"/>
        <item m="1" x="25"/>
        <item m="1" x="27"/>
        <item m="1" x="26"/>
        <item m="1" x="21"/>
        <item m="1" x="22"/>
        <item m="1" x="23"/>
        <item m="1" x="20"/>
        <item m="1" x="10"/>
        <item m="1" x="11"/>
        <item m="1" x="12"/>
        <item m="1" x="13"/>
        <item m="1" x="14"/>
        <item m="1" x="15"/>
        <item m="1" x="16"/>
        <item m="1" x="17"/>
        <item m="1" x="18"/>
        <item m="1" x="19"/>
        <item x="8"/>
        <item x="0"/>
        <item x="1"/>
        <item x="2"/>
        <item x="3"/>
        <item x="4"/>
        <item x="5"/>
        <item x="6"/>
        <item x="7"/>
        <item x="9"/>
        <item t="default"/>
      </items>
    </pivotField>
    <pivotField axis="axisRow" showAll="0">
      <items count="27">
        <item m="1" x="19"/>
        <item m="1" x="21"/>
        <item m="1" x="17"/>
        <item m="1" x="25"/>
        <item m="1" x="22"/>
        <item m="1" x="23"/>
        <item m="1" x="24"/>
        <item m="1" x="14"/>
        <item m="1" x="12"/>
        <item m="1" x="18"/>
        <item m="1" x="20"/>
        <item m="1" x="13"/>
        <item m="1" x="16"/>
        <item m="1" x="15"/>
        <item x="0"/>
        <item x="1"/>
        <item x="2"/>
        <item x="3"/>
        <item x="4"/>
        <item x="5"/>
        <item x="6"/>
        <item x="7"/>
        <item x="8"/>
        <item x="9"/>
        <item x="10"/>
        <item x="1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53">
    <i>
      <x v="18"/>
    </i>
    <i r="1">
      <x v="14"/>
    </i>
    <i r="2">
      <x v="19"/>
    </i>
    <i r="2">
      <x v="20"/>
    </i>
    <i r="2">
      <x v="22"/>
    </i>
    <i r="2">
      <x v="26"/>
    </i>
    <i r="2">
      <x v="27"/>
    </i>
    <i>
      <x v="19"/>
    </i>
    <i r="1">
      <x v="14"/>
    </i>
    <i r="2">
      <x v="21"/>
    </i>
    <i>
      <x v="20"/>
    </i>
    <i r="1">
      <x v="14"/>
    </i>
    <i r="2">
      <x v="19"/>
    </i>
    <i r="1">
      <x v="15"/>
    </i>
    <i r="2">
      <x v="22"/>
    </i>
    <i r="1">
      <x v="17"/>
    </i>
    <i r="2">
      <x v="20"/>
    </i>
    <i r="1">
      <x v="20"/>
    </i>
    <i r="2">
      <x v="22"/>
    </i>
    <i r="1">
      <x v="24"/>
    </i>
    <i r="2">
      <x v="19"/>
    </i>
    <i>
      <x v="21"/>
    </i>
    <i r="1">
      <x v="14"/>
    </i>
    <i r="2">
      <x v="23"/>
    </i>
    <i r="2">
      <x v="24"/>
    </i>
    <i r="1">
      <x v="15"/>
    </i>
    <i r="2">
      <x v="23"/>
    </i>
    <i r="1">
      <x v="18"/>
    </i>
    <i r="2">
      <x v="23"/>
    </i>
    <i r="1">
      <x v="21"/>
    </i>
    <i r="2">
      <x v="20"/>
    </i>
    <i r="1">
      <x v="23"/>
    </i>
    <i r="2">
      <x v="20"/>
    </i>
    <i r="1">
      <x v="25"/>
    </i>
    <i r="2">
      <x v="23"/>
    </i>
    <i>
      <x v="22"/>
    </i>
    <i r="1">
      <x v="16"/>
    </i>
    <i r="2">
      <x v="19"/>
    </i>
    <i>
      <x v="23"/>
    </i>
    <i r="1">
      <x v="14"/>
    </i>
    <i r="2">
      <x v="24"/>
    </i>
    <i r="2">
      <x v="27"/>
    </i>
    <i r="1">
      <x v="16"/>
    </i>
    <i r="2">
      <x v="19"/>
    </i>
    <i>
      <x v="24"/>
    </i>
    <i r="1">
      <x v="14"/>
    </i>
    <i r="2">
      <x v="25"/>
    </i>
    <i r="1">
      <x v="22"/>
    </i>
    <i r="2">
      <x v="27"/>
    </i>
    <i>
      <x v="25"/>
    </i>
    <i r="1">
      <x v="19"/>
    </i>
    <i r="2">
      <x v="18"/>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30" firstHeaderRow="1" firstDataRow="1" firstDataCol="1"/>
  <pivotFields count="21">
    <pivotField showAll="0"/>
    <pivotField showAll="0">
      <items count="92">
        <item m="1" x="65"/>
        <item m="1" x="81"/>
        <item x="3"/>
        <item x="38"/>
        <item m="1" x="74"/>
        <item m="1" x="90"/>
        <item x="57"/>
        <item x="54"/>
        <item x="35"/>
        <item x="34"/>
        <item x="25"/>
        <item x="33"/>
        <item x="52"/>
        <item x="18"/>
        <item x="42"/>
        <item x="28"/>
        <item x="59"/>
        <item x="8"/>
        <item x="10"/>
        <item x="50"/>
        <item x="47"/>
        <item x="2"/>
        <item x="13"/>
        <item x="55"/>
        <item x="15"/>
        <item x="44"/>
        <item x="24"/>
        <item x="49"/>
        <item x="16"/>
        <item x="51"/>
        <item x="30"/>
        <item x="45"/>
        <item x="32"/>
        <item x="23"/>
        <item x="43"/>
        <item x="40"/>
        <item x="20"/>
        <item x="12"/>
        <item m="1" x="86"/>
        <item x="41"/>
        <item x="26"/>
        <item m="1" x="60"/>
        <item x="56"/>
        <item m="1" x="69"/>
        <item x="11"/>
        <item m="1" x="79"/>
        <item m="1" x="72"/>
        <item m="1" x="71"/>
        <item m="1" x="73"/>
        <item x="19"/>
        <item m="1" x="84"/>
        <item m="1" x="89"/>
        <item m="1" x="85"/>
        <item x="17"/>
        <item x="1"/>
        <item x="9"/>
        <item x="36"/>
        <item x="27"/>
        <item x="0"/>
        <item x="46"/>
        <item x="48"/>
        <item m="1" x="80"/>
        <item x="37"/>
        <item x="53"/>
        <item m="1" x="88"/>
        <item m="1" x="63"/>
        <item m="1" x="83"/>
        <item x="21"/>
        <item x="29"/>
        <item x="39"/>
        <item m="1" x="77"/>
        <item m="1" x="87"/>
        <item m="1" x="82"/>
        <item x="14"/>
        <item x="4"/>
        <item x="5"/>
        <item x="6"/>
        <item m="1" x="75"/>
        <item m="1" x="61"/>
        <item x="31"/>
        <item m="1" x="66"/>
        <item m="1" x="64"/>
        <item x="22"/>
        <item m="1" x="78"/>
        <item m="1" x="70"/>
        <item m="1" x="76"/>
        <item m="1" x="68"/>
        <item m="1" x="62"/>
        <item x="58"/>
        <item m="1" x="67"/>
        <item x="7"/>
        <item t="default"/>
      </items>
    </pivotField>
    <pivotField showAll="0"/>
    <pivotField axis="axisRow" showAll="0">
      <items count="28">
        <item m="1" x="20"/>
        <item m="1" x="24"/>
        <item m="1" x="26"/>
        <item m="1" x="25"/>
        <item m="1" x="22"/>
        <item m="1" x="23"/>
        <item m="1" x="21"/>
        <item m="1" x="10"/>
        <item m="1" x="11"/>
        <item m="1" x="12"/>
        <item m="1" x="13"/>
        <item m="1" x="14"/>
        <item x="4"/>
        <item m="1" x="15"/>
        <item m="1" x="16"/>
        <item m="1" x="17"/>
        <item m="1" x="18"/>
        <item m="1" x="19"/>
        <item x="0"/>
        <item x="1"/>
        <item x="2"/>
        <item x="3"/>
        <item x="5"/>
        <item x="6"/>
        <item x="7"/>
        <item x="8"/>
        <item x="9"/>
        <item t="default"/>
      </items>
    </pivotField>
    <pivotField showAll="0"/>
    <pivotField axis="axisRow" showAll="0">
      <items count="16">
        <item h="1" x="3"/>
        <item h="1" x="13"/>
        <item x="2"/>
        <item x="0"/>
        <item h="1" x="7"/>
        <item h="1" x="4"/>
        <item h="1" x="9"/>
        <item h="1" x="10"/>
        <item h="1" x="1"/>
        <item h="1" x="5"/>
        <item h="1" x="8"/>
        <item h="1" x="6"/>
        <item h="1" x="11"/>
        <item h="1" x="12"/>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29">
    <i>
      <x v="12"/>
    </i>
    <i r="1">
      <x v="3"/>
    </i>
    <i>
      <x v="18"/>
    </i>
    <i r="1">
      <x v="2"/>
    </i>
    <i r="1">
      <x v="3"/>
    </i>
    <i>
      <x v="19"/>
    </i>
    <i r="1">
      <x v="2"/>
    </i>
    <i r="1">
      <x v="3"/>
    </i>
    <i>
      <x v="20"/>
    </i>
    <i r="1">
      <x v="2"/>
    </i>
    <i r="1">
      <x v="3"/>
    </i>
    <i>
      <x v="21"/>
    </i>
    <i r="1">
      <x v="3"/>
    </i>
    <i>
      <x v="22"/>
    </i>
    <i r="1">
      <x v="2"/>
    </i>
    <i r="1">
      <x v="3"/>
    </i>
    <i>
      <x v="23"/>
    </i>
    <i r="1">
      <x v="2"/>
    </i>
    <i r="1">
      <x v="3"/>
    </i>
    <i>
      <x v="24"/>
    </i>
    <i r="1">
      <x v="2"/>
    </i>
    <i r="1">
      <x v="3"/>
    </i>
    <i>
      <x v="25"/>
    </i>
    <i r="1">
      <x v="2"/>
    </i>
    <i r="1">
      <x v="3"/>
    </i>
    <i>
      <x v="2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182B339-B6B7-405A-9BB3-07A94F085F94}"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J65" firstHeaderRow="1" firstDataRow="1" firstDataCol="1"/>
  <pivotFields count="24">
    <pivotField showAll="0"/>
    <pivotField showAll="0"/>
    <pivotField showAll="0"/>
    <pivotField showAll="0"/>
    <pivotField axis="axisRow" showAll="0">
      <items count="21">
        <item m="1" x="13"/>
        <item m="1" x="14"/>
        <item m="1" x="16"/>
        <item x="8"/>
        <item m="1" x="19"/>
        <item m="1" x="15"/>
        <item m="1" x="17"/>
        <item m="1" x="18"/>
        <item m="1" x="10"/>
        <item m="1" x="12"/>
        <item m="1" x="11"/>
        <item x="0"/>
        <item x="1"/>
        <item x="2"/>
        <item x="3"/>
        <item x="4"/>
        <item x="5"/>
        <item x="6"/>
        <item x="7"/>
        <item x="9"/>
        <item t="default"/>
      </items>
    </pivotField>
    <pivotField showAll="0"/>
    <pivotField showAll="0"/>
    <pivotField axis="axisRow" showAll="0">
      <items count="16">
        <item x="14"/>
        <item x="4"/>
        <item x="11"/>
        <item x="7"/>
        <item x="13"/>
        <item x="3"/>
        <item x="0"/>
        <item x="1"/>
        <item x="10"/>
        <item x="6"/>
        <item x="12"/>
        <item x="8"/>
        <item x="5"/>
        <item x="9"/>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4"/>
    <field x="7"/>
  </rowFields>
  <rowItems count="64">
    <i>
      <x v="3"/>
    </i>
    <i r="1">
      <x v="6"/>
    </i>
    <i>
      <x v="11"/>
    </i>
    <i r="1">
      <x v="1"/>
    </i>
    <i r="1">
      <x v="2"/>
    </i>
    <i r="1">
      <x v="3"/>
    </i>
    <i r="1">
      <x v="5"/>
    </i>
    <i r="1">
      <x v="6"/>
    </i>
    <i r="1">
      <x v="7"/>
    </i>
    <i r="1">
      <x v="8"/>
    </i>
    <i r="1">
      <x v="9"/>
    </i>
    <i r="1">
      <x v="12"/>
    </i>
    <i r="1">
      <x v="13"/>
    </i>
    <i r="1">
      <x v="14"/>
    </i>
    <i>
      <x v="12"/>
    </i>
    <i r="1">
      <x/>
    </i>
    <i r="1">
      <x v="1"/>
    </i>
    <i r="1">
      <x v="3"/>
    </i>
    <i r="1">
      <x v="4"/>
    </i>
    <i r="1">
      <x v="5"/>
    </i>
    <i r="1">
      <x v="6"/>
    </i>
    <i r="1">
      <x v="7"/>
    </i>
    <i r="1">
      <x v="9"/>
    </i>
    <i r="1">
      <x v="10"/>
    </i>
    <i r="1">
      <x v="11"/>
    </i>
    <i r="1">
      <x v="12"/>
    </i>
    <i r="1">
      <x v="13"/>
    </i>
    <i r="1">
      <x v="14"/>
    </i>
    <i>
      <x v="13"/>
    </i>
    <i r="1">
      <x v="5"/>
    </i>
    <i r="1">
      <x v="6"/>
    </i>
    <i r="1">
      <x v="11"/>
    </i>
    <i r="1">
      <x v="13"/>
    </i>
    <i>
      <x v="14"/>
    </i>
    <i r="1">
      <x v="5"/>
    </i>
    <i r="1">
      <x v="6"/>
    </i>
    <i r="1">
      <x v="7"/>
    </i>
    <i r="1">
      <x v="14"/>
    </i>
    <i>
      <x v="15"/>
    </i>
    <i r="1">
      <x v="1"/>
    </i>
    <i r="1">
      <x v="5"/>
    </i>
    <i r="1">
      <x v="6"/>
    </i>
    <i r="1">
      <x v="7"/>
    </i>
    <i r="1">
      <x v="9"/>
    </i>
    <i r="1">
      <x v="14"/>
    </i>
    <i>
      <x v="16"/>
    </i>
    <i r="1">
      <x v="1"/>
    </i>
    <i r="1">
      <x v="5"/>
    </i>
    <i r="1">
      <x v="6"/>
    </i>
    <i r="1">
      <x v="8"/>
    </i>
    <i r="1">
      <x v="11"/>
    </i>
    <i r="1">
      <x v="12"/>
    </i>
    <i r="1">
      <x v="13"/>
    </i>
    <i>
      <x v="17"/>
    </i>
    <i r="1">
      <x v="6"/>
    </i>
    <i>
      <x v="18"/>
    </i>
    <i r="1">
      <x v="5"/>
    </i>
    <i r="1">
      <x v="6"/>
    </i>
    <i r="1">
      <x v="7"/>
    </i>
    <i>
      <x v="19"/>
    </i>
    <i r="1">
      <x v="5"/>
    </i>
    <i r="1">
      <x v="6"/>
    </i>
    <i r="1">
      <x v="14"/>
    </i>
    <i t="grand">
      <x/>
    </i>
  </rowItems>
  <colItems count="1">
    <i/>
  </colItems>
  <dataFields count="1">
    <dataField name="Sum of Total Awards"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C54F1EF-6029-4EDF-A954-79641418EC06}" name="PivotTable7"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location ref="D7:G13" firstHeaderRow="0" firstDataRow="1" firstDataCol="1"/>
  <pivotFields count="5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items count="7">
        <item x="4"/>
        <item x="1"/>
        <item h="1" x="0"/>
        <item x="5"/>
        <item x="2"/>
        <item x="3"/>
        <item t="default"/>
      </items>
    </pivotField>
  </pivotFields>
  <rowFields count="1">
    <field x="49"/>
  </rowFields>
  <rowItems count="6">
    <i>
      <x/>
    </i>
    <i>
      <x v="1"/>
    </i>
    <i>
      <x v="3"/>
    </i>
    <i>
      <x v="4"/>
    </i>
    <i>
      <x v="5"/>
    </i>
    <i t="grand">
      <x/>
    </i>
  </rowItems>
  <colFields count="1">
    <field x="-2"/>
  </colFields>
  <colItems count="3">
    <i>
      <x/>
    </i>
    <i i="1">
      <x v="1"/>
    </i>
    <i i="2">
      <x v="2"/>
    </i>
  </colItems>
  <dataFields count="3">
    <dataField name="Sum of Diverse Creative Awards" fld="31" baseField="49" baseItem="1" numFmtId="164"/>
    <dataField name="Sum of Diverse Owner Awards" fld="32" baseField="0" baseItem="0"/>
    <dataField name="Sum of Total Award" fld="23" baseField="0" baseItem="0"/>
  </dataFields>
  <formats count="2">
    <format dxfId="1">
      <pivotArea outline="0" collapsedLevelsAreSubtotals="1"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F353015-7585-4411-BCFB-E2773167F645}"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20:G22" firstHeaderRow="0" firstDataRow="1" firstDataCol="1"/>
  <pivotFields count="50">
    <pivotField showAll="0"/>
    <pivotField showAll="0"/>
    <pivotField showAll="0"/>
    <pivotField showAll="0"/>
    <pivotField showAll="0"/>
    <pivotField showAll="0"/>
    <pivotField showAll="0"/>
    <pivotField axis="axisRow" showAll="0">
      <items count="16">
        <item h="1" x="14"/>
        <item h="1" x="4"/>
        <item h="1" x="11"/>
        <item h="1" x="7"/>
        <item h="1" x="13"/>
        <item h="1" x="3"/>
        <item x="0"/>
        <item h="1" x="1"/>
        <item h="1" x="10"/>
        <item h="1" x="6"/>
        <item h="1" x="12"/>
        <item h="1" x="8"/>
        <item h="1" x="5"/>
        <item h="1" x="9"/>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7"/>
  </rowFields>
  <rowItems count="2">
    <i>
      <x v="6"/>
    </i>
    <i t="grand">
      <x/>
    </i>
  </rowItems>
  <colFields count="1">
    <field x="-2"/>
  </colFields>
  <colItems count="3">
    <i>
      <x/>
    </i>
    <i i="1">
      <x v="1"/>
    </i>
    <i i="2">
      <x v="2"/>
    </i>
  </colItems>
  <dataFields count="3">
    <dataField name="Sum of Diverse Creative Awards" fld="31" baseField="0" baseItem="0"/>
    <dataField name="Sum of Diverse Owner Awards" fld="32" baseField="0" baseItem="0"/>
    <dataField name="Sum of Production Award" fld="40" baseField="0" baseItem="0"/>
  </dataFields>
  <formats count="1">
    <format dxfId="2">
      <pivotArea collapsedLevelsAreSubtotals="1" fieldPosition="0">
        <references count="1">
          <reference field="7" count="0"/>
        </references>
      </pivotArea>
    </format>
  </formats>
  <chartFormats count="4">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4" format="9">
      <pivotArea type="data" outline="0" fieldPosition="0">
        <references count="2">
          <reference field="4294967294" count="1" selected="0">
            <x v="2"/>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9"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9"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6" xr16:uid="{C8CDDE13-0D11-4299-9D4A-FA396AEC25B3}" autoFormatId="16" applyNumberFormats="0" applyBorderFormats="0" applyFontFormats="0" applyPatternFormats="0" applyAlignmentFormats="0" applyWidthHeightFormats="0">
  <queryTableRefresh nextId="36">
    <queryTableFields count="3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5" xr16:uid="{8369FEE5-1028-408C-B964-D11E3D18E38C}" autoFormatId="16" applyNumberFormats="0" applyBorderFormats="0" applyFontFormats="0" applyPatternFormats="0" applyAlignmentFormats="0" applyWidthHeightFormats="0">
  <queryTableRefresh nextId="36">
    <queryTableFields count="3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7">
    <queryTableFields count="76">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 id="76" name="Women Work" tableColumnId="7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1" xr16:uid="{7E99D916-9DFA-4650-B97A-28C99BF77E82}" autoFormatId="16" applyNumberFormats="0" applyBorderFormats="0" applyFontFormats="0" applyPatternFormats="0" applyAlignmentFormats="0" applyWidthHeightFormats="0">
  <queryTableRefresh nextId="50">
    <queryTableFields count="49">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 id="49" name="Women Work" tableColumnId="4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ECD2FAB2-3F3B-4913-BA69-C973ACE4B398}" autoFormatId="16" applyNumberFormats="0" applyBorderFormats="0" applyFontFormats="0" applyPatternFormats="0" applyAlignmentFormats="0" applyWidthHeightFormats="0">
  <queryTableRefresh nextId="25">
    <queryTableFields count="24">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s" tableColumnId="2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40807276-F19D-49F2-BC11-A8AB4D561DC4}" autoFormatId="16" applyNumberFormats="0" applyBorderFormats="0" applyFontFormats="0" applyPatternFormats="0" applyAlignmentFormats="0" applyWidthHeightFormats="0">
  <queryTableRefresh nextId="53">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41" name="Production" tableColumnId="41"/>
      <queryTableField id="37" name="Non Editorial Pitched" tableColumnId="37"/>
      <queryTableField id="38" name="Non Editorial Award" tableColumnId="38"/>
      <queryTableField id="39" name="Editorial Award" tableColumnId="39"/>
      <queryTableField id="40" name="Editorial Pitched" tableColumnId="40"/>
      <queryTableField id="43" name="Production Award" tableColumnId="42"/>
      <queryTableField id="44" name="ComboVFX Pitched" tableColumnId="43"/>
      <queryTableField id="45" name="ComboVFX Awarded" tableColumnId="44"/>
      <queryTableField id="46" name="Stills Pitched" tableColumnId="45"/>
      <queryTableField id="47" name="Stills Awarded" tableColumnId="46"/>
      <queryTableField id="48" name="AllFinishing Pitched" tableColumnId="47"/>
      <queryTableField id="49" name="AllFinishing Awarded" tableColumnId="48"/>
      <queryTableField id="50" name="Audio Pitched" tableColumnId="49"/>
      <queryTableField id="51" name="Audio Awarded" tableColumnId="50"/>
      <queryTableField id="52" name="NewPhase" tableColumnId="5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4" xr16:uid="{38E2D425-CC23-4A5C-A016-07A26B51A030}"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3" xr16:uid="{1A470B2E-FEEA-48D7-9754-CF0F4F88A816}"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27">
        <i x="4" s="1"/>
        <i x="6" s="1"/>
        <i x="1" s="1"/>
        <i x="0" s="1"/>
        <i x="7" s="1"/>
        <i x="8" s="1"/>
        <i x="9" s="1"/>
        <i x="5" s="1"/>
        <i x="16" s="1" nd="1"/>
        <i x="17" s="1" nd="1"/>
        <i x="13" s="1" nd="1"/>
        <i x="20" s="1" nd="1"/>
        <i x="24" s="1" nd="1"/>
        <i x="19" s="1" nd="1"/>
        <i x="15" s="1" nd="1"/>
        <i x="26" s="1" nd="1"/>
        <i x="14" s="1" nd="1"/>
        <i x="25" s="1" nd="1"/>
        <i x="22" s="1" nd="1"/>
        <i x="23" s="1" nd="1"/>
        <i x="18" s="1" nd="1"/>
        <i x="10" s="1" nd="1"/>
        <i x="12" s="1" nd="1"/>
        <i x="2" s="1" nd="1"/>
        <i x="3" s="1" nd="1"/>
        <i x="21" s="1" nd="1"/>
        <i x="1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91">
        <i x="3" s="1"/>
        <i x="57" s="1"/>
        <i x="54" s="1"/>
        <i x="25" s="1"/>
        <i x="33" s="1"/>
        <i x="52" s="1"/>
        <i x="18" s="1"/>
        <i x="42" s="1"/>
        <i x="59" s="1"/>
        <i x="8" s="1"/>
        <i x="50" s="1"/>
        <i x="2" s="1"/>
        <i x="13" s="1"/>
        <i x="55" s="1"/>
        <i x="15" s="1"/>
        <i x="24" s="1"/>
        <i x="49" s="1"/>
        <i x="51" s="1"/>
        <i x="30" s="1"/>
        <i x="45" s="1"/>
        <i x="32" s="1"/>
        <i x="23" s="1"/>
        <i x="43" s="1"/>
        <i x="41" s="1"/>
        <i x="26" s="1"/>
        <i x="56" s="1"/>
        <i x="11" s="1"/>
        <i x="19" s="1"/>
        <i x="1" s="1"/>
        <i x="9" s="1"/>
        <i x="36" s="1"/>
        <i x="0" s="1"/>
        <i x="46" s="1"/>
        <i x="48" s="1"/>
        <i x="37" s="1"/>
        <i x="53" s="1"/>
        <i x="21" s="1"/>
        <i x="39" s="1"/>
        <i x="4" s="1"/>
        <i x="5" s="1"/>
        <i x="6" s="1"/>
        <i x="31" s="1"/>
        <i x="7" s="1"/>
        <i x="65" s="1" nd="1"/>
        <i x="81" s="1" nd="1"/>
        <i x="38" s="1" nd="1"/>
        <i x="74" s="1" nd="1"/>
        <i x="90" s="1" nd="1"/>
        <i x="35" s="1" nd="1"/>
        <i x="34" s="1" nd="1"/>
        <i x="28" s="1" nd="1"/>
        <i x="10" s="1" nd="1"/>
        <i x="47" s="1" nd="1"/>
        <i x="44" s="1" nd="1"/>
        <i x="16" s="1" nd="1"/>
        <i x="40" s="1" nd="1"/>
        <i x="20" s="1" nd="1"/>
        <i x="12" s="1" nd="1"/>
        <i x="86" s="1" nd="1"/>
        <i x="60" s="1" nd="1"/>
        <i x="69" s="1" nd="1"/>
        <i x="79" s="1" nd="1"/>
        <i x="72" s="1" nd="1"/>
        <i x="71" s="1" nd="1"/>
        <i x="73" s="1" nd="1"/>
        <i x="84" s="1" nd="1"/>
        <i x="89" s="1" nd="1"/>
        <i x="85" s="1" nd="1"/>
        <i x="17" s="1" nd="1"/>
        <i x="27" s="1" nd="1"/>
        <i x="80" s="1" nd="1"/>
        <i x="88" s="1" nd="1"/>
        <i x="63" s="1" nd="1"/>
        <i x="83" s="1" nd="1"/>
        <i x="29" s="1" nd="1"/>
        <i x="77" s="1" nd="1"/>
        <i x="87" s="1" nd="1"/>
        <i x="82" s="1" nd="1"/>
        <i x="14" s="1" nd="1"/>
        <i x="75" s="1" nd="1"/>
        <i x="61" s="1" nd="1"/>
        <i x="66" s="1" nd="1"/>
        <i x="64" s="1" nd="1"/>
        <i x="22" s="1" nd="1"/>
        <i x="78" s="1" nd="1"/>
        <i x="70" s="1" nd="1"/>
        <i x="76" s="1" nd="1"/>
        <i x="68" s="1" nd="1"/>
        <i x="62" s="1" nd="1"/>
        <i x="58" s="1" nd="1"/>
        <i x="6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19" tableType="queryTable" totalsRowShown="0">
  <autoFilter ref="A1:W519" xr:uid="{171A4899-9FC5-41C5-AD58-A2D98E8E1A39}">
    <filterColumn colId="4">
      <filters>
        <filter val="DRAFTLINE"/>
      </filters>
    </filterColumn>
  </autoFilter>
  <tableColumns count="23">
    <tableColumn id="1" xr3:uid="{8786B8C0-3A5D-4615-833C-FB4299C922CA}" uniqueName="1" name="PROJECT NAME" queryTableFieldId="1" dataDxfId="162"/>
    <tableColumn id="2" xr3:uid="{B1587FFB-437B-45A5-896E-5FC6E0D8C52E}" uniqueName="2" name="AWARDED" queryTableFieldId="2"/>
    <tableColumn id="3" xr3:uid="{75ADBCC7-F12E-4D1C-8625-B9500D8F8DE3}" uniqueName="3" name="BRAND" queryTableFieldId="3" dataDxfId="161"/>
    <tableColumn id="4" xr3:uid="{20483444-BCEA-49A8-898B-E558BA946C5D}" uniqueName="4" name="PRODUCT" queryTableFieldId="4" dataDxfId="160"/>
    <tableColumn id="5" xr3:uid="{02C1E205-9339-4C89-ACB1-55EEFDAE7FBE}" uniqueName="5" name="AGENCY" queryTableFieldId="5" dataDxfId="159"/>
    <tableColumn id="6" xr3:uid="{6263EAD1-1702-4C30-BA85-D4BCD064EAE1}" uniqueName="6" name="CAMPAIGN" queryTableFieldId="6" dataDxfId="158"/>
    <tableColumn id="7" xr3:uid="{5F4D1893-75AC-4407-8B76-8A3051368E3F}" uniqueName="7" name="VENDOR" queryTableFieldId="7" dataDxfId="157"/>
    <tableColumn id="8" xr3:uid="{81293433-C612-42F4-BDBA-FE72D8083E1A}" uniqueName="8" name="PHASE" queryTableFieldId="8" dataDxfId="156"/>
    <tableColumn id="9" xr3:uid="{FD35D45E-907D-4153-9B71-B9759B0E5EA3}" uniqueName="9" name="SUBMISSION" queryTableFieldId="9" dataDxfId="155"/>
    <tableColumn id="10" xr3:uid="{02FC15B3-CCCC-4DA6-88F4-392120073E8C}" uniqueName="10" name="BID NAME" queryTableFieldId="10" dataDxfId="154"/>
    <tableColumn id="11" xr3:uid="{8D44A53D-5F95-40AB-A523-CD0277C711B8}" uniqueName="11" name="BIDFILE TYPE" queryTableFieldId="11" dataDxfId="153"/>
    <tableColumn id="12" xr3:uid="{0BFE5B4A-FE2A-478B-947D-119B22A5315A}" uniqueName="12" name="BID TOTAL" queryTableFieldId="12"/>
    <tableColumn id="13" xr3:uid="{179FE721-B41A-4F02-B036-BF170B3547FC}" uniqueName="13" name="BID TYPE" queryTableFieldId="13" dataDxfId="152"/>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24" tableType="queryTable" totalsRowShown="0">
  <autoFilter ref="A1:D124" xr:uid="{608C1E14-DD7E-4C4B-8E50-F16D16FBA01D}"/>
  <tableColumns count="4">
    <tableColumn id="3" xr3:uid="{0956E96C-49BF-480B-B624-2C3174CAA90A}" uniqueName="3" name="PHASE" queryTableFieldId="3" dataDxfId="151"/>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AI514" tableType="queryTable" totalsRowShown="0">
  <autoFilter ref="A1:AI514" xr:uid="{959083B8-25FF-422E-A2BB-4EE4182734AD}"/>
  <tableColumns count="35">
    <tableColumn id="1" xr3:uid="{581C8FE0-91C7-4978-8C90-6B37FCEE97A5}" uniqueName="1" name="PROJECT NAME" queryTableFieldId="1" dataDxfId="150"/>
    <tableColumn id="2" xr3:uid="{D700F60D-3B8D-4D66-860F-95A934F2D88D}" uniqueName="2" name="AWARDED" queryTableFieldId="2"/>
    <tableColumn id="3" xr3:uid="{8E2CE1A4-FB89-49DA-990B-4940CC4B58E1}" uniqueName="3" name="BRAND" queryTableFieldId="3" dataDxfId="149"/>
    <tableColumn id="4" xr3:uid="{D242DB84-16BF-4C86-90F7-CB37C5260A83}" uniqueName="4" name="PRODUCT" queryTableFieldId="4" dataDxfId="148"/>
    <tableColumn id="5" xr3:uid="{CEE28AEE-9BFD-4ECF-8B27-086E5E0036C7}" uniqueName="5" name="AGENCY" queryTableFieldId="5" dataDxfId="147"/>
    <tableColumn id="6" xr3:uid="{E85EAA90-A8EB-436D-901A-747880B4650C}" uniqueName="6" name="CAMPAIGN" queryTableFieldId="6" dataDxfId="146"/>
    <tableColumn id="7" xr3:uid="{AEEC36D4-B6F6-4832-9F55-A7C45F1E5ACA}" uniqueName="7" name="VENDOR" queryTableFieldId="7" dataDxfId="145"/>
    <tableColumn id="8" xr3:uid="{745248C5-3041-4897-AFA2-D38042D5B332}" uniqueName="8" name="PHASE" queryTableFieldId="8" dataDxfId="144"/>
    <tableColumn id="9" xr3:uid="{5322B85F-EE44-430E-9838-4E3B7BE570AE}" uniqueName="9" name="SUBMISSION" queryTableFieldId="9" dataDxfId="143"/>
    <tableColumn id="10" xr3:uid="{893FD57F-8585-4165-996C-CBD0D5A98A97}" uniqueName="10" name="BID NAME" queryTableFieldId="10" dataDxfId="142"/>
    <tableColumn id="11" xr3:uid="{71C429D4-1266-44C1-B4E8-ED62DD86DCF3}" uniqueName="11" name="BIDFILE TYPE" queryTableFieldId="11" dataDxfId="141"/>
    <tableColumn id="12" xr3:uid="{2DA16FE9-1F42-42D9-8215-3AD2F99A4DBB}" uniqueName="12" name="BID TOTAL" queryTableFieldId="12"/>
    <tableColumn id="13" xr3:uid="{2370A993-2451-45CF-8125-833CDCC77C7F}" uniqueName="13" name="BID TYPE" queryTableFieldId="13" dataDxfId="140"/>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 id="26" xr3:uid="{2AE46602-385D-4005-8F4B-135E07C03B3A}" uniqueName="26" name="MinorityCreative Awards" queryTableFieldId="26"/>
    <tableColumn id="27" xr3:uid="{56BEB372-90E7-4B72-99B2-40C4B3C66290}" uniqueName="27" name="Minority Creatives pitched" queryTableFieldId="27"/>
    <tableColumn id="28" xr3:uid="{ECBE4C29-B0F6-428A-A164-CB0E8D485E38}" uniqueName="28" name="Minority Owned Pitched" queryTableFieldId="28"/>
    <tableColumn id="29" xr3:uid="{B40CF7D9-4913-444F-BFFE-AD2549FA9DA2}" uniqueName="29" name="Women Owned Pitched" queryTableFieldId="29"/>
    <tableColumn id="30" xr3:uid="{3D9B5D33-8984-4643-B726-E3FDC43E4372}" uniqueName="30" name="Women Owned Award" queryTableFieldId="30"/>
    <tableColumn id="31" xr3:uid="{119B97DE-EF8A-4418-86A6-7CBBFA970C9E}" uniqueName="31" name="Minority Owned Award" queryTableFieldId="31"/>
    <tableColumn id="32" xr3:uid="{931C34E8-A853-48AB-B5D0-C2F1D3F7577C}" uniqueName="32" name="Diverse Creative Awards" queryTableFieldId="32"/>
    <tableColumn id="33" xr3:uid="{158B3035-1737-4705-AFA4-EB392AE783BA}" uniqueName="33" name="Diverse Owner Awards" queryTableFieldId="33"/>
    <tableColumn id="34" xr3:uid="{DD8764C2-7653-4E6C-A625-0807303D91C6}" uniqueName="34" name="Divers Creative Pitched" queryTableFieldId="34"/>
    <tableColumn id="35" xr3:uid="{707F7136-14C4-4848-9A3B-5C6F22F810E0}" uniqueName="35" name="Diverse Owner Pitched" queryTableFieldId="3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AI514" tableType="queryTable" totalsRowShown="0">
  <autoFilter ref="A1:AI514" xr:uid="{F3227F27-465E-4130-AB34-8544E3D0CCE6}"/>
  <tableColumns count="35">
    <tableColumn id="1" xr3:uid="{F2D44E1C-B579-4344-9F8A-1D33E8503B1F}" uniqueName="1" name="PROJECT NAME" queryTableFieldId="1" dataDxfId="119"/>
    <tableColumn id="2" xr3:uid="{38B90D17-5885-4247-8702-EF6F2A799C06}" uniqueName="2" name="AWARDED" queryTableFieldId="2"/>
    <tableColumn id="3" xr3:uid="{9BCB6B71-3DB7-4182-BBEF-2957406F7652}" uniqueName="3" name="BRAND" queryTableFieldId="3" dataDxfId="118"/>
    <tableColumn id="4" xr3:uid="{15066EF8-7F9E-423B-8CBF-A7B25AC9E1FD}" uniqueName="4" name="PRODUCT" queryTableFieldId="4" dataDxfId="117"/>
    <tableColumn id="5" xr3:uid="{9E3C0C65-5E8E-419B-A201-ABF8F458E68D}" uniqueName="5" name="AGENCY" queryTableFieldId="5" dataDxfId="116"/>
    <tableColumn id="6" xr3:uid="{7A40C1D1-B9E4-4E75-93C9-A60285F910C9}" uniqueName="6" name="CAMPAIGN" queryTableFieldId="6" dataDxfId="115"/>
    <tableColumn id="7" xr3:uid="{C929F4A5-B913-4528-BD1D-A4813DFE16B0}" uniqueName="7" name="VENDOR" queryTableFieldId="7" dataDxfId="114"/>
    <tableColumn id="8" xr3:uid="{05223C84-21A2-4668-8E02-C8267824F6F4}" uniqueName="8" name="PHASE" queryTableFieldId="8" dataDxfId="113"/>
    <tableColumn id="9" xr3:uid="{2CC1ED42-B8E2-4DCA-A60A-D730BFAA1B82}" uniqueName="9" name="SUBMISSION" queryTableFieldId="9" dataDxfId="112"/>
    <tableColumn id="10" xr3:uid="{7A6756EE-7303-4251-B6CB-C29DA55DB9AE}" uniqueName="10" name="BID NAME" queryTableFieldId="10" dataDxfId="111"/>
    <tableColumn id="11" xr3:uid="{B0F18B8A-E591-4156-AFF3-CDEAAB5507E1}" uniqueName="11" name="BIDFILE TYPE" queryTableFieldId="11" dataDxfId="110"/>
    <tableColumn id="12" xr3:uid="{2EE08946-467C-4B9E-B882-3F52870543F7}" uniqueName="12" name="BID TOTAL" queryTableFieldId="12"/>
    <tableColumn id="13" xr3:uid="{396966C1-93B1-4097-B35B-2FCEE21DB376}" uniqueName="13" name="BID TYPE" queryTableFieldId="13" dataDxfId="109"/>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 id="26" xr3:uid="{5E01861E-7D5B-4119-BCED-1407658DDC2A}" uniqueName="26" name="MinorityCreative Awards" queryTableFieldId="26"/>
    <tableColumn id="27" xr3:uid="{069CE19F-921E-4C6D-9788-0237A2731032}" uniqueName="27" name="Minority Creatives pitched" queryTableFieldId="27"/>
    <tableColumn id="28" xr3:uid="{AF64E36F-67C0-4C16-8261-58C77F8B61D3}" uniqueName="28" name="Minority Owned Pitched" queryTableFieldId="28"/>
    <tableColumn id="29" xr3:uid="{923E43D0-1121-4022-BC56-C023665977AC}" uniqueName="29" name="Women Owned Pitched" queryTableFieldId="29"/>
    <tableColumn id="30" xr3:uid="{059ECF07-5F55-4A7B-B149-5F35F14E6969}" uniqueName="30" name="Women Owned Award" queryTableFieldId="30"/>
    <tableColumn id="31" xr3:uid="{6F3B8475-C5DF-457D-B90B-EAB692C1E5E0}" uniqueName="31" name="Minority Owned Award" queryTableFieldId="31"/>
    <tableColumn id="32" xr3:uid="{9B65F402-6785-4F44-BC7B-07E2717290E4}" uniqueName="32" name="Diverse Creative Awards" queryTableFieldId="32"/>
    <tableColumn id="33" xr3:uid="{DB9A7DDC-68D3-4BDC-9E52-15A85E7C4B35}" uniqueName="33" name="Diverse Owner Awards" queryTableFieldId="33"/>
    <tableColumn id="34" xr3:uid="{A78B326B-5D3C-4A44-8AE7-B3F9E509DC03}" uniqueName="34" name="Divers Creative Pitched" queryTableFieldId="34"/>
    <tableColumn id="35" xr3:uid="{D7EC2034-DC6F-4593-9A1B-4906DCA5912E}" uniqueName="35" name="Diverse Owner Pitched"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X519" tableType="queryTable" totalsRowShown="0">
  <autoFilter ref="A1:BX519" xr:uid="{99226323-1FC8-4BF9-9EEF-198B47653A46}"/>
  <tableColumns count="76">
    <tableColumn id="1" xr3:uid="{241E7FB5-4F38-4E56-9FF3-AAF99737F12C}" uniqueName="1" name="PROJECT ID" queryTableFieldId="1"/>
    <tableColumn id="2" xr3:uid="{DEB3AA97-17C1-40A4-B3CC-023C06A9EFB4}" uniqueName="2" name="ORIGINAL SUBMISSION DATE" queryTableFieldId="2" dataDxfId="108"/>
    <tableColumn id="3" xr3:uid="{C1F4524D-B685-4F73-87E5-BA4607829998}" uniqueName="3" name="PROJECT NAME" queryTableFieldId="3" dataDxfId="107"/>
    <tableColumn id="4" xr3:uid="{D9818C50-A911-4709-9193-74F3E84106BE}" uniqueName="4" name="WORKSPACE" queryTableFieldId="4" dataDxfId="106"/>
    <tableColumn id="5" xr3:uid="{15BB74F1-F503-472F-A78E-BA31D523D18A}" uniqueName="5" name="PROJECT GROUP" queryTableFieldId="5" dataDxfId="105"/>
    <tableColumn id="6" xr3:uid="{01D38EB3-4C51-47B9-B2DF-2F83CD6E8D8F}" uniqueName="6" name="AWARDED" queryTableFieldId="6"/>
    <tableColumn id="7" xr3:uid="{ECEA2B0C-36F3-4EFE-89C5-2D05489D5824}" uniqueName="7" name="BRAND" queryTableFieldId="7" dataDxfId="104"/>
    <tableColumn id="8" xr3:uid="{35EC5851-C01F-49DE-AD89-AA2382FE90CF}" uniqueName="8" name="PRODUCT" queryTableFieldId="8" dataDxfId="103"/>
    <tableColumn id="9" xr3:uid="{231F6273-21B3-4788-AFED-C2C89E55EBAD}" uniqueName="9" name="AGENCY" queryTableFieldId="9" dataDxfId="102"/>
    <tableColumn id="10" xr3:uid="{7EC29D07-D0DE-4684-959C-BD1E07E88643}" uniqueName="10" name="CAMPAIGN" queryTableFieldId="10" dataDxfId="101"/>
    <tableColumn id="11" xr3:uid="{0A57717C-8F15-4FE4-87FC-4A7515BFD86A}" uniqueName="11" name="VENDOR" queryTableFieldId="11" dataDxfId="100"/>
    <tableColumn id="12" xr3:uid="{88820B71-5EB7-470E-AD63-817CCC955290}" uniqueName="12" name="PHASE" queryTableFieldId="12" dataDxfId="99"/>
    <tableColumn id="13" xr3:uid="{632CF5FD-3860-47B0-B146-92A14E0A4492}" uniqueName="13" name="SUBMISSION" queryTableFieldId="13" dataDxfId="98"/>
    <tableColumn id="14" xr3:uid="{ECB5CC2C-E0D9-48EF-B8B1-0FDECC7B4558}" uniqueName="14" name="BID NAME" queryTableFieldId="14" dataDxfId="97"/>
    <tableColumn id="15" xr3:uid="{93F7C662-776C-4623-8FE7-EBBEC59F6B7A}" uniqueName="15" name="BIDFILE TYPE" queryTableFieldId="15" dataDxfId="96"/>
    <tableColumn id="16" xr3:uid="{CE99ECD2-DB47-496E-85A1-1400A921A2A5}" uniqueName="16" name="BID TOTAL" queryTableFieldId="16"/>
    <tableColumn id="17" xr3:uid="{8D5A8D6F-E6A1-4447-A29D-75BD343F5938}" uniqueName="17" name="BID TYPE" queryTableFieldId="17" dataDxfId="95"/>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94"/>
    <tableColumn id="32" xr3:uid="{D1F02FA4-EA5B-4FBC-B265-D2B6D3675B10}" uniqueName="32" name="SPEND:: COVID LABOR" queryTableFieldId="32"/>
    <tableColumn id="33" xr3:uid="{D0D185B7-4279-4327-8FE9-D56FD254C9D4}" uniqueName="33" name="SPEND:: CUSTOM" queryTableFieldId="33" dataDxfId="93"/>
    <tableColumn id="34" xr3:uid="{A82CBC02-7CDF-4B49-84ED-2B392B29DCFB}" uniqueName="34" name="SPEND:: DESIGN" queryTableFieldId="34" dataDxfId="92"/>
    <tableColumn id="35" xr3:uid="{4A25CC77-FDBC-44E7-884F-4BE0B75EC42F}" uniqueName="35" name="SPEND:: DIRECTOR/ CREATIVE FEES" queryTableFieldId="35"/>
    <tableColumn id="36" xr3:uid="{11C4B3BE-64EC-4FF3-8E22-0213AED2CAFB}" uniqueName="36" name="SPEND:: DO NOT USE" queryTableFieldId="36" dataDxfId="91"/>
    <tableColumn id="37" xr3:uid="{857A61C6-EFFB-45EF-9B81-90E0FBFF20C8}" uniqueName="37" name="SPEND:: EDITORIAL GRAPHICS" queryTableFieldId="37" dataDxfId="90"/>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89"/>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88"/>
    <tableColumn id="47" xr3:uid="{3AAB96A7-F92D-497B-9E86-C80A66C5B48D}" uniqueName="47" name="SPEND:: HAIR &amp; MAKEUP" queryTableFieldId="47" dataDxfId="87"/>
    <tableColumn id="48" xr3:uid="{05BD08A7-903B-4346-BA0C-8BC0CA83D6A0}" uniqueName="48" name="SPEND:: INTERACTIVE" queryTableFieldId="48" dataDxfId="86"/>
    <tableColumn id="49" xr3:uid="{8930743A-3746-4F7C-A216-29955D54A2A5}" uniqueName="49" name="SPEND:: LOCATION &amp; TRAVEL EXPENSES" queryTableFieldId="49"/>
    <tableColumn id="50" xr3:uid="{0C131C72-7074-415E-921C-11AE0993B0DF}" uniqueName="50" name="SPEND:: MEALS" queryTableFieldId="50" dataDxfId="85"/>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84"/>
    <tableColumn id="54" xr3:uid="{FB221013-5E9C-41E4-903D-D5DAD3AEB1A0}" uniqueName="54" name="SPEND:: PHOTO RETOUCHING" queryTableFieldId="54" dataDxfId="83"/>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82"/>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81"/>
    <tableColumn id="63" xr3:uid="{937BEE54-9B8D-4138-A08C-E5FA83D72FBF}" uniqueName="63" name="SPEND:: SPECIAL INSURANCE" queryTableFieldId="63" dataDxfId="80"/>
    <tableColumn id="64" xr3:uid="{3F7E86F3-50ED-444A-B407-C5D4D7E4E8CE}" uniqueName="64" name="SPEND:: STILL PHOTOGRAPHER FEES" queryTableFieldId="64"/>
    <tableColumn id="65" xr3:uid="{4AA60A91-9741-4E5B-970F-E81216AC8A5F}" uniqueName="65" name="SPEND:: STILL PHOTOGRAPHY PRODUCTION" queryTableFieldId="65" dataDxfId="79"/>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78"/>
    <tableColumn id="72" xr3:uid="{1C2F2B97-B85E-4812-BB40-2620C8B8E283}" uniqueName="72" name="SPEND:: WARDROBE" queryTableFieldId="72" dataDxfId="77"/>
    <tableColumn id="73" xr3:uid="{07FFA62E-A0E0-4B41-BADA-A04A39CE35E5}" uniqueName="73" name="Women Work Pitched" queryTableFieldId="73" dataDxfId="76"/>
    <tableColumn id="74" xr3:uid="{2BA6C01B-2295-4D82-BED2-00E84BD53BC3}" uniqueName="74" name="Women Work Awarded" queryTableFieldId="74" dataDxfId="75"/>
    <tableColumn id="75" xr3:uid="{D9902EE4-920F-4F8C-8F61-BFFC464C485F}" uniqueName="75" name="AvgBidPrice LUT.Average Bid Price" queryTableFieldId="75" dataDxfId="74"/>
    <tableColumn id="76" xr3:uid="{81DDB891-68B2-4467-87DF-895FC71FE552}" uniqueName="76" name="Women Work" queryTableFieldId="7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173" tableType="queryTable" totalsRowShown="0">
  <autoFilter ref="A1:D173" xr:uid="{1191D8A1-4809-4028-8902-53C6B50AE84B}"/>
  <tableColumns count="4">
    <tableColumn id="1" xr3:uid="{012BADEF-2C7C-4D81-8239-9EA95F639709}" uniqueName="1" name="PROJECT ID" queryTableFieldId="1" dataDxfId="73"/>
    <tableColumn id="3" xr3:uid="{610463A6-72E6-4C12-9DC4-D2B3A2FD9CBF}" uniqueName="3" name="PROJECT NAME" queryTableFieldId="3" dataDxfId="72"/>
    <tableColumn id="12" xr3:uid="{4A1A10B1-9342-42D6-9074-52046D57D656}" uniqueName="12" name="PHASE" queryTableFieldId="12" dataDxfId="71"/>
    <tableColumn id="73" xr3:uid="{DBCBAFD5-47F1-45D5-A5F7-FE60D70A7CFB}" uniqueName="73" name="Average Bid Price" queryTableFieldId="7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W519" tableType="queryTable" totalsRowShown="0">
  <autoFilter ref="A1:AW519" xr:uid="{E8EDB9F4-FCCC-40F3-A9B0-A8D87B66A294}"/>
  <tableColumns count="49">
    <tableColumn id="1" xr3:uid="{E5AE5D28-9627-42DA-B2F4-C3CC5F5AEE2F}" uniqueName="1" name="AWARDED" queryTableFieldId="1"/>
    <tableColumn id="2" xr3:uid="{E8D5F090-3D6F-46A1-93F8-232A905EDBAE}" uniqueName="2" name="AGENCY" queryTableFieldId="2" dataDxfId="70"/>
    <tableColumn id="3" xr3:uid="{B946E8FC-D32D-4171-9BB7-5B132542A365}" uniqueName="3" name="PHASE" queryTableFieldId="3" dataDxfId="69"/>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68"/>
    <tableColumn id="11" xr3:uid="{0242276F-4701-4C7D-B4AB-55D11524D03B}" uniqueName="11" name="SPEND:: COVID LABOR" queryTableFieldId="11"/>
    <tableColumn id="12" xr3:uid="{2BBAE670-A76D-4979-812D-F0E6B2B18A75}" uniqueName="12" name="SPEND:: DESIGN" queryTableFieldId="12" dataDxfId="67"/>
    <tableColumn id="13" xr3:uid="{59DDD1F5-811E-47CC-90A2-406498AC9D62}" uniqueName="13" name="SPEND:: DIRECTOR/ CREATIVE FEES" queryTableFieldId="13"/>
    <tableColumn id="14" xr3:uid="{BF5B00A6-3A6A-4DD5-82A0-D443A876FF51}" uniqueName="14" name="SPEND:: EDITORIAL GRAPHICS" queryTableFieldId="14" dataDxfId="66"/>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65"/>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64"/>
    <tableColumn id="24" xr3:uid="{6B04ECB1-F032-4E59-88C0-135B9B69C335}" uniqueName="24" name="SPEND:: HAIR &amp; MAKEUP" queryTableFieldId="24" dataDxfId="63"/>
    <tableColumn id="25" xr3:uid="{D4629C68-7F1F-46F2-95D8-5B4DBFDBE044}" uniqueName="25" name="SPEND:: INTERACTIVE" queryTableFieldId="25" dataDxfId="62"/>
    <tableColumn id="26" xr3:uid="{B377C5EF-AB5B-47B8-B838-DE9B34D0D6E2}" uniqueName="26" name="SPEND:: LOCATION &amp; TRAVEL EXPENSES" queryTableFieldId="26"/>
    <tableColumn id="27" xr3:uid="{F2839F56-ECCD-408A-BB18-7F2F9242D547}" uniqueName="27" name="SPEND:: MEALS" queryTableFieldId="27" dataDxfId="61"/>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60"/>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59"/>
    <tableColumn id="38" xr3:uid="{7C7269CC-5E32-4D4F-A12E-A4CB39015B36}" uniqueName="38" name="SPEND:: SPECIAL INSURANCE" queryTableFieldId="38" dataDxfId="58"/>
    <tableColumn id="39" xr3:uid="{232DF3A3-6F1C-4C60-830D-276ED9B12D0A}" uniqueName="39" name="SPEND:: STILL PHOTOGRAPHER FEES" queryTableFieldId="39"/>
    <tableColumn id="40" xr3:uid="{2B99C3C7-56EA-4A4D-92D8-F1EFD060FB0B}" uniqueName="40" name="SPEND:: STILL PHOTOGRAPHY PRODUCTION" queryTableFieldId="40" dataDxfId="57"/>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56"/>
    <tableColumn id="47" xr3:uid="{25637558-C322-416C-9A50-BBD173777038}" uniqueName="47" name="SPEND:: WARDROBE" queryTableFieldId="47" dataDxfId="55"/>
    <tableColumn id="48" xr3:uid="{94A1B7D1-025C-4028-BC46-F749ADA77D28}" uniqueName="48" name="AvgBidPrice LUT.Average Bid Price" queryTableFieldId="48" dataDxfId="54"/>
    <tableColumn id="49" xr3:uid="{E73E2D45-E52F-4DA6-BA52-B5B3DF59E9A2}" uniqueName="49" name="Women Work" queryTableFieldId="4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19" tableType="queryTable" totalsRowShown="0">
  <autoFilter ref="A1:U519" xr:uid="{D23E449A-537F-4758-ABF8-424B36923721}"/>
  <tableColumns count="21">
    <tableColumn id="1" xr3:uid="{A823F654-512B-42CB-88D4-7B6BEBF4F72F}" uniqueName="1" name="PROJECT ID" queryTableFieldId="1"/>
    <tableColumn id="2" xr3:uid="{C995FB4A-5657-454A-8A07-F45D6547CB38}" uniqueName="2" name="PROJECT NAME" queryTableFieldId="2" dataDxfId="53"/>
    <tableColumn id="3" xr3:uid="{6324DE4C-E102-4F6D-89BB-49AEF3A6441D}" uniqueName="3" name="AWARDED" queryTableFieldId="3"/>
    <tableColumn id="4" xr3:uid="{577698AA-2ED3-4541-8784-0EB7915EDC17}" uniqueName="4" name="AGENCY" queryTableFieldId="4" dataDxfId="52"/>
    <tableColumn id="5" xr3:uid="{E960C9A5-E00E-4F12-A400-000808717F22}" uniqueName="5" name="VENDOR" queryTableFieldId="5" dataDxfId="51"/>
    <tableColumn id="6" xr3:uid="{2C1F8B34-1350-4C62-B565-48F5E743BA7A}" uniqueName="6" name="PHASE" queryTableFieldId="6" dataDxfId="50"/>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49" dataCellStyle="Percent"/>
    <tableColumn id="20" xr3:uid="{1891C89D-BAAB-44CC-B98C-7C4FCA6F51CC}" uniqueName="20" name="Awarded Total" queryTableFieldId="20" dataDxfId="48"/>
    <tableColumn id="21" xr3:uid="{9605EF9D-3C04-467C-BF73-87187B538FE1}" uniqueName="21" name="Variance" queryTableFieldId="21"/>
    <tableColumn id="22" xr3:uid="{A452316D-CEA2-47A3-ADD6-5DD0B33B8ACE}" uniqueName="22" name="Variance Perc" queryTableFieldId="22" dataDxfId="47" dataCellStyle="Percent"/>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AF0B9E-700A-4FD8-AF84-1849C28BC19C}" name="For_Agency_Breakdown" displayName="For_Agency_Breakdown" ref="A1:X519" tableType="queryTable" totalsRowShown="0">
  <autoFilter ref="A1:X519" xr:uid="{83AF0B9E-700A-4FD8-AF84-1849C28BC19C}"/>
  <tableColumns count="24">
    <tableColumn id="1" xr3:uid="{74C4F8DF-44D3-4DCE-BC41-5C240C884F81}" uniqueName="1" name="PROJECT NAME" queryTableFieldId="1" dataDxfId="46"/>
    <tableColumn id="2" xr3:uid="{84529430-C3CA-4F1D-AE04-1D7E98D1B239}" uniqueName="2" name="AWARDED" queryTableFieldId="2"/>
    <tableColumn id="3" xr3:uid="{9285A075-439E-455B-9178-752275A280E8}" uniqueName="3" name="BRAND" queryTableFieldId="3" dataDxfId="45"/>
    <tableColumn id="4" xr3:uid="{4B05D902-A824-4FA9-AF0D-42F837725B75}" uniqueName="4" name="PRODUCT" queryTableFieldId="4" dataDxfId="44"/>
    <tableColumn id="5" xr3:uid="{23566EBD-3E33-478C-ABEF-29771DE89BEF}" uniqueName="5" name="AGENCY" queryTableFieldId="5" dataDxfId="43"/>
    <tableColumn id="6" xr3:uid="{6DADA34C-EE2B-48C6-88B6-DA04CDA254A3}" uniqueName="6" name="CAMPAIGN" queryTableFieldId="6" dataDxfId="42"/>
    <tableColumn id="7" xr3:uid="{82681397-71A5-4332-A50B-F5704808075F}" uniqueName="7" name="VENDOR" queryTableFieldId="7" dataDxfId="41"/>
    <tableColumn id="8" xr3:uid="{1BF65530-160D-4EB3-A6EF-5DFC83E0CCA5}" uniqueName="8" name="PHASE" queryTableFieldId="8" dataDxfId="40"/>
    <tableColumn id="9" xr3:uid="{D9557E57-03F7-4A7F-9735-0995F0B8E06F}" uniqueName="9" name="SUBMISSION" queryTableFieldId="9" dataDxfId="39"/>
    <tableColumn id="10" xr3:uid="{BAF18665-8409-4E85-BE33-94C635472ACD}" uniqueName="10" name="BID NAME" queryTableFieldId="10" dataDxfId="38"/>
    <tableColumn id="11" xr3:uid="{D8722EE4-40C4-4E1B-B811-988974651CEF}" uniqueName="11" name="BIDFILE TYPE" queryTableFieldId="11" dataDxfId="37"/>
    <tableColumn id="12" xr3:uid="{80531529-0764-4D7E-8359-69872854CDBE}" uniqueName="12" name="BID TOTAL" queryTableFieldId="12"/>
    <tableColumn id="13" xr3:uid="{368E277D-D3FD-463C-A6B8-AC09BF4432C6}" uniqueName="13" name="BID TYPE" queryTableFieldId="13" dataDxfId="36"/>
    <tableColumn id="14" xr3:uid="{7F68931A-9637-4513-BAF0-45DF0BD032CF}" uniqueName="14" name="AVERAGE BID" queryTableFieldId="14"/>
    <tableColumn id="15" xr3:uid="{3C1A3E23-ADFB-4186-8BA2-7BCC9AF8518E}" uniqueName="15" name="DIVERSITY:: WOMAN DIRECTOR" queryTableFieldId="15"/>
    <tableColumn id="16" xr3:uid="{18DB59DC-CB5D-442C-8F57-E55A83A7367F}" uniqueName="16" name="DIVERSITY:: MIINORITY DIRECTOR" queryTableFieldId="16"/>
    <tableColumn id="17" xr3:uid="{AD1BB1D4-BBE1-4543-A739-095C20EA73AB}" uniqueName="17" name="DIVERSITY:: WOMAN EDITOR" queryTableFieldId="17"/>
    <tableColumn id="18" xr3:uid="{062CE688-3E58-4D96-B9E7-FE4095208389}" uniqueName="18" name="DIVERSITY:: MIINORITY EDITOR" queryTableFieldId="18"/>
    <tableColumn id="19" xr3:uid="{1BFB7B2F-47A6-4F89-945A-860829C00095}" uniqueName="19" name="DIVERSITY:: WOMAN OWNED" queryTableFieldId="19"/>
    <tableColumn id="20" xr3:uid="{2D84EE4D-06B1-451F-B1D8-06A04987A41B}" uniqueName="20" name="DIVERSITY:: MINORITY OWNED" queryTableFieldId="20"/>
    <tableColumn id="21" xr3:uid="{15538ED2-5645-47BD-AFD8-6E8D073C7CBD}" uniqueName="21" name="Women Work Pitched" queryTableFieldId="21"/>
    <tableColumn id="22" xr3:uid="{071A219D-7E2D-4A00-8BAE-3476A6D7399C}" uniqueName="22" name="Women Work Awarded" queryTableFieldId="22"/>
    <tableColumn id="23" xr3:uid="{9F7B7AE5-96E5-4470-9989-97FD502664E6}" uniqueName="23" name="AvgBidPrice LUT.Average Bid Price" queryTableFieldId="23"/>
    <tableColumn id="24" xr3:uid="{68A8CF96-6974-4592-B382-1BB6C96A9271}" uniqueName="24" name="Total Awards" queryTableFieldId="2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BFAA21A-3C86-4CC1-9F7C-E684C6042AC6}" name="PostCats" displayName="PostCats" ref="A1:AX514" tableType="queryTable" totalsRowShown="0">
  <autoFilter ref="A1:AX514" xr:uid="{FBFAA21A-3C86-4CC1-9F7C-E684C6042AC6}"/>
  <tableColumns count="50">
    <tableColumn id="1" xr3:uid="{011C0F90-5D52-47DA-95B2-8D13168BDECB}" uniqueName="1" name="PROJECT NAME" queryTableFieldId="1" dataDxfId="35"/>
    <tableColumn id="2" xr3:uid="{7F48C723-1485-4439-B9C4-D75CCB19862A}" uniqueName="2" name="AWARDED" queryTableFieldId="2"/>
    <tableColumn id="3" xr3:uid="{FF938A63-5BB3-4F52-86B3-CA37D50D8D9E}" uniqueName="3" name="BRAND" queryTableFieldId="3" dataDxfId="34"/>
    <tableColumn id="4" xr3:uid="{8EF9D860-1346-41E4-BF0A-9266AC120396}" uniqueName="4" name="PRODUCT" queryTableFieldId="4" dataDxfId="33"/>
    <tableColumn id="5" xr3:uid="{1EF07557-3DC8-412E-A231-1D3152161F57}" uniqueName="5" name="AGENCY" queryTableFieldId="5" dataDxfId="32"/>
    <tableColumn id="6" xr3:uid="{3CC2F828-D42A-42AF-9538-A5013CE6098F}" uniqueName="6" name="CAMPAIGN" queryTableFieldId="6" dataDxfId="31"/>
    <tableColumn id="7" xr3:uid="{54ED3F50-DC35-4AA4-A830-ACA0C42A7DF3}" uniqueName="7" name="VENDOR" queryTableFieldId="7" dataDxfId="30"/>
    <tableColumn id="8" xr3:uid="{6D6AB9D4-D1A7-4B6C-A0D0-01AC10BCFF31}" uniqueName="8" name="PHASE" queryTableFieldId="8" dataDxfId="29"/>
    <tableColumn id="9" xr3:uid="{1F8DB421-B8B6-4AB9-9AC8-482166FF9C5A}" uniqueName="9" name="SUBMISSION" queryTableFieldId="9" dataDxfId="28"/>
    <tableColumn id="10" xr3:uid="{D362FC8E-C607-4785-B4FE-64B27C154CB9}" uniqueName="10" name="BID NAME" queryTableFieldId="10" dataDxfId="27"/>
    <tableColumn id="11" xr3:uid="{6234A793-69A0-419D-A276-887733A36FCE}" uniqueName="11" name="BIDFILE TYPE" queryTableFieldId="11" dataDxfId="26"/>
    <tableColumn id="12" xr3:uid="{A7D905FB-1058-46DA-B7EC-C6084E43C515}" uniqueName="12" name="BID TOTAL" queryTableFieldId="12"/>
    <tableColumn id="13" xr3:uid="{E1B62EF7-A94F-4E13-BD97-D967B8E6916B}" uniqueName="13" name="BID TYPE" queryTableFieldId="13" dataDxfId="25"/>
    <tableColumn id="14" xr3:uid="{4624B32E-B7B1-4538-B583-1185A6D1364F}" uniqueName="14" name="AVERAGE BID" queryTableFieldId="14"/>
    <tableColumn id="15" xr3:uid="{5FE25487-463D-4CE2-B092-3CD2CF109DD9}" uniqueName="15" name="DIVERSITY:: WOMAN DIRECTOR" queryTableFieldId="15"/>
    <tableColumn id="16" xr3:uid="{7A6F631D-EC41-44BC-9E7A-0E72222ADAA4}" uniqueName="16" name="DIVERSITY:: MIINORITY DIRECTOR" queryTableFieldId="16"/>
    <tableColumn id="17" xr3:uid="{1B316F52-1DE0-43ED-BF88-8A66785986BD}" uniqueName="17" name="DIVERSITY:: WOMAN EDITOR" queryTableFieldId="17"/>
    <tableColumn id="18" xr3:uid="{006D6563-1533-4D92-8031-C66A3D9EE2CA}" uniqueName="18" name="DIVERSITY:: MIINORITY EDITOR" queryTableFieldId="18"/>
    <tableColumn id="19" xr3:uid="{D7B49FD9-3A0F-4653-873F-449356309F8C}" uniqueName="19" name="DIVERSITY:: WOMAN OWNED" queryTableFieldId="19"/>
    <tableColumn id="20" xr3:uid="{F45C8173-CD84-489F-AA65-FE5B41BAD90E}" uniqueName="20" name="DIVERSITY:: MINORITY OWNED" queryTableFieldId="20"/>
    <tableColumn id="21" xr3:uid="{33F51E1B-4FB6-4044-883A-D4873BA44E2E}" uniqueName="21" name="Women Work Pitched" queryTableFieldId="21"/>
    <tableColumn id="22" xr3:uid="{12266454-EB2D-47B2-90AA-03A5DD4FA46E}" uniqueName="22" name="Women Work Awarded" queryTableFieldId="22"/>
    <tableColumn id="23" xr3:uid="{247B4C82-50F0-4103-A9CF-7772D0125A45}" uniqueName="23" name="AvgBidPrice LUT.Average Bid Price" queryTableFieldId="23"/>
    <tableColumn id="24" xr3:uid="{12C3767B-605A-40EA-A69C-513F735B95C6}" uniqueName="24" name="Total Award" queryTableFieldId="24"/>
    <tableColumn id="25" xr3:uid="{F2B2830B-65C2-4953-B59A-AE41109C0AEA}" uniqueName="25" name="All Awarded" queryTableFieldId="25"/>
    <tableColumn id="26" xr3:uid="{432BE3E2-BF64-4ED7-A27B-26845E43AB62}" uniqueName="26" name="MinorityCreative Awards" queryTableFieldId="26"/>
    <tableColumn id="27" xr3:uid="{1E6F69BC-F493-452E-9952-B6D3584896AB}" uniqueName="27" name="Minority Creatives pitched" queryTableFieldId="27"/>
    <tableColumn id="28" xr3:uid="{A8F1E1FC-B4C4-49B1-81B7-CA546A04658D}" uniqueName="28" name="Minority Owned Pitched" queryTableFieldId="28"/>
    <tableColumn id="29" xr3:uid="{2A91EC09-4394-4451-8665-2D940C85E425}" uniqueName="29" name="Women Owned Pitched" queryTableFieldId="29"/>
    <tableColumn id="30" xr3:uid="{921CFD95-4525-42AD-8E4D-2E9EECFBEA80}" uniqueName="30" name="Women Owned Award" queryTableFieldId="30"/>
    <tableColumn id="31" xr3:uid="{AB3EA9DA-BB31-4FA2-8D78-0931AA693811}" uniqueName="31" name="Minority Owned Award" queryTableFieldId="31"/>
    <tableColumn id="32" xr3:uid="{4E60A349-B957-4E84-9B79-76BBD010E690}" uniqueName="32" name="Diverse Creative Awards" queryTableFieldId="32"/>
    <tableColumn id="33" xr3:uid="{361AC316-0B49-4FAA-9B99-F118A074F899}" uniqueName="33" name="Diverse Owner Awards" queryTableFieldId="33"/>
    <tableColumn id="34" xr3:uid="{403967A8-350C-4D6F-9FDA-54B953D038B3}" uniqueName="34" name="Divers Creative Pitched" queryTableFieldId="34"/>
    <tableColumn id="35" xr3:uid="{C9FFB226-2A30-48C3-9C67-F4458AAABC6F}" uniqueName="35" name="Diverse Owner Pitched" queryTableFieldId="35"/>
    <tableColumn id="41" xr3:uid="{3755D20B-6D41-4763-B5F5-78124DE275D6}" uniqueName="41" name="Production" queryTableFieldId="41"/>
    <tableColumn id="37" xr3:uid="{B72D5B34-C25E-4B69-9529-A84626416D36}" uniqueName="37" name="Non Editorial Pitched" queryTableFieldId="37"/>
    <tableColumn id="38" xr3:uid="{2AC325B0-5733-4A0D-B0CD-68B0C9D31A2D}" uniqueName="38" name="Non Editorial Award" queryTableFieldId="38"/>
    <tableColumn id="39" xr3:uid="{03867FFE-E4A2-4C9E-99D7-ED4150DDF571}" uniqueName="39" name="Editorial Award" queryTableFieldId="39"/>
    <tableColumn id="40" xr3:uid="{D126A56E-4381-46C7-BDE5-0207C2F8EE77}" uniqueName="40" name="Editorial Pitched" queryTableFieldId="40"/>
    <tableColumn id="42" xr3:uid="{CBBDC8A7-3474-4F22-9BF5-B08D48A33B37}" uniqueName="42" name="Production Award" queryTableFieldId="43"/>
    <tableColumn id="43" xr3:uid="{12A8BF04-1D79-49A0-9AE8-71484C497ADE}" uniqueName="43" name="ComboVFX Pitched" queryTableFieldId="44"/>
    <tableColumn id="44" xr3:uid="{B15BD79A-519C-4E10-893C-2DF72B53BAD0}" uniqueName="44" name="ComboVFX Awarded" queryTableFieldId="45"/>
    <tableColumn id="45" xr3:uid="{ADA2CAEB-DCFE-4D10-AFCF-D93DBB650904}" uniqueName="45" name="Stills Pitched" queryTableFieldId="46"/>
    <tableColumn id="46" xr3:uid="{9B5AA81F-11C1-4283-81F1-A29D8B54138C}" uniqueName="46" name="Stills Awarded" queryTableFieldId="47"/>
    <tableColumn id="47" xr3:uid="{C904ACA0-AFE7-484E-958B-C8E15B5766A2}" uniqueName="47" name="AllFinishing Pitched" queryTableFieldId="48"/>
    <tableColumn id="48" xr3:uid="{F2630B19-F407-4251-95AE-CE9707D33CA0}" uniqueName="48" name="AllFinishing Awarded" queryTableFieldId="49"/>
    <tableColumn id="49" xr3:uid="{91F28C3B-FD3C-4524-9301-B58FB82C1D76}" uniqueName="49" name="Audio Pitched" queryTableFieldId="50"/>
    <tableColumn id="50" xr3:uid="{25002463-6551-4190-A46B-A9FBB1B7A59E}" uniqueName="50" name="Audio Awarded" queryTableFieldId="51"/>
    <tableColumn id="51" xr3:uid="{B8E310DE-E592-4514-A91C-CAF350098700}" uniqueName="51" name="NewPhase" queryTableFieldId="5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A6A9A3A-E6CA-4BB3-AB5B-E4C4E6FFDACF}" name="PostCats__2_1" displayName="PostCats__2_1" ref="A1:AX514" tableType="queryTable" totalsRowShown="0">
  <autoFilter ref="A1:AX514" xr:uid="{5A6A9A3A-E6CA-4BB3-AB5B-E4C4E6FFDACF}"/>
  <tableColumns count="50">
    <tableColumn id="1" xr3:uid="{616D77B7-DD5E-4F0C-A3E6-47B8555D51F5}" uniqueName="1" name="PROJECT NAME" queryTableFieldId="1" dataDxfId="24"/>
    <tableColumn id="2" xr3:uid="{2B65BC5A-ADEA-43EC-8401-DBAACD82FA34}" uniqueName="2" name="AWARDED" queryTableFieldId="2"/>
    <tableColumn id="3" xr3:uid="{45815745-985F-4CF6-BD04-B05FA68E1E47}" uniqueName="3" name="BRAND" queryTableFieldId="3" dataDxfId="23"/>
    <tableColumn id="4" xr3:uid="{5D5B985E-E787-42CD-A374-5EBFC153A8F1}" uniqueName="4" name="PRODUCT" queryTableFieldId="4" dataDxfId="22"/>
    <tableColumn id="5" xr3:uid="{04776482-5A87-4BC5-BFCE-8E537C33D075}" uniqueName="5" name="AGENCY" queryTableFieldId="5" dataDxfId="21"/>
    <tableColumn id="6" xr3:uid="{F95AD3B2-AE21-4F47-B128-698C19BFAB16}" uniqueName="6" name="CAMPAIGN" queryTableFieldId="6" dataDxfId="20"/>
    <tableColumn id="7" xr3:uid="{6F0E4C9A-8770-4848-B2DD-BE8C7E889919}" uniqueName="7" name="VENDOR" queryTableFieldId="7" dataDxfId="19"/>
    <tableColumn id="8" xr3:uid="{D04FE2E8-655A-454B-A62C-5C1C99E0378F}" uniqueName="8" name="PHASE" queryTableFieldId="8" dataDxfId="18"/>
    <tableColumn id="9" xr3:uid="{274B1A65-C418-4033-83B7-3357FA9FE412}" uniqueName="9" name="SUBMISSION" queryTableFieldId="9" dataDxfId="17"/>
    <tableColumn id="10" xr3:uid="{507ECCFF-8B08-499D-9E6F-DC859B91DEDB}" uniqueName="10" name="BID NAME" queryTableFieldId="10" dataDxfId="16"/>
    <tableColumn id="11" xr3:uid="{FA82185F-0702-4229-AE8A-47625E840EFC}" uniqueName="11" name="BIDFILE TYPE" queryTableFieldId="11" dataDxfId="15"/>
    <tableColumn id="12" xr3:uid="{BBC1C4B4-82EC-48E5-88A5-695EEDFCCC87}" uniqueName="12" name="BID TOTAL" queryTableFieldId="12"/>
    <tableColumn id="13" xr3:uid="{E43F5FA3-B391-4A77-95F6-00B2160A6044}" uniqueName="13" name="BID TYPE" queryTableFieldId="13" dataDxfId="14"/>
    <tableColumn id="14" xr3:uid="{C161CCB3-7CDA-47C9-8A18-58750C16B726}" uniqueName="14" name="AVERAGE BID" queryTableFieldId="14"/>
    <tableColumn id="15" xr3:uid="{8A393D8B-CE1A-41B9-96B5-22BF7C19DCB0}" uniqueName="15" name="DIVERSITY:: WOMAN DIRECTOR" queryTableFieldId="15"/>
    <tableColumn id="16" xr3:uid="{1AF1F3A9-55FF-4381-8E22-97E3D134F651}" uniqueName="16" name="DIVERSITY:: MIINORITY DIRECTOR" queryTableFieldId="16"/>
    <tableColumn id="17" xr3:uid="{3B729EBC-5E87-417D-83AC-BA523F2933F8}" uniqueName="17" name="DIVERSITY:: WOMAN EDITOR" queryTableFieldId="17"/>
    <tableColumn id="18" xr3:uid="{C43ABCA2-2229-460A-84E5-B8A508A78897}" uniqueName="18" name="DIVERSITY:: MIINORITY EDITOR" queryTableFieldId="18"/>
    <tableColumn id="19" xr3:uid="{904481AD-00DE-4B33-9276-84B130C068D7}" uniqueName="19" name="DIVERSITY:: WOMAN OWNED" queryTableFieldId="19"/>
    <tableColumn id="20" xr3:uid="{E149EDF0-939D-4B0E-9341-6FAC8A0E0514}" uniqueName="20" name="DIVERSITY:: MINORITY OWNED" queryTableFieldId="20"/>
    <tableColumn id="21" xr3:uid="{BE1AC355-D071-4C82-B68B-8772E494D6F1}" uniqueName="21" name="Women Work Pitched" queryTableFieldId="21"/>
    <tableColumn id="22" xr3:uid="{3A1F806F-AC2C-44D1-8297-D2D88CE4E7BB}" uniqueName="22" name="Women Work Awarded" queryTableFieldId="22"/>
    <tableColumn id="23" xr3:uid="{4DB62B04-7D93-4746-B92E-CD556941FC01}" uniqueName="23" name="AvgBidPrice LUT.Average Bid Price" queryTableFieldId="23"/>
    <tableColumn id="24" xr3:uid="{0FBE7C62-6C40-4A2A-994E-2B2EDB16FD33}" uniqueName="24" name="Total Award" queryTableFieldId="24"/>
    <tableColumn id="25" xr3:uid="{62C91D20-331A-49F5-ACCD-97A4509EC51F}" uniqueName="25" name="All Awarded" queryTableFieldId="25"/>
    <tableColumn id="26" xr3:uid="{ED7E8877-E084-4EB1-9EDA-08A428580442}" uniqueName="26" name="MinorityCreative Awards" queryTableFieldId="26"/>
    <tableColumn id="27" xr3:uid="{9FEC4E05-6CEF-4FDD-A051-F3CD943EA9A3}" uniqueName="27" name="Minority Creatives pitched" queryTableFieldId="27"/>
    <tableColumn id="28" xr3:uid="{07988DF7-3A4E-49C9-A2EC-BEF687C31D22}" uniqueName="28" name="Minority Owned Pitched" queryTableFieldId="28"/>
    <tableColumn id="29" xr3:uid="{0CD77993-3594-4629-9A8E-E63CC9FF3B58}" uniqueName="29" name="Women Owned Pitched" queryTableFieldId="29"/>
    <tableColumn id="30" xr3:uid="{DEBB9B8B-7797-41BD-B4E9-F222C61C68EF}" uniqueName="30" name="Women Owned Award" queryTableFieldId="30"/>
    <tableColumn id="31" xr3:uid="{D7B365C8-ECF3-47E8-83F8-08495DD7C215}" uniqueName="31" name="Minority Owned Award" queryTableFieldId="31"/>
    <tableColumn id="32" xr3:uid="{79219A44-20AF-4591-BD16-796AF865246E}" uniqueName="32" name="Diverse Creative Awards" queryTableFieldId="32"/>
    <tableColumn id="33" xr3:uid="{1AA37949-51F0-4EA9-8C5C-B5B09A431C29}" uniqueName="33" name="Diverse Owner Awards" queryTableFieldId="33"/>
    <tableColumn id="34" xr3:uid="{330815A0-1864-4D3B-B054-3CFF06D09FEE}" uniqueName="34" name="Divers Creative Pitched" queryTableFieldId="34"/>
    <tableColumn id="35" xr3:uid="{D9B2275B-17E2-4818-BDA2-3774CFF10695}" uniqueName="35" name="Diverse Owner Pitched" queryTableFieldId="35"/>
    <tableColumn id="36" xr3:uid="{FB44D54B-A00A-4D59-A2E6-80858525C1BA}" uniqueName="36" name="Production" queryTableFieldId="36"/>
    <tableColumn id="37" xr3:uid="{18D71EDF-527D-4C4E-9320-D6EA141D71AE}" uniqueName="37" name="Non Editorial Pitched" queryTableFieldId="37"/>
    <tableColumn id="38" xr3:uid="{7EC360E1-66C2-40A1-8F8F-596ED6F73EB9}" uniqueName="38" name="Non Editorial Award" queryTableFieldId="38"/>
    <tableColumn id="39" xr3:uid="{42026583-17E1-42A3-A831-6DAEF7CC0150}" uniqueName="39" name="Editorial Award" queryTableFieldId="39"/>
    <tableColumn id="40" xr3:uid="{D089406E-8F48-48F9-B7A6-08E554823418}" uniqueName="40" name="Editorial Pitched" queryTableFieldId="40"/>
    <tableColumn id="41" xr3:uid="{3DF6CD9E-3CE8-48EA-B1B3-168FABAC7D53}" uniqueName="41" name="Production Award" queryTableFieldId="41"/>
    <tableColumn id="42" xr3:uid="{1A5ADD25-43DE-4D22-8469-F04947983765}" uniqueName="42" name="ComboVFX Pitched" queryTableFieldId="42"/>
    <tableColumn id="43" xr3:uid="{50BAA42B-96D1-449A-B9E6-229263111675}" uniqueName="43" name="ComboVFX Awarded" queryTableFieldId="43"/>
    <tableColumn id="44" xr3:uid="{5D795FBB-BDDD-405D-A252-A1D8EF836DA8}" uniqueName="44" name="Stills Pitched" queryTableFieldId="44"/>
    <tableColumn id="45" xr3:uid="{814CE3C4-B5A8-40D9-A606-5ACE6D787D9E}" uniqueName="45" name="Stills Awarded" queryTableFieldId="45"/>
    <tableColumn id="46" xr3:uid="{F3BDC35D-FDEB-4B05-98A0-60BE0A7BADDA}" uniqueName="46" name="AllFinishing Pitched" queryTableFieldId="46"/>
    <tableColumn id="47" xr3:uid="{A56B93D4-20FA-4D6F-BEC5-D3EA099A4748}" uniqueName="47" name="AllFinishing Awarded" queryTableFieldId="47"/>
    <tableColumn id="48" xr3:uid="{D375C291-D1A5-494F-9EBB-E2EA02DB1C78}" uniqueName="48" name="Audio Pitched" queryTableFieldId="48"/>
    <tableColumn id="49" xr3:uid="{89B4F89E-918E-4846-8F1B-1091CD86CBD6}" uniqueName="49" name="Audio Awarded" queryTableFieldId="49"/>
    <tableColumn id="50" xr3:uid="{D0BA147B-084C-49FD-940D-BE729F265376}" uniqueName="50" name="NewPhase" queryTableFieldId="5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888E16B-3D34-4AC8-9DD9-2FFE8AC7B70E}" name="PostCats__2" displayName="PostCats__2" ref="A1:AX514" tableType="queryTable" totalsRowShown="0">
  <autoFilter ref="A1:AX514" xr:uid="{D888E16B-3D34-4AC8-9DD9-2FFE8AC7B70E}"/>
  <tableColumns count="50">
    <tableColumn id="1" xr3:uid="{44F50887-C7F7-4F23-9914-4DE8DD7C09BF}" uniqueName="1" name="PROJECT NAME" queryTableFieldId="1" dataDxfId="13"/>
    <tableColumn id="2" xr3:uid="{A928A15C-D46C-4F50-963E-4A1CE1BB228B}" uniqueName="2" name="AWARDED" queryTableFieldId="2"/>
    <tableColumn id="3" xr3:uid="{68156EFA-64DA-42D1-884F-74B3890360FC}" uniqueName="3" name="BRAND" queryTableFieldId="3" dataDxfId="12"/>
    <tableColumn id="4" xr3:uid="{A712A612-3254-4ADA-BC1C-4586356551C7}" uniqueName="4" name="PRODUCT" queryTableFieldId="4" dataDxfId="11"/>
    <tableColumn id="5" xr3:uid="{3A877137-49E9-48C3-AD04-973730E78DA1}" uniqueName="5" name="AGENCY" queryTableFieldId="5" dataDxfId="10"/>
    <tableColumn id="6" xr3:uid="{BC3377D4-01C7-4B3C-A635-01D7B70BA805}" uniqueName="6" name="CAMPAIGN" queryTableFieldId="6" dataDxfId="9"/>
    <tableColumn id="7" xr3:uid="{88B6F9E7-237C-4308-9CC5-53B3C9D3BE1E}" uniqueName="7" name="VENDOR" queryTableFieldId="7" dataDxfId="8"/>
    <tableColumn id="8" xr3:uid="{4B6A3C44-37E2-4CBB-909F-DC5215A86DC1}" uniqueName="8" name="PHASE" queryTableFieldId="8" dataDxfId="7"/>
    <tableColumn id="9" xr3:uid="{E02CDAE1-0D5A-442B-9FF8-4B0EF9B309FF}" uniqueName="9" name="SUBMISSION" queryTableFieldId="9" dataDxfId="6"/>
    <tableColumn id="10" xr3:uid="{A2BDE634-35E9-4A7E-AE9C-8F5AE81A0A3F}" uniqueName="10" name="BID NAME" queryTableFieldId="10" dataDxfId="5"/>
    <tableColumn id="11" xr3:uid="{5D4E0F18-4636-4D69-950F-317BA7C0FCC4}" uniqueName="11" name="BIDFILE TYPE" queryTableFieldId="11" dataDxfId="4"/>
    <tableColumn id="12" xr3:uid="{16C90EC8-F122-47BE-A2B9-F26F78FE8645}" uniqueName="12" name="BID TOTAL" queryTableFieldId="12"/>
    <tableColumn id="13" xr3:uid="{2BBB1931-C6F5-403A-8C23-B4CE3E108321}" uniqueName="13" name="BID TYPE" queryTableFieldId="13" dataDxfId="3"/>
    <tableColumn id="14" xr3:uid="{82158EE4-AB73-4797-A708-21BC23ACD43D}" uniqueName="14" name="AVERAGE BID" queryTableFieldId="14"/>
    <tableColumn id="15" xr3:uid="{64601701-50CE-4E78-8657-7BF3C6D42701}" uniqueName="15" name="DIVERSITY:: WOMAN DIRECTOR" queryTableFieldId="15"/>
    <tableColumn id="16" xr3:uid="{E6889937-2DE0-4CC4-9027-578107C1D2F7}" uniqueName="16" name="DIVERSITY:: MIINORITY DIRECTOR" queryTableFieldId="16"/>
    <tableColumn id="17" xr3:uid="{5DA11EE5-B67F-4112-B986-62779BFBA15C}" uniqueName="17" name="DIVERSITY:: WOMAN EDITOR" queryTableFieldId="17"/>
    <tableColumn id="18" xr3:uid="{EA6788AC-67A6-4387-8D08-32AE6C5AD014}" uniqueName="18" name="DIVERSITY:: MIINORITY EDITOR" queryTableFieldId="18"/>
    <tableColumn id="19" xr3:uid="{AE60639D-88F8-4CFD-90DE-A06E7264039E}" uniqueName="19" name="DIVERSITY:: WOMAN OWNED" queryTableFieldId="19"/>
    <tableColumn id="20" xr3:uid="{E8A17CCF-E289-48DC-96E5-3ADE69F0BED9}" uniqueName="20" name="DIVERSITY:: MINORITY OWNED" queryTableFieldId="20"/>
    <tableColumn id="21" xr3:uid="{083D1155-843B-48E9-A1A4-565F1B777BFA}" uniqueName="21" name="Women Work Pitched" queryTableFieldId="21"/>
    <tableColumn id="22" xr3:uid="{3645B438-B543-4CA2-806A-6B9F8B9C0CA7}" uniqueName="22" name="Women Work Awarded" queryTableFieldId="22"/>
    <tableColumn id="23" xr3:uid="{66616A15-3DB2-4C7B-A132-358448A707BE}" uniqueName="23" name="AvgBidPrice LUT.Average Bid Price" queryTableFieldId="23"/>
    <tableColumn id="24" xr3:uid="{25C02538-4B71-49BB-9752-06C202EB3B34}" uniqueName="24" name="Total Award" queryTableFieldId="24"/>
    <tableColumn id="25" xr3:uid="{6C126ACB-A094-4219-81D9-E7F959CDF83A}" uniqueName="25" name="All Awarded" queryTableFieldId="25"/>
    <tableColumn id="26" xr3:uid="{06CBC1A8-FD15-4F26-A654-EB37C7A28A48}" uniqueName="26" name="MinorityCreative Awards" queryTableFieldId="26"/>
    <tableColumn id="27" xr3:uid="{E441CA93-3B1C-49EC-B3E5-C6AF087F6F9E}" uniqueName="27" name="Minority Creatives pitched" queryTableFieldId="27"/>
    <tableColumn id="28" xr3:uid="{744364A4-B243-4170-A120-246B475C8153}" uniqueName="28" name="Minority Owned Pitched" queryTableFieldId="28"/>
    <tableColumn id="29" xr3:uid="{E69A07FC-5626-4CA8-866F-C5C4AFF8814F}" uniqueName="29" name="Women Owned Pitched" queryTableFieldId="29"/>
    <tableColumn id="30" xr3:uid="{9100F704-FFD6-4CB7-B3DD-3E511AFFB5A0}" uniqueName="30" name="Women Owned Award" queryTableFieldId="30"/>
    <tableColumn id="31" xr3:uid="{40DB3705-4DB3-4218-A6CB-41E5957A800C}" uniqueName="31" name="Minority Owned Award" queryTableFieldId="31"/>
    <tableColumn id="32" xr3:uid="{8D50EB85-0B9F-4E24-BAAC-B81A81C732B5}" uniqueName="32" name="Diverse Creative Awards" queryTableFieldId="32"/>
    <tableColumn id="33" xr3:uid="{D706EEED-A9C0-4CA8-8D85-7ADAE8B6717E}" uniqueName="33" name="Diverse Owner Awards" queryTableFieldId="33"/>
    <tableColumn id="34" xr3:uid="{5C4CB352-B55F-4309-9D40-F39618FD0E14}" uniqueName="34" name="Divers Creative Pitched" queryTableFieldId="34"/>
    <tableColumn id="35" xr3:uid="{D393FA9B-C676-4FF8-9F6F-3E60A6424FA0}" uniqueName="35" name="Diverse Owner Pitched" queryTableFieldId="35"/>
    <tableColumn id="36" xr3:uid="{2EA7878E-CE06-4165-A167-EB85AB0CCF45}" uniqueName="36" name="Production" queryTableFieldId="36"/>
    <tableColumn id="37" xr3:uid="{AC477876-96BC-4139-9602-5D41A35B4CD0}" uniqueName="37" name="Non Editorial Pitched" queryTableFieldId="37"/>
    <tableColumn id="38" xr3:uid="{48F16B56-9D68-42C6-8128-17E582F7192D}" uniqueName="38" name="Non Editorial Award" queryTableFieldId="38"/>
    <tableColumn id="39" xr3:uid="{BE4A5ADA-524B-4D24-A67B-8EA8E84657CB}" uniqueName="39" name="Editorial Award" queryTableFieldId="39"/>
    <tableColumn id="40" xr3:uid="{25F496D1-D832-4598-BA6A-3D597885F4BF}" uniqueName="40" name="Editorial Pitched" queryTableFieldId="40"/>
    <tableColumn id="41" xr3:uid="{FA403FFE-909D-4B87-8DCF-478B2EEA6062}" uniqueName="41" name="Production Award" queryTableFieldId="41"/>
    <tableColumn id="42" xr3:uid="{509DFF42-FBD8-41F7-A565-8138750038CF}" uniqueName="42" name="ComboVFX Pitched" queryTableFieldId="42"/>
    <tableColumn id="43" xr3:uid="{05516D8F-4516-4CCF-9ECF-95D29C9BA4A5}" uniqueName="43" name="ComboVFX Awarded" queryTableFieldId="43"/>
    <tableColumn id="44" xr3:uid="{9B7CE388-5A5B-4DF9-A4CA-2C0649033097}" uniqueName="44" name="Stills Pitched" queryTableFieldId="44"/>
    <tableColumn id="45" xr3:uid="{27E69981-F46C-4A61-BA92-8A9A8F887859}" uniqueName="45" name="Stills Awarded" queryTableFieldId="45"/>
    <tableColumn id="46" xr3:uid="{E93E395B-EFDE-4517-A9F7-4FFC77BDD7FE}" uniqueName="46" name="AllFinishing Pitched" queryTableFieldId="46"/>
    <tableColumn id="47" xr3:uid="{18F2059C-4788-406D-AE10-18E72769B625}" uniqueName="47" name="AllFinishing Awarded" queryTableFieldId="47"/>
    <tableColumn id="48" xr3:uid="{5908909D-39BA-4022-86CD-B25ED1B7CFD5}" uniqueName="48" name="Audio Pitched" queryTableFieldId="48"/>
    <tableColumn id="49" xr3:uid="{3456CF0D-F4D0-45C5-A831-91B4FE2E7A52}" uniqueName="49" name="Audio Awarded" queryTableFieldId="49"/>
    <tableColumn id="50" xr3:uid="{DDB5F040-7AC9-4190-9BE0-A271A7BCC2BE}" uniqueName="50" name="NewPhase" queryTableFieldId="50"/>
  </tableColumns>
  <tableStyleInfo name="TableStyleMedium7" showFirstColumn="0" showLastColumn="0" showRowStripes="1" showColumnStripes="0"/>
</table>
</file>

<file path=xl/theme/theme1.xml><?xml version="1.0" encoding="utf-8"?>
<a:theme xmlns:a="http://schemas.openxmlformats.org/drawingml/2006/main" name="BluePurpleCardThem">
  <a:themeElements>
    <a:clrScheme name="Custom 47">
      <a:dk1>
        <a:srgbClr val="0D171F"/>
      </a:dk1>
      <a:lt1>
        <a:sysClr val="window" lastClr="FFFFFF"/>
      </a:lt1>
      <a:dk2>
        <a:srgbClr val="FFFFFF"/>
      </a:dk2>
      <a:lt2>
        <a:srgbClr val="CCDDEA"/>
      </a:lt2>
      <a:accent1>
        <a:srgbClr val="F1E8F8"/>
      </a:accent1>
      <a:accent2>
        <a:srgbClr val="203A4E"/>
      </a:accent2>
      <a:accent3>
        <a:srgbClr val="40749B"/>
      </a:accent3>
      <a:accent4>
        <a:srgbClr val="9DBED7"/>
      </a:accent4>
      <a:accent5>
        <a:srgbClr val="1773B1"/>
      </a:accent5>
      <a:accent6>
        <a:srgbClr val="0D171F"/>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24"/>
  <sheetViews>
    <sheetView workbookViewId="0"/>
  </sheetViews>
  <sheetFormatPr defaultRowHeight="14.25" x14ac:dyDescent="0.45"/>
  <cols>
    <col min="1" max="1" width="16.59765625" style="31" customWidth="1"/>
    <col min="2" max="2" width="3" style="31" customWidth="1"/>
    <col min="3" max="5" width="1.73046875" style="31" customWidth="1"/>
    <col min="6" max="6" width="3.86328125" style="31" customWidth="1"/>
    <col min="7" max="7" width="4.1328125" style="31" customWidth="1"/>
    <col min="8" max="8" width="3.3984375" style="31" customWidth="1"/>
    <col min="9" max="9" width="6.59765625" style="31" customWidth="1"/>
    <col min="10" max="10" width="8" style="31" customWidth="1"/>
    <col min="11" max="11" width="9.265625" style="31" customWidth="1"/>
    <col min="12" max="12" width="6.59765625" style="31" customWidth="1"/>
    <col min="13" max="14" width="5.3984375" style="31" customWidth="1"/>
    <col min="15" max="17" width="6.265625" style="31" customWidth="1"/>
    <col min="18" max="18" width="4.1328125" style="31" customWidth="1"/>
    <col min="19" max="19" width="10.73046875" style="31" customWidth="1"/>
    <col min="20" max="20" width="10.3984375" style="31" customWidth="1"/>
    <col min="21" max="21" width="8.1328125" style="31" customWidth="1"/>
    <col min="22" max="22" width="9" style="31" customWidth="1"/>
    <col min="23" max="23" width="7.59765625" style="31" customWidth="1"/>
    <col min="24" max="24" width="10" style="31" customWidth="1"/>
    <col min="25" max="25" width="4" style="31" customWidth="1"/>
    <col min="26" max="26" width="2.86328125" style="31" customWidth="1"/>
    <col min="27" max="29" width="1.73046875" style="31" customWidth="1"/>
    <col min="30" max="30" width="3.86328125" style="31" customWidth="1"/>
    <col min="31" max="31" width="4.1328125" style="31" customWidth="1"/>
    <col min="32" max="32" width="3.3984375" style="31" customWidth="1"/>
    <col min="33" max="33" width="10" style="31" customWidth="1"/>
    <col min="34" max="34" width="7.3984375" style="31" customWidth="1"/>
    <col min="35" max="41" width="5.3984375" style="31" customWidth="1"/>
    <col min="42" max="44" width="6.3984375" style="31" customWidth="1"/>
    <col min="45" max="50" width="6.265625" style="31" customWidth="1"/>
    <col min="51" max="53" width="7.265625" style="31" customWidth="1"/>
    <col min="54" max="54" width="11" style="31" customWidth="1"/>
    <col min="55" max="55" width="5.86328125" style="31" customWidth="1"/>
    <col min="56" max="56" width="8" style="31" customWidth="1"/>
    <col min="57" max="62" width="1.73046875" style="31" customWidth="1"/>
    <col min="63" max="63" width="7.1328125" style="31" customWidth="1"/>
    <col min="64" max="65" width="6.3984375" style="31" customWidth="1"/>
    <col min="66" max="100" width="9" style="31" customWidth="1"/>
    <col min="101" max="101" width="18.3984375" style="31" customWidth="1"/>
    <col min="102" max="102" width="10.73046875" style="31" customWidth="1"/>
    <col min="103" max="103" width="10.3984375" style="31" customWidth="1"/>
    <col min="104" max="104" width="8.1328125" style="31" customWidth="1"/>
    <col min="105" max="105" width="9" style="31" customWidth="1"/>
    <col min="106" max="107" width="6" style="31" customWidth="1"/>
    <col min="108" max="108" width="3.59765625" style="31" customWidth="1"/>
    <col min="109" max="110" width="7" style="31" customWidth="1"/>
    <col min="111" max="112" width="6" style="31" customWidth="1"/>
    <col min="113" max="113" width="3.59765625" style="31" customWidth="1"/>
    <col min="114" max="115" width="7" style="31" customWidth="1"/>
    <col min="116" max="1500" width="9" style="31" customWidth="1"/>
    <col min="1501" max="1501" width="21.73046875" style="31" customWidth="1"/>
    <col min="1502" max="1502" width="10.73046875" style="31" customWidth="1"/>
    <col min="1503" max="1503" width="10.3984375" style="31" customWidth="1"/>
    <col min="1504" max="1504" width="8.1328125" style="31" customWidth="1"/>
    <col min="1505" max="1505" width="9" style="31" customWidth="1"/>
    <col min="1506" max="1506" width="7" style="31" customWidth="1"/>
    <col min="1507" max="1600" width="9" style="31" customWidth="1"/>
    <col min="1601" max="1601" width="13.1328125" style="31" customWidth="1"/>
    <col min="1602" max="1602" width="3" style="31" customWidth="1"/>
    <col min="1603" max="1603" width="5.73046875" style="31" customWidth="1"/>
    <col min="1604" max="1604" width="6.1328125" style="31" customWidth="1"/>
    <col min="1605" max="1605" width="6.59765625" style="31" customWidth="1"/>
    <col min="1606" max="1608" width="5.3984375" style="31" customWidth="1"/>
    <col min="1609" max="1609" width="6.59765625" style="31" customWidth="1"/>
    <col min="1610" max="1610" width="8" style="31" customWidth="1"/>
    <col min="1611" max="1611" width="8.59765625" style="31" customWidth="1"/>
    <col min="1612" max="1612" width="6.265625" style="31" customWidth="1"/>
    <col min="1613" max="1613" width="7.73046875" style="31" customWidth="1"/>
    <col min="1614" max="1614" width="4.1328125" style="31" customWidth="1"/>
    <col min="1615" max="1617" width="6.3984375" style="31" customWidth="1"/>
    <col min="1618" max="1618" width="6" style="31" customWidth="1"/>
    <col min="1619" max="1619" width="10.73046875" style="31" customWidth="1"/>
    <col min="1620" max="1620" width="10.3984375" style="31" customWidth="1"/>
    <col min="1621" max="1621" width="8.1328125" style="31" customWidth="1"/>
    <col min="1622" max="1622" width="9" style="31" customWidth="1"/>
    <col min="1623" max="1623" width="6" style="31" customWidth="1"/>
    <col min="1624" max="1624" width="6.265625" style="31" customWidth="1"/>
    <col min="1625" max="1900" width="9" style="31" customWidth="1"/>
    <col min="1901" max="1901" width="22" style="31" customWidth="1"/>
    <col min="1902" max="1902" width="10.73046875" style="31" customWidth="1"/>
    <col min="1903" max="1903" width="10.3984375" style="31" customWidth="1"/>
    <col min="1904" max="1904" width="8.1328125" style="31" customWidth="1"/>
    <col min="1905" max="2000" width="9" style="31" customWidth="1"/>
    <col min="2001" max="2001" width="18.73046875" style="31" customWidth="1"/>
    <col min="2002" max="2002" width="10.73046875" style="31" customWidth="1"/>
    <col min="2003" max="2003" width="10.3984375" style="31" customWidth="1"/>
    <col min="2004" max="2004" width="8.1328125" style="31" customWidth="1"/>
    <col min="2005" max="2005" width="9" style="31" customWidth="1"/>
    <col min="2006" max="2006" width="5.86328125" style="31" customWidth="1"/>
    <col min="2007" max="2007" width="6.1328125" style="31" customWidth="1"/>
    <col min="2008" max="2008" width="10" style="31" customWidth="1"/>
    <col min="2009" max="2009" width="9.1328125" style="31" customWidth="1"/>
    <col min="2010" max="2010" width="6.1328125" style="31" customWidth="1"/>
    <col min="2011" max="2011" width="4.86328125" style="31" customWidth="1"/>
    <col min="2012" max="2012" width="16" style="31" customWidth="1"/>
    <col min="2013" max="2100" width="9" style="31" customWidth="1"/>
    <col min="2101" max="2101" width="16.59765625" style="31" customWidth="1"/>
    <col min="2102" max="2102" width="10.73046875" style="31" customWidth="1"/>
    <col min="2103" max="2103" width="10.3984375" style="31" customWidth="1"/>
    <col min="2104" max="2104" width="8.1328125" style="31" customWidth="1"/>
    <col min="2105" max="2109" width="9" style="31" customWidth="1"/>
  </cols>
  <sheetData>
    <row r="1" spans="1:2646" s="16" customFormat="1" x14ac:dyDescent="0.45">
      <c r="A1" s="19" t="s">
        <v>302</v>
      </c>
      <c r="B1" s="19" t="s">
        <v>303</v>
      </c>
      <c r="C1" s="19">
        <v>1</v>
      </c>
      <c r="D1" s="19">
        <v>2</v>
      </c>
      <c r="E1" s="19">
        <v>3</v>
      </c>
      <c r="F1" s="19" t="s">
        <v>304</v>
      </c>
      <c r="G1" s="19" t="s">
        <v>305</v>
      </c>
      <c r="H1" s="19" t="s">
        <v>306</v>
      </c>
      <c r="I1" s="19" t="s">
        <v>307</v>
      </c>
      <c r="J1" s="19" t="s">
        <v>308</v>
      </c>
      <c r="K1" s="19" t="s">
        <v>309</v>
      </c>
      <c r="L1" s="19" t="s">
        <v>310</v>
      </c>
      <c r="M1" s="19" t="s">
        <v>311</v>
      </c>
      <c r="N1" s="19" t="s">
        <v>312</v>
      </c>
      <c r="O1" s="28" t="s">
        <v>313</v>
      </c>
      <c r="P1" s="19" t="s">
        <v>314</v>
      </c>
      <c r="Q1" s="19" t="s">
        <v>315</v>
      </c>
      <c r="R1" s="19" t="s">
        <v>316</v>
      </c>
      <c r="S1" s="19" t="s">
        <v>317</v>
      </c>
      <c r="T1" s="19" t="s">
        <v>318</v>
      </c>
      <c r="U1" s="19" t="s">
        <v>319</v>
      </c>
      <c r="V1" s="19" t="s">
        <v>320</v>
      </c>
      <c r="W1" s="19" t="s">
        <v>321</v>
      </c>
      <c r="X1" s="19" t="s">
        <v>322</v>
      </c>
      <c r="Y1" s="19" t="s">
        <v>323</v>
      </c>
      <c r="Z1" s="20" t="s">
        <v>324</v>
      </c>
      <c r="AA1" s="20">
        <v>1</v>
      </c>
      <c r="AB1" s="20">
        <v>2</v>
      </c>
      <c r="AC1" s="20">
        <v>3</v>
      </c>
      <c r="AD1" s="20" t="s">
        <v>304</v>
      </c>
      <c r="AE1" s="20" t="s">
        <v>305</v>
      </c>
      <c r="AF1" s="20" t="s">
        <v>306</v>
      </c>
      <c r="AG1" s="20" t="s">
        <v>325</v>
      </c>
      <c r="AH1" s="20" t="s">
        <v>326</v>
      </c>
      <c r="AI1" s="29" t="s">
        <v>327</v>
      </c>
      <c r="AJ1" s="29" t="s">
        <v>328</v>
      </c>
      <c r="AK1" s="29" t="s">
        <v>329</v>
      </c>
      <c r="AL1" s="29" t="s">
        <v>330</v>
      </c>
      <c r="AM1" s="29" t="s">
        <v>331</v>
      </c>
      <c r="AN1" s="29" t="s">
        <v>332</v>
      </c>
      <c r="AO1" s="29" t="s">
        <v>333</v>
      </c>
      <c r="AP1" s="29" t="s">
        <v>334</v>
      </c>
      <c r="AQ1" s="29" t="s">
        <v>335</v>
      </c>
      <c r="AR1" s="29" t="s">
        <v>336</v>
      </c>
      <c r="AS1" s="29" t="s">
        <v>337</v>
      </c>
      <c r="AT1" s="29" t="s">
        <v>338</v>
      </c>
      <c r="AU1" s="29" t="s">
        <v>339</v>
      </c>
      <c r="AV1" s="29" t="s">
        <v>340</v>
      </c>
      <c r="AW1" s="29" t="s">
        <v>341</v>
      </c>
      <c r="AX1" s="29" t="s">
        <v>342</v>
      </c>
      <c r="AY1" s="29" t="s">
        <v>343</v>
      </c>
      <c r="AZ1" s="29" t="s">
        <v>344</v>
      </c>
      <c r="BA1" s="29" t="s">
        <v>345</v>
      </c>
      <c r="BB1" s="30" t="s">
        <v>346</v>
      </c>
      <c r="BC1" s="30" t="s">
        <v>347</v>
      </c>
      <c r="BD1" s="18" t="s">
        <v>348</v>
      </c>
      <c r="BE1" s="19">
        <v>1</v>
      </c>
      <c r="BF1" s="19">
        <v>2</v>
      </c>
      <c r="BG1" s="19">
        <v>3</v>
      </c>
      <c r="BH1" s="20">
        <v>1</v>
      </c>
      <c r="BI1" s="20">
        <v>2</v>
      </c>
      <c r="BJ1" s="20">
        <v>3</v>
      </c>
      <c r="BK1" s="19" t="s">
        <v>349</v>
      </c>
      <c r="BL1" s="19" t="s">
        <v>350</v>
      </c>
      <c r="BM1" s="19" t="s">
        <v>351</v>
      </c>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1" t="s">
        <v>352</v>
      </c>
      <c r="CX1" s="21" t="s">
        <v>317</v>
      </c>
      <c r="CY1" s="21" t="s">
        <v>318</v>
      </c>
      <c r="CZ1" s="22" t="s">
        <v>319</v>
      </c>
      <c r="DA1" s="21" t="s">
        <v>320</v>
      </c>
      <c r="DB1" s="22" t="s">
        <v>353</v>
      </c>
      <c r="DC1" s="22" t="s">
        <v>354</v>
      </c>
      <c r="DD1" s="22" t="s">
        <v>355</v>
      </c>
      <c r="DE1" s="22" t="s">
        <v>356</v>
      </c>
      <c r="DF1" s="22" t="s">
        <v>357</v>
      </c>
      <c r="DG1" s="22" t="s">
        <v>353</v>
      </c>
      <c r="DH1" s="22" t="s">
        <v>354</v>
      </c>
      <c r="DI1" s="22" t="s">
        <v>355</v>
      </c>
      <c r="DJ1" s="22" t="s">
        <v>356</v>
      </c>
      <c r="DK1" s="22" t="s">
        <v>357</v>
      </c>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1" t="s">
        <v>358</v>
      </c>
      <c r="BET1" s="21" t="s">
        <v>317</v>
      </c>
      <c r="BEU1" s="21" t="s">
        <v>318</v>
      </c>
      <c r="BEV1" s="22" t="s">
        <v>319</v>
      </c>
      <c r="BEW1" s="21" t="s">
        <v>320</v>
      </c>
      <c r="BEX1" s="22" t="s">
        <v>356</v>
      </c>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1" t="s">
        <v>359</v>
      </c>
      <c r="BIP1" s="21" t="s">
        <v>303</v>
      </c>
      <c r="BIQ1" s="21" t="s">
        <v>360</v>
      </c>
      <c r="BIR1" s="21" t="s">
        <v>361</v>
      </c>
      <c r="BIS1" s="22" t="s">
        <v>362</v>
      </c>
      <c r="BIT1" s="21" t="s">
        <v>363</v>
      </c>
      <c r="BIU1" s="21" t="s">
        <v>364</v>
      </c>
      <c r="BIV1" s="21" t="s">
        <v>365</v>
      </c>
      <c r="BIW1" s="21" t="s">
        <v>307</v>
      </c>
      <c r="BIX1" s="21" t="s">
        <v>308</v>
      </c>
      <c r="BIY1" s="23" t="s">
        <v>366</v>
      </c>
      <c r="BIZ1" s="23" t="s">
        <v>367</v>
      </c>
      <c r="BJA1" s="23" t="s">
        <v>368</v>
      </c>
      <c r="BJB1" s="23" t="s">
        <v>369</v>
      </c>
      <c r="BJC1" s="24" t="s">
        <v>370</v>
      </c>
      <c r="BJD1" s="21" t="s">
        <v>371</v>
      </c>
      <c r="BJE1" s="21" t="s">
        <v>372</v>
      </c>
      <c r="BJF1" s="21" t="s">
        <v>373</v>
      </c>
      <c r="BJG1" s="21" t="s">
        <v>317</v>
      </c>
      <c r="BJH1" s="21" t="s">
        <v>318</v>
      </c>
      <c r="BJI1" s="21" t="s">
        <v>319</v>
      </c>
      <c r="BJJ1" s="21" t="s">
        <v>320</v>
      </c>
      <c r="BJK1" s="22" t="s">
        <v>374</v>
      </c>
      <c r="BJL1" s="22" t="s">
        <v>375</v>
      </c>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1" t="s">
        <v>376</v>
      </c>
      <c r="BUD1" s="21" t="s">
        <v>317</v>
      </c>
      <c r="BUE1" s="21" t="s">
        <v>318</v>
      </c>
      <c r="BUF1" s="22" t="s">
        <v>319</v>
      </c>
      <c r="BUG1" s="21" t="s">
        <v>320</v>
      </c>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1" t="s">
        <v>377</v>
      </c>
      <c r="BXZ1" s="21" t="s">
        <v>317</v>
      </c>
      <c r="BYA1" s="21" t="s">
        <v>318</v>
      </c>
      <c r="BYB1" s="22" t="s">
        <v>319</v>
      </c>
      <c r="BYC1" s="21" t="s">
        <v>320</v>
      </c>
      <c r="BYD1" s="22" t="s">
        <v>378</v>
      </c>
      <c r="BYE1" s="22" t="s">
        <v>379</v>
      </c>
      <c r="BYF1" s="22" t="s">
        <v>380</v>
      </c>
      <c r="BYG1" s="22" t="s">
        <v>381</v>
      </c>
      <c r="BYH1" s="22" t="s">
        <v>382</v>
      </c>
      <c r="BYI1" s="22" t="s">
        <v>383</v>
      </c>
      <c r="BYJ1" s="22" t="s">
        <v>384</v>
      </c>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1" t="s">
        <v>385</v>
      </c>
      <c r="CBV1" s="21" t="s">
        <v>317</v>
      </c>
      <c r="CBW1" s="21" t="s">
        <v>318</v>
      </c>
      <c r="CBX1" s="22" t="s">
        <v>319</v>
      </c>
      <c r="CBY1" s="21" t="s">
        <v>320</v>
      </c>
      <c r="CBZ1" s="22"/>
      <c r="CCA1" s="22"/>
      <c r="CCB1" s="22"/>
      <c r="CCC1" s="22"/>
      <c r="CFQ1" s="21" t="s">
        <v>386</v>
      </c>
      <c r="CFR1" s="21" t="s">
        <v>317</v>
      </c>
      <c r="CFS1" s="21" t="s">
        <v>318</v>
      </c>
      <c r="CFT1" s="22" t="s">
        <v>319</v>
      </c>
      <c r="CFU1" s="21" t="s">
        <v>320</v>
      </c>
      <c r="CJM1" s="21" t="s">
        <v>387</v>
      </c>
      <c r="CJN1" s="21" t="s">
        <v>317</v>
      </c>
      <c r="CJO1" s="21" t="s">
        <v>318</v>
      </c>
      <c r="CJP1" s="22" t="s">
        <v>319</v>
      </c>
      <c r="CJQ1" s="21" t="s">
        <v>320</v>
      </c>
      <c r="CJR1" s="21" t="s">
        <v>388</v>
      </c>
      <c r="CJS1" s="22" t="s">
        <v>389</v>
      </c>
      <c r="CJT1" s="22" t="s">
        <v>390</v>
      </c>
      <c r="CJU1" s="22" t="s">
        <v>391</v>
      </c>
      <c r="CJV1" s="22" t="s">
        <v>392</v>
      </c>
      <c r="CJW1" s="22" t="s">
        <v>393</v>
      </c>
      <c r="CJX1" s="22" t="s">
        <v>394</v>
      </c>
      <c r="CJY1" s="22" t="s">
        <v>395</v>
      </c>
      <c r="CJZ1" s="22" t="s">
        <v>396</v>
      </c>
      <c r="CKA1" s="22" t="s">
        <v>397</v>
      </c>
      <c r="CKB1" s="22" t="s">
        <v>398</v>
      </c>
      <c r="CKC1" s="22" t="s">
        <v>399</v>
      </c>
      <c r="CKD1" s="22" t="s">
        <v>400</v>
      </c>
      <c r="CKE1" s="22" t="s">
        <v>401</v>
      </c>
      <c r="CKF1" s="22" t="s">
        <v>402</v>
      </c>
      <c r="CKG1" s="22" t="s">
        <v>403</v>
      </c>
      <c r="CKH1" s="22" t="s">
        <v>404</v>
      </c>
      <c r="CKI1" s="22" t="s">
        <v>405</v>
      </c>
      <c r="CKJ1" s="22" t="s">
        <v>406</v>
      </c>
      <c r="CKK1" s="22" t="s">
        <v>407</v>
      </c>
      <c r="CKL1" s="22" t="s">
        <v>408</v>
      </c>
      <c r="CKM1" s="22" t="s">
        <v>409</v>
      </c>
      <c r="CKN1" s="22" t="s">
        <v>410</v>
      </c>
      <c r="CKO1" s="22" t="s">
        <v>411</v>
      </c>
      <c r="CKP1" s="22" t="s">
        <v>412</v>
      </c>
      <c r="CKQ1" s="22" t="s">
        <v>413</v>
      </c>
      <c r="CKR1" s="22" t="s">
        <v>414</v>
      </c>
      <c r="CKS1" s="22" t="s">
        <v>415</v>
      </c>
      <c r="CKT1" s="22" t="s">
        <v>416</v>
      </c>
      <c r="CKU1" s="22" t="s">
        <v>417</v>
      </c>
      <c r="CKV1" s="22" t="s">
        <v>418</v>
      </c>
      <c r="CKW1" s="22" t="s">
        <v>419</v>
      </c>
      <c r="CKX1" s="22" t="s">
        <v>420</v>
      </c>
      <c r="CKY1" s="22" t="s">
        <v>421</v>
      </c>
      <c r="CKZ1" s="22" t="s">
        <v>422</v>
      </c>
      <c r="CLA1" s="22" t="s">
        <v>423</v>
      </c>
      <c r="CLB1" s="22" t="s">
        <v>424</v>
      </c>
      <c r="CLC1" s="22" t="s">
        <v>425</v>
      </c>
      <c r="CLD1" s="22" t="s">
        <v>426</v>
      </c>
      <c r="CLE1" s="22" t="s">
        <v>427</v>
      </c>
      <c r="CLF1" s="22" t="s">
        <v>428</v>
      </c>
      <c r="CLG1" s="22"/>
      <c r="CLH1" s="22"/>
      <c r="CLI1" s="22"/>
      <c r="CLJ1" s="22"/>
      <c r="CLK1" s="22"/>
      <c r="CLL1" s="22"/>
      <c r="CLM1" s="22"/>
      <c r="CNI1" s="21" t="s">
        <v>429</v>
      </c>
      <c r="CNJ1" s="21" t="s">
        <v>317</v>
      </c>
      <c r="CNK1" s="21" t="s">
        <v>318</v>
      </c>
      <c r="CNL1" s="22" t="s">
        <v>319</v>
      </c>
      <c r="CNM1" s="21" t="s">
        <v>320</v>
      </c>
      <c r="CNN1" s="24" t="s">
        <v>430</v>
      </c>
      <c r="CNO1" s="24" t="s">
        <v>431</v>
      </c>
      <c r="CNP1" s="24" t="s">
        <v>432</v>
      </c>
      <c r="CNQ1" s="24" t="s">
        <v>433</v>
      </c>
      <c r="CNR1" s="24" t="s">
        <v>434</v>
      </c>
      <c r="CNS1" s="24" t="s">
        <v>114</v>
      </c>
      <c r="CNT1" s="24" t="s">
        <v>435</v>
      </c>
      <c r="CNU1" s="24" t="s">
        <v>436</v>
      </c>
      <c r="CNV1" s="26" t="s">
        <v>437</v>
      </c>
      <c r="CNW1" s="22" t="s">
        <v>438</v>
      </c>
      <c r="CNX1" s="22" t="s">
        <v>439</v>
      </c>
      <c r="CNY1" s="22" t="s">
        <v>440</v>
      </c>
      <c r="CNZ1" s="22" t="s">
        <v>441</v>
      </c>
      <c r="COA1" s="22" t="s">
        <v>441</v>
      </c>
      <c r="COB1" s="22" t="s">
        <v>441</v>
      </c>
      <c r="CRE1" s="21" t="s">
        <v>442</v>
      </c>
      <c r="CRF1" s="21" t="s">
        <v>317</v>
      </c>
      <c r="CRG1" s="21" t="s">
        <v>318</v>
      </c>
      <c r="CRH1" s="22" t="s">
        <v>319</v>
      </c>
      <c r="CRI1" s="21" t="s">
        <v>320</v>
      </c>
      <c r="CRJ1" s="22" t="s">
        <v>389</v>
      </c>
      <c r="CRK1" s="22" t="s">
        <v>393</v>
      </c>
      <c r="CRL1" s="27" t="s">
        <v>370</v>
      </c>
      <c r="CRM1" s="27" t="s">
        <v>371</v>
      </c>
      <c r="CRO1" s="24"/>
      <c r="CRP1" s="24"/>
      <c r="CRQ1" s="24"/>
      <c r="CRR1" s="26"/>
      <c r="CRS1" s="22"/>
      <c r="CRT1" s="22"/>
      <c r="CRU1" s="22"/>
      <c r="CRV1" s="22"/>
      <c r="CRW1" s="22"/>
      <c r="CRX1" s="22"/>
      <c r="CVA1" s="21" t="s">
        <v>443</v>
      </c>
      <c r="CVB1" s="21" t="s">
        <v>317</v>
      </c>
      <c r="CVC1" s="21" t="s">
        <v>318</v>
      </c>
      <c r="CVD1" s="22" t="s">
        <v>319</v>
      </c>
      <c r="CVE1" s="21" t="s">
        <v>320</v>
      </c>
      <c r="CVF1" s="21" t="s">
        <v>444</v>
      </c>
      <c r="CVG1" s="21" t="s">
        <v>445</v>
      </c>
      <c r="CVH1" s="21" t="s">
        <v>446</v>
      </c>
      <c r="CVI1" s="21" t="s">
        <v>447</v>
      </c>
      <c r="CVJ1" s="21" t="s">
        <v>448</v>
      </c>
      <c r="CVK1" s="21" t="s">
        <v>449</v>
      </c>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row>
    <row r="2" spans="1:2646" x14ac:dyDescent="0.45">
      <c r="CJM2" t="s">
        <v>468</v>
      </c>
      <c r="CJN2" t="str">
        <f ca="1">SUBSTITUTE(MID(_xlfn.FORMULATEXT(CJQ2),2,FIND("!",_xlfn.FORMULATEXT(CJQ2),1)-2), "'","")</f>
        <v>New Sankey Pivots</v>
      </c>
      <c r="CJO2">
        <f ca="1">_xlfn.SHEET( 'New Sankey Pivots'!$NTP$1000000)</f>
        <v>5</v>
      </c>
      <c r="CJQ2">
        <f>'New Sankey Pivots'!$NTP$1000000</f>
        <v>0</v>
      </c>
      <c r="CJR2" t="e">
        <f>MAX( 'New Sankey Pivots'!$N$20:$O$22)</f>
        <v>#REF!</v>
      </c>
      <c r="CJS2" t="e">
        <f>'New Sankey Pivots'!$O$20</f>
        <v>#REF!</v>
      </c>
      <c r="CJT2" t="str">
        <f>'New Sankey Pivots'!$N$20</f>
        <v>Awarded to Women</v>
      </c>
      <c r="CJU2" t="e">
        <f>0.75*CJS2/CJR2</f>
        <v>#REF!</v>
      </c>
      <c r="CJV2" t="e">
        <f>1-CJU2</f>
        <v>#REF!</v>
      </c>
      <c r="CJW2" t="e">
        <f>'New Sankey Pivots'!$O$19</f>
        <v>#REF!</v>
      </c>
      <c r="CJX2" t="str">
        <f>'New Sankey Pivots'!$N$19</f>
        <v>Pitched to Women</v>
      </c>
      <c r="CJY2" t="e">
        <f>0.75*CJW2/CJR2</f>
        <v>#REF!</v>
      </c>
      <c r="CJZ2" t="e">
        <f>1-CJY2</f>
        <v>#REF!</v>
      </c>
      <c r="CKA2" t="e">
        <f>'New Sankey Pivots'!$O$18</f>
        <v>#REF!</v>
      </c>
      <c r="CKB2" t="str">
        <f>'New Sankey Pivots'!$N$18</f>
        <v>Pitched</v>
      </c>
      <c r="CKC2" t="e">
        <f>0.75*CKA2/CJR2</f>
        <v>#REF!</v>
      </c>
      <c r="CKD2" t="e">
        <f>1-CKC2</f>
        <v>#REF!</v>
      </c>
      <c r="CNI2" t="s">
        <v>450</v>
      </c>
      <c r="CNJ2" t="str">
        <f ca="1">SUBSTITUTE(MID(_xlfn.FORMULATEXT(CNM2),2,FIND("!",_xlfn.FORMULATEXT(CNM2),1)-2), "'","")</f>
        <v>New Sankey Pivots</v>
      </c>
      <c r="CNK2">
        <f ca="1">_xlfn.SHEET( 'New Sankey Pivots'!$NTP$1000000)</f>
        <v>5</v>
      </c>
      <c r="CNM2">
        <f>'New Sankey Pivots'!$NTP$1000000</f>
        <v>0</v>
      </c>
      <c r="CNN2" s="32"/>
      <c r="CNO2" s="33"/>
      <c r="CNP2" s="33"/>
      <c r="CNQ2" s="33">
        <v>1</v>
      </c>
      <c r="CNR2" s="33"/>
      <c r="CNS2" s="33" t="e">
        <f>CNP3</f>
        <v>#REF!</v>
      </c>
      <c r="CNT2" s="33">
        <v>0</v>
      </c>
      <c r="CNU2" s="33" t="e">
        <f>CNS2/2+CNS2/2</f>
        <v>#REF!</v>
      </c>
      <c r="CNV2" s="25"/>
      <c r="CNW2" s="33" t="e">
        <f>(CNU2/2)-(CNU2/2)*6/100</f>
        <v>#REF!</v>
      </c>
      <c r="CNX2" s="34" t="e">
        <f>(CNU2/2)+(CNU2/2)*7/100</f>
        <v>#REF!</v>
      </c>
      <c r="CNY2" s="35"/>
      <c r="CNZ2" s="25"/>
      <c r="CVA2" t="s">
        <v>469</v>
      </c>
      <c r="CVB2" t="str">
        <f ca="1">SUBSTITUTE(MID(_xlfn.FORMULATEXT(CVE2),2,FIND("!",_xlfn.FORMULATEXT(CVE2),1)-2), "'","")</f>
        <v>New Sankey Pivots</v>
      </c>
      <c r="CVC2">
        <f ca="1">_xlfn.SHEET( 'New Sankey Pivots'!$NTP$1000000)</f>
        <v>5</v>
      </c>
      <c r="CVE2">
        <f>'New Sankey Pivots'!$NTP$1000000</f>
        <v>0</v>
      </c>
      <c r="CVF2">
        <v>0</v>
      </c>
    </row>
    <row r="3" spans="1:2646" x14ac:dyDescent="0.45">
      <c r="CNI3" t="s">
        <v>450</v>
      </c>
      <c r="CNJ3" t="str">
        <f t="shared" ref="CNJ3:CNJ6" ca="1" si="0">SUBSTITUTE(MID(_xlfn.FORMULATEXT(CNM3),2,FIND("!",_xlfn.FORMULATEXT(CNM3),1)-2), "'","")</f>
        <v>New Sankey Pivots</v>
      </c>
      <c r="CNK3">
        <f ca="1">_xlfn.SHEET( 'New Sankey Pivots'!$NTP$1000000)</f>
        <v>5</v>
      </c>
      <c r="CNM3">
        <f>'New Sankey Pivots'!$NTP$1000000</f>
        <v>0</v>
      </c>
      <c r="CNN3" s="36">
        <v>12345678</v>
      </c>
      <c r="CNO3" s="33" t="str">
        <f>'New Sankey Pivots'!$N$18</f>
        <v>Pitched</v>
      </c>
      <c r="CNP3" s="53" t="e">
        <f>'New Sankey Pivots'!$O$18</f>
        <v>#REF!</v>
      </c>
      <c r="CNQ3" s="33">
        <f>CNQ2+1</f>
        <v>2</v>
      </c>
      <c r="CNR3" s="33" t="e">
        <f>CONCATENATE(CNO3," ",CNP3)</f>
        <v>#REF!</v>
      </c>
      <c r="CNS3" s="33" t="e">
        <f>CNP3</f>
        <v>#REF!</v>
      </c>
      <c r="CNT3" s="33" t="e">
        <f>CNS2/2-CNS3/2</f>
        <v>#REF!</v>
      </c>
      <c r="CNU3" s="33" t="e">
        <f>CNS2/2+CNS3/2</f>
        <v>#REF!</v>
      </c>
      <c r="CNV3" s="32">
        <f>CNQ2+1/2</f>
        <v>1.5</v>
      </c>
      <c r="CNW3" s="33" t="e">
        <f>CNW2</f>
        <v>#REF!</v>
      </c>
      <c r="CNX3" s="33" t="e">
        <f>CNX2</f>
        <v>#REF!</v>
      </c>
      <c r="CNY3" s="37" t="e">
        <f>CNS3/CNS2</f>
        <v>#REF!</v>
      </c>
      <c r="CNZ3" s="25"/>
      <c r="CVA3" t="s">
        <v>469</v>
      </c>
      <c r="CVB3" t="str">
        <f t="shared" ref="CVB3:CVB7" ca="1" si="1">SUBSTITUTE(MID(_xlfn.FORMULATEXT(CVE2),2,FIND("!",_xlfn.FORMULATEXT(CVE2),1)-2), "'","")</f>
        <v>New Sankey Pivots</v>
      </c>
      <c r="CVE3">
        <f>'New Sankey Pivots'!$NTP$1000000</f>
        <v>0</v>
      </c>
      <c r="CVF3" t="e">
        <f>'New Sankey Pivots'!$O$19</f>
        <v>#REF!</v>
      </c>
    </row>
    <row r="4" spans="1:2646" x14ac:dyDescent="0.45">
      <c r="CNI4" t="s">
        <v>450</v>
      </c>
      <c r="CNJ4" t="str">
        <f t="shared" ca="1" si="0"/>
        <v>New Sankey Pivots</v>
      </c>
      <c r="CNK4">
        <f ca="1">_xlfn.SHEET( 'New Sankey Pivots'!$NTP$1000000)</f>
        <v>5</v>
      </c>
      <c r="CNM4">
        <f>'New Sankey Pivots'!$NTP$1000000</f>
        <v>0</v>
      </c>
      <c r="CNN4" s="38">
        <v>12345678</v>
      </c>
      <c r="CNO4" s="33" t="str">
        <f>'New Sankey Pivots'!$N$19</f>
        <v>Pitched to Women</v>
      </c>
      <c r="CNP4" s="53" t="e">
        <f>'New Sankey Pivots'!$O$19</f>
        <v>#REF!</v>
      </c>
      <c r="CNQ4" s="33">
        <f t="shared" ref="CNQ4:CNQ5" si="2">CNQ3+1</f>
        <v>3</v>
      </c>
      <c r="CNR4" s="33" t="e">
        <f>CONCATENATE(CNO4," ",CNP4)</f>
        <v>#REF!</v>
      </c>
      <c r="CNS4" s="33" t="e">
        <f>CNP4</f>
        <v>#REF!</v>
      </c>
      <c r="CNT4" s="33" t="e">
        <f>CNS2/2-CNS4/2</f>
        <v>#REF!</v>
      </c>
      <c r="CNU4" s="33" t="e">
        <f>CNS2/2+CNS4/2</f>
        <v>#REF!</v>
      </c>
      <c r="CNV4" s="32">
        <f t="shared" ref="CNV4:CNV5" si="3">CNQ3+1/2</f>
        <v>2.5</v>
      </c>
      <c r="CNW4" s="33" t="e">
        <f t="shared" ref="CNW4:CNX5" si="4">CNW3</f>
        <v>#REF!</v>
      </c>
      <c r="CNX4" s="33" t="e">
        <f t="shared" si="4"/>
        <v>#REF!</v>
      </c>
      <c r="CNY4" s="37" t="e">
        <f>CNS4/CNS2</f>
        <v>#REF!</v>
      </c>
      <c r="CNZ4" s="25"/>
      <c r="CVA4" t="s">
        <v>469</v>
      </c>
      <c r="CVB4" t="str">
        <f t="shared" ca="1" si="1"/>
        <v>New Sankey Pivots</v>
      </c>
      <c r="CVE4">
        <f>'New Sankey Pivots'!$NTP$1000000</f>
        <v>0</v>
      </c>
      <c r="CVF4" t="e">
        <f>CVF3</f>
        <v>#REF!</v>
      </c>
    </row>
    <row r="5" spans="1:2646" x14ac:dyDescent="0.45">
      <c r="CNI5" t="s">
        <v>450</v>
      </c>
      <c r="CNJ5" t="str">
        <f t="shared" ca="1" si="0"/>
        <v>New Sankey Pivots</v>
      </c>
      <c r="CNK5">
        <f ca="1">_xlfn.SHEET( 'New Sankey Pivots'!$NTP$1000000)</f>
        <v>5</v>
      </c>
      <c r="CNM5">
        <f>'New Sankey Pivots'!$NTP$1000000</f>
        <v>0</v>
      </c>
      <c r="CNN5" s="39">
        <v>12345678</v>
      </c>
      <c r="CNO5" s="33" t="str">
        <f>'New Sankey Pivots'!$N$20</f>
        <v>Awarded to Women</v>
      </c>
      <c r="CNP5" s="53" t="e">
        <f>'New Sankey Pivots'!$O$20</f>
        <v>#REF!</v>
      </c>
      <c r="CNQ5" s="33">
        <f t="shared" si="2"/>
        <v>4</v>
      </c>
      <c r="CNR5" s="33" t="e">
        <f>CONCATENATE(CNO5," ",CNP5)</f>
        <v>#REF!</v>
      </c>
      <c r="CNS5" s="33" t="e">
        <f>CNP5</f>
        <v>#REF!</v>
      </c>
      <c r="CNT5" s="33" t="e">
        <f>CNS2/2-CNS5/2</f>
        <v>#REF!</v>
      </c>
      <c r="CNU5" s="33" t="e">
        <f>CNS2/2+CNS5/2</f>
        <v>#REF!</v>
      </c>
      <c r="CNV5" s="32">
        <f t="shared" si="3"/>
        <v>3.5</v>
      </c>
      <c r="CNW5" s="33" t="e">
        <f t="shared" si="4"/>
        <v>#REF!</v>
      </c>
      <c r="CNX5" s="33" t="e">
        <f t="shared" si="4"/>
        <v>#REF!</v>
      </c>
      <c r="CNY5" s="37" t="e">
        <f>CNS5/CNS2</f>
        <v>#REF!</v>
      </c>
      <c r="CNZ5" s="25"/>
      <c r="CVA5" t="s">
        <v>469</v>
      </c>
      <c r="CVB5" t="str">
        <f t="shared" ca="1" si="1"/>
        <v>New Sankey Pivots</v>
      </c>
      <c r="CVE5">
        <f>'New Sankey Pivots'!$NTP$1000000</f>
        <v>0</v>
      </c>
      <c r="CVF5" t="e">
        <f>CVF4</f>
        <v>#REF!</v>
      </c>
    </row>
    <row r="6" spans="1:2646" x14ac:dyDescent="0.45">
      <c r="CNI6" t="s">
        <v>450</v>
      </c>
      <c r="CNJ6" t="str">
        <f t="shared" ca="1" si="0"/>
        <v>New Sankey Pivots</v>
      </c>
      <c r="CNK6">
        <f ca="1">_xlfn.SHEET( 'New Sankey Pivots'!$NTP$1000000)</f>
        <v>5</v>
      </c>
      <c r="CNM6">
        <f>'New Sankey Pivots'!$NTP$1000000</f>
        <v>0</v>
      </c>
      <c r="CNN6" s="25"/>
      <c r="CNO6" s="33" t="s">
        <v>451</v>
      </c>
      <c r="CNP6" s="25"/>
      <c r="CNQ6" s="33">
        <f>CNQ5+31/100</f>
        <v>4.3099999999999996</v>
      </c>
      <c r="CNR6" s="33" t="e">
        <f>CNS5</f>
        <v>#REF!</v>
      </c>
      <c r="CNS6" s="33" t="e">
        <f>CNS2/2</f>
        <v>#REF!</v>
      </c>
      <c r="CNT6" s="25"/>
      <c r="CNU6" s="25"/>
      <c r="CNV6" s="32"/>
      <c r="CNW6" s="25"/>
      <c r="CNX6" s="25"/>
      <c r="CNY6" s="37"/>
      <c r="CNZ6" s="25"/>
      <c r="CVA6" t="s">
        <v>469</v>
      </c>
      <c r="CVB6" t="e">
        <f ca="1">SUBSTITUTE(MID(_xlfn.FORMULATEXT(#REF!),2,FIND("!",_xlfn.FORMULATEXT(#REF!),1)-2), "'","")</f>
        <v>#REF!</v>
      </c>
      <c r="CVE6">
        <f>'New Sankey Pivots'!$NTP$1000000</f>
        <v>0</v>
      </c>
      <c r="CVF6" t="e">
        <f>#REF!</f>
        <v>#REF!</v>
      </c>
    </row>
    <row r="7" spans="1:2646" x14ac:dyDescent="0.45">
      <c r="CNI7" t="s">
        <v>452</v>
      </c>
      <c r="CNJ7" t="str">
        <f ca="1">SUBSTITUTE(MID(_xlfn.FORMULATEXT(CNM7),2,FIND("!",_xlfn.FORMULATEXT(CNM7),1)-2), "'","")</f>
        <v>New Sankey Pivots</v>
      </c>
      <c r="CNK7">
        <f ca="1">_xlfn.SHEET( 'New Sankey Pivots'!$NTP$1000000)</f>
        <v>5</v>
      </c>
      <c r="CNM7">
        <f>'New Sankey Pivots'!$NTP$1000000</f>
        <v>0</v>
      </c>
      <c r="CNN7" s="32"/>
      <c r="CNO7" s="33"/>
      <c r="CNP7" s="33"/>
      <c r="CNQ7" s="33">
        <v>1</v>
      </c>
      <c r="CNR7" s="33"/>
      <c r="CNS7" s="33">
        <f>CNP8</f>
        <v>236629019.45423001</v>
      </c>
      <c r="CNT7" s="33">
        <v>0</v>
      </c>
      <c r="CNU7" s="33">
        <f>CNS7/2+CNS7/2</f>
        <v>236629019.45423001</v>
      </c>
      <c r="CNV7" s="25"/>
      <c r="CNW7" s="33">
        <f>(CNU7/2)-(CNU7/2)*6/100</f>
        <v>111215639.14348811</v>
      </c>
      <c r="CNX7" s="34">
        <f>(CNU7/2)+(CNU7/2)*7/100</f>
        <v>126596525.40801306</v>
      </c>
      <c r="CNY7" s="35"/>
      <c r="CNZ7" s="25"/>
      <c r="CVA7" t="s">
        <v>469</v>
      </c>
      <c r="CVB7" t="str">
        <f t="shared" ca="1" si="1"/>
        <v>New Sankey Pivots</v>
      </c>
      <c r="CVE7">
        <f>'New Sankey Pivots'!$NTP$1000000</f>
        <v>0</v>
      </c>
      <c r="CVF7" t="e">
        <f>CVF6</f>
        <v>#REF!</v>
      </c>
    </row>
    <row r="8" spans="1:2646" x14ac:dyDescent="0.45">
      <c r="CNI8" t="s">
        <v>452</v>
      </c>
      <c r="CNJ8" t="str">
        <f t="shared" ref="CNJ8:CNJ12" ca="1" si="5">SUBSTITUTE(MID(_xlfn.FORMULATEXT(CNM8),2,FIND("!",_xlfn.FORMULATEXT(CNM8),1)-2), "'","")</f>
        <v>New Sankey Pivots</v>
      </c>
      <c r="CNK8">
        <f ca="1">_xlfn.SHEET( 'New Sankey Pivots'!$NTP$1000000)</f>
        <v>5</v>
      </c>
      <c r="CNM8">
        <f>'New Sankey Pivots'!$NTP$1000000</f>
        <v>0</v>
      </c>
      <c r="CNN8" s="36">
        <v>12345678</v>
      </c>
      <c r="CNO8" s="33" t="str">
        <f>'New Sankey Pivots'!$N$23</f>
        <v>All Pitched</v>
      </c>
      <c r="CNP8" s="59">
        <f>'New Sankey Pivots'!$O$23</f>
        <v>236629019.45423001</v>
      </c>
      <c r="CNQ8" s="33">
        <f>CNQ7+1</f>
        <v>2</v>
      </c>
      <c r="CNR8" s="33" t="str">
        <f>CONCATENATE(CNO8," ",CNP8)</f>
        <v>All Pitched 236629019.45423</v>
      </c>
      <c r="CNS8" s="33">
        <f>CNP8</f>
        <v>236629019.45423001</v>
      </c>
      <c r="CNT8" s="33">
        <f>CNS7/2-CNS8/2</f>
        <v>0</v>
      </c>
      <c r="CNU8" s="33">
        <f>CNS7/2+CNS8/2</f>
        <v>236629019.45423001</v>
      </c>
      <c r="CNV8" s="32">
        <f>CNQ7+1/2</f>
        <v>1.5</v>
      </c>
      <c r="CNW8" s="33">
        <f>CNW7</f>
        <v>111215639.14348811</v>
      </c>
      <c r="CNX8" s="33">
        <f>CNX7</f>
        <v>126596525.40801306</v>
      </c>
      <c r="CNY8" s="37">
        <f>CNS8/CNS7</f>
        <v>1</v>
      </c>
      <c r="CNZ8" s="25"/>
    </row>
    <row r="9" spans="1:2646" x14ac:dyDescent="0.45">
      <c r="CNI9" t="s">
        <v>452</v>
      </c>
      <c r="CNJ9" t="str">
        <f t="shared" ca="1" si="5"/>
        <v>New Sankey Pivots</v>
      </c>
      <c r="CNK9">
        <f ca="1">_xlfn.SHEET( 'New Sankey Pivots'!$NTP$1000000)</f>
        <v>5</v>
      </c>
      <c r="CNM9">
        <f>'New Sankey Pivots'!$NTP$1000000</f>
        <v>0</v>
      </c>
      <c r="CNN9" s="38">
        <v>12345678</v>
      </c>
      <c r="CNO9" s="33" t="str">
        <f>'New Sankey Pivots'!$N$24</f>
        <v>Pitched to</v>
      </c>
      <c r="CNP9" s="60">
        <f ca="1">'New Sankey Pivots'!$O$24</f>
        <v>58621914.359600008</v>
      </c>
      <c r="CNQ9" s="33">
        <f t="shared" ref="CNQ9:CNQ11" si="6">CNQ8+1</f>
        <v>3</v>
      </c>
      <c r="CNR9" s="33" t="str">
        <f ca="1">CONCATENATE(CNO9," ",CNP9)</f>
        <v>Pitched to 58621914.3596</v>
      </c>
      <c r="CNS9" s="33">
        <f ca="1">CNP9</f>
        <v>58621914.359600008</v>
      </c>
      <c r="CNT9" s="33">
        <f ca="1">CNS7/2-CNS9/2</f>
        <v>89003552.547315001</v>
      </c>
      <c r="CNU9" s="33">
        <f ca="1">CNS7/2+CNS9/2</f>
        <v>147625466.90691501</v>
      </c>
      <c r="CNV9" s="32">
        <f t="shared" ref="CNV9:CNV11" si="7">CNQ8+1/2</f>
        <v>2.5</v>
      </c>
      <c r="CNW9" s="33">
        <f t="shared" ref="CNW9:CNX11" si="8">CNW8</f>
        <v>111215639.14348811</v>
      </c>
      <c r="CNX9" s="33">
        <f t="shared" si="8"/>
        <v>126596525.40801306</v>
      </c>
      <c r="CNY9" s="37">
        <f ca="1">CNS9/CNS7</f>
        <v>0.24773763799050419</v>
      </c>
      <c r="CNZ9" s="25"/>
    </row>
    <row r="10" spans="1:2646" x14ac:dyDescent="0.45">
      <c r="CNI10" t="s">
        <v>452</v>
      </c>
      <c r="CNJ10" t="str">
        <f t="shared" ca="1" si="5"/>
        <v>New Sankey Pivots</v>
      </c>
      <c r="CNK10">
        <f ca="1">_xlfn.SHEET( 'New Sankey Pivots'!$NTP$1000000)</f>
        <v>5</v>
      </c>
      <c r="CNM10">
        <f>'New Sankey Pivots'!$NTP$1000000</f>
        <v>0</v>
      </c>
      <c r="CNN10" s="39">
        <v>12345678</v>
      </c>
      <c r="CNO10" s="33" t="str">
        <f>'New Sankey Pivots'!$N$25</f>
        <v>All Awarded</v>
      </c>
      <c r="CNP10" s="60">
        <f>'New Sankey Pivots'!$O$25</f>
        <v>56390998.575399995</v>
      </c>
      <c r="CNQ10" s="33">
        <f t="shared" si="6"/>
        <v>4</v>
      </c>
      <c r="CNR10" s="33" t="str">
        <f>CONCATENATE(CNO10," ",CNP10)</f>
        <v>All Awarded 56390998.5754</v>
      </c>
      <c r="CNS10" s="33">
        <f>CNP10</f>
        <v>56390998.575399995</v>
      </c>
      <c r="CNT10" s="33">
        <f>CNS7/2-CNS10/2</f>
        <v>90119010.439415008</v>
      </c>
      <c r="CNU10" s="33">
        <f>CNS7/2+CNS10/2</f>
        <v>146510009.014815</v>
      </c>
      <c r="CNV10" s="32">
        <f t="shared" si="7"/>
        <v>3.5</v>
      </c>
      <c r="CNW10" s="33">
        <f t="shared" si="8"/>
        <v>111215639.14348811</v>
      </c>
      <c r="CNX10" s="33">
        <f t="shared" si="8"/>
        <v>126596525.40801306</v>
      </c>
      <c r="CNY10" s="37">
        <f>CNS10/CNS7</f>
        <v>0.23830973354604729</v>
      </c>
      <c r="CNZ10" s="25"/>
    </row>
    <row r="11" spans="1:2646" x14ac:dyDescent="0.45">
      <c r="CNI11" t="s">
        <v>452</v>
      </c>
      <c r="CNJ11" t="str">
        <f t="shared" ca="1" si="5"/>
        <v>New Sankey Pivots</v>
      </c>
      <c r="CNK11">
        <f ca="1">_xlfn.SHEET( 'New Sankey Pivots'!$NTP$1000000)</f>
        <v>5</v>
      </c>
      <c r="CNM11">
        <f>'New Sankey Pivots'!$NTP$1000000</f>
        <v>0</v>
      </c>
      <c r="CNN11" s="40">
        <v>12345678</v>
      </c>
      <c r="CNO11" s="33" t="str">
        <f>'New Sankey Pivots'!$N$26</f>
        <v>Awarded to</v>
      </c>
      <c r="CNP11" s="60">
        <f ca="1">'New Sankey Pivots'!$O$26</f>
        <v>7364072.7610000009</v>
      </c>
      <c r="CNQ11" s="33">
        <f t="shared" si="6"/>
        <v>5</v>
      </c>
      <c r="CNR11" s="33" t="str">
        <f t="shared" ref="CNR11" ca="1" si="9">CONCATENATE(CNO11," ",CNP11)</f>
        <v>Awarded to 7364072.761</v>
      </c>
      <c r="CNS11" s="33">
        <f t="shared" ref="CNS11" ca="1" si="10">CNP11</f>
        <v>7364072.7610000009</v>
      </c>
      <c r="CNT11" s="33">
        <f ca="1">CNS7/2-CNS11/2</f>
        <v>114632473.346615</v>
      </c>
      <c r="CNU11" s="33">
        <f ca="1">CNS7/2+CNS11/2</f>
        <v>121996546.10761501</v>
      </c>
      <c r="CNV11" s="32">
        <f t="shared" si="7"/>
        <v>4.5</v>
      </c>
      <c r="CNW11" s="33">
        <f t="shared" si="8"/>
        <v>111215639.14348811</v>
      </c>
      <c r="CNX11" s="33">
        <f t="shared" si="8"/>
        <v>126596525.40801306</v>
      </c>
      <c r="CNY11" s="37">
        <f ca="1">CNS11/CNS7</f>
        <v>3.1120750861347322E-2</v>
      </c>
      <c r="CNZ11" s="25"/>
    </row>
    <row r="12" spans="1:2646" x14ac:dyDescent="0.45">
      <c r="CNI12" t="s">
        <v>452</v>
      </c>
      <c r="CNJ12" t="str">
        <f t="shared" ca="1" si="5"/>
        <v>New Sankey Pivots</v>
      </c>
      <c r="CNK12">
        <f ca="1">_xlfn.SHEET( 'New Sankey Pivots'!$NTP$1000000)</f>
        <v>5</v>
      </c>
      <c r="CNM12">
        <f>'New Sankey Pivots'!$NTP$1000000</f>
        <v>0</v>
      </c>
      <c r="CNN12" s="25"/>
      <c r="CNO12" s="33" t="s">
        <v>451</v>
      </c>
      <c r="CNP12" s="25"/>
      <c r="CNQ12" s="33">
        <f>CNQ11+31/100</f>
        <v>5.31</v>
      </c>
      <c r="CNR12" s="33">
        <f ca="1">CNS11</f>
        <v>7364072.7610000009</v>
      </c>
      <c r="CNS12" s="33">
        <f>CNS7/2</f>
        <v>118314509.72711501</v>
      </c>
      <c r="CNT12" s="25"/>
      <c r="CNU12" s="25"/>
      <c r="CNV12" s="32"/>
      <c r="CNW12" s="25"/>
      <c r="CNX12" s="25"/>
      <c r="CNY12" s="37"/>
      <c r="CNZ12" s="25"/>
    </row>
    <row r="13" spans="1:2646" x14ac:dyDescent="0.45">
      <c r="CNI13" t="s">
        <v>1597</v>
      </c>
      <c r="CNJ13" t="str">
        <f ca="1">SUBSTITUTE(MID(_xlfn.FORMULATEXT(CNM13),2,FIND("!",_xlfn.FORMULATEXT(CNM13),1)-2), "'","")</f>
        <v>New Sankey Pivots</v>
      </c>
      <c r="CNK13">
        <f ca="1">_xlfn.SHEET( 'New Sankey Pivots'!$NTP$1000000)</f>
        <v>5</v>
      </c>
      <c r="CNM13">
        <f>'New Sankey Pivots'!$NTP$1000000</f>
        <v>0</v>
      </c>
      <c r="CNN13" s="32"/>
      <c r="CNO13" s="33"/>
      <c r="CNP13" s="33"/>
      <c r="CNQ13" s="33">
        <v>1</v>
      </c>
      <c r="CNR13" s="33"/>
      <c r="CNS13" s="33">
        <f>CNP14</f>
        <v>236629019.45423001</v>
      </c>
      <c r="CNT13" s="33">
        <v>0</v>
      </c>
      <c r="CNU13" s="33">
        <f>CNS13/2+CNS13/2</f>
        <v>236629019.45423001</v>
      </c>
      <c r="CNV13" s="25"/>
      <c r="CNW13" s="33">
        <f>(CNU13/2)-(CNU13/2)*6/100</f>
        <v>111215639.14348811</v>
      </c>
      <c r="CNX13" s="34">
        <f>(CNU13/2)+(CNU13/2)*7/100</f>
        <v>126596525.40801306</v>
      </c>
      <c r="CNY13" s="35"/>
      <c r="CNZ13" s="25"/>
    </row>
    <row r="14" spans="1:2646" x14ac:dyDescent="0.45">
      <c r="CNI14" t="s">
        <v>1597</v>
      </c>
      <c r="CNJ14" t="str">
        <f t="shared" ref="CNJ14:CNJ18" ca="1" si="11">SUBSTITUTE(MID(_xlfn.FORMULATEXT(CNM14),2,FIND("!",_xlfn.FORMULATEXT(CNM14),1)-2), "'","")</f>
        <v>New Sankey Pivots</v>
      </c>
      <c r="CNK14">
        <f ca="1">_xlfn.SHEET( 'New Sankey Pivots'!$NTP$1000000)</f>
        <v>5</v>
      </c>
      <c r="CNM14">
        <f>'New Sankey Pivots'!$NTP$1000000</f>
        <v>0</v>
      </c>
      <c r="CNN14" s="36">
        <v>12345678</v>
      </c>
      <c r="CNO14" s="33" t="str">
        <f>'New Sankey Pivots'!$N$23</f>
        <v>All Pitched</v>
      </c>
      <c r="CNP14" s="61">
        <f>'New Sankey Pivots'!$O$23</f>
        <v>236629019.45423001</v>
      </c>
      <c r="CNQ14" s="33">
        <f>CNQ13+1</f>
        <v>2</v>
      </c>
      <c r="CNR14" s="33" t="str">
        <f>CONCATENATE(CNO14," ",CNP14)</f>
        <v>All Pitched 236629019.45423</v>
      </c>
      <c r="CNS14" s="33">
        <f>CNP14</f>
        <v>236629019.45423001</v>
      </c>
      <c r="CNT14" s="33">
        <f>CNS13/2-CNS14/2</f>
        <v>0</v>
      </c>
      <c r="CNU14" s="33">
        <f>CNS13/2+CNS14/2</f>
        <v>236629019.45423001</v>
      </c>
      <c r="CNV14" s="32">
        <f>CNQ13+1/2</f>
        <v>1.5</v>
      </c>
      <c r="CNW14" s="33">
        <f>CNW13</f>
        <v>111215639.14348811</v>
      </c>
      <c r="CNX14" s="33">
        <f>CNX13</f>
        <v>126596525.40801306</v>
      </c>
      <c r="CNY14" s="37">
        <f>CNS14/CNS13</f>
        <v>1</v>
      </c>
      <c r="CNZ14" s="25"/>
    </row>
    <row r="15" spans="1:2646" x14ac:dyDescent="0.45">
      <c r="CNI15" t="s">
        <v>1597</v>
      </c>
      <c r="CNJ15" t="str">
        <f t="shared" ca="1" si="11"/>
        <v>New Sankey Pivots</v>
      </c>
      <c r="CNK15">
        <f ca="1">_xlfn.SHEET( 'New Sankey Pivots'!$NTP$1000000)</f>
        <v>5</v>
      </c>
      <c r="CNM15">
        <f>'New Sankey Pivots'!$NTP$1000000</f>
        <v>0</v>
      </c>
      <c r="CNN15" s="38">
        <v>12345678</v>
      </c>
      <c r="CNO15" s="33" t="str">
        <f>'New Sankey Pivots'!$N$24</f>
        <v>Pitched to</v>
      </c>
      <c r="CNP15" s="61">
        <f ca="1">'New Sankey Pivots'!$O$24</f>
        <v>58621914.359600008</v>
      </c>
      <c r="CNQ15" s="33">
        <f t="shared" ref="CNQ15:CNQ17" si="12">CNQ14+1</f>
        <v>3</v>
      </c>
      <c r="CNR15" s="33" t="str">
        <f ca="1">CONCATENATE(CNO15," ",CNP15)</f>
        <v>Pitched to 58621914.3596</v>
      </c>
      <c r="CNS15" s="33">
        <f ca="1">CNP15</f>
        <v>58621914.359600008</v>
      </c>
      <c r="CNT15" s="33">
        <f ca="1">CNS13/2-CNS15/2</f>
        <v>89003552.547315001</v>
      </c>
      <c r="CNU15" s="33">
        <f ca="1">CNS13/2+CNS15/2</f>
        <v>147625466.90691501</v>
      </c>
      <c r="CNV15" s="32">
        <f t="shared" ref="CNV15:CNV17" si="13">CNQ14+1/2</f>
        <v>2.5</v>
      </c>
      <c r="CNW15" s="33">
        <f t="shared" ref="CNW15:CNX17" si="14">CNW14</f>
        <v>111215639.14348811</v>
      </c>
      <c r="CNX15" s="33">
        <f t="shared" si="14"/>
        <v>126596525.40801306</v>
      </c>
      <c r="CNY15" s="37">
        <f ca="1">CNS15/CNS13</f>
        <v>0.24773763799050419</v>
      </c>
      <c r="CNZ15" s="25"/>
    </row>
    <row r="16" spans="1:2646" x14ac:dyDescent="0.45">
      <c r="CNI16" t="s">
        <v>1597</v>
      </c>
      <c r="CNJ16" t="str">
        <f t="shared" ca="1" si="11"/>
        <v>New Sankey Pivots</v>
      </c>
      <c r="CNK16">
        <f ca="1">_xlfn.SHEET( 'New Sankey Pivots'!$NTP$1000000)</f>
        <v>5</v>
      </c>
      <c r="CNM16">
        <f>'New Sankey Pivots'!$NTP$1000000</f>
        <v>0</v>
      </c>
      <c r="CNN16" s="39">
        <v>12345678</v>
      </c>
      <c r="CNO16" s="33" t="str">
        <f>'New Sankey Pivots'!$N$25</f>
        <v>All Awarded</v>
      </c>
      <c r="CNP16" s="61">
        <f>'New Sankey Pivots'!$O$25</f>
        <v>56390998.575399995</v>
      </c>
      <c r="CNQ16" s="33">
        <f t="shared" si="12"/>
        <v>4</v>
      </c>
      <c r="CNR16" s="33" t="str">
        <f>CONCATENATE(CNO16," ",CNP16)</f>
        <v>All Awarded 56390998.5754</v>
      </c>
      <c r="CNS16" s="33">
        <f>CNP16</f>
        <v>56390998.575399995</v>
      </c>
      <c r="CNT16" s="33">
        <f>CNS13/2-CNS16/2</f>
        <v>90119010.439415008</v>
      </c>
      <c r="CNU16" s="33">
        <f>CNS13/2+CNS16/2</f>
        <v>146510009.014815</v>
      </c>
      <c r="CNV16" s="32">
        <f t="shared" si="13"/>
        <v>3.5</v>
      </c>
      <c r="CNW16" s="33">
        <f t="shared" si="14"/>
        <v>111215639.14348811</v>
      </c>
      <c r="CNX16" s="33">
        <f t="shared" si="14"/>
        <v>126596525.40801306</v>
      </c>
      <c r="CNY16" s="37">
        <f>CNS16/CNS13</f>
        <v>0.23830973354604729</v>
      </c>
      <c r="CNZ16" s="25"/>
    </row>
    <row r="17" spans="2401:2418" x14ac:dyDescent="0.45">
      <c r="CNI17" t="s">
        <v>1597</v>
      </c>
      <c r="CNJ17" t="str">
        <f t="shared" ca="1" si="11"/>
        <v>New Sankey Pivots</v>
      </c>
      <c r="CNK17">
        <f ca="1">_xlfn.SHEET( 'New Sankey Pivots'!$NTP$1000000)</f>
        <v>5</v>
      </c>
      <c r="CNM17">
        <f>'New Sankey Pivots'!$NTP$1000000</f>
        <v>0</v>
      </c>
      <c r="CNN17" s="40">
        <v>12345678</v>
      </c>
      <c r="CNO17" s="33" t="str">
        <f>'New Sankey Pivots'!$N$26</f>
        <v>Awarded to</v>
      </c>
      <c r="CNP17" s="61">
        <f ca="1">'New Sankey Pivots'!$O$26</f>
        <v>7364072.7610000009</v>
      </c>
      <c r="CNQ17" s="33">
        <f t="shared" si="12"/>
        <v>5</v>
      </c>
      <c r="CNR17" s="33" t="str">
        <f t="shared" ref="CNR17" ca="1" si="15">CONCATENATE(CNO17," ",CNP17)</f>
        <v>Awarded to 7364072.761</v>
      </c>
      <c r="CNS17" s="33">
        <f t="shared" ref="CNS17" ca="1" si="16">CNP17</f>
        <v>7364072.7610000009</v>
      </c>
      <c r="CNT17" s="33">
        <f ca="1">CNS13/2-CNS17/2</f>
        <v>114632473.346615</v>
      </c>
      <c r="CNU17" s="33">
        <f ca="1">CNS13/2+CNS17/2</f>
        <v>121996546.10761501</v>
      </c>
      <c r="CNV17" s="32">
        <f t="shared" si="13"/>
        <v>4.5</v>
      </c>
      <c r="CNW17" s="33">
        <f t="shared" si="14"/>
        <v>111215639.14348811</v>
      </c>
      <c r="CNX17" s="33">
        <f t="shared" si="14"/>
        <v>126596525.40801306</v>
      </c>
      <c r="CNY17" s="37">
        <f ca="1">CNS17/CNS13</f>
        <v>3.1120750861347322E-2</v>
      </c>
      <c r="CNZ17" s="25"/>
    </row>
    <row r="18" spans="2401:2418" x14ac:dyDescent="0.45">
      <c r="CNI18" t="s">
        <v>1597</v>
      </c>
      <c r="CNJ18" t="str">
        <f t="shared" ca="1" si="11"/>
        <v>New Sankey Pivots</v>
      </c>
      <c r="CNK18">
        <f ca="1">_xlfn.SHEET( 'New Sankey Pivots'!$NTP$1000000)</f>
        <v>5</v>
      </c>
      <c r="CNM18">
        <f>'New Sankey Pivots'!$NTP$1000000</f>
        <v>0</v>
      </c>
      <c r="CNN18" s="25"/>
      <c r="CNO18" s="33" t="s">
        <v>451</v>
      </c>
      <c r="CNP18" s="25"/>
      <c r="CNQ18" s="33">
        <f>CNQ17+31/100</f>
        <v>5.31</v>
      </c>
      <c r="CNR18" s="33">
        <f ca="1">CNS17</f>
        <v>7364072.7610000009</v>
      </c>
      <c r="CNS18" s="33">
        <f>CNS13/2</f>
        <v>118314509.72711501</v>
      </c>
      <c r="CNT18" s="25"/>
      <c r="CNU18" s="25"/>
      <c r="CNV18" s="32"/>
      <c r="CNW18" s="25"/>
      <c r="CNX18" s="25"/>
      <c r="CNY18" s="37"/>
      <c r="CNZ18" s="25"/>
    </row>
    <row r="19" spans="2401:2418" x14ac:dyDescent="0.45">
      <c r="CNI19" t="s">
        <v>1609</v>
      </c>
      <c r="CNJ19" t="str">
        <f ca="1">SUBSTITUTE(MID(_xlfn.FORMULATEXT(CNM19),2,FIND("!",_xlfn.FORMULATEXT(CNM19),1)-2), "'","")</f>
        <v>New Sankey Pivots</v>
      </c>
      <c r="CNK19">
        <f ca="1">_xlfn.SHEET( 'New Sankey Pivots'!$NTP$1000000)</f>
        <v>5</v>
      </c>
      <c r="CNM19">
        <f>'New Sankey Pivots'!$NTP$1000000</f>
        <v>0</v>
      </c>
      <c r="CNN19" s="32"/>
      <c r="CNO19" s="33"/>
      <c r="CNP19" s="33"/>
      <c r="CNQ19" s="33">
        <v>1</v>
      </c>
      <c r="CNR19" s="33"/>
      <c r="CNS19" s="33">
        <f>CNP20</f>
        <v>236629019.45423001</v>
      </c>
      <c r="CNT19" s="33">
        <v>0</v>
      </c>
      <c r="CNU19" s="33">
        <f>CNS19/2+CNS19/2</f>
        <v>236629019.45423001</v>
      </c>
      <c r="CNV19" s="25"/>
      <c r="CNW19" s="33">
        <f>(CNU19/2)-(CNU19/2)*6/100</f>
        <v>111215639.14348811</v>
      </c>
      <c r="CNX19" s="34">
        <f>(CNU19/2)+(CNU19/2)*7/100</f>
        <v>126596525.40801306</v>
      </c>
      <c r="CNY19" s="35"/>
      <c r="CNZ19" s="25"/>
    </row>
    <row r="20" spans="2401:2418" x14ac:dyDescent="0.45">
      <c r="CNI20" t="s">
        <v>1609</v>
      </c>
      <c r="CNJ20" t="str">
        <f t="shared" ref="CNJ20:CNJ24" ca="1" si="17">SUBSTITUTE(MID(_xlfn.FORMULATEXT(CNM20),2,FIND("!",_xlfn.FORMULATEXT(CNM20),1)-2), "'","")</f>
        <v>New Sankey Pivots</v>
      </c>
      <c r="CNK20">
        <f ca="1">_xlfn.SHEET( 'New Sankey Pivots'!$NTP$1000000)</f>
        <v>5</v>
      </c>
      <c r="CNM20">
        <f>'New Sankey Pivots'!$NTP$1000000</f>
        <v>0</v>
      </c>
      <c r="CNN20" s="36">
        <v>12345678</v>
      </c>
      <c r="CNO20" s="33" t="str">
        <f>'New Sankey Pivots'!$N$23</f>
        <v>All Pitched</v>
      </c>
      <c r="CNP20" s="64">
        <f>'New Sankey Pivots'!$O$23</f>
        <v>236629019.45423001</v>
      </c>
      <c r="CNQ20" s="33">
        <f>CNQ19+1</f>
        <v>2</v>
      </c>
      <c r="CNR20" s="33" t="str">
        <f>CONCATENATE(CNO20," ",CNP20)</f>
        <v>All Pitched 236629019.45423</v>
      </c>
      <c r="CNS20" s="33">
        <f>CNP20</f>
        <v>236629019.45423001</v>
      </c>
      <c r="CNT20" s="33">
        <f>CNS19/2-CNS20/2</f>
        <v>0</v>
      </c>
      <c r="CNU20" s="33">
        <f>CNS19/2+CNS20/2</f>
        <v>236629019.45423001</v>
      </c>
      <c r="CNV20" s="32">
        <f>CNQ19+1/2</f>
        <v>1.5</v>
      </c>
      <c r="CNW20" s="33">
        <f>CNW19</f>
        <v>111215639.14348811</v>
      </c>
      <c r="CNX20" s="33">
        <f>CNX19</f>
        <v>126596525.40801306</v>
      </c>
      <c r="CNY20" s="37">
        <f>CNS20/CNS19</f>
        <v>1</v>
      </c>
      <c r="CNZ20" s="25"/>
    </row>
    <row r="21" spans="2401:2418" x14ac:dyDescent="0.45">
      <c r="CNI21" t="s">
        <v>1609</v>
      </c>
      <c r="CNJ21" t="str">
        <f t="shared" ca="1" si="17"/>
        <v>New Sankey Pivots</v>
      </c>
      <c r="CNK21">
        <f ca="1">_xlfn.SHEET( 'New Sankey Pivots'!$NTP$1000000)</f>
        <v>5</v>
      </c>
      <c r="CNM21">
        <f>'New Sankey Pivots'!$NTP$1000000</f>
        <v>0</v>
      </c>
      <c r="CNN21" s="38">
        <v>12345678</v>
      </c>
      <c r="CNO21" s="33" t="str">
        <f>'New Sankey Pivots'!$N$24</f>
        <v>Pitched to</v>
      </c>
      <c r="CNP21" s="64">
        <f ca="1">'New Sankey Pivots'!$O$24</f>
        <v>58621914.359600008</v>
      </c>
      <c r="CNQ21" s="33">
        <f t="shared" ref="CNQ21:CNQ23" si="18">CNQ20+1</f>
        <v>3</v>
      </c>
      <c r="CNR21" s="33" t="str">
        <f ca="1">CONCATENATE(CNO21," ",CNP21)</f>
        <v>Pitched to 58621914.3596</v>
      </c>
      <c r="CNS21" s="33">
        <f ca="1">CNP21</f>
        <v>58621914.359600008</v>
      </c>
      <c r="CNT21" s="33">
        <f ca="1">CNS19/2-CNS21/2</f>
        <v>89003552.547315001</v>
      </c>
      <c r="CNU21" s="33">
        <f ca="1">CNS19/2+CNS21/2</f>
        <v>147625466.90691501</v>
      </c>
      <c r="CNV21" s="32">
        <f t="shared" ref="CNV21:CNV23" si="19">CNQ20+1/2</f>
        <v>2.5</v>
      </c>
      <c r="CNW21" s="33">
        <f t="shared" ref="CNW21:CNX23" si="20">CNW20</f>
        <v>111215639.14348811</v>
      </c>
      <c r="CNX21" s="33">
        <f t="shared" si="20"/>
        <v>126596525.40801306</v>
      </c>
      <c r="CNY21" s="37">
        <f ca="1">CNS21/CNS19</f>
        <v>0.24773763799050419</v>
      </c>
      <c r="CNZ21" s="25"/>
    </row>
    <row r="22" spans="2401:2418" x14ac:dyDescent="0.45">
      <c r="CNI22" t="s">
        <v>1609</v>
      </c>
      <c r="CNJ22" t="str">
        <f t="shared" ca="1" si="17"/>
        <v>New Sankey Pivots</v>
      </c>
      <c r="CNK22">
        <f ca="1">_xlfn.SHEET( 'New Sankey Pivots'!$NTP$1000000)</f>
        <v>5</v>
      </c>
      <c r="CNM22">
        <f>'New Sankey Pivots'!$NTP$1000000</f>
        <v>0</v>
      </c>
      <c r="CNN22" s="39">
        <v>12345678</v>
      </c>
      <c r="CNO22" s="33" t="str">
        <f>'New Sankey Pivots'!$N$25</f>
        <v>All Awarded</v>
      </c>
      <c r="CNP22" s="64">
        <f>'New Sankey Pivots'!$O$25</f>
        <v>56390998.575399995</v>
      </c>
      <c r="CNQ22" s="33">
        <f t="shared" si="18"/>
        <v>4</v>
      </c>
      <c r="CNR22" s="33" t="str">
        <f>CONCATENATE(CNO22," ",CNP22)</f>
        <v>All Awarded 56390998.5754</v>
      </c>
      <c r="CNS22" s="33">
        <f>CNP22</f>
        <v>56390998.575399995</v>
      </c>
      <c r="CNT22" s="33">
        <f>CNS19/2-CNS22/2</f>
        <v>90119010.439415008</v>
      </c>
      <c r="CNU22" s="33">
        <f>CNS19/2+CNS22/2</f>
        <v>146510009.014815</v>
      </c>
      <c r="CNV22" s="32">
        <f t="shared" si="19"/>
        <v>3.5</v>
      </c>
      <c r="CNW22" s="33">
        <f t="shared" si="20"/>
        <v>111215639.14348811</v>
      </c>
      <c r="CNX22" s="33">
        <f t="shared" si="20"/>
        <v>126596525.40801306</v>
      </c>
      <c r="CNY22" s="37">
        <f>CNS22/CNS19</f>
        <v>0.23830973354604729</v>
      </c>
      <c r="CNZ22" s="25"/>
    </row>
    <row r="23" spans="2401:2418" x14ac:dyDescent="0.45">
      <c r="CNI23" t="s">
        <v>1609</v>
      </c>
      <c r="CNJ23" t="str">
        <f t="shared" ca="1" si="17"/>
        <v>New Sankey Pivots</v>
      </c>
      <c r="CNK23">
        <f ca="1">_xlfn.SHEET( 'New Sankey Pivots'!$NTP$1000000)</f>
        <v>5</v>
      </c>
      <c r="CNM23">
        <f>'New Sankey Pivots'!$NTP$1000000</f>
        <v>0</v>
      </c>
      <c r="CNN23" s="40">
        <v>12345678</v>
      </c>
      <c r="CNO23" s="33" t="str">
        <f>'New Sankey Pivots'!$N$26</f>
        <v>Awarded to</v>
      </c>
      <c r="CNP23" s="64">
        <f ca="1">'New Sankey Pivots'!$O$26</f>
        <v>7364072.7610000009</v>
      </c>
      <c r="CNQ23" s="33">
        <f t="shared" si="18"/>
        <v>5</v>
      </c>
      <c r="CNR23" s="33" t="str">
        <f t="shared" ref="CNR23" ca="1" si="21">CONCATENATE(CNO23," ",CNP23)</f>
        <v>Awarded to 7364072.761</v>
      </c>
      <c r="CNS23" s="33">
        <f t="shared" ref="CNS23" ca="1" si="22">CNP23</f>
        <v>7364072.7610000009</v>
      </c>
      <c r="CNT23" s="33">
        <f ca="1">CNS19/2-CNS23/2</f>
        <v>114632473.346615</v>
      </c>
      <c r="CNU23" s="33">
        <f ca="1">CNS19/2+CNS23/2</f>
        <v>121996546.10761501</v>
      </c>
      <c r="CNV23" s="32">
        <f t="shared" si="19"/>
        <v>4.5</v>
      </c>
      <c r="CNW23" s="33">
        <f t="shared" si="20"/>
        <v>111215639.14348811</v>
      </c>
      <c r="CNX23" s="33">
        <f t="shared" si="20"/>
        <v>126596525.40801306</v>
      </c>
      <c r="CNY23" s="37">
        <f ca="1">CNS23/CNS19</f>
        <v>3.1120750861347322E-2</v>
      </c>
      <c r="CNZ23" s="25"/>
    </row>
    <row r="24" spans="2401:2418" x14ac:dyDescent="0.45">
      <c r="CNI24" t="s">
        <v>1609</v>
      </c>
      <c r="CNJ24" t="str">
        <f t="shared" ca="1" si="17"/>
        <v>New Sankey Pivots</v>
      </c>
      <c r="CNK24">
        <f ca="1">_xlfn.SHEET( 'New Sankey Pivots'!$NTP$1000000)</f>
        <v>5</v>
      </c>
      <c r="CNM24">
        <f>'New Sankey Pivots'!$NTP$1000000</f>
        <v>0</v>
      </c>
      <c r="CNN24" s="25"/>
      <c r="CNO24" s="33" t="s">
        <v>451</v>
      </c>
      <c r="CNP24" s="25"/>
      <c r="CNQ24" s="33">
        <f>CNQ23+31/100</f>
        <v>5.31</v>
      </c>
      <c r="CNR24" s="33">
        <f ca="1">CNS23</f>
        <v>7364072.7610000009</v>
      </c>
      <c r="CNS24" s="33">
        <f>CNS19/2</f>
        <v>118314509.72711501</v>
      </c>
      <c r="CNT24" s="25"/>
      <c r="CNU24" s="25"/>
      <c r="CNV24" s="32"/>
      <c r="CNW24" s="25"/>
      <c r="CNX24" s="25"/>
      <c r="CNY24" s="37"/>
      <c r="CNZ24" s="25"/>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19"/>
  <sheetViews>
    <sheetView workbookViewId="0">
      <selection activeCell="L328" sqref="L328"/>
    </sheetView>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4.39843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s>
  <sheetData>
    <row r="1" spans="1:23"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row>
    <row r="2" spans="1:23" hidden="1"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row>
    <row r="3" spans="1:23" hidden="1"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row>
    <row r="4" spans="1:23" hidden="1"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23" hidden="1"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23" hidden="1"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23" hidden="1"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23" hidden="1"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row>
    <row r="9" spans="1:23" hidden="1"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row>
    <row r="10" spans="1:23" hidden="1"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23" hidden="1"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row>
    <row r="12" spans="1:23" hidden="1"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23" hidden="1"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row>
    <row r="14" spans="1:23" hidden="1"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row>
    <row r="15" spans="1:23" hidden="1"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23" hidden="1"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23" hidden="1"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23" hidden="1"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23" hidden="1"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23" hidden="1"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23" hidden="1"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row>
    <row r="22" spans="1:23" hidden="1"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row>
    <row r="23" spans="1:23" hidden="1"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row>
    <row r="24" spans="1:23" hidden="1"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row>
    <row r="25" spans="1:23" hidden="1"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row>
    <row r="26" spans="1:23" hidden="1"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23" hidden="1"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row>
    <row r="28" spans="1:23" hidden="1"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row>
    <row r="29" spans="1:23" hidden="1"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row>
    <row r="30" spans="1:23" hidden="1"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row>
    <row r="31" spans="1:23" hidden="1"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23" hidden="1"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23" hidden="1"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row>
    <row r="34" spans="1:23" hidden="1"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row>
    <row r="35" spans="1:23" hidden="1"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23" hidden="1"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row>
    <row r="37" spans="1:23" hidden="1"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row>
    <row r="38" spans="1:23" hidden="1"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row>
    <row r="39" spans="1:23" hidden="1"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row>
    <row r="40" spans="1:23" hidden="1"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row>
    <row r="41" spans="1:23" hidden="1"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row>
    <row r="42" spans="1:23" hidden="1"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row>
    <row r="43" spans="1:23" hidden="1"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row>
    <row r="44" spans="1:23" hidden="1"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row>
    <row r="45" spans="1:23" hidden="1"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23" hidden="1"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row>
    <row r="47" spans="1:23" hidden="1"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row>
    <row r="48" spans="1:23" hidden="1"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23" hidden="1"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row>
    <row r="50" spans="1:23" hidden="1"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row>
    <row r="51" spans="1:23" hidden="1"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row>
    <row r="52" spans="1:23" hidden="1"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row>
    <row r="53" spans="1:23" hidden="1"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row>
    <row r="54" spans="1:23" hidden="1"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row>
    <row r="55" spans="1:23" hidden="1"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row>
    <row r="56" spans="1:23" hidden="1"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row>
    <row r="57" spans="1:23" hidden="1"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row>
    <row r="58" spans="1:23" hidden="1"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row>
    <row r="59" spans="1:23" hidden="1"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23" hidden="1"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23" hidden="1"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23" hidden="1"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row>
    <row r="63" spans="1:23" hidden="1"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row>
    <row r="64" spans="1:23" hidden="1"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row>
    <row r="65" spans="1:23" hidden="1"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row>
    <row r="66" spans="1:23" hidden="1"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row>
    <row r="67" spans="1:23" hidden="1"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row>
    <row r="68" spans="1:23" hidden="1"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23" hidden="1"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23" hidden="1"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23" hidden="1"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23" hidden="1"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row>
    <row r="73" spans="1:23" hidden="1"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row>
    <row r="74" spans="1:23" hidden="1"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23" hidden="1"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23" hidden="1"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row>
    <row r="77" spans="1:23" hidden="1"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row>
    <row r="78" spans="1:23" hidden="1"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row>
    <row r="79" spans="1:23" hidden="1"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row>
    <row r="80" spans="1:23" hidden="1"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row>
    <row r="81" spans="1:23" hidden="1"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row>
    <row r="82" spans="1:23" hidden="1"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23" hidden="1"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23" hidden="1"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row>
    <row r="85" spans="1:23" hidden="1"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row>
    <row r="86" spans="1:23" hidden="1"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row>
    <row r="87" spans="1:23" hidden="1"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row>
    <row r="88" spans="1:23" hidden="1"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row>
    <row r="89" spans="1:23" hidden="1"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row>
    <row r="90" spans="1:23" hidden="1"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row>
    <row r="91" spans="1:23" hidden="1"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row>
    <row r="92" spans="1:23" hidden="1"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row>
    <row r="93" spans="1:23" hidden="1"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row>
    <row r="94" spans="1:23" hidden="1"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row>
    <row r="95" spans="1:23" hidden="1"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row>
    <row r="96" spans="1:23" hidden="1"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row>
    <row r="97" spans="1:23" hidden="1"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row>
    <row r="98" spans="1:23" hidden="1"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row>
    <row r="99" spans="1:23" hidden="1"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row>
    <row r="100" spans="1:23" hidden="1"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row>
    <row r="101" spans="1:23" hidden="1"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row>
    <row r="102" spans="1:23" hidden="1"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23" hidden="1"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row>
    <row r="104" spans="1:23" hidden="1"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row>
    <row r="105" spans="1:23" hidden="1"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row>
    <row r="106" spans="1:23" hidden="1"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row>
    <row r="107" spans="1:23" hidden="1"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23" hidden="1"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23" hidden="1"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23" hidden="1"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23" hidden="1"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23" hidden="1"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23" hidden="1"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23" hidden="1"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23" hidden="1"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23" hidden="1"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23" hidden="1"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row>
    <row r="118" spans="1:23" hidden="1"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row>
    <row r="119" spans="1:23" hidden="1"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row>
    <row r="120" spans="1:23" hidden="1"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23" hidden="1"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row>
    <row r="122" spans="1:23" hidden="1"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row>
    <row r="123" spans="1:23" hidden="1"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row>
    <row r="124" spans="1:23" hidden="1"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row>
    <row r="125" spans="1:23" hidden="1"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row>
    <row r="126" spans="1:23" hidden="1"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row>
    <row r="127" spans="1:23" hidden="1"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row>
    <row r="128" spans="1:23" hidden="1"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row>
    <row r="129" spans="1:23" hidden="1"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row>
    <row r="130" spans="1:23" hidden="1"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row>
    <row r="131" spans="1:23" hidden="1"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row>
    <row r="132" spans="1:23" hidden="1"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row>
    <row r="133" spans="1:23" hidden="1"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row>
    <row r="134" spans="1:23" hidden="1"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row>
    <row r="135" spans="1:23" hidden="1"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row>
    <row r="136" spans="1:23" hidden="1"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row>
    <row r="137" spans="1:23" hidden="1"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23" hidden="1"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23" hidden="1"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row>
    <row r="140" spans="1:23" hidden="1"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row>
    <row r="141" spans="1:23" hidden="1"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row>
    <row r="142" spans="1:23" hidden="1"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row>
    <row r="143" spans="1:23" hidden="1"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row>
    <row r="144" spans="1:23" hidden="1"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row>
    <row r="145" spans="1:23" hidden="1"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row>
    <row r="146" spans="1:23" hidden="1"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row>
    <row r="147" spans="1:23" hidden="1"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row>
    <row r="148" spans="1:23" hidden="1"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row>
    <row r="149" spans="1:23" hidden="1"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row>
    <row r="150" spans="1:23" hidden="1"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row>
    <row r="151" spans="1:23" hidden="1"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row>
    <row r="152" spans="1:23" hidden="1"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row>
    <row r="153" spans="1:23" hidden="1"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row>
    <row r="154" spans="1:23" hidden="1"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row>
    <row r="155" spans="1:23" hidden="1"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row>
    <row r="156" spans="1:23" hidden="1"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23" hidden="1"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23" hidden="1"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row>
    <row r="159" spans="1:23" hidden="1"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row>
    <row r="160" spans="1:23" hidden="1"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row>
    <row r="161" spans="1:23" hidden="1"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row>
    <row r="162" spans="1:23" hidden="1"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row>
    <row r="163" spans="1:23" hidden="1"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23" hidden="1"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row>
    <row r="165" spans="1:23" hidden="1"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row>
    <row r="166" spans="1:23" hidden="1"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23" hidden="1"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23" hidden="1"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23" hidden="1"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23" hidden="1"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23" hidden="1"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23" hidden="1"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row>
    <row r="173" spans="1:23" hidden="1"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23" hidden="1"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23" hidden="1"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23" hidden="1"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row>
    <row r="177" spans="1:23" hidden="1"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23" hidden="1"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row>
    <row r="179" spans="1:23" hidden="1"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row>
    <row r="180" spans="1:23" hidden="1"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row>
    <row r="181" spans="1:23" hidden="1"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row>
    <row r="182" spans="1:23" hidden="1"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row>
    <row r="183" spans="1:23" hidden="1"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23" hidden="1"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row>
    <row r="185" spans="1:23" hidden="1"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row>
    <row r="186" spans="1:23" hidden="1"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23" hidden="1"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row>
    <row r="188" spans="1:23" hidden="1"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row>
    <row r="189" spans="1:23" hidden="1"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row>
    <row r="190" spans="1:23" hidden="1"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row>
    <row r="191" spans="1:23" hidden="1"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row>
    <row r="192" spans="1:23" hidden="1"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23" hidden="1"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row>
    <row r="194" spans="1:23" hidden="1"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row>
    <row r="195" spans="1:23" hidden="1"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row>
    <row r="196" spans="1:23" hidden="1"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row>
    <row r="197" spans="1:23" hidden="1"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row>
    <row r="198" spans="1:23" hidden="1"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row>
    <row r="199" spans="1:23" hidden="1"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row>
    <row r="200" spans="1:23" hidden="1"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row>
    <row r="201" spans="1:23" hidden="1"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row>
    <row r="202" spans="1:23" hidden="1"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row>
    <row r="203" spans="1:23" hidden="1"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row>
    <row r="204" spans="1:23" hidden="1"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row>
    <row r="205" spans="1:23" hidden="1"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23" hidden="1"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23" hidden="1"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row>
    <row r="208" spans="1:23" hidden="1"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row>
    <row r="209" spans="1:23" hidden="1"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row>
    <row r="210" spans="1:23" hidden="1"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row>
    <row r="211" spans="1:23" hidden="1"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row>
    <row r="212" spans="1:23" hidden="1"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23" hidden="1"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row>
    <row r="214" spans="1:23" hidden="1"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row>
    <row r="215" spans="1:23" hidden="1"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row>
    <row r="216" spans="1:23" hidden="1"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row>
    <row r="217" spans="1:23" hidden="1"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row>
    <row r="218" spans="1:23" hidden="1"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row>
    <row r="219" spans="1:23" hidden="1"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row>
    <row r="220" spans="1:23" hidden="1"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row>
    <row r="221" spans="1:23" hidden="1"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row>
    <row r="222" spans="1:23" hidden="1"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row>
    <row r="223" spans="1:23" hidden="1"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row>
    <row r="224" spans="1:23" hidden="1"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row>
    <row r="225" spans="1:23" hidden="1"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row>
    <row r="226" spans="1:23" hidden="1"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row>
    <row r="227" spans="1:23" hidden="1"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row>
    <row r="228" spans="1:23" hidden="1"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row>
    <row r="229" spans="1:23" hidden="1"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23" hidden="1"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row>
    <row r="231" spans="1:23" hidden="1"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row>
    <row r="232" spans="1:23" hidden="1"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row>
    <row r="233" spans="1:23" hidden="1"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row>
    <row r="234" spans="1:23" hidden="1"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row>
    <row r="235" spans="1:23" hidden="1"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row>
    <row r="236" spans="1:23" hidden="1"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row>
    <row r="237" spans="1:23" hidden="1"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row>
    <row r="238" spans="1:23" hidden="1"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row>
    <row r="239" spans="1:23" hidden="1"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row>
    <row r="240" spans="1:23" hidden="1"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row>
    <row r="241" spans="1:23" hidden="1"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row>
    <row r="242" spans="1:23" hidden="1"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row>
    <row r="243" spans="1:23" hidden="1"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row>
    <row r="244" spans="1:23" hidden="1"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23" hidden="1"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row>
    <row r="246" spans="1:23" hidden="1"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row>
    <row r="247" spans="1:23" hidden="1"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row>
    <row r="248" spans="1:23" hidden="1"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row>
    <row r="249" spans="1:23" hidden="1"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row>
    <row r="250" spans="1:23" hidden="1"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row>
    <row r="251" spans="1:23" hidden="1"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row>
    <row r="252" spans="1:23" hidden="1"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row>
    <row r="253" spans="1:23" hidden="1"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row>
    <row r="254" spans="1:23" hidden="1"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row>
    <row r="255" spans="1:23" hidden="1"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row>
    <row r="256" spans="1:23" hidden="1"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23" hidden="1"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23" hidden="1"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row>
    <row r="259" spans="1:23" hidden="1"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row>
    <row r="260" spans="1:23" hidden="1"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row>
    <row r="261" spans="1:23" hidden="1"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row>
    <row r="262" spans="1:23" hidden="1"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23" hidden="1"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row>
    <row r="264" spans="1:23" hidden="1"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row>
    <row r="265" spans="1:23" hidden="1"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row>
    <row r="266" spans="1:23" hidden="1"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row>
    <row r="267" spans="1:23" hidden="1"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row>
    <row r="268" spans="1:23" hidden="1"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row>
    <row r="269" spans="1:23" hidden="1"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row>
    <row r="270" spans="1:23" hidden="1"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row>
    <row r="271" spans="1:23" hidden="1"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row>
    <row r="272" spans="1:23" hidden="1"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row>
    <row r="273" spans="1:23" hidden="1"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row>
    <row r="274" spans="1:23" hidden="1"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row>
    <row r="275" spans="1:23" hidden="1"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row>
    <row r="276" spans="1:23" hidden="1"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row>
    <row r="277" spans="1:23" hidden="1"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row>
    <row r="278" spans="1:23" hidden="1"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row>
    <row r="279" spans="1:23" hidden="1"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23" hidden="1"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23" hidden="1"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23" hidden="1"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row>
    <row r="283" spans="1:23" hidden="1"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row>
    <row r="284" spans="1:23" hidden="1"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row>
    <row r="285" spans="1:23" hidden="1"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row>
    <row r="286" spans="1:23" hidden="1"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row>
    <row r="287" spans="1:23" hidden="1"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row>
    <row r="288" spans="1:23" hidden="1"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row>
    <row r="289" spans="1:23" hidden="1"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row>
    <row r="290" spans="1:23" hidden="1"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row>
    <row r="291" spans="1:23" hidden="1"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row>
    <row r="292" spans="1:23" hidden="1"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row>
    <row r="293" spans="1:23" hidden="1"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row>
    <row r="294" spans="1:23" hidden="1"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row>
    <row r="295" spans="1:23" hidden="1"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row>
    <row r="296" spans="1:23" hidden="1"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row>
    <row r="297" spans="1:23" hidden="1"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23" hidden="1"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23" hidden="1"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23" hidden="1"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23" hidden="1"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23" hidden="1"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23" hidden="1"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23" hidden="1"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23" hidden="1"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23" hidden="1"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23" hidden="1"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23" hidden="1"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23" hidden="1"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row>
    <row r="310" spans="1:23" hidden="1"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row>
    <row r="311" spans="1:23" hidden="1"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row>
    <row r="312" spans="1:23" hidden="1"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row>
    <row r="313" spans="1:23" hidden="1"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23" hidden="1"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row>
    <row r="315" spans="1:23" hidden="1"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23" hidden="1"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23" hidden="1"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23" hidden="1"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row>
    <row r="319" spans="1:23" hidden="1"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row>
    <row r="320" spans="1:23" hidden="1"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row>
    <row r="321" spans="1:23" hidden="1"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row>
    <row r="322" spans="1:23" hidden="1"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row>
    <row r="323" spans="1:23" hidden="1"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row>
    <row r="324" spans="1:23" hidden="1"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row>
    <row r="325" spans="1:23" hidden="1"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row>
    <row r="326" spans="1:23" hidden="1"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row>
    <row r="327" spans="1:23" hidden="1"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row>
    <row r="328" spans="1:23" x14ac:dyDescent="0.45">
      <c r="A328" t="s">
        <v>1201</v>
      </c>
      <c r="B328">
        <v>1</v>
      </c>
      <c r="C328" t="s">
        <v>1635</v>
      </c>
      <c r="D328" t="s">
        <v>1635</v>
      </c>
      <c r="E328" t="s">
        <v>1202</v>
      </c>
      <c r="F328" t="s">
        <v>1203</v>
      </c>
      <c r="G328" t="s">
        <v>1204</v>
      </c>
      <c r="H328" t="s">
        <v>74</v>
      </c>
      <c r="I328" t="s">
        <v>1205</v>
      </c>
      <c r="J328" t="s">
        <v>77</v>
      </c>
      <c r="K328" t="s">
        <v>75</v>
      </c>
      <c r="L328" s="44">
        <v>316669000</v>
      </c>
      <c r="M328" t="s">
        <v>76</v>
      </c>
      <c r="N328">
        <v>321179300</v>
      </c>
      <c r="U328">
        <v>0</v>
      </c>
      <c r="V328">
        <v>0</v>
      </c>
      <c r="W328">
        <v>321179300</v>
      </c>
    </row>
    <row r="329" spans="1:23" x14ac:dyDescent="0.45">
      <c r="A329" t="s">
        <v>1201</v>
      </c>
      <c r="B329">
        <v>0</v>
      </c>
      <c r="C329" t="s">
        <v>1635</v>
      </c>
      <c r="D329" t="s">
        <v>1635</v>
      </c>
      <c r="E329" t="s">
        <v>1202</v>
      </c>
      <c r="F329" t="s">
        <v>1203</v>
      </c>
      <c r="G329" t="s">
        <v>77</v>
      </c>
      <c r="H329" t="s">
        <v>74</v>
      </c>
      <c r="I329" t="s">
        <v>1206</v>
      </c>
      <c r="J329" t="s">
        <v>77</v>
      </c>
      <c r="K329" t="s">
        <v>75</v>
      </c>
      <c r="L329">
        <v>333033500</v>
      </c>
      <c r="M329" t="s">
        <v>76</v>
      </c>
      <c r="U329">
        <v>0</v>
      </c>
      <c r="V329">
        <v>0</v>
      </c>
      <c r="W329">
        <v>321179300</v>
      </c>
    </row>
    <row r="330" spans="1:23" x14ac:dyDescent="0.45">
      <c r="A330" t="s">
        <v>1201</v>
      </c>
      <c r="B330">
        <v>0</v>
      </c>
      <c r="C330" t="s">
        <v>1635</v>
      </c>
      <c r="D330" t="s">
        <v>1635</v>
      </c>
      <c r="E330" t="s">
        <v>1202</v>
      </c>
      <c r="F330" t="s">
        <v>1203</v>
      </c>
      <c r="G330" t="s">
        <v>77</v>
      </c>
      <c r="H330" t="s">
        <v>74</v>
      </c>
      <c r="I330" t="s">
        <v>1207</v>
      </c>
      <c r="J330" t="s">
        <v>77</v>
      </c>
      <c r="K330" t="s">
        <v>75</v>
      </c>
      <c r="L330">
        <v>322856000</v>
      </c>
      <c r="M330" t="s">
        <v>76</v>
      </c>
      <c r="U330">
        <v>0</v>
      </c>
      <c r="V330">
        <v>0</v>
      </c>
      <c r="W330">
        <v>321179300</v>
      </c>
    </row>
    <row r="331" spans="1:23" x14ac:dyDescent="0.45">
      <c r="A331" t="s">
        <v>1201</v>
      </c>
      <c r="B331">
        <v>0</v>
      </c>
      <c r="C331" t="s">
        <v>1635</v>
      </c>
      <c r="D331" t="s">
        <v>1635</v>
      </c>
      <c r="E331" t="s">
        <v>1202</v>
      </c>
      <c r="F331" t="s">
        <v>1203</v>
      </c>
      <c r="G331" t="s">
        <v>77</v>
      </c>
      <c r="H331" t="s">
        <v>74</v>
      </c>
      <c r="I331" t="s">
        <v>1208</v>
      </c>
      <c r="J331" t="s">
        <v>1205</v>
      </c>
      <c r="K331" t="s">
        <v>75</v>
      </c>
      <c r="L331">
        <v>316669000</v>
      </c>
      <c r="M331" t="s">
        <v>76</v>
      </c>
      <c r="U331">
        <v>0</v>
      </c>
      <c r="V331">
        <v>0</v>
      </c>
      <c r="W331">
        <v>321179300</v>
      </c>
    </row>
    <row r="332" spans="1:23" x14ac:dyDescent="0.45">
      <c r="A332" t="s">
        <v>1201</v>
      </c>
      <c r="B332">
        <v>0</v>
      </c>
      <c r="C332" t="s">
        <v>1635</v>
      </c>
      <c r="D332" t="s">
        <v>1635</v>
      </c>
      <c r="E332" t="s">
        <v>1202</v>
      </c>
      <c r="F332" t="s">
        <v>1203</v>
      </c>
      <c r="G332" t="s">
        <v>77</v>
      </c>
      <c r="H332" t="s">
        <v>74</v>
      </c>
      <c r="I332" t="s">
        <v>1208</v>
      </c>
      <c r="J332" t="s">
        <v>1205</v>
      </c>
      <c r="K332" t="s">
        <v>75</v>
      </c>
      <c r="L332">
        <v>316669000</v>
      </c>
      <c r="M332" t="s">
        <v>76</v>
      </c>
      <c r="U332">
        <v>0</v>
      </c>
      <c r="V332">
        <v>0</v>
      </c>
      <c r="W332">
        <v>321179300</v>
      </c>
    </row>
    <row r="333" spans="1:23" hidden="1" x14ac:dyDescent="0.45">
      <c r="A333" t="s">
        <v>1209</v>
      </c>
      <c r="B333">
        <v>0</v>
      </c>
      <c r="C333" t="s">
        <v>1628</v>
      </c>
      <c r="D333" t="s">
        <v>1628</v>
      </c>
      <c r="E333" t="s">
        <v>1620</v>
      </c>
      <c r="F333" t="s">
        <v>542</v>
      </c>
      <c r="G333" t="s">
        <v>77</v>
      </c>
      <c r="H333" t="s">
        <v>74</v>
      </c>
      <c r="I333" t="s">
        <v>1210</v>
      </c>
      <c r="J333" t="s">
        <v>77</v>
      </c>
      <c r="K333" t="s">
        <v>75</v>
      </c>
      <c r="L333">
        <v>464122.1</v>
      </c>
      <c r="M333" t="s">
        <v>76</v>
      </c>
      <c r="U333">
        <v>0</v>
      </c>
      <c r="V333">
        <v>0</v>
      </c>
      <c r="W333">
        <v>429400.45</v>
      </c>
    </row>
    <row r="334" spans="1:23" hidden="1" x14ac:dyDescent="0.45">
      <c r="A334" t="s">
        <v>1209</v>
      </c>
      <c r="B334">
        <v>0</v>
      </c>
      <c r="C334" t="s">
        <v>1628</v>
      </c>
      <c r="D334" t="s">
        <v>1628</v>
      </c>
      <c r="E334" t="s">
        <v>1620</v>
      </c>
      <c r="F334" t="s">
        <v>542</v>
      </c>
      <c r="G334" t="s">
        <v>77</v>
      </c>
      <c r="H334" t="s">
        <v>74</v>
      </c>
      <c r="I334" t="s">
        <v>1211</v>
      </c>
      <c r="J334" t="s">
        <v>1212</v>
      </c>
      <c r="K334" t="s">
        <v>75</v>
      </c>
      <c r="L334">
        <v>424955.25</v>
      </c>
      <c r="M334" t="s">
        <v>76</v>
      </c>
      <c r="P334">
        <v>1</v>
      </c>
      <c r="S334">
        <v>1</v>
      </c>
      <c r="U334">
        <v>0</v>
      </c>
      <c r="V334">
        <v>0</v>
      </c>
      <c r="W334">
        <v>429400.45</v>
      </c>
    </row>
    <row r="335" spans="1:23" hidden="1" x14ac:dyDescent="0.45">
      <c r="A335" t="s">
        <v>1209</v>
      </c>
      <c r="B335">
        <v>0</v>
      </c>
      <c r="C335" t="s">
        <v>1628</v>
      </c>
      <c r="D335" t="s">
        <v>1628</v>
      </c>
      <c r="E335" t="s">
        <v>1620</v>
      </c>
      <c r="F335" t="s">
        <v>542</v>
      </c>
      <c r="G335" t="s">
        <v>77</v>
      </c>
      <c r="H335" t="s">
        <v>74</v>
      </c>
      <c r="I335" t="s">
        <v>1213</v>
      </c>
      <c r="J335" t="s">
        <v>77</v>
      </c>
      <c r="K335" t="s">
        <v>75</v>
      </c>
      <c r="L335">
        <v>399124</v>
      </c>
      <c r="M335" t="s">
        <v>76</v>
      </c>
      <c r="O335">
        <v>1</v>
      </c>
      <c r="P335">
        <v>1</v>
      </c>
      <c r="U335">
        <v>399124</v>
      </c>
      <c r="V335">
        <v>0</v>
      </c>
      <c r="W335">
        <v>429400.45</v>
      </c>
    </row>
    <row r="336" spans="1:23" hidden="1" x14ac:dyDescent="0.45">
      <c r="A336" t="s">
        <v>1209</v>
      </c>
      <c r="B336">
        <v>0</v>
      </c>
      <c r="C336" t="s">
        <v>1628</v>
      </c>
      <c r="D336" t="s">
        <v>1628</v>
      </c>
      <c r="E336" t="s">
        <v>1620</v>
      </c>
      <c r="F336" t="s">
        <v>542</v>
      </c>
      <c r="G336" t="s">
        <v>77</v>
      </c>
      <c r="H336" t="s">
        <v>78</v>
      </c>
      <c r="I336" t="s">
        <v>1214</v>
      </c>
      <c r="J336" t="s">
        <v>77</v>
      </c>
      <c r="K336" t="s">
        <v>75</v>
      </c>
      <c r="L336">
        <v>150013</v>
      </c>
      <c r="M336" t="s">
        <v>76</v>
      </c>
      <c r="S336">
        <v>1</v>
      </c>
      <c r="T336">
        <v>1</v>
      </c>
      <c r="U336">
        <v>0</v>
      </c>
      <c r="V336">
        <v>0</v>
      </c>
      <c r="W336">
        <v>150013</v>
      </c>
    </row>
    <row r="337" spans="1:23" hidden="1" x14ac:dyDescent="0.45">
      <c r="A337" t="s">
        <v>1209</v>
      </c>
      <c r="B337">
        <v>0</v>
      </c>
      <c r="C337" t="s">
        <v>1628</v>
      </c>
      <c r="D337" t="s">
        <v>1628</v>
      </c>
      <c r="E337" t="s">
        <v>1620</v>
      </c>
      <c r="F337" t="s">
        <v>542</v>
      </c>
      <c r="G337" t="s">
        <v>77</v>
      </c>
      <c r="H337" t="s">
        <v>87</v>
      </c>
      <c r="I337" t="s">
        <v>1215</v>
      </c>
      <c r="J337" t="s">
        <v>77</v>
      </c>
      <c r="K337" t="s">
        <v>75</v>
      </c>
      <c r="L337">
        <v>340000</v>
      </c>
      <c r="M337" t="s">
        <v>76</v>
      </c>
      <c r="U337">
        <v>0</v>
      </c>
      <c r="V337">
        <v>0</v>
      </c>
      <c r="W337">
        <v>340000</v>
      </c>
    </row>
    <row r="338" spans="1:23" hidden="1" x14ac:dyDescent="0.45">
      <c r="A338" t="s">
        <v>1216</v>
      </c>
      <c r="B338">
        <v>0</v>
      </c>
      <c r="C338" t="s">
        <v>1633</v>
      </c>
      <c r="D338" t="s">
        <v>1633</v>
      </c>
      <c r="E338" t="s">
        <v>1619</v>
      </c>
      <c r="F338" t="s">
        <v>918</v>
      </c>
      <c r="G338" t="s">
        <v>77</v>
      </c>
      <c r="H338" t="s">
        <v>74</v>
      </c>
      <c r="I338" t="s">
        <v>1217</v>
      </c>
      <c r="J338" t="s">
        <v>77</v>
      </c>
      <c r="K338" t="s">
        <v>75</v>
      </c>
      <c r="L338">
        <v>636639</v>
      </c>
      <c r="M338" t="s">
        <v>76</v>
      </c>
      <c r="U338">
        <v>0</v>
      </c>
      <c r="V338">
        <v>0</v>
      </c>
      <c r="W338">
        <v>627701.91500000004</v>
      </c>
    </row>
    <row r="339" spans="1:23" hidden="1" x14ac:dyDescent="0.45">
      <c r="A339" t="s">
        <v>1216</v>
      </c>
      <c r="B339">
        <v>0</v>
      </c>
      <c r="C339" t="s">
        <v>1633</v>
      </c>
      <c r="D339" t="s">
        <v>1633</v>
      </c>
      <c r="E339" t="s">
        <v>1619</v>
      </c>
      <c r="F339" t="s">
        <v>918</v>
      </c>
      <c r="G339" t="s">
        <v>77</v>
      </c>
      <c r="H339" t="s">
        <v>74</v>
      </c>
      <c r="I339" t="s">
        <v>1218</v>
      </c>
      <c r="J339" t="s">
        <v>77</v>
      </c>
      <c r="K339" t="s">
        <v>75</v>
      </c>
      <c r="L339">
        <v>613923</v>
      </c>
      <c r="M339" t="s">
        <v>76</v>
      </c>
      <c r="U339">
        <v>0</v>
      </c>
      <c r="V339">
        <v>0</v>
      </c>
      <c r="W339">
        <v>627701.91500000004</v>
      </c>
    </row>
    <row r="340" spans="1:23" hidden="1" x14ac:dyDescent="0.45">
      <c r="A340" t="s">
        <v>1216</v>
      </c>
      <c r="B340">
        <v>1</v>
      </c>
      <c r="C340" t="s">
        <v>1633</v>
      </c>
      <c r="D340" t="s">
        <v>1633</v>
      </c>
      <c r="E340" t="s">
        <v>1619</v>
      </c>
      <c r="F340" t="s">
        <v>918</v>
      </c>
      <c r="G340" t="s">
        <v>1219</v>
      </c>
      <c r="H340" t="s">
        <v>74</v>
      </c>
      <c r="I340" t="s">
        <v>1220</v>
      </c>
      <c r="J340" t="s">
        <v>77</v>
      </c>
      <c r="K340" t="s">
        <v>75</v>
      </c>
      <c r="L340">
        <v>610798</v>
      </c>
      <c r="M340" t="s">
        <v>76</v>
      </c>
      <c r="N340">
        <v>627701.91500000004</v>
      </c>
      <c r="U340">
        <v>0</v>
      </c>
      <c r="V340">
        <v>0</v>
      </c>
      <c r="W340">
        <v>627701.91500000004</v>
      </c>
    </row>
    <row r="341" spans="1:23" hidden="1" x14ac:dyDescent="0.45">
      <c r="A341" t="s">
        <v>1216</v>
      </c>
      <c r="B341">
        <v>0</v>
      </c>
      <c r="C341" t="s">
        <v>1633</v>
      </c>
      <c r="D341" t="s">
        <v>1633</v>
      </c>
      <c r="E341" t="s">
        <v>1619</v>
      </c>
      <c r="F341" t="s">
        <v>918</v>
      </c>
      <c r="G341" t="s">
        <v>77</v>
      </c>
      <c r="H341" t="s">
        <v>74</v>
      </c>
      <c r="I341" t="s">
        <v>1221</v>
      </c>
      <c r="J341" t="s">
        <v>77</v>
      </c>
      <c r="K341" t="s">
        <v>75</v>
      </c>
      <c r="L341">
        <v>649447.66</v>
      </c>
      <c r="M341" t="s">
        <v>76</v>
      </c>
      <c r="P341">
        <v>1</v>
      </c>
      <c r="U341">
        <v>0</v>
      </c>
      <c r="V341">
        <v>0</v>
      </c>
      <c r="W341">
        <v>627701.91500000004</v>
      </c>
    </row>
    <row r="342" spans="1:23" hidden="1" x14ac:dyDescent="0.45">
      <c r="A342" t="s">
        <v>1216</v>
      </c>
      <c r="B342">
        <v>1</v>
      </c>
      <c r="C342" t="s">
        <v>1633</v>
      </c>
      <c r="D342" t="s">
        <v>1633</v>
      </c>
      <c r="E342" t="s">
        <v>1619</v>
      </c>
      <c r="F342" t="s">
        <v>918</v>
      </c>
      <c r="G342" t="s">
        <v>602</v>
      </c>
      <c r="H342" t="s">
        <v>78</v>
      </c>
      <c r="I342" t="s">
        <v>1222</v>
      </c>
      <c r="J342" t="s">
        <v>1223</v>
      </c>
      <c r="K342" t="s">
        <v>75</v>
      </c>
      <c r="L342">
        <v>127190.1</v>
      </c>
      <c r="M342" t="s">
        <v>76</v>
      </c>
      <c r="N342">
        <v>113910.05</v>
      </c>
      <c r="Q342">
        <v>1</v>
      </c>
      <c r="S342">
        <v>1</v>
      </c>
      <c r="T342">
        <v>1</v>
      </c>
      <c r="U342">
        <v>0</v>
      </c>
      <c r="V342">
        <v>0</v>
      </c>
      <c r="W342">
        <v>113910.05</v>
      </c>
    </row>
    <row r="343" spans="1:23" hidden="1" x14ac:dyDescent="0.45">
      <c r="A343" t="s">
        <v>1216</v>
      </c>
      <c r="B343">
        <v>0</v>
      </c>
      <c r="C343" t="s">
        <v>1633</v>
      </c>
      <c r="D343" t="s">
        <v>1633</v>
      </c>
      <c r="E343" t="s">
        <v>1619</v>
      </c>
      <c r="F343" t="s">
        <v>918</v>
      </c>
      <c r="G343" t="s">
        <v>77</v>
      </c>
      <c r="H343" t="s">
        <v>78</v>
      </c>
      <c r="I343" t="s">
        <v>1224</v>
      </c>
      <c r="J343" t="s">
        <v>77</v>
      </c>
      <c r="K343" t="s">
        <v>75</v>
      </c>
      <c r="L343">
        <v>100630</v>
      </c>
      <c r="M343" t="s">
        <v>76</v>
      </c>
      <c r="U343">
        <v>0</v>
      </c>
      <c r="V343">
        <v>0</v>
      </c>
      <c r="W343">
        <v>113910.05</v>
      </c>
    </row>
    <row r="344" spans="1:23" hidden="1" x14ac:dyDescent="0.45">
      <c r="A344" t="s">
        <v>1216</v>
      </c>
      <c r="B344">
        <v>0</v>
      </c>
      <c r="C344" t="s">
        <v>1633</v>
      </c>
      <c r="D344" t="s">
        <v>1633</v>
      </c>
      <c r="E344" t="s">
        <v>1619</v>
      </c>
      <c r="F344" t="s">
        <v>918</v>
      </c>
      <c r="G344" t="s">
        <v>77</v>
      </c>
      <c r="H344" t="s">
        <v>80</v>
      </c>
      <c r="I344" t="s">
        <v>1225</v>
      </c>
      <c r="J344" t="s">
        <v>1226</v>
      </c>
      <c r="K344" t="s">
        <v>75</v>
      </c>
      <c r="L344">
        <v>189215</v>
      </c>
      <c r="M344" t="s">
        <v>76</v>
      </c>
      <c r="U344">
        <v>0</v>
      </c>
      <c r="V344">
        <v>0</v>
      </c>
      <c r="W344">
        <v>172501.25</v>
      </c>
    </row>
    <row r="345" spans="1:23" hidden="1" x14ac:dyDescent="0.45">
      <c r="A345" t="s">
        <v>1216</v>
      </c>
      <c r="B345">
        <v>1</v>
      </c>
      <c r="C345" t="s">
        <v>1633</v>
      </c>
      <c r="D345" t="s">
        <v>1633</v>
      </c>
      <c r="E345" t="s">
        <v>1619</v>
      </c>
      <c r="F345" t="s">
        <v>918</v>
      </c>
      <c r="G345" t="s">
        <v>594</v>
      </c>
      <c r="H345" t="s">
        <v>80</v>
      </c>
      <c r="I345" t="s">
        <v>1227</v>
      </c>
      <c r="J345" t="s">
        <v>1228</v>
      </c>
      <c r="K345" t="s">
        <v>75</v>
      </c>
      <c r="L345">
        <v>169875</v>
      </c>
      <c r="M345" t="s">
        <v>76</v>
      </c>
      <c r="N345">
        <v>172501.25</v>
      </c>
      <c r="U345">
        <v>0</v>
      </c>
      <c r="V345">
        <v>0</v>
      </c>
      <c r="W345">
        <v>172501.25</v>
      </c>
    </row>
    <row r="346" spans="1:23" hidden="1" x14ac:dyDescent="0.45">
      <c r="A346" t="s">
        <v>1216</v>
      </c>
      <c r="B346">
        <v>0</v>
      </c>
      <c r="C346" t="s">
        <v>1633</v>
      </c>
      <c r="D346" t="s">
        <v>1633</v>
      </c>
      <c r="E346" t="s">
        <v>1619</v>
      </c>
      <c r="F346" t="s">
        <v>918</v>
      </c>
      <c r="G346" t="s">
        <v>77</v>
      </c>
      <c r="H346" t="s">
        <v>80</v>
      </c>
      <c r="I346" t="s">
        <v>1230</v>
      </c>
      <c r="J346" t="s">
        <v>1231</v>
      </c>
      <c r="K346" t="s">
        <v>75</v>
      </c>
      <c r="L346">
        <v>162100</v>
      </c>
      <c r="M346" t="s">
        <v>76</v>
      </c>
      <c r="U346">
        <v>0</v>
      </c>
      <c r="V346">
        <v>0</v>
      </c>
      <c r="W346">
        <v>172501.25</v>
      </c>
    </row>
    <row r="347" spans="1:23" hidden="1" x14ac:dyDescent="0.45">
      <c r="A347" t="s">
        <v>1216</v>
      </c>
      <c r="B347">
        <v>0</v>
      </c>
      <c r="C347" t="s">
        <v>1633</v>
      </c>
      <c r="D347" t="s">
        <v>1633</v>
      </c>
      <c r="E347" t="s">
        <v>1619</v>
      </c>
      <c r="F347" t="s">
        <v>918</v>
      </c>
      <c r="G347" t="s">
        <v>77</v>
      </c>
      <c r="H347" t="s">
        <v>80</v>
      </c>
      <c r="I347" t="s">
        <v>1232</v>
      </c>
      <c r="J347" t="s">
        <v>77</v>
      </c>
      <c r="K347" t="s">
        <v>75</v>
      </c>
      <c r="L347">
        <v>168815</v>
      </c>
      <c r="M347" t="s">
        <v>76</v>
      </c>
      <c r="U347">
        <v>0</v>
      </c>
      <c r="V347">
        <v>0</v>
      </c>
      <c r="W347">
        <v>172501.25</v>
      </c>
    </row>
    <row r="348" spans="1:23" hidden="1" x14ac:dyDescent="0.45">
      <c r="A348" t="s">
        <v>1216</v>
      </c>
      <c r="B348">
        <v>0</v>
      </c>
      <c r="C348" t="s">
        <v>1633</v>
      </c>
      <c r="D348" t="s">
        <v>1633</v>
      </c>
      <c r="E348" t="s">
        <v>1619</v>
      </c>
      <c r="F348" t="s">
        <v>918</v>
      </c>
      <c r="G348" t="s">
        <v>77</v>
      </c>
      <c r="H348" t="s">
        <v>878</v>
      </c>
      <c r="I348" t="s">
        <v>1233</v>
      </c>
      <c r="J348" t="s">
        <v>77</v>
      </c>
      <c r="K348" t="s">
        <v>75</v>
      </c>
      <c r="L348">
        <v>62682</v>
      </c>
      <c r="M348" t="s">
        <v>76</v>
      </c>
      <c r="U348">
        <v>0</v>
      </c>
      <c r="V348">
        <v>0</v>
      </c>
      <c r="W348">
        <v>66490.666666666672</v>
      </c>
    </row>
    <row r="349" spans="1:23" hidden="1" x14ac:dyDescent="0.45">
      <c r="A349" t="s">
        <v>1216</v>
      </c>
      <c r="B349">
        <v>1</v>
      </c>
      <c r="C349" t="s">
        <v>1633</v>
      </c>
      <c r="D349" t="s">
        <v>1633</v>
      </c>
      <c r="E349" t="s">
        <v>1619</v>
      </c>
      <c r="F349" t="s">
        <v>918</v>
      </c>
      <c r="G349" t="s">
        <v>1219</v>
      </c>
      <c r="H349" t="s">
        <v>878</v>
      </c>
      <c r="I349" t="s">
        <v>1234</v>
      </c>
      <c r="J349" t="s">
        <v>77</v>
      </c>
      <c r="K349" t="s">
        <v>75</v>
      </c>
      <c r="L349">
        <v>60629</v>
      </c>
      <c r="M349" t="s">
        <v>76</v>
      </c>
      <c r="N349">
        <v>66490.666670000006</v>
      </c>
      <c r="U349">
        <v>0</v>
      </c>
      <c r="V349">
        <v>0</v>
      </c>
      <c r="W349">
        <v>66490.666666666672</v>
      </c>
    </row>
    <row r="350" spans="1:23" hidden="1" x14ac:dyDescent="0.45">
      <c r="A350" t="s">
        <v>1216</v>
      </c>
      <c r="B350">
        <v>0</v>
      </c>
      <c r="C350" t="s">
        <v>1633</v>
      </c>
      <c r="D350" t="s">
        <v>1633</v>
      </c>
      <c r="E350" t="s">
        <v>1619</v>
      </c>
      <c r="F350" t="s">
        <v>918</v>
      </c>
      <c r="G350" t="s">
        <v>77</v>
      </c>
      <c r="H350" t="s">
        <v>878</v>
      </c>
      <c r="I350" t="s">
        <v>1235</v>
      </c>
      <c r="J350" t="s">
        <v>77</v>
      </c>
      <c r="K350" t="s">
        <v>75</v>
      </c>
      <c r="L350">
        <v>76161</v>
      </c>
      <c r="M350" t="s">
        <v>76</v>
      </c>
      <c r="P350">
        <v>1</v>
      </c>
      <c r="U350">
        <v>0</v>
      </c>
      <c r="V350">
        <v>0</v>
      </c>
      <c r="W350">
        <v>66490.666666666672</v>
      </c>
    </row>
    <row r="351" spans="1:23" hidden="1" x14ac:dyDescent="0.45">
      <c r="A351" t="s">
        <v>1236</v>
      </c>
      <c r="B351">
        <v>1</v>
      </c>
      <c r="C351" t="s">
        <v>1630</v>
      </c>
      <c r="D351" t="s">
        <v>1630</v>
      </c>
      <c r="E351" t="s">
        <v>1626</v>
      </c>
      <c r="F351" t="s">
        <v>1236</v>
      </c>
      <c r="G351" t="s">
        <v>1237</v>
      </c>
      <c r="H351" t="s">
        <v>74</v>
      </c>
      <c r="I351" t="s">
        <v>884</v>
      </c>
      <c r="J351" t="s">
        <v>885</v>
      </c>
      <c r="K351" t="s">
        <v>75</v>
      </c>
      <c r="L351">
        <v>753600</v>
      </c>
      <c r="M351" t="s">
        <v>76</v>
      </c>
      <c r="N351">
        <v>753600</v>
      </c>
      <c r="U351">
        <v>0</v>
      </c>
      <c r="V351">
        <v>0</v>
      </c>
      <c r="W351">
        <v>753600</v>
      </c>
    </row>
    <row r="352" spans="1:23" hidden="1" x14ac:dyDescent="0.45">
      <c r="A352" t="s">
        <v>1236</v>
      </c>
      <c r="B352">
        <v>1</v>
      </c>
      <c r="C352" t="s">
        <v>1630</v>
      </c>
      <c r="D352" t="s">
        <v>1630</v>
      </c>
      <c r="E352" t="s">
        <v>1626</v>
      </c>
      <c r="F352" t="s">
        <v>1236</v>
      </c>
      <c r="G352" t="s">
        <v>1188</v>
      </c>
      <c r="H352" t="s">
        <v>78</v>
      </c>
      <c r="I352" t="s">
        <v>1239</v>
      </c>
      <c r="J352" t="s">
        <v>1240</v>
      </c>
      <c r="K352" t="s">
        <v>75</v>
      </c>
      <c r="L352">
        <v>124500</v>
      </c>
      <c r="M352" t="s">
        <v>546</v>
      </c>
      <c r="N352">
        <v>124500</v>
      </c>
      <c r="U352">
        <v>0</v>
      </c>
      <c r="V352">
        <v>0</v>
      </c>
      <c r="W352">
        <v>124500</v>
      </c>
    </row>
    <row r="353" spans="1:23" hidden="1" x14ac:dyDescent="0.45">
      <c r="A353" t="s">
        <v>1242</v>
      </c>
      <c r="B353">
        <v>0</v>
      </c>
      <c r="C353" t="s">
        <v>1628</v>
      </c>
      <c r="D353" t="s">
        <v>1628</v>
      </c>
      <c r="E353" t="s">
        <v>1623</v>
      </c>
      <c r="F353" t="s">
        <v>542</v>
      </c>
      <c r="G353" t="s">
        <v>77</v>
      </c>
      <c r="H353" t="s">
        <v>74</v>
      </c>
      <c r="I353" t="s">
        <v>1243</v>
      </c>
      <c r="J353" t="s">
        <v>77</v>
      </c>
      <c r="K353" t="s">
        <v>75</v>
      </c>
      <c r="L353">
        <v>1097224</v>
      </c>
      <c r="M353" t="s">
        <v>76</v>
      </c>
      <c r="O353">
        <v>1</v>
      </c>
      <c r="T353">
        <v>1</v>
      </c>
      <c r="U353">
        <v>1097224</v>
      </c>
      <c r="V353">
        <v>0</v>
      </c>
      <c r="W353">
        <v>414718.27272727271</v>
      </c>
    </row>
    <row r="354" spans="1:23" hidden="1" x14ac:dyDescent="0.45">
      <c r="A354" t="s">
        <v>1242</v>
      </c>
      <c r="B354">
        <v>0</v>
      </c>
      <c r="C354" t="s">
        <v>1628</v>
      </c>
      <c r="D354" t="s">
        <v>1628</v>
      </c>
      <c r="E354" t="s">
        <v>1623</v>
      </c>
      <c r="F354" t="s">
        <v>542</v>
      </c>
      <c r="G354" t="s">
        <v>77</v>
      </c>
      <c r="H354" t="s">
        <v>74</v>
      </c>
      <c r="I354" t="s">
        <v>1244</v>
      </c>
      <c r="J354" t="s">
        <v>77</v>
      </c>
      <c r="K354" t="s">
        <v>75</v>
      </c>
      <c r="L354">
        <v>729678</v>
      </c>
      <c r="M354" t="s">
        <v>76</v>
      </c>
      <c r="O354">
        <v>1</v>
      </c>
      <c r="S354">
        <v>1</v>
      </c>
      <c r="U354">
        <v>729678</v>
      </c>
      <c r="V354">
        <v>0</v>
      </c>
      <c r="W354">
        <v>414718.27272727271</v>
      </c>
    </row>
    <row r="355" spans="1:23" hidden="1" x14ac:dyDescent="0.45">
      <c r="A355" t="s">
        <v>1242</v>
      </c>
      <c r="B355">
        <v>0</v>
      </c>
      <c r="C355" t="s">
        <v>1628</v>
      </c>
      <c r="D355" t="s">
        <v>1628</v>
      </c>
      <c r="E355" t="s">
        <v>1623</v>
      </c>
      <c r="F355" t="s">
        <v>542</v>
      </c>
      <c r="G355" t="s">
        <v>77</v>
      </c>
      <c r="H355" t="s">
        <v>74</v>
      </c>
      <c r="I355" t="s">
        <v>1245</v>
      </c>
      <c r="J355" t="s">
        <v>77</v>
      </c>
      <c r="K355" t="s">
        <v>75</v>
      </c>
      <c r="L355">
        <v>715153</v>
      </c>
      <c r="M355" t="s">
        <v>76</v>
      </c>
      <c r="O355">
        <v>1</v>
      </c>
      <c r="S355">
        <v>1</v>
      </c>
      <c r="U355">
        <v>715153</v>
      </c>
      <c r="V355">
        <v>0</v>
      </c>
      <c r="W355">
        <v>414718.27272727271</v>
      </c>
    </row>
    <row r="356" spans="1:23" hidden="1" x14ac:dyDescent="0.45">
      <c r="A356" t="s">
        <v>1242</v>
      </c>
      <c r="B356">
        <v>0</v>
      </c>
      <c r="C356" t="s">
        <v>1628</v>
      </c>
      <c r="D356" t="s">
        <v>1628</v>
      </c>
      <c r="E356" t="s">
        <v>1623</v>
      </c>
      <c r="F356" t="s">
        <v>542</v>
      </c>
      <c r="G356" t="s">
        <v>77</v>
      </c>
      <c r="H356" t="s">
        <v>74</v>
      </c>
      <c r="I356" t="s">
        <v>1246</v>
      </c>
      <c r="J356" t="s">
        <v>77</v>
      </c>
      <c r="K356" t="s">
        <v>75</v>
      </c>
      <c r="L356">
        <v>813485</v>
      </c>
      <c r="M356" t="s">
        <v>76</v>
      </c>
      <c r="O356">
        <v>1</v>
      </c>
      <c r="S356">
        <v>1</v>
      </c>
      <c r="U356">
        <v>813485</v>
      </c>
      <c r="V356">
        <v>0</v>
      </c>
      <c r="W356">
        <v>414718.27272727271</v>
      </c>
    </row>
    <row r="357" spans="1:23" hidden="1" x14ac:dyDescent="0.45">
      <c r="A357" t="s">
        <v>1242</v>
      </c>
      <c r="B357">
        <v>0</v>
      </c>
      <c r="C357" t="s">
        <v>1628</v>
      </c>
      <c r="D357" t="s">
        <v>1628</v>
      </c>
      <c r="E357" t="s">
        <v>1623</v>
      </c>
      <c r="F357" t="s">
        <v>542</v>
      </c>
      <c r="G357" t="s">
        <v>77</v>
      </c>
      <c r="H357" t="s">
        <v>74</v>
      </c>
      <c r="I357" t="s">
        <v>1247</v>
      </c>
      <c r="J357" t="s">
        <v>77</v>
      </c>
      <c r="K357" t="s">
        <v>75</v>
      </c>
      <c r="L357">
        <v>110000</v>
      </c>
      <c r="M357" t="s">
        <v>76</v>
      </c>
      <c r="T357">
        <v>1</v>
      </c>
      <c r="U357">
        <v>0</v>
      </c>
      <c r="V357">
        <v>0</v>
      </c>
      <c r="W357">
        <v>414718.27272727271</v>
      </c>
    </row>
    <row r="358" spans="1:23" hidden="1" x14ac:dyDescent="0.45">
      <c r="A358" t="s">
        <v>1242</v>
      </c>
      <c r="B358">
        <v>0</v>
      </c>
      <c r="C358" t="s">
        <v>1628</v>
      </c>
      <c r="D358" t="s">
        <v>1628</v>
      </c>
      <c r="E358" t="s">
        <v>1623</v>
      </c>
      <c r="F358" t="s">
        <v>542</v>
      </c>
      <c r="G358" t="s">
        <v>77</v>
      </c>
      <c r="H358" t="s">
        <v>74</v>
      </c>
      <c r="I358" t="s">
        <v>1248</v>
      </c>
      <c r="J358" t="s">
        <v>77</v>
      </c>
      <c r="K358" t="s">
        <v>75</v>
      </c>
      <c r="L358">
        <v>110880</v>
      </c>
      <c r="M358" t="s">
        <v>76</v>
      </c>
      <c r="S358">
        <v>1</v>
      </c>
      <c r="T358">
        <v>1</v>
      </c>
      <c r="U358">
        <v>0</v>
      </c>
      <c r="V358">
        <v>0</v>
      </c>
      <c r="W358">
        <v>414718.27272727271</v>
      </c>
    </row>
    <row r="359" spans="1:23" hidden="1" x14ac:dyDescent="0.45">
      <c r="A359" t="s">
        <v>1242</v>
      </c>
      <c r="B359">
        <v>0</v>
      </c>
      <c r="C359" t="s">
        <v>1628</v>
      </c>
      <c r="D359" t="s">
        <v>1628</v>
      </c>
      <c r="E359" t="s">
        <v>1623</v>
      </c>
      <c r="F359" t="s">
        <v>542</v>
      </c>
      <c r="G359" t="s">
        <v>77</v>
      </c>
      <c r="H359" t="s">
        <v>74</v>
      </c>
      <c r="I359" t="s">
        <v>1249</v>
      </c>
      <c r="J359" t="s">
        <v>77</v>
      </c>
      <c r="K359" t="s">
        <v>75</v>
      </c>
      <c r="L359">
        <v>110843</v>
      </c>
      <c r="M359" t="s">
        <v>76</v>
      </c>
      <c r="R359">
        <v>1</v>
      </c>
      <c r="S359">
        <v>1</v>
      </c>
      <c r="T359">
        <v>1</v>
      </c>
      <c r="U359">
        <v>0</v>
      </c>
      <c r="V359">
        <v>0</v>
      </c>
      <c r="W359">
        <v>414718.27272727271</v>
      </c>
    </row>
    <row r="360" spans="1:23" hidden="1" x14ac:dyDescent="0.45">
      <c r="A360" t="s">
        <v>1242</v>
      </c>
      <c r="B360">
        <v>0</v>
      </c>
      <c r="C360" t="s">
        <v>1628</v>
      </c>
      <c r="D360" t="s">
        <v>1628</v>
      </c>
      <c r="E360" t="s">
        <v>1623</v>
      </c>
      <c r="F360" t="s">
        <v>542</v>
      </c>
      <c r="G360" t="s">
        <v>77</v>
      </c>
      <c r="H360" t="s">
        <v>74</v>
      </c>
      <c r="I360" t="s">
        <v>1250</v>
      </c>
      <c r="J360" t="s">
        <v>1251</v>
      </c>
      <c r="K360" t="s">
        <v>75</v>
      </c>
      <c r="L360">
        <v>225238</v>
      </c>
      <c r="M360" t="s">
        <v>76</v>
      </c>
      <c r="U360">
        <v>0</v>
      </c>
      <c r="V360">
        <v>0</v>
      </c>
      <c r="W360">
        <v>414718.27272727271</v>
      </c>
    </row>
    <row r="361" spans="1:23" hidden="1" x14ac:dyDescent="0.45">
      <c r="A361" t="s">
        <v>1242</v>
      </c>
      <c r="B361">
        <v>0</v>
      </c>
      <c r="C361" t="s">
        <v>1628</v>
      </c>
      <c r="D361" t="s">
        <v>1628</v>
      </c>
      <c r="E361" t="s">
        <v>1623</v>
      </c>
      <c r="F361" t="s">
        <v>542</v>
      </c>
      <c r="G361" t="s">
        <v>77</v>
      </c>
      <c r="H361" t="s">
        <v>74</v>
      </c>
      <c r="I361" t="s">
        <v>1252</v>
      </c>
      <c r="J361" t="s">
        <v>1253</v>
      </c>
      <c r="K361" t="s">
        <v>75</v>
      </c>
      <c r="L361">
        <v>215100</v>
      </c>
      <c r="M361" t="s">
        <v>76</v>
      </c>
      <c r="U361">
        <v>0</v>
      </c>
      <c r="V361">
        <v>0</v>
      </c>
      <c r="W361">
        <v>414718.27272727271</v>
      </c>
    </row>
    <row r="362" spans="1:23" hidden="1" x14ac:dyDescent="0.45">
      <c r="A362" t="s">
        <v>1242</v>
      </c>
      <c r="B362">
        <v>0</v>
      </c>
      <c r="C362" t="s">
        <v>1628</v>
      </c>
      <c r="D362" t="s">
        <v>1628</v>
      </c>
      <c r="E362" t="s">
        <v>1623</v>
      </c>
      <c r="F362" t="s">
        <v>542</v>
      </c>
      <c r="G362" t="s">
        <v>77</v>
      </c>
      <c r="H362" t="s">
        <v>74</v>
      </c>
      <c r="I362" t="s">
        <v>1254</v>
      </c>
      <c r="J362" t="s">
        <v>1255</v>
      </c>
      <c r="K362" t="s">
        <v>75</v>
      </c>
      <c r="L362">
        <v>217900</v>
      </c>
      <c r="M362" t="s">
        <v>76</v>
      </c>
      <c r="U362">
        <v>0</v>
      </c>
      <c r="V362">
        <v>0</v>
      </c>
      <c r="W362">
        <v>414718.27272727271</v>
      </c>
    </row>
    <row r="363" spans="1:23" hidden="1" x14ac:dyDescent="0.45">
      <c r="A363" t="s">
        <v>1242</v>
      </c>
      <c r="B363">
        <v>0</v>
      </c>
      <c r="C363" t="s">
        <v>1628</v>
      </c>
      <c r="D363" t="s">
        <v>1628</v>
      </c>
      <c r="E363" t="s">
        <v>1623</v>
      </c>
      <c r="F363" t="s">
        <v>542</v>
      </c>
      <c r="G363" t="s">
        <v>77</v>
      </c>
      <c r="H363" t="s">
        <v>74</v>
      </c>
      <c r="I363" t="s">
        <v>1256</v>
      </c>
      <c r="J363" t="s">
        <v>1257</v>
      </c>
      <c r="K363" t="s">
        <v>75</v>
      </c>
      <c r="L363">
        <v>216400</v>
      </c>
      <c r="M363" t="s">
        <v>76</v>
      </c>
      <c r="U363">
        <v>0</v>
      </c>
      <c r="V363">
        <v>0</v>
      </c>
      <c r="W363">
        <v>414718.27272727271</v>
      </c>
    </row>
    <row r="364" spans="1:23" hidden="1" x14ac:dyDescent="0.45">
      <c r="A364" t="s">
        <v>1258</v>
      </c>
      <c r="B364">
        <v>0</v>
      </c>
      <c r="C364" t="s">
        <v>1631</v>
      </c>
      <c r="D364" t="s">
        <v>1631</v>
      </c>
      <c r="E364" t="s">
        <v>1624</v>
      </c>
      <c r="F364" t="s">
        <v>882</v>
      </c>
      <c r="G364" t="s">
        <v>77</v>
      </c>
      <c r="H364" t="s">
        <v>74</v>
      </c>
      <c r="I364" t="s">
        <v>1259</v>
      </c>
      <c r="J364" t="s">
        <v>1260</v>
      </c>
      <c r="K364" t="s">
        <v>75</v>
      </c>
      <c r="L364">
        <v>1462978.3</v>
      </c>
      <c r="M364" t="s">
        <v>76</v>
      </c>
      <c r="S364">
        <v>1</v>
      </c>
      <c r="U364">
        <v>0</v>
      </c>
      <c r="V364">
        <v>0</v>
      </c>
      <c r="W364">
        <v>1573029.66325</v>
      </c>
    </row>
    <row r="365" spans="1:23" hidden="1" x14ac:dyDescent="0.45">
      <c r="A365" t="s">
        <v>1258</v>
      </c>
      <c r="B365">
        <v>0</v>
      </c>
      <c r="C365" t="s">
        <v>1631</v>
      </c>
      <c r="D365" t="s">
        <v>1631</v>
      </c>
      <c r="E365" t="s">
        <v>1624</v>
      </c>
      <c r="F365" t="s">
        <v>882</v>
      </c>
      <c r="G365" t="s">
        <v>77</v>
      </c>
      <c r="H365" t="s">
        <v>74</v>
      </c>
      <c r="I365" t="s">
        <v>1261</v>
      </c>
      <c r="J365" t="s">
        <v>77</v>
      </c>
      <c r="K365" t="s">
        <v>75</v>
      </c>
      <c r="L365">
        <v>1589337</v>
      </c>
      <c r="M365" t="s">
        <v>76</v>
      </c>
      <c r="U365">
        <v>0</v>
      </c>
      <c r="V365">
        <v>0</v>
      </c>
      <c r="W365">
        <v>1573029.66325</v>
      </c>
    </row>
    <row r="366" spans="1:23" hidden="1" x14ac:dyDescent="0.45">
      <c r="A366" t="s">
        <v>1258</v>
      </c>
      <c r="B366">
        <v>1</v>
      </c>
      <c r="C366" t="s">
        <v>1631</v>
      </c>
      <c r="D366" t="s">
        <v>1631</v>
      </c>
      <c r="E366" t="s">
        <v>1624</v>
      </c>
      <c r="F366" t="s">
        <v>882</v>
      </c>
      <c r="G366" t="s">
        <v>1262</v>
      </c>
      <c r="H366" t="s">
        <v>74</v>
      </c>
      <c r="I366" t="s">
        <v>1263</v>
      </c>
      <c r="J366" t="s">
        <v>1264</v>
      </c>
      <c r="K366" t="s">
        <v>75</v>
      </c>
      <c r="L366">
        <v>1475629.3529999999</v>
      </c>
      <c r="M366" t="s">
        <v>76</v>
      </c>
      <c r="N366">
        <v>1573029.6629999999</v>
      </c>
      <c r="U366">
        <v>0</v>
      </c>
      <c r="V366">
        <v>0</v>
      </c>
      <c r="W366">
        <v>1573029.66325</v>
      </c>
    </row>
    <row r="367" spans="1:23" hidden="1" x14ac:dyDescent="0.45">
      <c r="A367" t="s">
        <v>1258</v>
      </c>
      <c r="B367">
        <v>0</v>
      </c>
      <c r="C367" t="s">
        <v>1631</v>
      </c>
      <c r="D367" t="s">
        <v>1631</v>
      </c>
      <c r="E367" t="s">
        <v>1624</v>
      </c>
      <c r="F367" t="s">
        <v>882</v>
      </c>
      <c r="G367" t="s">
        <v>77</v>
      </c>
      <c r="H367" t="s">
        <v>74</v>
      </c>
      <c r="I367" t="s">
        <v>1265</v>
      </c>
      <c r="J367" t="s">
        <v>1266</v>
      </c>
      <c r="K367" t="s">
        <v>75</v>
      </c>
      <c r="L367">
        <v>1764174</v>
      </c>
      <c r="M367" t="s">
        <v>76</v>
      </c>
      <c r="U367">
        <v>0</v>
      </c>
      <c r="V367">
        <v>0</v>
      </c>
      <c r="W367">
        <v>1573029.66325</v>
      </c>
    </row>
    <row r="368" spans="1:23" hidden="1" x14ac:dyDescent="0.45">
      <c r="A368" t="s">
        <v>1258</v>
      </c>
      <c r="B368">
        <v>1</v>
      </c>
      <c r="C368" t="s">
        <v>1631</v>
      </c>
      <c r="D368" t="s">
        <v>1631</v>
      </c>
      <c r="E368" t="s">
        <v>1624</v>
      </c>
      <c r="F368" t="s">
        <v>882</v>
      </c>
      <c r="G368" t="s">
        <v>1267</v>
      </c>
      <c r="H368" t="s">
        <v>78</v>
      </c>
      <c r="I368" t="s">
        <v>1268</v>
      </c>
      <c r="J368" t="s">
        <v>1269</v>
      </c>
      <c r="K368" t="s">
        <v>75</v>
      </c>
      <c r="L368">
        <v>130275</v>
      </c>
      <c r="M368" t="s">
        <v>76</v>
      </c>
      <c r="N368">
        <v>138956.25</v>
      </c>
      <c r="U368">
        <v>0</v>
      </c>
      <c r="V368">
        <v>0</v>
      </c>
      <c r="W368">
        <v>138956.25</v>
      </c>
    </row>
    <row r="369" spans="1:23" hidden="1" x14ac:dyDescent="0.45">
      <c r="A369" t="s">
        <v>1258</v>
      </c>
      <c r="B369">
        <v>0</v>
      </c>
      <c r="C369" t="s">
        <v>1631</v>
      </c>
      <c r="D369" t="s">
        <v>1631</v>
      </c>
      <c r="E369" t="s">
        <v>1624</v>
      </c>
      <c r="F369" t="s">
        <v>882</v>
      </c>
      <c r="G369" t="s">
        <v>77</v>
      </c>
      <c r="H369" t="s">
        <v>78</v>
      </c>
      <c r="I369" t="s">
        <v>1270</v>
      </c>
      <c r="J369" t="s">
        <v>77</v>
      </c>
      <c r="K369" t="s">
        <v>75</v>
      </c>
      <c r="L369">
        <v>197600</v>
      </c>
      <c r="M369" t="s">
        <v>76</v>
      </c>
      <c r="U369">
        <v>0</v>
      </c>
      <c r="V369">
        <v>0</v>
      </c>
      <c r="W369">
        <v>138956.25</v>
      </c>
    </row>
    <row r="370" spans="1:23" hidden="1" x14ac:dyDescent="0.45">
      <c r="A370" t="s">
        <v>1258</v>
      </c>
      <c r="B370">
        <v>0</v>
      </c>
      <c r="C370" t="s">
        <v>1631</v>
      </c>
      <c r="D370" t="s">
        <v>1631</v>
      </c>
      <c r="E370" t="s">
        <v>1624</v>
      </c>
      <c r="F370" t="s">
        <v>882</v>
      </c>
      <c r="G370" t="s">
        <v>77</v>
      </c>
      <c r="H370" t="s">
        <v>78</v>
      </c>
      <c r="I370" t="s">
        <v>1271</v>
      </c>
      <c r="J370" t="s">
        <v>1272</v>
      </c>
      <c r="K370" t="s">
        <v>75</v>
      </c>
      <c r="L370">
        <v>111830</v>
      </c>
      <c r="M370" t="s">
        <v>76</v>
      </c>
      <c r="S370">
        <v>1</v>
      </c>
      <c r="T370">
        <v>1</v>
      </c>
      <c r="U370">
        <v>0</v>
      </c>
      <c r="V370">
        <v>0</v>
      </c>
      <c r="W370">
        <v>138956.25</v>
      </c>
    </row>
    <row r="371" spans="1:23" hidden="1" x14ac:dyDescent="0.45">
      <c r="A371" t="s">
        <v>1258</v>
      </c>
      <c r="B371">
        <v>0</v>
      </c>
      <c r="C371" t="s">
        <v>1631</v>
      </c>
      <c r="D371" t="s">
        <v>1631</v>
      </c>
      <c r="E371" t="s">
        <v>1624</v>
      </c>
      <c r="F371" t="s">
        <v>882</v>
      </c>
      <c r="G371" t="s">
        <v>77</v>
      </c>
      <c r="H371" t="s">
        <v>78</v>
      </c>
      <c r="I371" t="s">
        <v>1273</v>
      </c>
      <c r="J371" t="s">
        <v>1274</v>
      </c>
      <c r="K371" t="s">
        <v>75</v>
      </c>
      <c r="L371">
        <v>116120</v>
      </c>
      <c r="M371" t="s">
        <v>76</v>
      </c>
      <c r="S371">
        <v>1</v>
      </c>
      <c r="T371">
        <v>1</v>
      </c>
      <c r="U371">
        <v>0</v>
      </c>
      <c r="V371">
        <v>0</v>
      </c>
      <c r="W371">
        <v>138956.25</v>
      </c>
    </row>
    <row r="372" spans="1:23" hidden="1" x14ac:dyDescent="0.45">
      <c r="A372" t="s">
        <v>1258</v>
      </c>
      <c r="B372">
        <v>0</v>
      </c>
      <c r="C372" t="s">
        <v>1631</v>
      </c>
      <c r="D372" t="s">
        <v>1631</v>
      </c>
      <c r="E372" t="s">
        <v>1624</v>
      </c>
      <c r="F372" t="s">
        <v>882</v>
      </c>
      <c r="G372" t="s">
        <v>77</v>
      </c>
      <c r="H372" t="s">
        <v>79</v>
      </c>
      <c r="I372" t="s">
        <v>1275</v>
      </c>
      <c r="J372" t="s">
        <v>77</v>
      </c>
      <c r="K372" t="s">
        <v>75</v>
      </c>
      <c r="L372">
        <v>36100</v>
      </c>
      <c r="M372" t="s">
        <v>76</v>
      </c>
      <c r="U372">
        <v>0</v>
      </c>
      <c r="V372">
        <v>0</v>
      </c>
      <c r="W372">
        <v>36516.666666666664</v>
      </c>
    </row>
    <row r="373" spans="1:23" hidden="1" x14ac:dyDescent="0.45">
      <c r="A373" t="s">
        <v>1258</v>
      </c>
      <c r="B373">
        <v>0</v>
      </c>
      <c r="C373" t="s">
        <v>1631</v>
      </c>
      <c r="D373" t="s">
        <v>1631</v>
      </c>
      <c r="E373" t="s">
        <v>1624</v>
      </c>
      <c r="F373" t="s">
        <v>882</v>
      </c>
      <c r="G373" t="s">
        <v>77</v>
      </c>
      <c r="H373" t="s">
        <v>79</v>
      </c>
      <c r="I373" t="s">
        <v>1276</v>
      </c>
      <c r="J373" t="s">
        <v>1277</v>
      </c>
      <c r="K373" t="s">
        <v>75</v>
      </c>
      <c r="L373">
        <v>36100</v>
      </c>
      <c r="M373" t="s">
        <v>76</v>
      </c>
      <c r="U373">
        <v>0</v>
      </c>
      <c r="V373">
        <v>0</v>
      </c>
      <c r="W373">
        <v>36516.666666666664</v>
      </c>
    </row>
    <row r="374" spans="1:23" hidden="1" x14ac:dyDescent="0.45">
      <c r="A374" t="s">
        <v>1258</v>
      </c>
      <c r="B374">
        <v>1</v>
      </c>
      <c r="C374" t="s">
        <v>1631</v>
      </c>
      <c r="D374" t="s">
        <v>1631</v>
      </c>
      <c r="E374" t="s">
        <v>1624</v>
      </c>
      <c r="F374" t="s">
        <v>882</v>
      </c>
      <c r="G374" t="s">
        <v>1278</v>
      </c>
      <c r="H374" t="s">
        <v>79</v>
      </c>
      <c r="I374" t="s">
        <v>1279</v>
      </c>
      <c r="J374" t="s">
        <v>1280</v>
      </c>
      <c r="K374" t="s">
        <v>75</v>
      </c>
      <c r="L374">
        <v>37350</v>
      </c>
      <c r="M374" t="s">
        <v>76</v>
      </c>
      <c r="N374">
        <v>36516.666669999999</v>
      </c>
      <c r="U374">
        <v>0</v>
      </c>
      <c r="V374">
        <v>0</v>
      </c>
      <c r="W374">
        <v>36516.666666666664</v>
      </c>
    </row>
    <row r="375" spans="1:23" hidden="1" x14ac:dyDescent="0.45">
      <c r="A375" t="s">
        <v>1258</v>
      </c>
      <c r="B375">
        <v>0</v>
      </c>
      <c r="C375" t="s">
        <v>1631</v>
      </c>
      <c r="D375" t="s">
        <v>1631</v>
      </c>
      <c r="E375" t="s">
        <v>1624</v>
      </c>
      <c r="F375" t="s">
        <v>882</v>
      </c>
      <c r="G375" t="s">
        <v>77</v>
      </c>
      <c r="H375" t="s">
        <v>80</v>
      </c>
      <c r="I375" t="s">
        <v>1281</v>
      </c>
      <c r="J375" t="s">
        <v>1282</v>
      </c>
      <c r="K375" t="s">
        <v>75</v>
      </c>
      <c r="L375">
        <v>450000</v>
      </c>
      <c r="M375" t="s">
        <v>76</v>
      </c>
      <c r="S375">
        <v>1</v>
      </c>
      <c r="U375">
        <v>0</v>
      </c>
      <c r="V375">
        <v>0</v>
      </c>
      <c r="W375">
        <v>436190.71428571426</v>
      </c>
    </row>
    <row r="376" spans="1:23" hidden="1" x14ac:dyDescent="0.45">
      <c r="A376" t="s">
        <v>1258</v>
      </c>
      <c r="B376">
        <v>0</v>
      </c>
      <c r="C376" t="s">
        <v>1631</v>
      </c>
      <c r="D376" t="s">
        <v>1631</v>
      </c>
      <c r="E376" t="s">
        <v>1624</v>
      </c>
      <c r="F376" t="s">
        <v>882</v>
      </c>
      <c r="G376" t="s">
        <v>77</v>
      </c>
      <c r="H376" t="s">
        <v>80</v>
      </c>
      <c r="I376" t="s">
        <v>1283</v>
      </c>
      <c r="J376" t="s">
        <v>1284</v>
      </c>
      <c r="K376" t="s">
        <v>75</v>
      </c>
      <c r="L376">
        <v>450000</v>
      </c>
      <c r="M376" t="s">
        <v>76</v>
      </c>
      <c r="S376">
        <v>1</v>
      </c>
      <c r="U376">
        <v>0</v>
      </c>
      <c r="V376">
        <v>0</v>
      </c>
      <c r="W376">
        <v>436190.71428571426</v>
      </c>
    </row>
    <row r="377" spans="1:23" hidden="1" x14ac:dyDescent="0.45">
      <c r="A377" t="s">
        <v>1258</v>
      </c>
      <c r="B377">
        <v>0</v>
      </c>
      <c r="C377" t="s">
        <v>1631</v>
      </c>
      <c r="D377" t="s">
        <v>1631</v>
      </c>
      <c r="E377" t="s">
        <v>1624</v>
      </c>
      <c r="F377" t="s">
        <v>882</v>
      </c>
      <c r="G377" t="s">
        <v>77</v>
      </c>
      <c r="H377" t="s">
        <v>80</v>
      </c>
      <c r="I377" t="s">
        <v>1285</v>
      </c>
      <c r="J377" t="s">
        <v>1286</v>
      </c>
      <c r="K377" t="s">
        <v>75</v>
      </c>
      <c r="L377">
        <v>450000</v>
      </c>
      <c r="M377" t="s">
        <v>76</v>
      </c>
      <c r="S377">
        <v>1</v>
      </c>
      <c r="U377">
        <v>0</v>
      </c>
      <c r="V377">
        <v>0</v>
      </c>
      <c r="W377">
        <v>436190.71428571426</v>
      </c>
    </row>
    <row r="378" spans="1:23" hidden="1" x14ac:dyDescent="0.45">
      <c r="A378" t="s">
        <v>1258</v>
      </c>
      <c r="B378">
        <v>0</v>
      </c>
      <c r="C378" t="s">
        <v>1631</v>
      </c>
      <c r="D378" t="s">
        <v>1631</v>
      </c>
      <c r="E378" t="s">
        <v>1624</v>
      </c>
      <c r="F378" t="s">
        <v>882</v>
      </c>
      <c r="G378" t="s">
        <v>77</v>
      </c>
      <c r="H378" t="s">
        <v>80</v>
      </c>
      <c r="I378" t="s">
        <v>1287</v>
      </c>
      <c r="J378" t="s">
        <v>1288</v>
      </c>
      <c r="K378" t="s">
        <v>75</v>
      </c>
      <c r="L378">
        <v>465450</v>
      </c>
      <c r="M378" t="s">
        <v>76</v>
      </c>
      <c r="U378">
        <v>0</v>
      </c>
      <c r="V378">
        <v>0</v>
      </c>
      <c r="W378">
        <v>436190.71428571426</v>
      </c>
    </row>
    <row r="379" spans="1:23" hidden="1" x14ac:dyDescent="0.45">
      <c r="A379" t="s">
        <v>1258</v>
      </c>
      <c r="B379">
        <v>0</v>
      </c>
      <c r="C379" t="s">
        <v>1631</v>
      </c>
      <c r="D379" t="s">
        <v>1631</v>
      </c>
      <c r="E379" t="s">
        <v>1624</v>
      </c>
      <c r="F379" t="s">
        <v>882</v>
      </c>
      <c r="G379" t="s">
        <v>77</v>
      </c>
      <c r="H379" t="s">
        <v>80</v>
      </c>
      <c r="I379" t="s">
        <v>1289</v>
      </c>
      <c r="J379" t="s">
        <v>1290</v>
      </c>
      <c r="K379" t="s">
        <v>75</v>
      </c>
      <c r="L379">
        <v>412245</v>
      </c>
      <c r="M379" t="s">
        <v>76</v>
      </c>
      <c r="U379">
        <v>0</v>
      </c>
      <c r="V379">
        <v>0</v>
      </c>
      <c r="W379">
        <v>436190.71428571426</v>
      </c>
    </row>
    <row r="380" spans="1:23" hidden="1" x14ac:dyDescent="0.45">
      <c r="A380" t="s">
        <v>1258</v>
      </c>
      <c r="B380">
        <v>0</v>
      </c>
      <c r="C380" t="s">
        <v>1631</v>
      </c>
      <c r="D380" t="s">
        <v>1631</v>
      </c>
      <c r="E380" t="s">
        <v>1624</v>
      </c>
      <c r="F380" t="s">
        <v>882</v>
      </c>
      <c r="G380" t="s">
        <v>77</v>
      </c>
      <c r="H380" t="s">
        <v>80</v>
      </c>
      <c r="I380" t="s">
        <v>1291</v>
      </c>
      <c r="J380" t="s">
        <v>1292</v>
      </c>
      <c r="K380" t="s">
        <v>75</v>
      </c>
      <c r="L380">
        <v>410445</v>
      </c>
      <c r="M380" t="s">
        <v>76</v>
      </c>
      <c r="U380">
        <v>0</v>
      </c>
      <c r="V380">
        <v>0</v>
      </c>
      <c r="W380">
        <v>436190.71428571426</v>
      </c>
    </row>
    <row r="381" spans="1:23" hidden="1" x14ac:dyDescent="0.45">
      <c r="A381" t="s">
        <v>1258</v>
      </c>
      <c r="B381">
        <v>1</v>
      </c>
      <c r="C381" t="s">
        <v>1631</v>
      </c>
      <c r="D381" t="s">
        <v>1631</v>
      </c>
      <c r="E381" t="s">
        <v>1624</v>
      </c>
      <c r="F381" t="s">
        <v>882</v>
      </c>
      <c r="G381" t="s">
        <v>594</v>
      </c>
      <c r="H381" t="s">
        <v>80</v>
      </c>
      <c r="I381" t="s">
        <v>1293</v>
      </c>
      <c r="J381" t="s">
        <v>1294</v>
      </c>
      <c r="K381" t="s">
        <v>75</v>
      </c>
      <c r="L381">
        <v>415195</v>
      </c>
      <c r="M381" t="s">
        <v>76</v>
      </c>
      <c r="N381">
        <v>436190.71429999999</v>
      </c>
      <c r="U381">
        <v>0</v>
      </c>
      <c r="V381">
        <v>0</v>
      </c>
      <c r="W381">
        <v>436190.71428571426</v>
      </c>
    </row>
    <row r="382" spans="1:23" hidden="1" x14ac:dyDescent="0.45">
      <c r="A382" t="s">
        <v>1258</v>
      </c>
      <c r="B382">
        <v>0</v>
      </c>
      <c r="C382" t="s">
        <v>1631</v>
      </c>
      <c r="D382" t="s">
        <v>1631</v>
      </c>
      <c r="E382" t="s">
        <v>1624</v>
      </c>
      <c r="F382" t="s">
        <v>882</v>
      </c>
      <c r="G382" t="s">
        <v>77</v>
      </c>
      <c r="H382" t="s">
        <v>85</v>
      </c>
      <c r="I382" t="s">
        <v>1296</v>
      </c>
      <c r="J382" t="s">
        <v>1297</v>
      </c>
      <c r="K382" t="s">
        <v>75</v>
      </c>
      <c r="L382">
        <v>95750</v>
      </c>
      <c r="M382" t="s">
        <v>76</v>
      </c>
      <c r="S382">
        <v>1</v>
      </c>
      <c r="U382">
        <v>0</v>
      </c>
      <c r="V382">
        <v>0</v>
      </c>
      <c r="W382">
        <v>87125</v>
      </c>
    </row>
    <row r="383" spans="1:23" hidden="1" x14ac:dyDescent="0.45">
      <c r="A383" t="s">
        <v>1258</v>
      </c>
      <c r="B383">
        <v>1</v>
      </c>
      <c r="C383" t="s">
        <v>1631</v>
      </c>
      <c r="D383" t="s">
        <v>1631</v>
      </c>
      <c r="E383" t="s">
        <v>1624</v>
      </c>
      <c r="F383" t="s">
        <v>882</v>
      </c>
      <c r="G383" t="s">
        <v>1298</v>
      </c>
      <c r="H383" t="s">
        <v>85</v>
      </c>
      <c r="I383" t="s">
        <v>1299</v>
      </c>
      <c r="J383" t="s">
        <v>1300</v>
      </c>
      <c r="K383" t="s">
        <v>75</v>
      </c>
      <c r="L383">
        <v>81250</v>
      </c>
      <c r="M383" t="s">
        <v>76</v>
      </c>
      <c r="N383">
        <v>87125</v>
      </c>
      <c r="S383">
        <v>1</v>
      </c>
      <c r="U383">
        <v>0</v>
      </c>
      <c r="V383">
        <v>0</v>
      </c>
      <c r="W383">
        <v>87125</v>
      </c>
    </row>
    <row r="384" spans="1:23" hidden="1" x14ac:dyDescent="0.45">
      <c r="A384" t="s">
        <v>1258</v>
      </c>
      <c r="B384">
        <v>0</v>
      </c>
      <c r="C384" t="s">
        <v>1631</v>
      </c>
      <c r="D384" t="s">
        <v>1631</v>
      </c>
      <c r="E384" t="s">
        <v>1624</v>
      </c>
      <c r="F384" t="s">
        <v>882</v>
      </c>
      <c r="G384" t="s">
        <v>77</v>
      </c>
      <c r="H384" t="s">
        <v>85</v>
      </c>
      <c r="I384" t="s">
        <v>1301</v>
      </c>
      <c r="J384" t="s">
        <v>77</v>
      </c>
      <c r="K384" t="s">
        <v>75</v>
      </c>
      <c r="L384">
        <v>90000</v>
      </c>
      <c r="M384" t="s">
        <v>76</v>
      </c>
      <c r="S384">
        <v>1</v>
      </c>
      <c r="U384">
        <v>0</v>
      </c>
      <c r="V384">
        <v>0</v>
      </c>
      <c r="W384">
        <v>87125</v>
      </c>
    </row>
    <row r="385" spans="1:23" hidden="1" x14ac:dyDescent="0.45">
      <c r="A385" t="s">
        <v>1258</v>
      </c>
      <c r="B385">
        <v>0</v>
      </c>
      <c r="C385" t="s">
        <v>1631</v>
      </c>
      <c r="D385" t="s">
        <v>1631</v>
      </c>
      <c r="E385" t="s">
        <v>1624</v>
      </c>
      <c r="F385" t="s">
        <v>882</v>
      </c>
      <c r="G385" t="s">
        <v>77</v>
      </c>
      <c r="H385" t="s">
        <v>85</v>
      </c>
      <c r="I385" t="s">
        <v>1302</v>
      </c>
      <c r="J385" t="s">
        <v>77</v>
      </c>
      <c r="K385" t="s">
        <v>75</v>
      </c>
      <c r="L385">
        <v>81500</v>
      </c>
      <c r="M385" t="s">
        <v>76</v>
      </c>
      <c r="U385">
        <v>0</v>
      </c>
      <c r="V385">
        <v>0</v>
      </c>
      <c r="W385">
        <v>87125</v>
      </c>
    </row>
    <row r="386" spans="1:23" hidden="1" x14ac:dyDescent="0.45">
      <c r="A386" t="s">
        <v>1303</v>
      </c>
      <c r="B386">
        <v>0</v>
      </c>
      <c r="C386" t="s">
        <v>1631</v>
      </c>
      <c r="D386" t="s">
        <v>1631</v>
      </c>
      <c r="E386" t="s">
        <v>1620</v>
      </c>
      <c r="F386" t="s">
        <v>1304</v>
      </c>
      <c r="G386" t="s">
        <v>77</v>
      </c>
      <c r="H386" t="s">
        <v>74</v>
      </c>
      <c r="I386" t="s">
        <v>1305</v>
      </c>
      <c r="J386" t="s">
        <v>77</v>
      </c>
      <c r="K386" t="s">
        <v>75</v>
      </c>
      <c r="L386">
        <v>545632</v>
      </c>
      <c r="M386" t="s">
        <v>76</v>
      </c>
      <c r="U386">
        <v>0</v>
      </c>
      <c r="V386">
        <v>0</v>
      </c>
      <c r="W386">
        <v>884375.93209999998</v>
      </c>
    </row>
    <row r="387" spans="1:23" hidden="1" x14ac:dyDescent="0.45">
      <c r="A387" t="s">
        <v>1303</v>
      </c>
      <c r="B387">
        <v>0</v>
      </c>
      <c r="C387" t="s">
        <v>1631</v>
      </c>
      <c r="D387" t="s">
        <v>1631</v>
      </c>
      <c r="E387" t="s">
        <v>1620</v>
      </c>
      <c r="F387" t="s">
        <v>1304</v>
      </c>
      <c r="G387" t="s">
        <v>77</v>
      </c>
      <c r="H387" t="s">
        <v>74</v>
      </c>
      <c r="I387" t="s">
        <v>1306</v>
      </c>
      <c r="J387" t="s">
        <v>77</v>
      </c>
      <c r="K387" t="s">
        <v>75</v>
      </c>
      <c r="L387">
        <v>127732</v>
      </c>
      <c r="M387" t="s">
        <v>76</v>
      </c>
      <c r="U387">
        <v>0</v>
      </c>
      <c r="V387">
        <v>0</v>
      </c>
      <c r="W387">
        <v>884375.93209999998</v>
      </c>
    </row>
    <row r="388" spans="1:23" hidden="1" x14ac:dyDescent="0.45">
      <c r="A388" t="s">
        <v>1303</v>
      </c>
      <c r="B388">
        <v>0</v>
      </c>
      <c r="C388" t="s">
        <v>1631</v>
      </c>
      <c r="D388" t="s">
        <v>1631</v>
      </c>
      <c r="E388" t="s">
        <v>1620</v>
      </c>
      <c r="F388" t="s">
        <v>1304</v>
      </c>
      <c r="G388" t="s">
        <v>77</v>
      </c>
      <c r="H388" t="s">
        <v>74</v>
      </c>
      <c r="I388" t="s">
        <v>1307</v>
      </c>
      <c r="J388" t="s">
        <v>77</v>
      </c>
      <c r="K388" t="s">
        <v>75</v>
      </c>
      <c r="L388">
        <v>545632</v>
      </c>
      <c r="M388" t="s">
        <v>76</v>
      </c>
      <c r="U388">
        <v>0</v>
      </c>
      <c r="V388">
        <v>0</v>
      </c>
      <c r="W388">
        <v>884375.93209999998</v>
      </c>
    </row>
    <row r="389" spans="1:23" hidden="1" x14ac:dyDescent="0.45">
      <c r="A389" t="s">
        <v>1303</v>
      </c>
      <c r="B389">
        <v>0</v>
      </c>
      <c r="C389" t="s">
        <v>1631</v>
      </c>
      <c r="D389" t="s">
        <v>1631</v>
      </c>
      <c r="E389" t="s">
        <v>1620</v>
      </c>
      <c r="F389" t="s">
        <v>1304</v>
      </c>
      <c r="G389" t="s">
        <v>77</v>
      </c>
      <c r="H389" t="s">
        <v>74</v>
      </c>
      <c r="I389" t="s">
        <v>1308</v>
      </c>
      <c r="J389" t="s">
        <v>77</v>
      </c>
      <c r="K389" t="s">
        <v>75</v>
      </c>
      <c r="L389">
        <v>120820</v>
      </c>
      <c r="M389" t="s">
        <v>76</v>
      </c>
      <c r="U389">
        <v>0</v>
      </c>
      <c r="V389">
        <v>0</v>
      </c>
      <c r="W389">
        <v>884375.93209999998</v>
      </c>
    </row>
    <row r="390" spans="1:23" hidden="1" x14ac:dyDescent="0.45">
      <c r="A390" t="s">
        <v>1303</v>
      </c>
      <c r="B390">
        <v>0</v>
      </c>
      <c r="C390" t="s">
        <v>1631</v>
      </c>
      <c r="D390" t="s">
        <v>1631</v>
      </c>
      <c r="E390" t="s">
        <v>1620</v>
      </c>
      <c r="F390" t="s">
        <v>1304</v>
      </c>
      <c r="G390" t="s">
        <v>77</v>
      </c>
      <c r="H390" t="s">
        <v>74</v>
      </c>
      <c r="I390" t="s">
        <v>1309</v>
      </c>
      <c r="J390" t="s">
        <v>77</v>
      </c>
      <c r="K390" t="s">
        <v>75</v>
      </c>
      <c r="L390">
        <v>91667</v>
      </c>
      <c r="M390" t="s">
        <v>76</v>
      </c>
      <c r="U390">
        <v>0</v>
      </c>
      <c r="V390">
        <v>0</v>
      </c>
      <c r="W390">
        <v>884375.93209999998</v>
      </c>
    </row>
    <row r="391" spans="1:23" hidden="1" x14ac:dyDescent="0.45">
      <c r="A391" t="s">
        <v>1303</v>
      </c>
      <c r="B391">
        <v>0</v>
      </c>
      <c r="C391" t="s">
        <v>1631</v>
      </c>
      <c r="D391" t="s">
        <v>1631</v>
      </c>
      <c r="E391" t="s">
        <v>1620</v>
      </c>
      <c r="F391" t="s">
        <v>1304</v>
      </c>
      <c r="G391" t="s">
        <v>77</v>
      </c>
      <c r="H391" t="s">
        <v>74</v>
      </c>
      <c r="I391" t="s">
        <v>1310</v>
      </c>
      <c r="J391" t="s">
        <v>77</v>
      </c>
      <c r="K391" t="s">
        <v>75</v>
      </c>
      <c r="L391">
        <v>84754</v>
      </c>
      <c r="M391" t="s">
        <v>76</v>
      </c>
      <c r="U391">
        <v>0</v>
      </c>
      <c r="V391">
        <v>0</v>
      </c>
      <c r="W391">
        <v>884375.93209999998</v>
      </c>
    </row>
    <row r="392" spans="1:23" hidden="1" x14ac:dyDescent="0.45">
      <c r="A392" t="s">
        <v>1303</v>
      </c>
      <c r="B392">
        <v>0</v>
      </c>
      <c r="C392" t="s">
        <v>1631</v>
      </c>
      <c r="D392" t="s">
        <v>1631</v>
      </c>
      <c r="E392" t="s">
        <v>1620</v>
      </c>
      <c r="F392" t="s">
        <v>1304</v>
      </c>
      <c r="G392" t="s">
        <v>77</v>
      </c>
      <c r="H392" t="s">
        <v>74</v>
      </c>
      <c r="I392" t="s">
        <v>1311</v>
      </c>
      <c r="J392" t="s">
        <v>77</v>
      </c>
      <c r="K392" t="s">
        <v>75</v>
      </c>
      <c r="L392">
        <v>692140.61</v>
      </c>
      <c r="M392" t="s">
        <v>76</v>
      </c>
      <c r="P392">
        <v>1</v>
      </c>
      <c r="U392">
        <v>0</v>
      </c>
      <c r="V392">
        <v>0</v>
      </c>
      <c r="W392">
        <v>884375.93209999998</v>
      </c>
    </row>
    <row r="393" spans="1:23" hidden="1" x14ac:dyDescent="0.45">
      <c r="A393" t="s">
        <v>1303</v>
      </c>
      <c r="B393">
        <v>0</v>
      </c>
      <c r="C393" t="s">
        <v>1631</v>
      </c>
      <c r="D393" t="s">
        <v>1631</v>
      </c>
      <c r="E393" t="s">
        <v>1620</v>
      </c>
      <c r="F393" t="s">
        <v>1304</v>
      </c>
      <c r="G393" t="s">
        <v>77</v>
      </c>
      <c r="H393" t="s">
        <v>74</v>
      </c>
      <c r="I393" t="s">
        <v>1312</v>
      </c>
      <c r="J393" t="s">
        <v>77</v>
      </c>
      <c r="K393" t="s">
        <v>75</v>
      </c>
      <c r="L393">
        <v>687505.9</v>
      </c>
      <c r="M393" t="s">
        <v>76</v>
      </c>
      <c r="P393">
        <v>1</v>
      </c>
      <c r="U393">
        <v>0</v>
      </c>
      <c r="V393">
        <v>0</v>
      </c>
      <c r="W393">
        <v>884375.93209999998</v>
      </c>
    </row>
    <row r="394" spans="1:23" hidden="1" x14ac:dyDescent="0.45">
      <c r="A394" t="s">
        <v>1303</v>
      </c>
      <c r="B394">
        <v>0</v>
      </c>
      <c r="C394" t="s">
        <v>1631</v>
      </c>
      <c r="D394" t="s">
        <v>1631</v>
      </c>
      <c r="E394" t="s">
        <v>1620</v>
      </c>
      <c r="F394" t="s">
        <v>1304</v>
      </c>
      <c r="G394" t="s">
        <v>77</v>
      </c>
      <c r="H394" t="s">
        <v>74</v>
      </c>
      <c r="I394" t="s">
        <v>1313</v>
      </c>
      <c r="J394" t="s">
        <v>77</v>
      </c>
      <c r="K394" t="s">
        <v>75</v>
      </c>
      <c r="L394">
        <v>687505.9</v>
      </c>
      <c r="M394" t="s">
        <v>76</v>
      </c>
      <c r="P394">
        <v>1</v>
      </c>
      <c r="U394">
        <v>0</v>
      </c>
      <c r="V394">
        <v>0</v>
      </c>
      <c r="W394">
        <v>884375.93209999998</v>
      </c>
    </row>
    <row r="395" spans="1:23" hidden="1" x14ac:dyDescent="0.45">
      <c r="A395" t="s">
        <v>1303</v>
      </c>
      <c r="B395">
        <v>0</v>
      </c>
      <c r="C395" t="s">
        <v>1631</v>
      </c>
      <c r="D395" t="s">
        <v>1631</v>
      </c>
      <c r="E395" t="s">
        <v>1620</v>
      </c>
      <c r="F395" t="s">
        <v>1304</v>
      </c>
      <c r="G395" t="s">
        <v>77</v>
      </c>
      <c r="H395" t="s">
        <v>74</v>
      </c>
      <c r="I395" t="s">
        <v>1314</v>
      </c>
      <c r="J395" t="s">
        <v>77</v>
      </c>
      <c r="K395" t="s">
        <v>75</v>
      </c>
      <c r="L395">
        <v>685167.89</v>
      </c>
      <c r="M395" t="s">
        <v>76</v>
      </c>
      <c r="P395">
        <v>1</v>
      </c>
      <c r="U395">
        <v>0</v>
      </c>
      <c r="V395">
        <v>0</v>
      </c>
      <c r="W395">
        <v>884375.93209999998</v>
      </c>
    </row>
    <row r="396" spans="1:23" hidden="1" x14ac:dyDescent="0.45">
      <c r="A396" t="s">
        <v>1303</v>
      </c>
      <c r="B396">
        <v>0</v>
      </c>
      <c r="C396" t="s">
        <v>1631</v>
      </c>
      <c r="D396" t="s">
        <v>1631</v>
      </c>
      <c r="E396" t="s">
        <v>1620</v>
      </c>
      <c r="F396" t="s">
        <v>1304</v>
      </c>
      <c r="G396" t="s">
        <v>77</v>
      </c>
      <c r="H396" t="s">
        <v>74</v>
      </c>
      <c r="I396" t="s">
        <v>1315</v>
      </c>
      <c r="J396" t="s">
        <v>77</v>
      </c>
      <c r="K396" t="s">
        <v>75</v>
      </c>
      <c r="L396">
        <v>687505.9</v>
      </c>
      <c r="M396" t="s">
        <v>76</v>
      </c>
      <c r="P396">
        <v>1</v>
      </c>
      <c r="U396">
        <v>0</v>
      </c>
      <c r="V396">
        <v>0</v>
      </c>
      <c r="W396">
        <v>884375.93209999998</v>
      </c>
    </row>
    <row r="397" spans="1:23" hidden="1" x14ac:dyDescent="0.45">
      <c r="A397" t="s">
        <v>1303</v>
      </c>
      <c r="B397">
        <v>0</v>
      </c>
      <c r="C397" t="s">
        <v>1631</v>
      </c>
      <c r="D397" t="s">
        <v>1631</v>
      </c>
      <c r="E397" t="s">
        <v>1620</v>
      </c>
      <c r="F397" t="s">
        <v>1304</v>
      </c>
      <c r="G397" t="s">
        <v>77</v>
      </c>
      <c r="H397" t="s">
        <v>74</v>
      </c>
      <c r="I397" t="s">
        <v>1316</v>
      </c>
      <c r="J397" t="s">
        <v>1317</v>
      </c>
      <c r="K397" t="s">
        <v>75</v>
      </c>
      <c r="L397">
        <v>578655.63829999999</v>
      </c>
      <c r="M397" t="s">
        <v>76</v>
      </c>
      <c r="U397">
        <v>0</v>
      </c>
      <c r="V397">
        <v>0</v>
      </c>
      <c r="W397">
        <v>884375.93209999998</v>
      </c>
    </row>
    <row r="398" spans="1:23" hidden="1" x14ac:dyDescent="0.45">
      <c r="A398" t="s">
        <v>1303</v>
      </c>
      <c r="B398">
        <v>0</v>
      </c>
      <c r="C398" t="s">
        <v>1631</v>
      </c>
      <c r="D398" t="s">
        <v>1631</v>
      </c>
      <c r="E398" t="s">
        <v>1620</v>
      </c>
      <c r="F398" t="s">
        <v>1304</v>
      </c>
      <c r="G398" t="s">
        <v>77</v>
      </c>
      <c r="H398" t="s">
        <v>74</v>
      </c>
      <c r="I398" t="s">
        <v>1318</v>
      </c>
      <c r="J398" t="s">
        <v>77</v>
      </c>
      <c r="K398" t="s">
        <v>75</v>
      </c>
      <c r="L398">
        <v>728000</v>
      </c>
      <c r="M398" t="s">
        <v>76</v>
      </c>
      <c r="U398">
        <v>0</v>
      </c>
      <c r="V398">
        <v>0</v>
      </c>
      <c r="W398">
        <v>884375.93209999998</v>
      </c>
    </row>
    <row r="399" spans="1:23" hidden="1" x14ac:dyDescent="0.45">
      <c r="A399" t="s">
        <v>1303</v>
      </c>
      <c r="B399">
        <v>0</v>
      </c>
      <c r="C399" t="s">
        <v>1631</v>
      </c>
      <c r="D399" t="s">
        <v>1631</v>
      </c>
      <c r="E399" t="s">
        <v>1620</v>
      </c>
      <c r="F399" t="s">
        <v>1304</v>
      </c>
      <c r="G399" t="s">
        <v>77</v>
      </c>
      <c r="H399" t="s">
        <v>74</v>
      </c>
      <c r="I399" t="s">
        <v>1319</v>
      </c>
      <c r="J399" t="s">
        <v>77</v>
      </c>
      <c r="K399" t="s">
        <v>75</v>
      </c>
      <c r="L399">
        <v>116477</v>
      </c>
      <c r="M399" t="s">
        <v>76</v>
      </c>
      <c r="U399">
        <v>0</v>
      </c>
      <c r="V399">
        <v>0</v>
      </c>
      <c r="W399">
        <v>884375.93209999998</v>
      </c>
    </row>
    <row r="400" spans="1:23" hidden="1" x14ac:dyDescent="0.45">
      <c r="A400" t="s">
        <v>1303</v>
      </c>
      <c r="B400">
        <v>0</v>
      </c>
      <c r="C400" t="s">
        <v>1631</v>
      </c>
      <c r="D400" t="s">
        <v>1631</v>
      </c>
      <c r="E400" t="s">
        <v>1620</v>
      </c>
      <c r="F400" t="s">
        <v>1304</v>
      </c>
      <c r="G400" t="s">
        <v>77</v>
      </c>
      <c r="H400" t="s">
        <v>74</v>
      </c>
      <c r="I400" t="s">
        <v>1320</v>
      </c>
      <c r="J400" t="s">
        <v>77</v>
      </c>
      <c r="K400" t="s">
        <v>75</v>
      </c>
      <c r="L400">
        <v>106064</v>
      </c>
      <c r="M400" t="s">
        <v>76</v>
      </c>
      <c r="U400">
        <v>0</v>
      </c>
      <c r="V400">
        <v>0</v>
      </c>
      <c r="W400">
        <v>884375.93209999998</v>
      </c>
    </row>
    <row r="401" spans="1:23" hidden="1" x14ac:dyDescent="0.45">
      <c r="A401" t="s">
        <v>1303</v>
      </c>
      <c r="B401">
        <v>0</v>
      </c>
      <c r="C401" t="s">
        <v>1631</v>
      </c>
      <c r="D401" t="s">
        <v>1631</v>
      </c>
      <c r="E401" t="s">
        <v>1620</v>
      </c>
      <c r="F401" t="s">
        <v>1304</v>
      </c>
      <c r="G401" t="s">
        <v>77</v>
      </c>
      <c r="H401" t="s">
        <v>74</v>
      </c>
      <c r="I401" t="s">
        <v>1321</v>
      </c>
      <c r="J401" t="s">
        <v>77</v>
      </c>
      <c r="K401" t="s">
        <v>75</v>
      </c>
      <c r="L401">
        <v>627110</v>
      </c>
      <c r="M401" t="s">
        <v>76</v>
      </c>
      <c r="U401">
        <v>0</v>
      </c>
      <c r="V401">
        <v>0</v>
      </c>
      <c r="W401">
        <v>884375.93209999998</v>
      </c>
    </row>
    <row r="402" spans="1:23" hidden="1" x14ac:dyDescent="0.45">
      <c r="A402" t="s">
        <v>1303</v>
      </c>
      <c r="B402">
        <v>0</v>
      </c>
      <c r="C402" t="s">
        <v>1631</v>
      </c>
      <c r="D402" t="s">
        <v>1631</v>
      </c>
      <c r="E402" t="s">
        <v>1620</v>
      </c>
      <c r="F402" t="s">
        <v>1304</v>
      </c>
      <c r="G402" t="s">
        <v>77</v>
      </c>
      <c r="H402" t="s">
        <v>74</v>
      </c>
      <c r="I402" t="s">
        <v>1322</v>
      </c>
      <c r="J402" t="s">
        <v>77</v>
      </c>
      <c r="K402" t="s">
        <v>75</v>
      </c>
      <c r="L402">
        <v>81962</v>
      </c>
      <c r="M402" t="s">
        <v>76</v>
      </c>
      <c r="U402">
        <v>0</v>
      </c>
      <c r="V402">
        <v>0</v>
      </c>
      <c r="W402">
        <v>884375.93209999998</v>
      </c>
    </row>
    <row r="403" spans="1:23" hidden="1" x14ac:dyDescent="0.45">
      <c r="A403" t="s">
        <v>1303</v>
      </c>
      <c r="B403">
        <v>0</v>
      </c>
      <c r="C403" t="s">
        <v>1631</v>
      </c>
      <c r="D403" t="s">
        <v>1631</v>
      </c>
      <c r="E403" t="s">
        <v>1620</v>
      </c>
      <c r="F403" t="s">
        <v>1304</v>
      </c>
      <c r="G403" t="s">
        <v>77</v>
      </c>
      <c r="H403" t="s">
        <v>74</v>
      </c>
      <c r="I403" t="s">
        <v>1323</v>
      </c>
      <c r="J403" t="s">
        <v>77</v>
      </c>
      <c r="K403" t="s">
        <v>75</v>
      </c>
      <c r="L403">
        <v>96542</v>
      </c>
      <c r="M403" t="s">
        <v>76</v>
      </c>
      <c r="U403">
        <v>0</v>
      </c>
      <c r="V403">
        <v>0</v>
      </c>
      <c r="W403">
        <v>884375.93209999998</v>
      </c>
    </row>
    <row r="404" spans="1:23" hidden="1" x14ac:dyDescent="0.45">
      <c r="A404" t="s">
        <v>1303</v>
      </c>
      <c r="B404">
        <v>0</v>
      </c>
      <c r="C404" t="s">
        <v>1631</v>
      </c>
      <c r="D404" t="s">
        <v>1631</v>
      </c>
      <c r="E404" t="s">
        <v>1620</v>
      </c>
      <c r="F404" t="s">
        <v>1304</v>
      </c>
      <c r="G404" t="s">
        <v>77</v>
      </c>
      <c r="H404" t="s">
        <v>74</v>
      </c>
      <c r="I404" t="s">
        <v>1324</v>
      </c>
      <c r="J404" t="s">
        <v>77</v>
      </c>
      <c r="K404" t="s">
        <v>75</v>
      </c>
      <c r="L404">
        <v>3864491</v>
      </c>
      <c r="M404" t="s">
        <v>76</v>
      </c>
      <c r="U404">
        <v>0</v>
      </c>
      <c r="V404">
        <v>0</v>
      </c>
      <c r="W404">
        <v>884375.93209999998</v>
      </c>
    </row>
    <row r="405" spans="1:23" hidden="1" x14ac:dyDescent="0.45">
      <c r="A405" t="s">
        <v>1303</v>
      </c>
      <c r="B405">
        <v>0</v>
      </c>
      <c r="C405" t="s">
        <v>1631</v>
      </c>
      <c r="D405" t="s">
        <v>1631</v>
      </c>
      <c r="E405" t="s">
        <v>1620</v>
      </c>
      <c r="F405" t="s">
        <v>1304</v>
      </c>
      <c r="G405" t="s">
        <v>77</v>
      </c>
      <c r="H405" t="s">
        <v>74</v>
      </c>
      <c r="I405" t="s">
        <v>1325</v>
      </c>
      <c r="J405" t="s">
        <v>77</v>
      </c>
      <c r="K405" t="s">
        <v>75</v>
      </c>
      <c r="L405">
        <v>1331832</v>
      </c>
      <c r="M405" t="s">
        <v>76</v>
      </c>
      <c r="U405">
        <v>0</v>
      </c>
      <c r="V405">
        <v>0</v>
      </c>
      <c r="W405">
        <v>884375.93209999998</v>
      </c>
    </row>
    <row r="406" spans="1:23" hidden="1" x14ac:dyDescent="0.45">
      <c r="A406" t="s">
        <v>1303</v>
      </c>
      <c r="B406">
        <v>0</v>
      </c>
      <c r="C406" t="s">
        <v>1631</v>
      </c>
      <c r="D406" t="s">
        <v>1631</v>
      </c>
      <c r="E406" t="s">
        <v>1620</v>
      </c>
      <c r="F406" t="s">
        <v>1304</v>
      </c>
      <c r="G406" t="s">
        <v>77</v>
      </c>
      <c r="H406" t="s">
        <v>74</v>
      </c>
      <c r="I406" t="s">
        <v>1326</v>
      </c>
      <c r="J406" t="s">
        <v>77</v>
      </c>
      <c r="K406" t="s">
        <v>75</v>
      </c>
      <c r="L406">
        <v>3862187</v>
      </c>
      <c r="M406" t="s">
        <v>76</v>
      </c>
      <c r="U406">
        <v>0</v>
      </c>
      <c r="V406">
        <v>0</v>
      </c>
      <c r="W406">
        <v>884375.93209999998</v>
      </c>
    </row>
    <row r="407" spans="1:23" hidden="1" x14ac:dyDescent="0.45">
      <c r="A407" t="s">
        <v>1303</v>
      </c>
      <c r="B407">
        <v>1</v>
      </c>
      <c r="C407" t="s">
        <v>1631</v>
      </c>
      <c r="D407" t="s">
        <v>1631</v>
      </c>
      <c r="E407" t="s">
        <v>1620</v>
      </c>
      <c r="F407" t="s">
        <v>1304</v>
      </c>
      <c r="G407" t="s">
        <v>1327</v>
      </c>
      <c r="H407" t="s">
        <v>74</v>
      </c>
      <c r="I407" t="s">
        <v>1328</v>
      </c>
      <c r="J407" t="s">
        <v>77</v>
      </c>
      <c r="K407" t="s">
        <v>75</v>
      </c>
      <c r="L407">
        <v>3862187</v>
      </c>
      <c r="M407" t="s">
        <v>76</v>
      </c>
      <c r="N407">
        <v>918707.76540000003</v>
      </c>
      <c r="U407">
        <v>0</v>
      </c>
      <c r="V407">
        <v>0</v>
      </c>
      <c r="W407">
        <v>884375.93209999998</v>
      </c>
    </row>
    <row r="408" spans="1:23" hidden="1" x14ac:dyDescent="0.45">
      <c r="A408" t="s">
        <v>1303</v>
      </c>
      <c r="B408">
        <v>1</v>
      </c>
      <c r="C408" t="s">
        <v>1631</v>
      </c>
      <c r="D408" t="s">
        <v>1631</v>
      </c>
      <c r="E408" t="s">
        <v>1620</v>
      </c>
      <c r="F408" t="s">
        <v>1304</v>
      </c>
      <c r="G408" t="s">
        <v>1327</v>
      </c>
      <c r="H408" t="s">
        <v>74</v>
      </c>
      <c r="I408" t="s">
        <v>1329</v>
      </c>
      <c r="J408" t="s">
        <v>1329</v>
      </c>
      <c r="K408" t="s">
        <v>1330</v>
      </c>
      <c r="L408">
        <v>129075.6</v>
      </c>
      <c r="M408" t="s">
        <v>76</v>
      </c>
      <c r="U408">
        <v>0</v>
      </c>
      <c r="V408">
        <v>0</v>
      </c>
      <c r="W408">
        <v>884375.93209999998</v>
      </c>
    </row>
    <row r="409" spans="1:23" hidden="1" x14ac:dyDescent="0.45">
      <c r="A409" t="s">
        <v>1303</v>
      </c>
      <c r="B409">
        <v>0</v>
      </c>
      <c r="C409" t="s">
        <v>1631</v>
      </c>
      <c r="D409" t="s">
        <v>1631</v>
      </c>
      <c r="E409" t="s">
        <v>1620</v>
      </c>
      <c r="F409" t="s">
        <v>1304</v>
      </c>
      <c r="G409" t="s">
        <v>77</v>
      </c>
      <c r="H409" t="s">
        <v>78</v>
      </c>
      <c r="I409" t="s">
        <v>1331</v>
      </c>
      <c r="J409" t="s">
        <v>1332</v>
      </c>
      <c r="K409" t="s">
        <v>75</v>
      </c>
      <c r="L409">
        <v>74591</v>
      </c>
      <c r="M409" t="s">
        <v>76</v>
      </c>
      <c r="S409">
        <v>1</v>
      </c>
      <c r="T409">
        <v>1</v>
      </c>
      <c r="U409">
        <v>0</v>
      </c>
      <c r="V409">
        <v>0</v>
      </c>
      <c r="W409">
        <v>41106.625</v>
      </c>
    </row>
    <row r="410" spans="1:23" hidden="1" x14ac:dyDescent="0.45">
      <c r="A410" t="s">
        <v>1303</v>
      </c>
      <c r="B410">
        <v>0</v>
      </c>
      <c r="C410" t="s">
        <v>1631</v>
      </c>
      <c r="D410" t="s">
        <v>1631</v>
      </c>
      <c r="E410" t="s">
        <v>1620</v>
      </c>
      <c r="F410" t="s">
        <v>1304</v>
      </c>
      <c r="G410" t="s">
        <v>77</v>
      </c>
      <c r="H410" t="s">
        <v>78</v>
      </c>
      <c r="I410" t="s">
        <v>1333</v>
      </c>
      <c r="J410" t="s">
        <v>77</v>
      </c>
      <c r="K410" t="s">
        <v>75</v>
      </c>
      <c r="L410">
        <v>30200</v>
      </c>
      <c r="M410" t="s">
        <v>76</v>
      </c>
      <c r="U410">
        <v>0</v>
      </c>
      <c r="V410">
        <v>0</v>
      </c>
      <c r="W410">
        <v>41106.625</v>
      </c>
    </row>
    <row r="411" spans="1:23" hidden="1" x14ac:dyDescent="0.45">
      <c r="A411" t="s">
        <v>1303</v>
      </c>
      <c r="B411">
        <v>0</v>
      </c>
      <c r="C411" t="s">
        <v>1631</v>
      </c>
      <c r="D411" t="s">
        <v>1631</v>
      </c>
      <c r="E411" t="s">
        <v>1620</v>
      </c>
      <c r="F411" t="s">
        <v>1304</v>
      </c>
      <c r="G411" t="s">
        <v>77</v>
      </c>
      <c r="H411" t="s">
        <v>78</v>
      </c>
      <c r="I411" t="s">
        <v>1334</v>
      </c>
      <c r="J411" t="s">
        <v>77</v>
      </c>
      <c r="K411" t="s">
        <v>75</v>
      </c>
      <c r="L411">
        <v>24400</v>
      </c>
      <c r="M411" t="s">
        <v>76</v>
      </c>
      <c r="Q411">
        <v>1</v>
      </c>
      <c r="U411">
        <v>0</v>
      </c>
      <c r="V411">
        <v>0</v>
      </c>
      <c r="W411">
        <v>41106.625</v>
      </c>
    </row>
    <row r="412" spans="1:23" hidden="1" x14ac:dyDescent="0.45">
      <c r="A412" t="s">
        <v>1303</v>
      </c>
      <c r="B412">
        <v>0</v>
      </c>
      <c r="C412" t="s">
        <v>1631</v>
      </c>
      <c r="D412" t="s">
        <v>1631</v>
      </c>
      <c r="E412" t="s">
        <v>1620</v>
      </c>
      <c r="F412" t="s">
        <v>1304</v>
      </c>
      <c r="G412" t="s">
        <v>77</v>
      </c>
      <c r="H412" t="s">
        <v>78</v>
      </c>
      <c r="I412" t="s">
        <v>1335</v>
      </c>
      <c r="J412" t="s">
        <v>77</v>
      </c>
      <c r="K412" t="s">
        <v>75</v>
      </c>
      <c r="L412">
        <v>45175</v>
      </c>
      <c r="M412" t="s">
        <v>76</v>
      </c>
      <c r="U412">
        <v>0</v>
      </c>
      <c r="V412">
        <v>0</v>
      </c>
      <c r="W412">
        <v>41106.625</v>
      </c>
    </row>
    <row r="413" spans="1:23" hidden="1" x14ac:dyDescent="0.45">
      <c r="A413" t="s">
        <v>1303</v>
      </c>
      <c r="B413">
        <v>0</v>
      </c>
      <c r="C413" t="s">
        <v>1631</v>
      </c>
      <c r="D413" t="s">
        <v>1631</v>
      </c>
      <c r="E413" t="s">
        <v>1620</v>
      </c>
      <c r="F413" t="s">
        <v>1304</v>
      </c>
      <c r="G413" t="s">
        <v>77</v>
      </c>
      <c r="H413" t="s">
        <v>78</v>
      </c>
      <c r="I413" t="s">
        <v>1336</v>
      </c>
      <c r="J413" t="s">
        <v>77</v>
      </c>
      <c r="K413" t="s">
        <v>75</v>
      </c>
      <c r="L413">
        <v>45175</v>
      </c>
      <c r="M413" t="s">
        <v>76</v>
      </c>
      <c r="U413">
        <v>0</v>
      </c>
      <c r="V413">
        <v>0</v>
      </c>
      <c r="W413">
        <v>41106.625</v>
      </c>
    </row>
    <row r="414" spans="1:23" hidden="1" x14ac:dyDescent="0.45">
      <c r="A414" t="s">
        <v>1303</v>
      </c>
      <c r="B414">
        <v>0</v>
      </c>
      <c r="C414" t="s">
        <v>1631</v>
      </c>
      <c r="D414" t="s">
        <v>1631</v>
      </c>
      <c r="E414" t="s">
        <v>1620</v>
      </c>
      <c r="F414" t="s">
        <v>1304</v>
      </c>
      <c r="G414" t="s">
        <v>77</v>
      </c>
      <c r="H414" t="s">
        <v>78</v>
      </c>
      <c r="I414" t="s">
        <v>1337</v>
      </c>
      <c r="J414" t="s">
        <v>77</v>
      </c>
      <c r="K414" t="s">
        <v>75</v>
      </c>
      <c r="L414">
        <v>40000</v>
      </c>
      <c r="M414" t="s">
        <v>76</v>
      </c>
      <c r="Q414">
        <v>1</v>
      </c>
      <c r="T414">
        <v>1</v>
      </c>
      <c r="U414">
        <v>0</v>
      </c>
      <c r="V414">
        <v>0</v>
      </c>
      <c r="W414">
        <v>41106.625</v>
      </c>
    </row>
    <row r="415" spans="1:23" hidden="1" x14ac:dyDescent="0.45">
      <c r="A415" t="s">
        <v>1303</v>
      </c>
      <c r="B415">
        <v>0</v>
      </c>
      <c r="C415" t="s">
        <v>1631</v>
      </c>
      <c r="D415" t="s">
        <v>1631</v>
      </c>
      <c r="E415" t="s">
        <v>1620</v>
      </c>
      <c r="F415" t="s">
        <v>1304</v>
      </c>
      <c r="G415" t="s">
        <v>77</v>
      </c>
      <c r="H415" t="s">
        <v>78</v>
      </c>
      <c r="I415" t="s">
        <v>1338</v>
      </c>
      <c r="J415" t="s">
        <v>77</v>
      </c>
      <c r="K415" t="s">
        <v>75</v>
      </c>
      <c r="L415">
        <v>39312</v>
      </c>
      <c r="M415" t="s">
        <v>76</v>
      </c>
      <c r="Q415">
        <v>1</v>
      </c>
      <c r="S415">
        <v>1</v>
      </c>
      <c r="U415">
        <v>0</v>
      </c>
      <c r="V415">
        <v>0</v>
      </c>
      <c r="W415">
        <v>41106.625</v>
      </c>
    </row>
    <row r="416" spans="1:23" hidden="1" x14ac:dyDescent="0.45">
      <c r="A416" t="s">
        <v>1303</v>
      </c>
      <c r="B416">
        <v>1</v>
      </c>
      <c r="C416" t="s">
        <v>1631</v>
      </c>
      <c r="D416" t="s">
        <v>1631</v>
      </c>
      <c r="E416" t="s">
        <v>1620</v>
      </c>
      <c r="F416" t="s">
        <v>1304</v>
      </c>
      <c r="G416" t="s">
        <v>1188</v>
      </c>
      <c r="H416" t="s">
        <v>78</v>
      </c>
      <c r="I416" t="s">
        <v>1339</v>
      </c>
      <c r="J416" t="s">
        <v>77</v>
      </c>
      <c r="K416" t="s">
        <v>75</v>
      </c>
      <c r="L416">
        <v>30000</v>
      </c>
      <c r="M416" t="s">
        <v>76</v>
      </c>
      <c r="N416">
        <v>41106.625</v>
      </c>
      <c r="Q416">
        <v>1</v>
      </c>
      <c r="S416">
        <v>1</v>
      </c>
      <c r="T416">
        <v>1</v>
      </c>
      <c r="U416">
        <v>0</v>
      </c>
      <c r="V416">
        <v>0</v>
      </c>
      <c r="W416">
        <v>41106.625</v>
      </c>
    </row>
    <row r="417" spans="1:23" hidden="1" x14ac:dyDescent="0.45">
      <c r="A417" t="s">
        <v>1303</v>
      </c>
      <c r="B417">
        <v>0</v>
      </c>
      <c r="C417" t="s">
        <v>1631</v>
      </c>
      <c r="D417" t="s">
        <v>1631</v>
      </c>
      <c r="E417" t="s">
        <v>1620</v>
      </c>
      <c r="F417" t="s">
        <v>1304</v>
      </c>
      <c r="G417" t="s">
        <v>77</v>
      </c>
      <c r="H417" t="s">
        <v>80</v>
      </c>
      <c r="I417" t="s">
        <v>1340</v>
      </c>
      <c r="J417" t="s">
        <v>77</v>
      </c>
      <c r="K417" t="s">
        <v>75</v>
      </c>
      <c r="L417">
        <v>122625</v>
      </c>
      <c r="M417" t="s">
        <v>76</v>
      </c>
      <c r="U417">
        <v>0</v>
      </c>
      <c r="V417">
        <v>0</v>
      </c>
      <c r="W417">
        <v>74830.5625</v>
      </c>
    </row>
    <row r="418" spans="1:23" hidden="1" x14ac:dyDescent="0.45">
      <c r="A418" t="s">
        <v>1303</v>
      </c>
      <c r="B418">
        <v>0</v>
      </c>
      <c r="C418" t="s">
        <v>1631</v>
      </c>
      <c r="D418" t="s">
        <v>1631</v>
      </c>
      <c r="E418" t="s">
        <v>1620</v>
      </c>
      <c r="F418" t="s">
        <v>1304</v>
      </c>
      <c r="G418" t="s">
        <v>77</v>
      </c>
      <c r="H418" t="s">
        <v>80</v>
      </c>
      <c r="I418" t="s">
        <v>1341</v>
      </c>
      <c r="J418" t="s">
        <v>77</v>
      </c>
      <c r="K418" t="s">
        <v>75</v>
      </c>
      <c r="L418">
        <v>150450</v>
      </c>
      <c r="M418" t="s">
        <v>76</v>
      </c>
      <c r="U418">
        <v>0</v>
      </c>
      <c r="V418">
        <v>0</v>
      </c>
      <c r="W418">
        <v>74830.5625</v>
      </c>
    </row>
    <row r="419" spans="1:23" hidden="1" x14ac:dyDescent="0.45">
      <c r="A419" t="s">
        <v>1303</v>
      </c>
      <c r="B419">
        <v>0</v>
      </c>
      <c r="C419" t="s">
        <v>1631</v>
      </c>
      <c r="D419" t="s">
        <v>1631</v>
      </c>
      <c r="E419" t="s">
        <v>1620</v>
      </c>
      <c r="F419" t="s">
        <v>1304</v>
      </c>
      <c r="G419" t="s">
        <v>77</v>
      </c>
      <c r="H419" t="s">
        <v>80</v>
      </c>
      <c r="I419" t="s">
        <v>1342</v>
      </c>
      <c r="J419" t="s">
        <v>77</v>
      </c>
      <c r="K419" t="s">
        <v>75</v>
      </c>
      <c r="L419">
        <v>38450</v>
      </c>
      <c r="M419" t="s">
        <v>76</v>
      </c>
      <c r="U419">
        <v>0</v>
      </c>
      <c r="V419">
        <v>0</v>
      </c>
      <c r="W419">
        <v>74830.5625</v>
      </c>
    </row>
    <row r="420" spans="1:23" hidden="1" x14ac:dyDescent="0.45">
      <c r="A420" t="s">
        <v>1303</v>
      </c>
      <c r="B420">
        <v>0</v>
      </c>
      <c r="C420" t="s">
        <v>1631</v>
      </c>
      <c r="D420" t="s">
        <v>1631</v>
      </c>
      <c r="E420" t="s">
        <v>1620</v>
      </c>
      <c r="F420" t="s">
        <v>1304</v>
      </c>
      <c r="G420" t="s">
        <v>77</v>
      </c>
      <c r="H420" t="s">
        <v>80</v>
      </c>
      <c r="I420" t="s">
        <v>1343</v>
      </c>
      <c r="J420" t="s">
        <v>77</v>
      </c>
      <c r="K420" t="s">
        <v>75</v>
      </c>
      <c r="L420">
        <v>26850</v>
      </c>
      <c r="M420" t="s">
        <v>76</v>
      </c>
      <c r="U420">
        <v>0</v>
      </c>
      <c r="V420">
        <v>0</v>
      </c>
      <c r="W420">
        <v>74830.5625</v>
      </c>
    </row>
    <row r="421" spans="1:23" hidden="1" x14ac:dyDescent="0.45">
      <c r="A421" t="s">
        <v>1303</v>
      </c>
      <c r="B421">
        <v>0</v>
      </c>
      <c r="C421" t="s">
        <v>1631</v>
      </c>
      <c r="D421" t="s">
        <v>1631</v>
      </c>
      <c r="E421" t="s">
        <v>1620</v>
      </c>
      <c r="F421" t="s">
        <v>1304</v>
      </c>
      <c r="G421" t="s">
        <v>77</v>
      </c>
      <c r="H421" t="s">
        <v>80</v>
      </c>
      <c r="I421" t="s">
        <v>1344</v>
      </c>
      <c r="J421" t="s">
        <v>77</v>
      </c>
      <c r="K421" t="s">
        <v>75</v>
      </c>
      <c r="L421">
        <v>53194</v>
      </c>
      <c r="M421" t="s">
        <v>76</v>
      </c>
      <c r="U421">
        <v>0</v>
      </c>
      <c r="V421">
        <v>0</v>
      </c>
      <c r="W421">
        <v>74830.5625</v>
      </c>
    </row>
    <row r="422" spans="1:23" hidden="1" x14ac:dyDescent="0.45">
      <c r="A422" t="s">
        <v>1303</v>
      </c>
      <c r="B422">
        <v>0</v>
      </c>
      <c r="C422" t="s">
        <v>1631</v>
      </c>
      <c r="D422" t="s">
        <v>1631</v>
      </c>
      <c r="E422" t="s">
        <v>1620</v>
      </c>
      <c r="F422" t="s">
        <v>1304</v>
      </c>
      <c r="G422" t="s">
        <v>77</v>
      </c>
      <c r="H422" t="s">
        <v>80</v>
      </c>
      <c r="I422" t="s">
        <v>1345</v>
      </c>
      <c r="J422" t="s">
        <v>1346</v>
      </c>
      <c r="K422" t="s">
        <v>75</v>
      </c>
      <c r="L422">
        <v>149900</v>
      </c>
      <c r="M422" t="s">
        <v>76</v>
      </c>
      <c r="U422">
        <v>0</v>
      </c>
      <c r="V422">
        <v>0</v>
      </c>
      <c r="W422">
        <v>74830.5625</v>
      </c>
    </row>
    <row r="423" spans="1:23" hidden="1" x14ac:dyDescent="0.45">
      <c r="A423" t="s">
        <v>1303</v>
      </c>
      <c r="B423">
        <v>0</v>
      </c>
      <c r="C423" t="s">
        <v>1631</v>
      </c>
      <c r="D423" t="s">
        <v>1631</v>
      </c>
      <c r="E423" t="s">
        <v>1620</v>
      </c>
      <c r="F423" t="s">
        <v>1304</v>
      </c>
      <c r="G423" t="s">
        <v>77</v>
      </c>
      <c r="H423" t="s">
        <v>80</v>
      </c>
      <c r="I423" t="s">
        <v>1347</v>
      </c>
      <c r="J423" t="s">
        <v>77</v>
      </c>
      <c r="K423" t="s">
        <v>75</v>
      </c>
      <c r="L423">
        <v>12000</v>
      </c>
      <c r="M423" t="s">
        <v>76</v>
      </c>
      <c r="U423">
        <v>0</v>
      </c>
      <c r="V423">
        <v>0</v>
      </c>
      <c r="W423">
        <v>74830.5625</v>
      </c>
    </row>
    <row r="424" spans="1:23" hidden="1" x14ac:dyDescent="0.45">
      <c r="A424" t="s">
        <v>1303</v>
      </c>
      <c r="B424">
        <v>0</v>
      </c>
      <c r="C424" t="s">
        <v>1631</v>
      </c>
      <c r="D424" t="s">
        <v>1631</v>
      </c>
      <c r="E424" t="s">
        <v>1620</v>
      </c>
      <c r="F424" t="s">
        <v>1304</v>
      </c>
      <c r="G424" t="s">
        <v>77</v>
      </c>
      <c r="H424" t="s">
        <v>80</v>
      </c>
      <c r="I424" t="s">
        <v>1348</v>
      </c>
      <c r="J424" t="s">
        <v>77</v>
      </c>
      <c r="K424" t="s">
        <v>75</v>
      </c>
      <c r="L424">
        <v>45175.5</v>
      </c>
      <c r="M424" t="s">
        <v>76</v>
      </c>
      <c r="U424">
        <v>0</v>
      </c>
      <c r="V424">
        <v>0</v>
      </c>
      <c r="W424">
        <v>74830.5625</v>
      </c>
    </row>
    <row r="425" spans="1:23" hidden="1" x14ac:dyDescent="0.45">
      <c r="A425" t="s">
        <v>1303</v>
      </c>
      <c r="B425">
        <v>0</v>
      </c>
      <c r="C425" t="s">
        <v>1631</v>
      </c>
      <c r="D425" t="s">
        <v>1631</v>
      </c>
      <c r="E425" t="s">
        <v>1620</v>
      </c>
      <c r="F425" t="s">
        <v>1304</v>
      </c>
      <c r="G425" t="s">
        <v>77</v>
      </c>
      <c r="H425" t="s">
        <v>79</v>
      </c>
      <c r="I425" t="s">
        <v>1349</v>
      </c>
      <c r="J425" t="s">
        <v>77</v>
      </c>
      <c r="K425" t="s">
        <v>75</v>
      </c>
      <c r="L425">
        <v>23000</v>
      </c>
      <c r="M425" t="s">
        <v>76</v>
      </c>
      <c r="U425">
        <v>0</v>
      </c>
      <c r="V425">
        <v>0</v>
      </c>
      <c r="W425">
        <v>30763.934000000001</v>
      </c>
    </row>
    <row r="426" spans="1:23" hidden="1" x14ac:dyDescent="0.45">
      <c r="A426" t="s">
        <v>1303</v>
      </c>
      <c r="B426">
        <v>0</v>
      </c>
      <c r="C426" t="s">
        <v>1631</v>
      </c>
      <c r="D426" t="s">
        <v>1631</v>
      </c>
      <c r="E426" t="s">
        <v>1620</v>
      </c>
      <c r="F426" t="s">
        <v>1304</v>
      </c>
      <c r="G426" t="s">
        <v>77</v>
      </c>
      <c r="H426" t="s">
        <v>79</v>
      </c>
      <c r="I426" t="s">
        <v>1350</v>
      </c>
      <c r="J426" t="s">
        <v>77</v>
      </c>
      <c r="K426" t="s">
        <v>75</v>
      </c>
      <c r="L426">
        <v>20000</v>
      </c>
      <c r="M426" t="s">
        <v>76</v>
      </c>
      <c r="U426">
        <v>0</v>
      </c>
      <c r="V426">
        <v>0</v>
      </c>
      <c r="W426">
        <v>30763.934000000001</v>
      </c>
    </row>
    <row r="427" spans="1:23" hidden="1" x14ac:dyDescent="0.45">
      <c r="A427" t="s">
        <v>1303</v>
      </c>
      <c r="B427">
        <v>0</v>
      </c>
      <c r="C427" t="s">
        <v>1631</v>
      </c>
      <c r="D427" t="s">
        <v>1631</v>
      </c>
      <c r="E427" t="s">
        <v>1620</v>
      </c>
      <c r="F427" t="s">
        <v>1304</v>
      </c>
      <c r="G427" t="s">
        <v>77</v>
      </c>
      <c r="H427" t="s">
        <v>79</v>
      </c>
      <c r="I427" t="s">
        <v>1351</v>
      </c>
      <c r="J427" t="s">
        <v>77</v>
      </c>
      <c r="K427" t="s">
        <v>75</v>
      </c>
      <c r="L427">
        <v>30000</v>
      </c>
      <c r="M427" t="s">
        <v>76</v>
      </c>
      <c r="U427">
        <v>0</v>
      </c>
      <c r="V427">
        <v>0</v>
      </c>
      <c r="W427">
        <v>30763.934000000001</v>
      </c>
    </row>
    <row r="428" spans="1:23" hidden="1" x14ac:dyDescent="0.45">
      <c r="A428" t="s">
        <v>1303</v>
      </c>
      <c r="B428">
        <v>0</v>
      </c>
      <c r="C428" t="s">
        <v>1631</v>
      </c>
      <c r="D428" t="s">
        <v>1631</v>
      </c>
      <c r="E428" t="s">
        <v>1620</v>
      </c>
      <c r="F428" t="s">
        <v>1304</v>
      </c>
      <c r="G428" t="s">
        <v>77</v>
      </c>
      <c r="H428" t="s">
        <v>79</v>
      </c>
      <c r="I428" t="s">
        <v>1352</v>
      </c>
      <c r="J428" t="s">
        <v>77</v>
      </c>
      <c r="K428" t="s">
        <v>75</v>
      </c>
      <c r="L428">
        <v>27000</v>
      </c>
      <c r="M428" t="s">
        <v>76</v>
      </c>
      <c r="U428">
        <v>0</v>
      </c>
      <c r="V428">
        <v>0</v>
      </c>
      <c r="W428">
        <v>30763.934000000001</v>
      </c>
    </row>
    <row r="429" spans="1:23" hidden="1" x14ac:dyDescent="0.45">
      <c r="A429" t="s">
        <v>1303</v>
      </c>
      <c r="B429">
        <v>0</v>
      </c>
      <c r="C429" t="s">
        <v>1631</v>
      </c>
      <c r="D429" t="s">
        <v>1631</v>
      </c>
      <c r="E429" t="s">
        <v>1620</v>
      </c>
      <c r="F429" t="s">
        <v>1304</v>
      </c>
      <c r="G429" t="s">
        <v>77</v>
      </c>
      <c r="H429" t="s">
        <v>79</v>
      </c>
      <c r="I429" t="s">
        <v>1353</v>
      </c>
      <c r="J429" t="s">
        <v>1354</v>
      </c>
      <c r="K429" t="s">
        <v>75</v>
      </c>
      <c r="L429">
        <v>29300</v>
      </c>
      <c r="M429" t="s">
        <v>76</v>
      </c>
      <c r="O429">
        <v>1</v>
      </c>
      <c r="S429">
        <v>1</v>
      </c>
      <c r="U429">
        <v>29300</v>
      </c>
      <c r="V429">
        <v>0</v>
      </c>
      <c r="W429">
        <v>30763.934000000001</v>
      </c>
    </row>
    <row r="430" spans="1:23" hidden="1" x14ac:dyDescent="0.45">
      <c r="A430" t="s">
        <v>1303</v>
      </c>
      <c r="B430">
        <v>0</v>
      </c>
      <c r="C430" t="s">
        <v>1631</v>
      </c>
      <c r="D430" t="s">
        <v>1631</v>
      </c>
      <c r="E430" t="s">
        <v>1620</v>
      </c>
      <c r="F430" t="s">
        <v>1304</v>
      </c>
      <c r="G430" t="s">
        <v>77</v>
      </c>
      <c r="H430" t="s">
        <v>79</v>
      </c>
      <c r="I430" t="s">
        <v>1355</v>
      </c>
      <c r="J430" t="s">
        <v>1356</v>
      </c>
      <c r="K430" t="s">
        <v>75</v>
      </c>
      <c r="L430">
        <v>34700</v>
      </c>
      <c r="M430" t="s">
        <v>76</v>
      </c>
      <c r="O430">
        <v>1</v>
      </c>
      <c r="S430">
        <v>1</v>
      </c>
      <c r="U430">
        <v>34700</v>
      </c>
      <c r="V430">
        <v>0</v>
      </c>
      <c r="W430">
        <v>30763.934000000001</v>
      </c>
    </row>
    <row r="431" spans="1:23" hidden="1" x14ac:dyDescent="0.45">
      <c r="A431" t="s">
        <v>1303</v>
      </c>
      <c r="B431">
        <v>0</v>
      </c>
      <c r="C431" t="s">
        <v>1631</v>
      </c>
      <c r="D431" t="s">
        <v>1631</v>
      </c>
      <c r="E431" t="s">
        <v>1620</v>
      </c>
      <c r="F431" t="s">
        <v>1304</v>
      </c>
      <c r="G431" t="s">
        <v>77</v>
      </c>
      <c r="H431" t="s">
        <v>79</v>
      </c>
      <c r="I431" t="s">
        <v>1357</v>
      </c>
      <c r="J431" t="s">
        <v>77</v>
      </c>
      <c r="K431" t="s">
        <v>75</v>
      </c>
      <c r="L431">
        <v>29508.2</v>
      </c>
      <c r="M431" t="s">
        <v>76</v>
      </c>
      <c r="S431">
        <v>1</v>
      </c>
      <c r="U431">
        <v>0</v>
      </c>
      <c r="V431">
        <v>0</v>
      </c>
      <c r="W431">
        <v>30763.934000000001</v>
      </c>
    </row>
    <row r="432" spans="1:23" hidden="1" x14ac:dyDescent="0.45">
      <c r="A432" t="s">
        <v>1303</v>
      </c>
      <c r="B432">
        <v>0</v>
      </c>
      <c r="C432" t="s">
        <v>1631</v>
      </c>
      <c r="D432" t="s">
        <v>1631</v>
      </c>
      <c r="E432" t="s">
        <v>1620</v>
      </c>
      <c r="F432" t="s">
        <v>1304</v>
      </c>
      <c r="G432" t="s">
        <v>77</v>
      </c>
      <c r="H432" t="s">
        <v>79</v>
      </c>
      <c r="I432" t="s">
        <v>1358</v>
      </c>
      <c r="J432" t="s">
        <v>77</v>
      </c>
      <c r="K432" t="s">
        <v>75</v>
      </c>
      <c r="L432">
        <v>44000</v>
      </c>
      <c r="M432" t="s">
        <v>76</v>
      </c>
      <c r="U432">
        <v>0</v>
      </c>
      <c r="V432">
        <v>0</v>
      </c>
      <c r="W432">
        <v>30763.934000000001</v>
      </c>
    </row>
    <row r="433" spans="1:23" hidden="1" x14ac:dyDescent="0.45">
      <c r="A433" t="s">
        <v>1303</v>
      </c>
      <c r="B433">
        <v>0</v>
      </c>
      <c r="C433" t="s">
        <v>1631</v>
      </c>
      <c r="D433" t="s">
        <v>1631</v>
      </c>
      <c r="E433" t="s">
        <v>1620</v>
      </c>
      <c r="F433" t="s">
        <v>1304</v>
      </c>
      <c r="G433" t="s">
        <v>77</v>
      </c>
      <c r="H433" t="s">
        <v>79</v>
      </c>
      <c r="I433" t="s">
        <v>1359</v>
      </c>
      <c r="J433" t="s">
        <v>77</v>
      </c>
      <c r="K433" t="s">
        <v>75</v>
      </c>
      <c r="L433">
        <v>44000</v>
      </c>
      <c r="M433" t="s">
        <v>76</v>
      </c>
      <c r="U433">
        <v>0</v>
      </c>
      <c r="V433">
        <v>0</v>
      </c>
      <c r="W433">
        <v>30763.934000000001</v>
      </c>
    </row>
    <row r="434" spans="1:23" hidden="1" x14ac:dyDescent="0.45">
      <c r="A434" t="s">
        <v>1303</v>
      </c>
      <c r="B434">
        <v>1</v>
      </c>
      <c r="C434" t="s">
        <v>1631</v>
      </c>
      <c r="D434" t="s">
        <v>1631</v>
      </c>
      <c r="E434" t="s">
        <v>1620</v>
      </c>
      <c r="F434" t="s">
        <v>1304</v>
      </c>
      <c r="G434" t="s">
        <v>1360</v>
      </c>
      <c r="H434" t="s">
        <v>79</v>
      </c>
      <c r="I434" t="s">
        <v>1361</v>
      </c>
      <c r="J434" t="s">
        <v>77</v>
      </c>
      <c r="K434" t="s">
        <v>75</v>
      </c>
      <c r="L434">
        <v>26131.14</v>
      </c>
      <c r="M434" t="s">
        <v>76</v>
      </c>
      <c r="N434">
        <v>30763.934000000001</v>
      </c>
      <c r="U434">
        <v>0</v>
      </c>
      <c r="V434">
        <v>0</v>
      </c>
      <c r="W434">
        <v>30763.934000000001</v>
      </c>
    </row>
    <row r="435" spans="1:23" hidden="1" x14ac:dyDescent="0.45">
      <c r="A435" t="s">
        <v>1303</v>
      </c>
      <c r="B435">
        <v>0</v>
      </c>
      <c r="C435" t="s">
        <v>1631</v>
      </c>
      <c r="D435" t="s">
        <v>1631</v>
      </c>
      <c r="E435" t="s">
        <v>1620</v>
      </c>
      <c r="F435" t="s">
        <v>1304</v>
      </c>
      <c r="G435" t="s">
        <v>77</v>
      </c>
      <c r="H435" t="s">
        <v>878</v>
      </c>
      <c r="I435" t="s">
        <v>1362</v>
      </c>
      <c r="J435" t="s">
        <v>77</v>
      </c>
      <c r="K435" t="s">
        <v>75</v>
      </c>
      <c r="L435">
        <v>68510.64</v>
      </c>
      <c r="M435" t="s">
        <v>76</v>
      </c>
      <c r="P435">
        <v>1</v>
      </c>
      <c r="U435">
        <v>0</v>
      </c>
      <c r="V435">
        <v>0</v>
      </c>
      <c r="W435">
        <v>634941.55293500016</v>
      </c>
    </row>
    <row r="436" spans="1:23" hidden="1" x14ac:dyDescent="0.45">
      <c r="A436" t="s">
        <v>1303</v>
      </c>
      <c r="B436">
        <v>0</v>
      </c>
      <c r="C436" t="s">
        <v>1631</v>
      </c>
      <c r="D436" t="s">
        <v>1631</v>
      </c>
      <c r="E436" t="s">
        <v>1620</v>
      </c>
      <c r="F436" t="s">
        <v>1304</v>
      </c>
      <c r="G436" t="s">
        <v>77</v>
      </c>
      <c r="H436" t="s">
        <v>878</v>
      </c>
      <c r="I436" t="s">
        <v>1363</v>
      </c>
      <c r="J436" t="s">
        <v>77</v>
      </c>
      <c r="K436" t="s">
        <v>75</v>
      </c>
      <c r="L436">
        <v>71261.91</v>
      </c>
      <c r="M436" t="s">
        <v>76</v>
      </c>
      <c r="P436">
        <v>1</v>
      </c>
      <c r="U436">
        <v>0</v>
      </c>
      <c r="V436">
        <v>0</v>
      </c>
      <c r="W436">
        <v>634941.55293500016</v>
      </c>
    </row>
    <row r="437" spans="1:23" hidden="1" x14ac:dyDescent="0.45">
      <c r="A437" t="s">
        <v>1303</v>
      </c>
      <c r="B437">
        <v>0</v>
      </c>
      <c r="C437" t="s">
        <v>1631</v>
      </c>
      <c r="D437" t="s">
        <v>1631</v>
      </c>
      <c r="E437" t="s">
        <v>1620</v>
      </c>
      <c r="F437" t="s">
        <v>1304</v>
      </c>
      <c r="G437" t="s">
        <v>77</v>
      </c>
      <c r="H437" t="s">
        <v>878</v>
      </c>
      <c r="I437" t="s">
        <v>1364</v>
      </c>
      <c r="J437" t="s">
        <v>77</v>
      </c>
      <c r="K437" t="s">
        <v>75</v>
      </c>
      <c r="L437">
        <v>72945.48</v>
      </c>
      <c r="M437" t="s">
        <v>76</v>
      </c>
      <c r="P437">
        <v>1</v>
      </c>
      <c r="U437">
        <v>0</v>
      </c>
      <c r="V437">
        <v>0</v>
      </c>
      <c r="W437">
        <v>634941.55293500016</v>
      </c>
    </row>
    <row r="438" spans="1:23" hidden="1" x14ac:dyDescent="0.45">
      <c r="A438" t="s">
        <v>1303</v>
      </c>
      <c r="B438">
        <v>0</v>
      </c>
      <c r="C438" t="s">
        <v>1631</v>
      </c>
      <c r="D438" t="s">
        <v>1631</v>
      </c>
      <c r="E438" t="s">
        <v>1620</v>
      </c>
      <c r="F438" t="s">
        <v>1304</v>
      </c>
      <c r="G438" t="s">
        <v>77</v>
      </c>
      <c r="H438" t="s">
        <v>878</v>
      </c>
      <c r="I438" t="s">
        <v>1316</v>
      </c>
      <c r="J438" t="s">
        <v>1317</v>
      </c>
      <c r="K438" t="s">
        <v>75</v>
      </c>
      <c r="L438">
        <v>76090.393479999999</v>
      </c>
      <c r="M438" t="s">
        <v>76</v>
      </c>
      <c r="U438">
        <v>0</v>
      </c>
      <c r="V438">
        <v>0</v>
      </c>
      <c r="W438">
        <v>634941.55293500016</v>
      </c>
    </row>
    <row r="439" spans="1:23" hidden="1" x14ac:dyDescent="0.45">
      <c r="A439" t="s">
        <v>1303</v>
      </c>
      <c r="B439">
        <v>0</v>
      </c>
      <c r="C439" t="s">
        <v>1631</v>
      </c>
      <c r="D439" t="s">
        <v>1631</v>
      </c>
      <c r="E439" t="s">
        <v>1620</v>
      </c>
      <c r="F439" t="s">
        <v>1304</v>
      </c>
      <c r="G439" t="s">
        <v>77</v>
      </c>
      <c r="H439" t="s">
        <v>878</v>
      </c>
      <c r="I439" t="s">
        <v>1365</v>
      </c>
      <c r="J439" t="s">
        <v>77</v>
      </c>
      <c r="K439" t="s">
        <v>75</v>
      </c>
      <c r="L439">
        <v>1270171</v>
      </c>
      <c r="M439" t="s">
        <v>76</v>
      </c>
      <c r="U439">
        <v>0</v>
      </c>
      <c r="V439">
        <v>0</v>
      </c>
      <c r="W439">
        <v>634941.55293500016</v>
      </c>
    </row>
    <row r="440" spans="1:23" hidden="1" x14ac:dyDescent="0.45">
      <c r="A440" t="s">
        <v>1303</v>
      </c>
      <c r="B440">
        <v>0</v>
      </c>
      <c r="C440" t="s">
        <v>1631</v>
      </c>
      <c r="D440" t="s">
        <v>1631</v>
      </c>
      <c r="E440" t="s">
        <v>1620</v>
      </c>
      <c r="F440" t="s">
        <v>1304</v>
      </c>
      <c r="G440" t="s">
        <v>77</v>
      </c>
      <c r="H440" t="s">
        <v>878</v>
      </c>
      <c r="I440" t="s">
        <v>1366</v>
      </c>
      <c r="J440" t="s">
        <v>77</v>
      </c>
      <c r="K440" t="s">
        <v>75</v>
      </c>
      <c r="L440">
        <v>1125191</v>
      </c>
      <c r="M440" t="s">
        <v>76</v>
      </c>
      <c r="U440">
        <v>0</v>
      </c>
      <c r="V440">
        <v>0</v>
      </c>
      <c r="W440">
        <v>634941.55293500016</v>
      </c>
    </row>
    <row r="441" spans="1:23" hidden="1" x14ac:dyDescent="0.45">
      <c r="A441" t="s">
        <v>1303</v>
      </c>
      <c r="B441">
        <v>0</v>
      </c>
      <c r="C441" t="s">
        <v>1631</v>
      </c>
      <c r="D441" t="s">
        <v>1631</v>
      </c>
      <c r="E441" t="s">
        <v>1620</v>
      </c>
      <c r="F441" t="s">
        <v>1304</v>
      </c>
      <c r="G441" t="s">
        <v>77</v>
      </c>
      <c r="H441" t="s">
        <v>878</v>
      </c>
      <c r="I441" t="s">
        <v>1367</v>
      </c>
      <c r="J441" t="s">
        <v>77</v>
      </c>
      <c r="K441" t="s">
        <v>75</v>
      </c>
      <c r="L441">
        <v>1270171</v>
      </c>
      <c r="M441" t="s">
        <v>76</v>
      </c>
      <c r="U441">
        <v>0</v>
      </c>
      <c r="V441">
        <v>0</v>
      </c>
      <c r="W441">
        <v>634941.55293500016</v>
      </c>
    </row>
    <row r="442" spans="1:23" hidden="1" x14ac:dyDescent="0.45">
      <c r="A442" t="s">
        <v>1303</v>
      </c>
      <c r="B442">
        <v>0</v>
      </c>
      <c r="C442" t="s">
        <v>1631</v>
      </c>
      <c r="D442" t="s">
        <v>1631</v>
      </c>
      <c r="E442" t="s">
        <v>1620</v>
      </c>
      <c r="F442" t="s">
        <v>1304</v>
      </c>
      <c r="G442" t="s">
        <v>77</v>
      </c>
      <c r="H442" t="s">
        <v>878</v>
      </c>
      <c r="I442" t="s">
        <v>1368</v>
      </c>
      <c r="J442" t="s">
        <v>77</v>
      </c>
      <c r="K442" t="s">
        <v>75</v>
      </c>
      <c r="L442">
        <v>1125191</v>
      </c>
      <c r="M442" t="s">
        <v>76</v>
      </c>
      <c r="U442">
        <v>0</v>
      </c>
      <c r="V442">
        <v>0</v>
      </c>
      <c r="W442">
        <v>634941.55293500016</v>
      </c>
    </row>
    <row r="443" spans="1:23" hidden="1" x14ac:dyDescent="0.45">
      <c r="A443" t="s">
        <v>1303</v>
      </c>
      <c r="B443">
        <v>1</v>
      </c>
      <c r="C443" t="s">
        <v>1631</v>
      </c>
      <c r="D443" t="s">
        <v>1631</v>
      </c>
      <c r="E443" t="s">
        <v>1620</v>
      </c>
      <c r="F443" t="s">
        <v>1304</v>
      </c>
      <c r="G443" t="s">
        <v>1369</v>
      </c>
      <c r="H443" t="s">
        <v>857</v>
      </c>
      <c r="I443" t="s">
        <v>1370</v>
      </c>
      <c r="J443" t="s">
        <v>77</v>
      </c>
      <c r="K443" t="s">
        <v>75</v>
      </c>
      <c r="L443">
        <v>12000</v>
      </c>
      <c r="M443" t="s">
        <v>76</v>
      </c>
      <c r="N443">
        <v>12000</v>
      </c>
      <c r="U443">
        <v>0</v>
      </c>
      <c r="V443">
        <v>0</v>
      </c>
      <c r="W443">
        <v>12000</v>
      </c>
    </row>
    <row r="444" spans="1:23" hidden="1" x14ac:dyDescent="0.45">
      <c r="A444" t="s">
        <v>1303</v>
      </c>
      <c r="B444">
        <v>1</v>
      </c>
      <c r="C444" t="s">
        <v>1631</v>
      </c>
      <c r="D444" t="s">
        <v>1631</v>
      </c>
      <c r="E444" t="s">
        <v>1620</v>
      </c>
      <c r="F444" t="s">
        <v>1304</v>
      </c>
      <c r="G444" t="s">
        <v>1371</v>
      </c>
      <c r="H444" t="s">
        <v>87</v>
      </c>
      <c r="I444" t="s">
        <v>1372</v>
      </c>
      <c r="J444" t="s">
        <v>77</v>
      </c>
      <c r="K444" t="s">
        <v>75</v>
      </c>
      <c r="L444">
        <v>32215</v>
      </c>
      <c r="M444" t="s">
        <v>76</v>
      </c>
      <c r="N444">
        <v>32215</v>
      </c>
      <c r="U444">
        <v>0</v>
      </c>
      <c r="V444">
        <v>0</v>
      </c>
      <c r="W444">
        <v>32215</v>
      </c>
    </row>
    <row r="445" spans="1:23" hidden="1" x14ac:dyDescent="0.45">
      <c r="A445" t="s">
        <v>1373</v>
      </c>
      <c r="B445">
        <v>0</v>
      </c>
      <c r="C445" t="s">
        <v>1631</v>
      </c>
      <c r="D445" t="s">
        <v>1631</v>
      </c>
      <c r="E445" t="s">
        <v>1620</v>
      </c>
      <c r="F445" t="s">
        <v>1304</v>
      </c>
      <c r="G445" t="s">
        <v>77</v>
      </c>
      <c r="H445" t="s">
        <v>74</v>
      </c>
      <c r="I445" t="s">
        <v>1374</v>
      </c>
      <c r="J445" t="s">
        <v>77</v>
      </c>
      <c r="K445" t="s">
        <v>75</v>
      </c>
      <c r="L445">
        <v>141755.48000000001</v>
      </c>
      <c r="M445" t="s">
        <v>76</v>
      </c>
      <c r="U445">
        <v>0</v>
      </c>
      <c r="V445">
        <v>0</v>
      </c>
      <c r="W445">
        <v>145939.16</v>
      </c>
    </row>
    <row r="446" spans="1:23" hidden="1" x14ac:dyDescent="0.45">
      <c r="A446" t="s">
        <v>1373</v>
      </c>
      <c r="B446">
        <v>1</v>
      </c>
      <c r="C446" t="s">
        <v>1631</v>
      </c>
      <c r="D446" t="s">
        <v>1631</v>
      </c>
      <c r="E446" t="s">
        <v>1620</v>
      </c>
      <c r="F446" t="s">
        <v>1304</v>
      </c>
      <c r="G446" t="s">
        <v>1375</v>
      </c>
      <c r="H446" t="s">
        <v>74</v>
      </c>
      <c r="I446" t="s">
        <v>1376</v>
      </c>
      <c r="J446" t="s">
        <v>77</v>
      </c>
      <c r="K446" t="s">
        <v>75</v>
      </c>
      <c r="L446">
        <v>274817</v>
      </c>
      <c r="M446" t="s">
        <v>76</v>
      </c>
      <c r="N446">
        <v>145939.16</v>
      </c>
      <c r="U446">
        <v>0</v>
      </c>
      <c r="V446">
        <v>0</v>
      </c>
      <c r="W446">
        <v>145939.16</v>
      </c>
    </row>
    <row r="447" spans="1:23" hidden="1" x14ac:dyDescent="0.45">
      <c r="A447" t="s">
        <v>1373</v>
      </c>
      <c r="B447">
        <v>0</v>
      </c>
      <c r="C447" t="s">
        <v>1631</v>
      </c>
      <c r="D447" t="s">
        <v>1631</v>
      </c>
      <c r="E447" t="s">
        <v>1620</v>
      </c>
      <c r="F447" t="s">
        <v>1304</v>
      </c>
      <c r="G447" t="s">
        <v>77</v>
      </c>
      <c r="H447" t="s">
        <v>74</v>
      </c>
      <c r="I447" t="s">
        <v>1377</v>
      </c>
      <c r="J447" t="s">
        <v>77</v>
      </c>
      <c r="K447" t="s">
        <v>75</v>
      </c>
      <c r="L447">
        <v>21245</v>
      </c>
      <c r="M447" t="s">
        <v>76</v>
      </c>
      <c r="U447">
        <v>0</v>
      </c>
      <c r="V447">
        <v>0</v>
      </c>
      <c r="W447">
        <v>145939.16</v>
      </c>
    </row>
    <row r="448" spans="1:23" hidden="1" x14ac:dyDescent="0.45">
      <c r="A448" t="s">
        <v>1373</v>
      </c>
      <c r="B448">
        <v>0</v>
      </c>
      <c r="C448" t="s">
        <v>1631</v>
      </c>
      <c r="D448" t="s">
        <v>1631</v>
      </c>
      <c r="E448" t="s">
        <v>1620</v>
      </c>
      <c r="F448" t="s">
        <v>1304</v>
      </c>
      <c r="G448" t="s">
        <v>77</v>
      </c>
      <c r="H448" t="s">
        <v>78</v>
      </c>
      <c r="I448" t="s">
        <v>1378</v>
      </c>
      <c r="J448" t="s">
        <v>77</v>
      </c>
      <c r="K448" t="s">
        <v>75</v>
      </c>
      <c r="L448">
        <v>25635</v>
      </c>
      <c r="M448" t="s">
        <v>76</v>
      </c>
      <c r="U448">
        <v>0</v>
      </c>
      <c r="V448">
        <v>0</v>
      </c>
      <c r="W448">
        <v>25635</v>
      </c>
    </row>
    <row r="449" spans="1:23" hidden="1" x14ac:dyDescent="0.45">
      <c r="A449" t="s">
        <v>1373</v>
      </c>
      <c r="B449">
        <v>0</v>
      </c>
      <c r="C449" t="s">
        <v>1631</v>
      </c>
      <c r="D449" t="s">
        <v>1631</v>
      </c>
      <c r="E449" t="s">
        <v>1620</v>
      </c>
      <c r="F449" t="s">
        <v>1304</v>
      </c>
      <c r="G449" t="s">
        <v>77</v>
      </c>
      <c r="H449" t="s">
        <v>79</v>
      </c>
      <c r="I449" t="s">
        <v>1379</v>
      </c>
      <c r="J449" t="s">
        <v>77</v>
      </c>
      <c r="K449" t="s">
        <v>75</v>
      </c>
      <c r="L449">
        <v>39140</v>
      </c>
      <c r="M449" t="s">
        <v>76</v>
      </c>
      <c r="S449">
        <v>1</v>
      </c>
      <c r="U449">
        <v>0</v>
      </c>
      <c r="V449">
        <v>0</v>
      </c>
      <c r="W449">
        <v>35451.5</v>
      </c>
    </row>
    <row r="450" spans="1:23" hidden="1" x14ac:dyDescent="0.45">
      <c r="A450" t="s">
        <v>1373</v>
      </c>
      <c r="B450">
        <v>1</v>
      </c>
      <c r="C450" t="s">
        <v>1631</v>
      </c>
      <c r="D450" t="s">
        <v>1631</v>
      </c>
      <c r="E450" t="s">
        <v>1620</v>
      </c>
      <c r="F450" t="s">
        <v>1304</v>
      </c>
      <c r="G450" t="s">
        <v>1360</v>
      </c>
      <c r="H450" t="s">
        <v>79</v>
      </c>
      <c r="I450" t="s">
        <v>1380</v>
      </c>
      <c r="J450" t="s">
        <v>77</v>
      </c>
      <c r="K450" t="s">
        <v>75</v>
      </c>
      <c r="L450">
        <v>31763</v>
      </c>
      <c r="M450" t="s">
        <v>76</v>
      </c>
      <c r="N450">
        <v>35451.5</v>
      </c>
      <c r="U450">
        <v>0</v>
      </c>
      <c r="V450">
        <v>0</v>
      </c>
      <c r="W450">
        <v>35451.5</v>
      </c>
    </row>
    <row r="451" spans="1:23" hidden="1" x14ac:dyDescent="0.45">
      <c r="A451" t="s">
        <v>1373</v>
      </c>
      <c r="B451">
        <v>1</v>
      </c>
      <c r="C451" t="s">
        <v>1631</v>
      </c>
      <c r="D451" t="s">
        <v>1631</v>
      </c>
      <c r="E451" t="s">
        <v>1620</v>
      </c>
      <c r="F451" t="s">
        <v>1304</v>
      </c>
      <c r="G451" t="s">
        <v>1371</v>
      </c>
      <c r="H451" t="s">
        <v>80</v>
      </c>
      <c r="I451" t="s">
        <v>1381</v>
      </c>
      <c r="J451" t="s">
        <v>77</v>
      </c>
      <c r="K451" t="s">
        <v>75</v>
      </c>
      <c r="L451">
        <v>61553</v>
      </c>
      <c r="M451" t="s">
        <v>76</v>
      </c>
      <c r="N451">
        <v>70874</v>
      </c>
      <c r="U451">
        <v>0</v>
      </c>
      <c r="V451">
        <v>0</v>
      </c>
      <c r="W451">
        <v>70874</v>
      </c>
    </row>
    <row r="452" spans="1:23" hidden="1" x14ac:dyDescent="0.45">
      <c r="A452" t="s">
        <v>1373</v>
      </c>
      <c r="B452">
        <v>0</v>
      </c>
      <c r="C452" t="s">
        <v>1631</v>
      </c>
      <c r="D452" t="s">
        <v>1631</v>
      </c>
      <c r="E452" t="s">
        <v>1620</v>
      </c>
      <c r="F452" t="s">
        <v>1304</v>
      </c>
      <c r="G452" t="s">
        <v>77</v>
      </c>
      <c r="H452" t="s">
        <v>80</v>
      </c>
      <c r="I452" t="s">
        <v>1382</v>
      </c>
      <c r="J452" t="s">
        <v>77</v>
      </c>
      <c r="K452" t="s">
        <v>75</v>
      </c>
      <c r="L452">
        <v>75184</v>
      </c>
      <c r="M452" t="s">
        <v>76</v>
      </c>
      <c r="U452">
        <v>0</v>
      </c>
      <c r="V452">
        <v>0</v>
      </c>
      <c r="W452">
        <v>70874</v>
      </c>
    </row>
    <row r="453" spans="1:23" hidden="1" x14ac:dyDescent="0.45">
      <c r="A453" t="s">
        <v>1373</v>
      </c>
      <c r="B453">
        <v>0</v>
      </c>
      <c r="C453" t="s">
        <v>1631</v>
      </c>
      <c r="D453" t="s">
        <v>1631</v>
      </c>
      <c r="E453" t="s">
        <v>1620</v>
      </c>
      <c r="F453" t="s">
        <v>1304</v>
      </c>
      <c r="G453" t="s">
        <v>77</v>
      </c>
      <c r="H453" t="s">
        <v>80</v>
      </c>
      <c r="I453" t="s">
        <v>1383</v>
      </c>
      <c r="J453" t="s">
        <v>77</v>
      </c>
      <c r="K453" t="s">
        <v>75</v>
      </c>
      <c r="L453">
        <v>75885</v>
      </c>
      <c r="M453" t="s">
        <v>76</v>
      </c>
      <c r="U453">
        <v>0</v>
      </c>
      <c r="V453">
        <v>0</v>
      </c>
      <c r="W453">
        <v>70874</v>
      </c>
    </row>
    <row r="454" spans="1:23" hidden="1" x14ac:dyDescent="0.45">
      <c r="A454" t="s">
        <v>1373</v>
      </c>
      <c r="B454">
        <v>0</v>
      </c>
      <c r="C454" t="s">
        <v>1631</v>
      </c>
      <c r="D454" t="s">
        <v>1631</v>
      </c>
      <c r="E454" t="s">
        <v>1620</v>
      </c>
      <c r="F454" t="s">
        <v>1304</v>
      </c>
      <c r="G454" t="s">
        <v>77</v>
      </c>
      <c r="H454" t="s">
        <v>83</v>
      </c>
      <c r="I454" t="s">
        <v>1384</v>
      </c>
      <c r="J454" t="s">
        <v>77</v>
      </c>
      <c r="K454" t="s">
        <v>75</v>
      </c>
      <c r="L454">
        <v>21590</v>
      </c>
      <c r="M454" t="s">
        <v>76</v>
      </c>
      <c r="U454">
        <v>0</v>
      </c>
      <c r="V454">
        <v>0</v>
      </c>
      <c r="W454">
        <v>21590</v>
      </c>
    </row>
    <row r="455" spans="1:23" hidden="1" x14ac:dyDescent="0.45">
      <c r="A455" t="s">
        <v>1373</v>
      </c>
      <c r="B455">
        <v>1</v>
      </c>
      <c r="C455" t="s">
        <v>1631</v>
      </c>
      <c r="D455" t="s">
        <v>1631</v>
      </c>
      <c r="E455" t="s">
        <v>1620</v>
      </c>
      <c r="F455" t="s">
        <v>1304</v>
      </c>
      <c r="G455" t="s">
        <v>1385</v>
      </c>
      <c r="H455" t="s">
        <v>84</v>
      </c>
      <c r="I455" t="s">
        <v>1386</v>
      </c>
      <c r="J455" t="s">
        <v>1387</v>
      </c>
      <c r="K455" t="s">
        <v>75</v>
      </c>
      <c r="L455">
        <v>22767</v>
      </c>
      <c r="M455" t="s">
        <v>76</v>
      </c>
      <c r="N455">
        <v>22767</v>
      </c>
      <c r="U455">
        <v>0</v>
      </c>
      <c r="V455">
        <v>0</v>
      </c>
      <c r="W455">
        <v>22767</v>
      </c>
    </row>
    <row r="456" spans="1:23" hidden="1" x14ac:dyDescent="0.45">
      <c r="A456" t="s">
        <v>1388</v>
      </c>
      <c r="B456">
        <v>0</v>
      </c>
      <c r="C456" t="s">
        <v>1629</v>
      </c>
      <c r="D456" t="s">
        <v>1629</v>
      </c>
      <c r="E456" t="s">
        <v>1625</v>
      </c>
      <c r="F456" t="s">
        <v>542</v>
      </c>
      <c r="G456" t="s">
        <v>77</v>
      </c>
      <c r="H456" t="s">
        <v>74</v>
      </c>
      <c r="I456" t="s">
        <v>1389</v>
      </c>
      <c r="J456" t="s">
        <v>77</v>
      </c>
      <c r="K456" t="s">
        <v>75</v>
      </c>
      <c r="L456">
        <v>693643.72</v>
      </c>
      <c r="M456" t="s">
        <v>76</v>
      </c>
      <c r="O456">
        <v>1</v>
      </c>
      <c r="T456">
        <v>1</v>
      </c>
      <c r="U456">
        <v>693643.72</v>
      </c>
      <c r="V456">
        <v>0</v>
      </c>
      <c r="W456">
        <v>456194.86875000002</v>
      </c>
    </row>
    <row r="457" spans="1:23" hidden="1" x14ac:dyDescent="0.45">
      <c r="A457" t="s">
        <v>1388</v>
      </c>
      <c r="B457">
        <v>0</v>
      </c>
      <c r="C457" t="s">
        <v>1629</v>
      </c>
      <c r="D457" t="s">
        <v>1629</v>
      </c>
      <c r="E457" t="s">
        <v>1625</v>
      </c>
      <c r="F457" t="s">
        <v>542</v>
      </c>
      <c r="G457" t="s">
        <v>77</v>
      </c>
      <c r="H457" t="s">
        <v>74</v>
      </c>
      <c r="I457" t="s">
        <v>1390</v>
      </c>
      <c r="J457" t="s">
        <v>77</v>
      </c>
      <c r="K457" t="s">
        <v>75</v>
      </c>
      <c r="L457">
        <v>761179.23</v>
      </c>
      <c r="M457" t="s">
        <v>76</v>
      </c>
      <c r="O457">
        <v>1</v>
      </c>
      <c r="T457">
        <v>1</v>
      </c>
      <c r="U457">
        <v>761179.23</v>
      </c>
      <c r="V457">
        <v>0</v>
      </c>
      <c r="W457">
        <v>456194.86875000002</v>
      </c>
    </row>
    <row r="458" spans="1:23" hidden="1" x14ac:dyDescent="0.45">
      <c r="A458" t="s">
        <v>1388</v>
      </c>
      <c r="B458">
        <v>0</v>
      </c>
      <c r="C458" t="s">
        <v>1629</v>
      </c>
      <c r="D458" t="s">
        <v>1629</v>
      </c>
      <c r="E458" t="s">
        <v>1625</v>
      </c>
      <c r="F458" t="s">
        <v>542</v>
      </c>
      <c r="G458" t="s">
        <v>77</v>
      </c>
      <c r="H458" t="s">
        <v>74</v>
      </c>
      <c r="I458" t="s">
        <v>1391</v>
      </c>
      <c r="J458" t="s">
        <v>77</v>
      </c>
      <c r="K458" t="s">
        <v>75</v>
      </c>
      <c r="L458">
        <v>689502.57</v>
      </c>
      <c r="M458" t="s">
        <v>76</v>
      </c>
      <c r="O458">
        <v>1</v>
      </c>
      <c r="T458">
        <v>1</v>
      </c>
      <c r="U458">
        <v>689502.57</v>
      </c>
      <c r="V458">
        <v>0</v>
      </c>
      <c r="W458">
        <v>456194.86875000002</v>
      </c>
    </row>
    <row r="459" spans="1:23" hidden="1" x14ac:dyDescent="0.45">
      <c r="A459" t="s">
        <v>1388</v>
      </c>
      <c r="B459">
        <v>0</v>
      </c>
      <c r="C459" t="s">
        <v>1629</v>
      </c>
      <c r="D459" t="s">
        <v>1629</v>
      </c>
      <c r="E459" t="s">
        <v>1625</v>
      </c>
      <c r="F459" t="s">
        <v>542</v>
      </c>
      <c r="G459" t="s">
        <v>77</v>
      </c>
      <c r="H459" t="s">
        <v>74</v>
      </c>
      <c r="I459" t="s">
        <v>1392</v>
      </c>
      <c r="J459" t="s">
        <v>77</v>
      </c>
      <c r="K459" t="s">
        <v>75</v>
      </c>
      <c r="L459">
        <v>699839.43</v>
      </c>
      <c r="M459" t="s">
        <v>76</v>
      </c>
      <c r="O459">
        <v>1</v>
      </c>
      <c r="T459">
        <v>1</v>
      </c>
      <c r="U459">
        <v>699839.43</v>
      </c>
      <c r="V459">
        <v>0</v>
      </c>
      <c r="W459">
        <v>456194.86875000002</v>
      </c>
    </row>
    <row r="460" spans="1:23" hidden="1" x14ac:dyDescent="0.45">
      <c r="A460" t="s">
        <v>1388</v>
      </c>
      <c r="B460">
        <v>1</v>
      </c>
      <c r="C460" t="s">
        <v>1629</v>
      </c>
      <c r="D460" t="s">
        <v>1629</v>
      </c>
      <c r="E460" t="s">
        <v>1625</v>
      </c>
      <c r="F460" t="s">
        <v>542</v>
      </c>
      <c r="G460" t="s">
        <v>1393</v>
      </c>
      <c r="H460" t="s">
        <v>74</v>
      </c>
      <c r="I460" t="s">
        <v>1394</v>
      </c>
      <c r="J460" t="s">
        <v>1395</v>
      </c>
      <c r="K460" t="s">
        <v>75</v>
      </c>
      <c r="L460">
        <v>645364</v>
      </c>
      <c r="M460" t="s">
        <v>76</v>
      </c>
      <c r="N460">
        <v>697905.79</v>
      </c>
      <c r="S460">
        <v>1</v>
      </c>
      <c r="U460">
        <v>0</v>
      </c>
      <c r="V460">
        <v>0</v>
      </c>
      <c r="W460">
        <v>456194.86875000002</v>
      </c>
    </row>
    <row r="461" spans="1:23" hidden="1" x14ac:dyDescent="0.45">
      <c r="A461" t="s">
        <v>1388</v>
      </c>
      <c r="B461">
        <v>0</v>
      </c>
      <c r="C461" t="s">
        <v>1629</v>
      </c>
      <c r="D461" t="s">
        <v>1629</v>
      </c>
      <c r="E461" t="s">
        <v>1625</v>
      </c>
      <c r="F461" t="s">
        <v>542</v>
      </c>
      <c r="G461" t="s">
        <v>77</v>
      </c>
      <c r="H461" t="s">
        <v>74</v>
      </c>
      <c r="I461" t="s">
        <v>1396</v>
      </c>
      <c r="J461" t="s">
        <v>1397</v>
      </c>
      <c r="K461" t="s">
        <v>1330</v>
      </c>
      <c r="L461">
        <v>133910</v>
      </c>
      <c r="M461" t="s">
        <v>76</v>
      </c>
      <c r="U461">
        <v>0</v>
      </c>
      <c r="V461">
        <v>0</v>
      </c>
      <c r="W461">
        <v>456194.86875000002</v>
      </c>
    </row>
    <row r="462" spans="1:23" hidden="1" x14ac:dyDescent="0.45">
      <c r="A462" t="s">
        <v>1388</v>
      </c>
      <c r="B462">
        <v>0</v>
      </c>
      <c r="C462" t="s">
        <v>1629</v>
      </c>
      <c r="D462" t="s">
        <v>1629</v>
      </c>
      <c r="E462" t="s">
        <v>1625</v>
      </c>
      <c r="F462" t="s">
        <v>542</v>
      </c>
      <c r="G462" t="s">
        <v>77</v>
      </c>
      <c r="H462" t="s">
        <v>74</v>
      </c>
      <c r="I462" t="s">
        <v>1398</v>
      </c>
      <c r="J462" t="s">
        <v>1399</v>
      </c>
      <c r="K462" t="s">
        <v>1330</v>
      </c>
      <c r="L462">
        <v>6120</v>
      </c>
      <c r="M462" t="s">
        <v>76</v>
      </c>
      <c r="U462">
        <v>0</v>
      </c>
      <c r="V462">
        <v>0</v>
      </c>
      <c r="W462">
        <v>456194.86875000002</v>
      </c>
    </row>
    <row r="463" spans="1:23" hidden="1" x14ac:dyDescent="0.45">
      <c r="A463" t="s">
        <v>1388</v>
      </c>
      <c r="B463">
        <v>0</v>
      </c>
      <c r="C463" t="s">
        <v>1629</v>
      </c>
      <c r="D463" t="s">
        <v>1629</v>
      </c>
      <c r="E463" t="s">
        <v>1625</v>
      </c>
      <c r="F463" t="s">
        <v>542</v>
      </c>
      <c r="G463" t="s">
        <v>77</v>
      </c>
      <c r="H463" t="s">
        <v>74</v>
      </c>
      <c r="I463" t="s">
        <v>1400</v>
      </c>
      <c r="J463" t="s">
        <v>1401</v>
      </c>
      <c r="K463" t="s">
        <v>1330</v>
      </c>
      <c r="L463">
        <v>20000</v>
      </c>
      <c r="M463" t="s">
        <v>76</v>
      </c>
      <c r="U463">
        <v>0</v>
      </c>
      <c r="V463">
        <v>0</v>
      </c>
      <c r="W463">
        <v>456194.86875000002</v>
      </c>
    </row>
    <row r="464" spans="1:23" hidden="1" x14ac:dyDescent="0.45">
      <c r="A464" t="s">
        <v>1402</v>
      </c>
      <c r="B464">
        <v>0</v>
      </c>
      <c r="C464" t="s">
        <v>1634</v>
      </c>
      <c r="D464" t="s">
        <v>1634</v>
      </c>
      <c r="E464" t="s">
        <v>1623</v>
      </c>
      <c r="F464" t="s">
        <v>1402</v>
      </c>
      <c r="G464" t="s">
        <v>77</v>
      </c>
      <c r="H464" t="s">
        <v>74</v>
      </c>
      <c r="I464" t="s">
        <v>1403</v>
      </c>
      <c r="J464" t="s">
        <v>77</v>
      </c>
      <c r="K464" t="s">
        <v>75</v>
      </c>
      <c r="L464">
        <v>1239026</v>
      </c>
      <c r="M464" t="s">
        <v>76</v>
      </c>
      <c r="U464">
        <v>0</v>
      </c>
      <c r="V464">
        <v>0</v>
      </c>
      <c r="W464">
        <v>1504678.153846154</v>
      </c>
    </row>
    <row r="465" spans="1:23" hidden="1" x14ac:dyDescent="0.45">
      <c r="A465" t="s">
        <v>1402</v>
      </c>
      <c r="B465">
        <v>0</v>
      </c>
      <c r="C465" t="s">
        <v>1634</v>
      </c>
      <c r="D465" t="s">
        <v>1634</v>
      </c>
      <c r="E465" t="s">
        <v>1623</v>
      </c>
      <c r="F465" t="s">
        <v>1402</v>
      </c>
      <c r="G465" t="s">
        <v>77</v>
      </c>
      <c r="H465" t="s">
        <v>74</v>
      </c>
      <c r="I465" t="s">
        <v>1404</v>
      </c>
      <c r="J465" t="s">
        <v>77</v>
      </c>
      <c r="K465" t="s">
        <v>75</v>
      </c>
      <c r="L465">
        <v>100047</v>
      </c>
      <c r="M465" t="s">
        <v>76</v>
      </c>
      <c r="U465">
        <v>0</v>
      </c>
      <c r="V465">
        <v>0</v>
      </c>
      <c r="W465">
        <v>1504678.153846154</v>
      </c>
    </row>
    <row r="466" spans="1:23" hidden="1" x14ac:dyDescent="0.45">
      <c r="A466" t="s">
        <v>1402</v>
      </c>
      <c r="B466">
        <v>0</v>
      </c>
      <c r="C466" t="s">
        <v>1634</v>
      </c>
      <c r="D466" t="s">
        <v>1634</v>
      </c>
      <c r="E466" t="s">
        <v>1623</v>
      </c>
      <c r="F466" t="s">
        <v>1402</v>
      </c>
      <c r="G466" t="s">
        <v>77</v>
      </c>
      <c r="H466" t="s">
        <v>74</v>
      </c>
      <c r="I466" t="s">
        <v>1405</v>
      </c>
      <c r="J466" t="s">
        <v>77</v>
      </c>
      <c r="K466" t="s">
        <v>75</v>
      </c>
      <c r="L466">
        <v>370010</v>
      </c>
      <c r="M466" t="s">
        <v>76</v>
      </c>
      <c r="U466">
        <v>0</v>
      </c>
      <c r="V466">
        <v>0</v>
      </c>
      <c r="W466">
        <v>1504678.153846154</v>
      </c>
    </row>
    <row r="467" spans="1:23" hidden="1" x14ac:dyDescent="0.45">
      <c r="A467" t="s">
        <v>1402</v>
      </c>
      <c r="B467">
        <v>0</v>
      </c>
      <c r="C467" t="s">
        <v>1634</v>
      </c>
      <c r="D467" t="s">
        <v>1634</v>
      </c>
      <c r="E467" t="s">
        <v>1623</v>
      </c>
      <c r="F467" t="s">
        <v>1402</v>
      </c>
      <c r="G467" t="s">
        <v>77</v>
      </c>
      <c r="H467" t="s">
        <v>74</v>
      </c>
      <c r="I467" t="s">
        <v>1406</v>
      </c>
      <c r="J467" t="s">
        <v>77</v>
      </c>
      <c r="K467" t="s">
        <v>75</v>
      </c>
      <c r="L467">
        <v>522073</v>
      </c>
      <c r="M467" t="s">
        <v>76</v>
      </c>
      <c r="U467">
        <v>0</v>
      </c>
      <c r="V467">
        <v>0</v>
      </c>
      <c r="W467">
        <v>1504678.153846154</v>
      </c>
    </row>
    <row r="468" spans="1:23" hidden="1" x14ac:dyDescent="0.45">
      <c r="A468" t="s">
        <v>1402</v>
      </c>
      <c r="B468">
        <v>0</v>
      </c>
      <c r="C468" t="s">
        <v>1634</v>
      </c>
      <c r="D468" t="s">
        <v>1634</v>
      </c>
      <c r="E468" t="s">
        <v>1623</v>
      </c>
      <c r="F468" t="s">
        <v>1402</v>
      </c>
      <c r="G468" t="s">
        <v>77</v>
      </c>
      <c r="H468" t="s">
        <v>74</v>
      </c>
      <c r="I468" t="s">
        <v>1407</v>
      </c>
      <c r="J468" t="s">
        <v>77</v>
      </c>
      <c r="K468" t="s">
        <v>75</v>
      </c>
      <c r="L468">
        <v>756036</v>
      </c>
      <c r="M468" t="s">
        <v>76</v>
      </c>
      <c r="U468">
        <v>0</v>
      </c>
      <c r="V468">
        <v>0</v>
      </c>
      <c r="W468">
        <v>1504678.153846154</v>
      </c>
    </row>
    <row r="469" spans="1:23" hidden="1" x14ac:dyDescent="0.45">
      <c r="A469" t="s">
        <v>1402</v>
      </c>
      <c r="B469">
        <v>0</v>
      </c>
      <c r="C469" t="s">
        <v>1634</v>
      </c>
      <c r="D469" t="s">
        <v>1634</v>
      </c>
      <c r="E469" t="s">
        <v>1623</v>
      </c>
      <c r="F469" t="s">
        <v>1402</v>
      </c>
      <c r="G469" t="s">
        <v>77</v>
      </c>
      <c r="H469" t="s">
        <v>74</v>
      </c>
      <c r="I469" t="s">
        <v>1408</v>
      </c>
      <c r="J469" t="s">
        <v>77</v>
      </c>
      <c r="K469" t="s">
        <v>75</v>
      </c>
      <c r="L469">
        <v>1699979</v>
      </c>
      <c r="M469" t="s">
        <v>76</v>
      </c>
      <c r="U469">
        <v>0</v>
      </c>
      <c r="V469">
        <v>0</v>
      </c>
      <c r="W469">
        <v>1504678.153846154</v>
      </c>
    </row>
    <row r="470" spans="1:23" hidden="1" x14ac:dyDescent="0.45">
      <c r="A470" t="s">
        <v>1402</v>
      </c>
      <c r="B470">
        <v>0</v>
      </c>
      <c r="C470" t="s">
        <v>1634</v>
      </c>
      <c r="D470" t="s">
        <v>1634</v>
      </c>
      <c r="E470" t="s">
        <v>1623</v>
      </c>
      <c r="F470" t="s">
        <v>1402</v>
      </c>
      <c r="G470" t="s">
        <v>77</v>
      </c>
      <c r="H470" t="s">
        <v>74</v>
      </c>
      <c r="I470" t="s">
        <v>1409</v>
      </c>
      <c r="J470" t="s">
        <v>77</v>
      </c>
      <c r="K470" t="s">
        <v>75</v>
      </c>
      <c r="L470">
        <v>1857970</v>
      </c>
      <c r="M470" t="s">
        <v>76</v>
      </c>
      <c r="U470">
        <v>0</v>
      </c>
      <c r="V470">
        <v>0</v>
      </c>
      <c r="W470">
        <v>1504678.153846154</v>
      </c>
    </row>
    <row r="471" spans="1:23" hidden="1" x14ac:dyDescent="0.45">
      <c r="A471" t="s">
        <v>1402</v>
      </c>
      <c r="B471">
        <v>0</v>
      </c>
      <c r="C471" t="s">
        <v>1634</v>
      </c>
      <c r="D471" t="s">
        <v>1634</v>
      </c>
      <c r="E471" t="s">
        <v>1623</v>
      </c>
      <c r="F471" t="s">
        <v>1402</v>
      </c>
      <c r="G471" t="s">
        <v>77</v>
      </c>
      <c r="H471" t="s">
        <v>74</v>
      </c>
      <c r="I471" t="s">
        <v>1410</v>
      </c>
      <c r="J471" t="s">
        <v>77</v>
      </c>
      <c r="K471" t="s">
        <v>75</v>
      </c>
      <c r="L471">
        <v>2107661</v>
      </c>
      <c r="M471" t="s">
        <v>76</v>
      </c>
      <c r="U471">
        <v>0</v>
      </c>
      <c r="V471">
        <v>0</v>
      </c>
      <c r="W471">
        <v>1504678.153846154</v>
      </c>
    </row>
    <row r="472" spans="1:23" hidden="1" x14ac:dyDescent="0.45">
      <c r="A472" t="s">
        <v>1402</v>
      </c>
      <c r="B472">
        <v>0</v>
      </c>
      <c r="C472" t="s">
        <v>1634</v>
      </c>
      <c r="D472" t="s">
        <v>1634</v>
      </c>
      <c r="E472" t="s">
        <v>1623</v>
      </c>
      <c r="F472" t="s">
        <v>1402</v>
      </c>
      <c r="G472" t="s">
        <v>77</v>
      </c>
      <c r="H472" t="s">
        <v>74</v>
      </c>
      <c r="I472" t="s">
        <v>1411</v>
      </c>
      <c r="J472" t="s">
        <v>77</v>
      </c>
      <c r="K472" t="s">
        <v>75</v>
      </c>
      <c r="L472">
        <v>2017518</v>
      </c>
      <c r="M472" t="s">
        <v>76</v>
      </c>
      <c r="U472">
        <v>0</v>
      </c>
      <c r="V472">
        <v>0</v>
      </c>
      <c r="W472">
        <v>1504678.153846154</v>
      </c>
    </row>
    <row r="473" spans="1:23" hidden="1" x14ac:dyDescent="0.45">
      <c r="A473" t="s">
        <v>1402</v>
      </c>
      <c r="B473">
        <v>0</v>
      </c>
      <c r="C473" t="s">
        <v>1634</v>
      </c>
      <c r="D473" t="s">
        <v>1634</v>
      </c>
      <c r="E473" t="s">
        <v>1623</v>
      </c>
      <c r="F473" t="s">
        <v>1402</v>
      </c>
      <c r="G473" t="s">
        <v>77</v>
      </c>
      <c r="H473" t="s">
        <v>74</v>
      </c>
      <c r="I473" t="s">
        <v>1412</v>
      </c>
      <c r="J473" t="s">
        <v>77</v>
      </c>
      <c r="K473" t="s">
        <v>75</v>
      </c>
      <c r="L473">
        <v>1844578</v>
      </c>
      <c r="M473" t="s">
        <v>76</v>
      </c>
      <c r="U473">
        <v>0</v>
      </c>
      <c r="V473">
        <v>0</v>
      </c>
      <c r="W473">
        <v>1504678.153846154</v>
      </c>
    </row>
    <row r="474" spans="1:23" hidden="1" x14ac:dyDescent="0.45">
      <c r="A474" t="s">
        <v>1402</v>
      </c>
      <c r="B474">
        <v>0</v>
      </c>
      <c r="C474" t="s">
        <v>1634</v>
      </c>
      <c r="D474" t="s">
        <v>1634</v>
      </c>
      <c r="E474" t="s">
        <v>1623</v>
      </c>
      <c r="F474" t="s">
        <v>1402</v>
      </c>
      <c r="G474" t="s">
        <v>77</v>
      </c>
      <c r="H474" t="s">
        <v>74</v>
      </c>
      <c r="I474" t="s">
        <v>1413</v>
      </c>
      <c r="J474" t="s">
        <v>77</v>
      </c>
      <c r="K474" t="s">
        <v>75</v>
      </c>
      <c r="L474">
        <v>2237844</v>
      </c>
      <c r="M474" t="s">
        <v>76</v>
      </c>
      <c r="U474">
        <v>0</v>
      </c>
      <c r="V474">
        <v>0</v>
      </c>
      <c r="W474">
        <v>1504678.153846154</v>
      </c>
    </row>
    <row r="475" spans="1:23" hidden="1" x14ac:dyDescent="0.45">
      <c r="A475" t="s">
        <v>1402</v>
      </c>
      <c r="B475">
        <v>0</v>
      </c>
      <c r="C475" t="s">
        <v>1634</v>
      </c>
      <c r="D475" t="s">
        <v>1634</v>
      </c>
      <c r="E475" t="s">
        <v>1623</v>
      </c>
      <c r="F475" t="s">
        <v>1402</v>
      </c>
      <c r="G475" t="s">
        <v>77</v>
      </c>
      <c r="H475" t="s">
        <v>74</v>
      </c>
      <c r="I475" t="s">
        <v>1414</v>
      </c>
      <c r="J475" t="s">
        <v>77</v>
      </c>
      <c r="K475" t="s">
        <v>75</v>
      </c>
      <c r="L475">
        <v>2704140</v>
      </c>
      <c r="M475" t="s">
        <v>76</v>
      </c>
      <c r="U475">
        <v>0</v>
      </c>
      <c r="V475">
        <v>0</v>
      </c>
      <c r="W475">
        <v>1504678.153846154</v>
      </c>
    </row>
    <row r="476" spans="1:23" hidden="1" x14ac:dyDescent="0.45">
      <c r="A476" t="s">
        <v>1402</v>
      </c>
      <c r="B476">
        <v>0</v>
      </c>
      <c r="C476" t="s">
        <v>1634</v>
      </c>
      <c r="D476" t="s">
        <v>1634</v>
      </c>
      <c r="E476" t="s">
        <v>1623</v>
      </c>
      <c r="F476" t="s">
        <v>1402</v>
      </c>
      <c r="G476" t="s">
        <v>77</v>
      </c>
      <c r="H476" t="s">
        <v>74</v>
      </c>
      <c r="I476" t="s">
        <v>1415</v>
      </c>
      <c r="J476" t="s">
        <v>77</v>
      </c>
      <c r="K476" t="s">
        <v>75</v>
      </c>
      <c r="L476">
        <v>2103934</v>
      </c>
      <c r="M476" t="s">
        <v>76</v>
      </c>
      <c r="U476">
        <v>0</v>
      </c>
      <c r="V476">
        <v>0</v>
      </c>
      <c r="W476">
        <v>1504678.153846154</v>
      </c>
    </row>
    <row r="477" spans="1:23" hidden="1" x14ac:dyDescent="0.45">
      <c r="A477" t="s">
        <v>1416</v>
      </c>
      <c r="B477">
        <v>1</v>
      </c>
      <c r="C477" t="s">
        <v>1633</v>
      </c>
      <c r="D477" t="s">
        <v>1633</v>
      </c>
      <c r="E477" t="s">
        <v>1623</v>
      </c>
      <c r="F477" t="s">
        <v>542</v>
      </c>
      <c r="G477" t="s">
        <v>1417</v>
      </c>
      <c r="H477" t="s">
        <v>74</v>
      </c>
      <c r="I477" t="s">
        <v>1418</v>
      </c>
      <c r="J477" t="s">
        <v>1419</v>
      </c>
      <c r="K477" t="s">
        <v>75</v>
      </c>
      <c r="L477">
        <v>1237603</v>
      </c>
      <c r="M477" t="s">
        <v>76</v>
      </c>
      <c r="N477">
        <v>1237603</v>
      </c>
      <c r="U477">
        <v>0</v>
      </c>
      <c r="V477">
        <v>0</v>
      </c>
      <c r="W477">
        <v>1237603</v>
      </c>
    </row>
    <row r="478" spans="1:23" hidden="1" x14ac:dyDescent="0.45">
      <c r="A478" t="s">
        <v>1416</v>
      </c>
      <c r="B478">
        <v>1</v>
      </c>
      <c r="C478" t="s">
        <v>1633</v>
      </c>
      <c r="D478" t="s">
        <v>1633</v>
      </c>
      <c r="E478" t="s">
        <v>1623</v>
      </c>
      <c r="F478" t="s">
        <v>542</v>
      </c>
      <c r="G478" t="s">
        <v>594</v>
      </c>
      <c r="H478" t="s">
        <v>87</v>
      </c>
      <c r="I478" t="s">
        <v>841</v>
      </c>
      <c r="J478" t="s">
        <v>1421</v>
      </c>
      <c r="K478" t="s">
        <v>75</v>
      </c>
      <c r="L478">
        <v>178673</v>
      </c>
      <c r="M478" t="s">
        <v>76</v>
      </c>
      <c r="N478">
        <v>178673</v>
      </c>
      <c r="U478">
        <v>0</v>
      </c>
      <c r="V478">
        <v>0</v>
      </c>
      <c r="W478">
        <v>178673</v>
      </c>
    </row>
    <row r="479" spans="1:23" hidden="1" x14ac:dyDescent="0.45">
      <c r="A479" t="s">
        <v>1416</v>
      </c>
      <c r="B479">
        <v>1</v>
      </c>
      <c r="C479" t="s">
        <v>1633</v>
      </c>
      <c r="D479" t="s">
        <v>1633</v>
      </c>
      <c r="E479" t="s">
        <v>1623</v>
      </c>
      <c r="F479" t="s">
        <v>542</v>
      </c>
      <c r="G479" t="s">
        <v>584</v>
      </c>
      <c r="H479" t="s">
        <v>78</v>
      </c>
      <c r="I479" t="s">
        <v>1423</v>
      </c>
      <c r="J479" t="s">
        <v>1424</v>
      </c>
      <c r="K479" t="s">
        <v>75</v>
      </c>
      <c r="L479">
        <v>210000</v>
      </c>
      <c r="M479" t="s">
        <v>76</v>
      </c>
      <c r="N479">
        <v>210000</v>
      </c>
      <c r="U479">
        <v>0</v>
      </c>
      <c r="V479">
        <v>0</v>
      </c>
      <c r="W479">
        <v>210000</v>
      </c>
    </row>
    <row r="480" spans="1:23" hidden="1" x14ac:dyDescent="0.45">
      <c r="A480" t="s">
        <v>1425</v>
      </c>
      <c r="B480">
        <v>1</v>
      </c>
      <c r="C480" t="s">
        <v>1631</v>
      </c>
      <c r="D480" t="s">
        <v>1631</v>
      </c>
      <c r="E480" t="s">
        <v>1620</v>
      </c>
      <c r="F480" t="s">
        <v>85</v>
      </c>
      <c r="G480" t="s">
        <v>1375</v>
      </c>
      <c r="H480" t="s">
        <v>1426</v>
      </c>
      <c r="I480" t="s">
        <v>1427</v>
      </c>
      <c r="J480" t="s">
        <v>77</v>
      </c>
      <c r="K480" t="s">
        <v>75</v>
      </c>
      <c r="L480">
        <v>53280</v>
      </c>
      <c r="M480" t="s">
        <v>76</v>
      </c>
      <c r="N480">
        <v>149426.6667</v>
      </c>
      <c r="U480">
        <v>0</v>
      </c>
      <c r="V480">
        <v>0</v>
      </c>
      <c r="W480">
        <v>149426.66666666669</v>
      </c>
    </row>
    <row r="481" spans="1:23" hidden="1" x14ac:dyDescent="0.45">
      <c r="A481" t="s">
        <v>1425</v>
      </c>
      <c r="B481">
        <v>0</v>
      </c>
      <c r="C481" t="s">
        <v>1631</v>
      </c>
      <c r="D481" t="s">
        <v>1631</v>
      </c>
      <c r="E481" t="s">
        <v>1620</v>
      </c>
      <c r="F481" t="s">
        <v>85</v>
      </c>
      <c r="G481" t="s">
        <v>77</v>
      </c>
      <c r="H481" t="s">
        <v>1426</v>
      </c>
      <c r="I481" t="s">
        <v>1428</v>
      </c>
      <c r="J481" t="s">
        <v>77</v>
      </c>
      <c r="K481" t="s">
        <v>75</v>
      </c>
      <c r="L481">
        <v>185000</v>
      </c>
      <c r="M481" t="s">
        <v>76</v>
      </c>
      <c r="U481">
        <v>0</v>
      </c>
      <c r="V481">
        <v>0</v>
      </c>
      <c r="W481">
        <v>149426.66666666669</v>
      </c>
    </row>
    <row r="482" spans="1:23" hidden="1" x14ac:dyDescent="0.45">
      <c r="A482" t="s">
        <v>1425</v>
      </c>
      <c r="B482">
        <v>0</v>
      </c>
      <c r="C482" t="s">
        <v>1631</v>
      </c>
      <c r="D482" t="s">
        <v>1631</v>
      </c>
      <c r="E482" t="s">
        <v>1620</v>
      </c>
      <c r="F482" t="s">
        <v>85</v>
      </c>
      <c r="G482" t="s">
        <v>77</v>
      </c>
      <c r="H482" t="s">
        <v>1426</v>
      </c>
      <c r="I482" t="s">
        <v>1429</v>
      </c>
      <c r="J482" t="s">
        <v>1430</v>
      </c>
      <c r="K482" t="s">
        <v>75</v>
      </c>
      <c r="L482">
        <v>210000</v>
      </c>
      <c r="M482" t="s">
        <v>76</v>
      </c>
      <c r="U482">
        <v>0</v>
      </c>
      <c r="V482">
        <v>0</v>
      </c>
      <c r="W482">
        <v>149426.66666666669</v>
      </c>
    </row>
    <row r="483" spans="1:23" hidden="1" x14ac:dyDescent="0.45">
      <c r="A483" t="s">
        <v>1431</v>
      </c>
      <c r="B483">
        <v>1</v>
      </c>
      <c r="C483" t="s">
        <v>1631</v>
      </c>
      <c r="D483" t="s">
        <v>1631</v>
      </c>
      <c r="E483" t="s">
        <v>1620</v>
      </c>
      <c r="F483" t="s">
        <v>85</v>
      </c>
      <c r="G483" t="s">
        <v>1375</v>
      </c>
      <c r="H483" t="s">
        <v>1432</v>
      </c>
      <c r="I483" t="s">
        <v>1433</v>
      </c>
      <c r="J483" t="s">
        <v>77</v>
      </c>
      <c r="K483" t="s">
        <v>75</v>
      </c>
      <c r="L483">
        <v>64800</v>
      </c>
      <c r="M483" t="s">
        <v>76</v>
      </c>
      <c r="N483">
        <v>300525</v>
      </c>
      <c r="U483">
        <v>0</v>
      </c>
      <c r="V483">
        <v>0</v>
      </c>
      <c r="W483">
        <v>300525</v>
      </c>
    </row>
    <row r="484" spans="1:23" hidden="1" x14ac:dyDescent="0.45">
      <c r="A484" t="s">
        <v>1431</v>
      </c>
      <c r="B484">
        <v>0</v>
      </c>
      <c r="C484" t="s">
        <v>1631</v>
      </c>
      <c r="D484" t="s">
        <v>1631</v>
      </c>
      <c r="E484" t="s">
        <v>1620</v>
      </c>
      <c r="F484" t="s">
        <v>85</v>
      </c>
      <c r="G484" t="s">
        <v>77</v>
      </c>
      <c r="H484" t="s">
        <v>1432</v>
      </c>
      <c r="I484" t="s">
        <v>1434</v>
      </c>
      <c r="J484" t="s">
        <v>1435</v>
      </c>
      <c r="K484" t="s">
        <v>75</v>
      </c>
      <c r="L484">
        <v>536250</v>
      </c>
      <c r="M484" t="s">
        <v>76</v>
      </c>
      <c r="U484">
        <v>0</v>
      </c>
      <c r="V484">
        <v>0</v>
      </c>
      <c r="W484">
        <v>300525</v>
      </c>
    </row>
    <row r="485" spans="1:23" hidden="1" x14ac:dyDescent="0.45">
      <c r="A485" t="s">
        <v>1431</v>
      </c>
      <c r="B485">
        <v>1</v>
      </c>
      <c r="C485" t="s">
        <v>1631</v>
      </c>
      <c r="D485" t="s">
        <v>1631</v>
      </c>
      <c r="E485" t="s">
        <v>1620</v>
      </c>
      <c r="F485" t="s">
        <v>85</v>
      </c>
      <c r="G485" t="s">
        <v>1360</v>
      </c>
      <c r="H485" t="s">
        <v>85</v>
      </c>
      <c r="I485" t="s">
        <v>1436</v>
      </c>
      <c r="J485" t="s">
        <v>77</v>
      </c>
      <c r="K485" t="s">
        <v>75</v>
      </c>
      <c r="L485">
        <v>22000</v>
      </c>
      <c r="M485" t="s">
        <v>76</v>
      </c>
      <c r="N485">
        <v>22000</v>
      </c>
      <c r="S485">
        <v>1</v>
      </c>
      <c r="U485">
        <v>0</v>
      </c>
      <c r="V485">
        <v>0</v>
      </c>
      <c r="W485">
        <v>22000</v>
      </c>
    </row>
    <row r="486" spans="1:23" hidden="1" x14ac:dyDescent="0.45">
      <c r="A486" t="s">
        <v>1431</v>
      </c>
      <c r="B486">
        <v>1</v>
      </c>
      <c r="C486" t="s">
        <v>1631</v>
      </c>
      <c r="D486" t="s">
        <v>1631</v>
      </c>
      <c r="E486" t="s">
        <v>1620</v>
      </c>
      <c r="F486" t="s">
        <v>85</v>
      </c>
      <c r="G486" t="s">
        <v>1375</v>
      </c>
      <c r="H486" t="s">
        <v>80</v>
      </c>
      <c r="I486" t="s">
        <v>1437</v>
      </c>
      <c r="J486" t="s">
        <v>77</v>
      </c>
      <c r="K486" t="s">
        <v>75</v>
      </c>
      <c r="L486">
        <v>59040</v>
      </c>
      <c r="M486" t="s">
        <v>76</v>
      </c>
      <c r="N486">
        <v>59040</v>
      </c>
      <c r="U486">
        <v>0</v>
      </c>
      <c r="V486">
        <v>0</v>
      </c>
      <c r="W486">
        <v>59040</v>
      </c>
    </row>
    <row r="487" spans="1:23" hidden="1" x14ac:dyDescent="0.45">
      <c r="A487" t="s">
        <v>1438</v>
      </c>
      <c r="B487">
        <v>1</v>
      </c>
      <c r="C487" t="s">
        <v>1628</v>
      </c>
      <c r="D487" t="s">
        <v>1628</v>
      </c>
      <c r="E487" t="s">
        <v>1620</v>
      </c>
      <c r="F487" t="s">
        <v>542</v>
      </c>
      <c r="G487" t="s">
        <v>852</v>
      </c>
      <c r="H487" t="s">
        <v>79</v>
      </c>
      <c r="I487" t="s">
        <v>1439</v>
      </c>
      <c r="J487" t="s">
        <v>853</v>
      </c>
      <c r="K487" t="s">
        <v>75</v>
      </c>
      <c r="L487">
        <v>9715</v>
      </c>
      <c r="M487" t="s">
        <v>76</v>
      </c>
      <c r="N487">
        <v>9715</v>
      </c>
      <c r="U487">
        <v>0</v>
      </c>
      <c r="V487">
        <v>0</v>
      </c>
      <c r="W487">
        <v>9715</v>
      </c>
    </row>
    <row r="488" spans="1:23" hidden="1" x14ac:dyDescent="0.45">
      <c r="A488" t="s">
        <v>1438</v>
      </c>
      <c r="B488">
        <v>1</v>
      </c>
      <c r="C488" t="s">
        <v>1628</v>
      </c>
      <c r="D488" t="s">
        <v>1628</v>
      </c>
      <c r="E488" t="s">
        <v>1620</v>
      </c>
      <c r="F488" t="s">
        <v>542</v>
      </c>
      <c r="G488" t="s">
        <v>1440</v>
      </c>
      <c r="H488" t="s">
        <v>1432</v>
      </c>
      <c r="I488" t="s">
        <v>1441</v>
      </c>
      <c r="J488" t="s">
        <v>1442</v>
      </c>
      <c r="K488" t="s">
        <v>75</v>
      </c>
      <c r="L488">
        <v>144834</v>
      </c>
      <c r="M488" t="s">
        <v>76</v>
      </c>
      <c r="N488">
        <v>144834</v>
      </c>
      <c r="U488">
        <v>0</v>
      </c>
      <c r="V488">
        <v>0</v>
      </c>
      <c r="W488">
        <v>144834</v>
      </c>
    </row>
    <row r="489" spans="1:23" hidden="1" x14ac:dyDescent="0.45">
      <c r="A489" t="s">
        <v>1443</v>
      </c>
      <c r="B489">
        <v>1</v>
      </c>
      <c r="C489" t="s">
        <v>1628</v>
      </c>
      <c r="D489" t="s">
        <v>1628</v>
      </c>
      <c r="E489" t="s">
        <v>1626</v>
      </c>
      <c r="F489" t="s">
        <v>542</v>
      </c>
      <c r="G489" t="s">
        <v>1444</v>
      </c>
      <c r="H489" t="s">
        <v>74</v>
      </c>
      <c r="I489" t="s">
        <v>884</v>
      </c>
      <c r="J489" t="s">
        <v>885</v>
      </c>
      <c r="K489" t="s">
        <v>75</v>
      </c>
      <c r="L489">
        <v>1957018</v>
      </c>
      <c r="M489" t="s">
        <v>76</v>
      </c>
      <c r="N489">
        <v>1957018</v>
      </c>
      <c r="U489">
        <v>0</v>
      </c>
      <c r="V489">
        <v>0</v>
      </c>
      <c r="W489">
        <v>1957018</v>
      </c>
    </row>
    <row r="490" spans="1:23" hidden="1" x14ac:dyDescent="0.45">
      <c r="A490" t="s">
        <v>1443</v>
      </c>
      <c r="B490">
        <v>1</v>
      </c>
      <c r="C490" t="s">
        <v>1628</v>
      </c>
      <c r="D490" t="s">
        <v>1628</v>
      </c>
      <c r="E490" t="s">
        <v>1626</v>
      </c>
      <c r="F490" t="s">
        <v>542</v>
      </c>
      <c r="G490" t="s">
        <v>1445</v>
      </c>
      <c r="H490" t="s">
        <v>78</v>
      </c>
      <c r="I490" t="s">
        <v>1446</v>
      </c>
      <c r="J490" t="s">
        <v>890</v>
      </c>
      <c r="K490" t="s">
        <v>75</v>
      </c>
      <c r="L490">
        <v>170269</v>
      </c>
      <c r="M490" t="s">
        <v>76</v>
      </c>
      <c r="N490">
        <v>170269</v>
      </c>
      <c r="U490">
        <v>0</v>
      </c>
      <c r="V490">
        <v>0</v>
      </c>
      <c r="W490">
        <v>170269</v>
      </c>
    </row>
    <row r="491" spans="1:23" hidden="1" x14ac:dyDescent="0.45">
      <c r="A491" t="s">
        <v>1443</v>
      </c>
      <c r="B491">
        <v>1</v>
      </c>
      <c r="C491" t="s">
        <v>1628</v>
      </c>
      <c r="D491" t="s">
        <v>1628</v>
      </c>
      <c r="E491" t="s">
        <v>1626</v>
      </c>
      <c r="F491" t="s">
        <v>542</v>
      </c>
      <c r="G491" t="s">
        <v>594</v>
      </c>
      <c r="H491" t="s">
        <v>80</v>
      </c>
      <c r="I491" t="s">
        <v>1447</v>
      </c>
      <c r="J491" t="s">
        <v>1448</v>
      </c>
      <c r="K491" t="s">
        <v>75</v>
      </c>
      <c r="L491">
        <v>427540</v>
      </c>
      <c r="M491" t="s">
        <v>76</v>
      </c>
      <c r="N491">
        <v>427540</v>
      </c>
      <c r="U491">
        <v>0</v>
      </c>
      <c r="V491">
        <v>0</v>
      </c>
      <c r="W491">
        <v>427540</v>
      </c>
    </row>
    <row r="492" spans="1:23" hidden="1" x14ac:dyDescent="0.45">
      <c r="A492" t="s">
        <v>1450</v>
      </c>
      <c r="B492">
        <v>0</v>
      </c>
      <c r="C492" t="s">
        <v>1630</v>
      </c>
      <c r="D492" t="s">
        <v>1630</v>
      </c>
      <c r="E492" t="s">
        <v>1619</v>
      </c>
      <c r="F492" t="s">
        <v>1451</v>
      </c>
      <c r="G492" t="s">
        <v>77</v>
      </c>
      <c r="H492" t="s">
        <v>74</v>
      </c>
      <c r="I492" t="s">
        <v>1452</v>
      </c>
      <c r="J492" t="s">
        <v>1453</v>
      </c>
      <c r="K492" t="s">
        <v>75</v>
      </c>
      <c r="L492">
        <v>958215.53899999999</v>
      </c>
      <c r="M492" t="s">
        <v>76</v>
      </c>
      <c r="U492">
        <v>0</v>
      </c>
      <c r="V492">
        <v>0</v>
      </c>
      <c r="W492">
        <v>958215.53899999999</v>
      </c>
    </row>
    <row r="493" spans="1:23" hidden="1" x14ac:dyDescent="0.45">
      <c r="A493" t="s">
        <v>1450</v>
      </c>
      <c r="B493">
        <v>0</v>
      </c>
      <c r="C493" t="s">
        <v>1630</v>
      </c>
      <c r="D493" t="s">
        <v>1630</v>
      </c>
      <c r="E493" t="s">
        <v>1619</v>
      </c>
      <c r="F493" t="s">
        <v>1451</v>
      </c>
      <c r="G493" t="s">
        <v>77</v>
      </c>
      <c r="H493" t="s">
        <v>78</v>
      </c>
      <c r="I493" t="s">
        <v>1454</v>
      </c>
      <c r="J493" t="s">
        <v>1455</v>
      </c>
      <c r="K493" t="s">
        <v>75</v>
      </c>
      <c r="L493">
        <v>158357.29999999999</v>
      </c>
      <c r="M493" t="s">
        <v>546</v>
      </c>
      <c r="S493">
        <v>1</v>
      </c>
      <c r="T493">
        <v>1</v>
      </c>
      <c r="U493">
        <v>0</v>
      </c>
      <c r="V493">
        <v>0</v>
      </c>
      <c r="W493">
        <v>158357.29999999999</v>
      </c>
    </row>
    <row r="494" spans="1:23" hidden="1" x14ac:dyDescent="0.45">
      <c r="A494" t="s">
        <v>1450</v>
      </c>
      <c r="B494">
        <v>0</v>
      </c>
      <c r="C494" t="s">
        <v>1630</v>
      </c>
      <c r="D494" t="s">
        <v>1630</v>
      </c>
      <c r="E494" t="s">
        <v>1619</v>
      </c>
      <c r="F494" t="s">
        <v>1451</v>
      </c>
      <c r="G494" t="s">
        <v>77</v>
      </c>
      <c r="H494" t="s">
        <v>878</v>
      </c>
      <c r="I494" t="s">
        <v>1456</v>
      </c>
      <c r="J494" t="s">
        <v>1457</v>
      </c>
      <c r="K494" t="s">
        <v>75</v>
      </c>
      <c r="L494">
        <v>47299.45</v>
      </c>
      <c r="M494" t="s">
        <v>546</v>
      </c>
      <c r="U494">
        <v>0</v>
      </c>
      <c r="V494">
        <v>0</v>
      </c>
      <c r="W494">
        <v>47299.45</v>
      </c>
    </row>
    <row r="495" spans="1:23" hidden="1" x14ac:dyDescent="0.45">
      <c r="A495" t="s">
        <v>1450</v>
      </c>
      <c r="B495">
        <v>0</v>
      </c>
      <c r="C495" t="s">
        <v>1630</v>
      </c>
      <c r="D495" t="s">
        <v>1630</v>
      </c>
      <c r="E495" t="s">
        <v>1619</v>
      </c>
      <c r="F495" t="s">
        <v>1451</v>
      </c>
      <c r="G495" t="s">
        <v>77</v>
      </c>
      <c r="H495" t="s">
        <v>82</v>
      </c>
      <c r="I495" t="s">
        <v>1452</v>
      </c>
      <c r="J495" t="s">
        <v>1458</v>
      </c>
      <c r="K495" t="s">
        <v>75</v>
      </c>
      <c r="L495">
        <v>15380.8</v>
      </c>
      <c r="M495" t="s">
        <v>546</v>
      </c>
      <c r="U495">
        <v>0</v>
      </c>
      <c r="V495">
        <v>0</v>
      </c>
      <c r="W495">
        <v>15380.8</v>
      </c>
    </row>
    <row r="496" spans="1:23" hidden="1" x14ac:dyDescent="0.45">
      <c r="A496" t="s">
        <v>1459</v>
      </c>
      <c r="B496">
        <v>0</v>
      </c>
      <c r="C496" t="s">
        <v>1628</v>
      </c>
      <c r="D496" t="s">
        <v>1628</v>
      </c>
      <c r="E496" t="s">
        <v>1619</v>
      </c>
      <c r="F496" t="s">
        <v>542</v>
      </c>
      <c r="G496" t="s">
        <v>77</v>
      </c>
      <c r="H496" t="s">
        <v>79</v>
      </c>
      <c r="I496" t="s">
        <v>79</v>
      </c>
      <c r="J496" t="s">
        <v>77</v>
      </c>
      <c r="K496" t="s">
        <v>75</v>
      </c>
      <c r="L496">
        <v>15250</v>
      </c>
      <c r="M496" t="s">
        <v>546</v>
      </c>
      <c r="U496">
        <v>0</v>
      </c>
      <c r="V496">
        <v>0</v>
      </c>
      <c r="W496">
        <v>15250</v>
      </c>
    </row>
    <row r="497" spans="1:23" hidden="1" x14ac:dyDescent="0.45">
      <c r="A497" t="s">
        <v>1459</v>
      </c>
      <c r="B497">
        <v>0</v>
      </c>
      <c r="C497" t="s">
        <v>1628</v>
      </c>
      <c r="D497" t="s">
        <v>1628</v>
      </c>
      <c r="E497" t="s">
        <v>1619</v>
      </c>
      <c r="F497" t="s">
        <v>542</v>
      </c>
      <c r="G497" t="s">
        <v>77</v>
      </c>
      <c r="H497" t="s">
        <v>79</v>
      </c>
      <c r="I497" t="s">
        <v>1459</v>
      </c>
      <c r="J497" t="s">
        <v>1460</v>
      </c>
      <c r="K497" t="s">
        <v>75</v>
      </c>
      <c r="L497">
        <v>15250</v>
      </c>
      <c r="M497" t="s">
        <v>546</v>
      </c>
      <c r="U497">
        <v>0</v>
      </c>
      <c r="V497">
        <v>0</v>
      </c>
      <c r="W497">
        <v>15250</v>
      </c>
    </row>
    <row r="498" spans="1:23" hidden="1" x14ac:dyDescent="0.45">
      <c r="A498" t="s">
        <v>1461</v>
      </c>
      <c r="B498">
        <v>0</v>
      </c>
      <c r="C498" t="s">
        <v>1628</v>
      </c>
      <c r="D498" t="s">
        <v>1628</v>
      </c>
      <c r="E498" t="s">
        <v>1619</v>
      </c>
      <c r="F498" t="s">
        <v>542</v>
      </c>
      <c r="G498" t="s">
        <v>77</v>
      </c>
      <c r="H498" t="s">
        <v>74</v>
      </c>
      <c r="I498" t="s">
        <v>1462</v>
      </c>
      <c r="J498" t="s">
        <v>1463</v>
      </c>
      <c r="K498" t="s">
        <v>75</v>
      </c>
      <c r="L498">
        <v>578436.6</v>
      </c>
      <c r="M498" t="s">
        <v>76</v>
      </c>
      <c r="P498">
        <v>1</v>
      </c>
      <c r="U498">
        <v>0</v>
      </c>
      <c r="V498">
        <v>0</v>
      </c>
      <c r="W498">
        <v>587160.48</v>
      </c>
    </row>
    <row r="499" spans="1:23" hidden="1" x14ac:dyDescent="0.45">
      <c r="A499" t="s">
        <v>1461</v>
      </c>
      <c r="B499">
        <v>0</v>
      </c>
      <c r="C499" t="s">
        <v>1628</v>
      </c>
      <c r="D499" t="s">
        <v>1628</v>
      </c>
      <c r="E499" t="s">
        <v>1619</v>
      </c>
      <c r="F499" t="s">
        <v>542</v>
      </c>
      <c r="G499" t="s">
        <v>77</v>
      </c>
      <c r="H499" t="s">
        <v>74</v>
      </c>
      <c r="I499" t="s">
        <v>1464</v>
      </c>
      <c r="J499" t="s">
        <v>1465</v>
      </c>
      <c r="K499" t="s">
        <v>75</v>
      </c>
      <c r="L499">
        <v>485985.8</v>
      </c>
      <c r="M499" t="s">
        <v>76</v>
      </c>
      <c r="P499">
        <v>1</v>
      </c>
      <c r="U499">
        <v>0</v>
      </c>
      <c r="V499">
        <v>0</v>
      </c>
      <c r="W499">
        <v>587160.48</v>
      </c>
    </row>
    <row r="500" spans="1:23" hidden="1" x14ac:dyDescent="0.45">
      <c r="A500" t="s">
        <v>1461</v>
      </c>
      <c r="B500">
        <v>0</v>
      </c>
      <c r="C500" t="s">
        <v>1628</v>
      </c>
      <c r="D500" t="s">
        <v>1628</v>
      </c>
      <c r="E500" t="s">
        <v>1619</v>
      </c>
      <c r="F500" t="s">
        <v>542</v>
      </c>
      <c r="G500" t="s">
        <v>77</v>
      </c>
      <c r="H500" t="s">
        <v>74</v>
      </c>
      <c r="I500" t="s">
        <v>1466</v>
      </c>
      <c r="J500" t="s">
        <v>1467</v>
      </c>
      <c r="K500" t="s">
        <v>75</v>
      </c>
      <c r="L500">
        <v>284038</v>
      </c>
      <c r="M500" t="s">
        <v>76</v>
      </c>
      <c r="Q500">
        <v>1</v>
      </c>
      <c r="U500">
        <v>0</v>
      </c>
      <c r="V500">
        <v>0</v>
      </c>
      <c r="W500">
        <v>587160.48</v>
      </c>
    </row>
    <row r="501" spans="1:23" hidden="1" x14ac:dyDescent="0.45">
      <c r="A501" t="s">
        <v>1461</v>
      </c>
      <c r="B501">
        <v>0</v>
      </c>
      <c r="C501" t="s">
        <v>1628</v>
      </c>
      <c r="D501" t="s">
        <v>1628</v>
      </c>
      <c r="E501" t="s">
        <v>1619</v>
      </c>
      <c r="F501" t="s">
        <v>542</v>
      </c>
      <c r="G501" t="s">
        <v>77</v>
      </c>
      <c r="H501" t="s">
        <v>74</v>
      </c>
      <c r="I501" t="s">
        <v>1468</v>
      </c>
      <c r="J501" t="s">
        <v>77</v>
      </c>
      <c r="K501" t="s">
        <v>75</v>
      </c>
      <c r="L501">
        <v>1074669</v>
      </c>
      <c r="M501" t="s">
        <v>76</v>
      </c>
      <c r="U501">
        <v>0</v>
      </c>
      <c r="V501">
        <v>0</v>
      </c>
      <c r="W501">
        <v>587160.48</v>
      </c>
    </row>
    <row r="502" spans="1:23" hidden="1" x14ac:dyDescent="0.45">
      <c r="A502" t="s">
        <v>1461</v>
      </c>
      <c r="B502">
        <v>0</v>
      </c>
      <c r="C502" t="s">
        <v>1628</v>
      </c>
      <c r="D502" t="s">
        <v>1628</v>
      </c>
      <c r="E502" t="s">
        <v>1619</v>
      </c>
      <c r="F502" t="s">
        <v>542</v>
      </c>
      <c r="G502" t="s">
        <v>77</v>
      </c>
      <c r="H502" t="s">
        <v>74</v>
      </c>
      <c r="I502" t="s">
        <v>1469</v>
      </c>
      <c r="J502" t="s">
        <v>77</v>
      </c>
      <c r="K502" t="s">
        <v>75</v>
      </c>
      <c r="L502">
        <v>512673</v>
      </c>
      <c r="M502" t="s">
        <v>76</v>
      </c>
      <c r="U502">
        <v>0</v>
      </c>
      <c r="V502">
        <v>0</v>
      </c>
      <c r="W502">
        <v>587160.48</v>
      </c>
    </row>
    <row r="503" spans="1:23" hidden="1" x14ac:dyDescent="0.45">
      <c r="A503" t="s">
        <v>1461</v>
      </c>
      <c r="B503">
        <v>0</v>
      </c>
      <c r="C503" t="s">
        <v>1628</v>
      </c>
      <c r="D503" t="s">
        <v>1628</v>
      </c>
      <c r="E503" t="s">
        <v>1619</v>
      </c>
      <c r="F503" t="s">
        <v>542</v>
      </c>
      <c r="G503" t="s">
        <v>77</v>
      </c>
      <c r="H503" t="s">
        <v>78</v>
      </c>
      <c r="I503" t="s">
        <v>1464</v>
      </c>
      <c r="J503" t="s">
        <v>1470</v>
      </c>
      <c r="K503" t="s">
        <v>75</v>
      </c>
      <c r="L503">
        <v>502480</v>
      </c>
      <c r="M503" t="s">
        <v>76</v>
      </c>
      <c r="P503">
        <v>1</v>
      </c>
      <c r="U503">
        <v>0</v>
      </c>
      <c r="V503">
        <v>0</v>
      </c>
      <c r="W503">
        <v>446970.8</v>
      </c>
    </row>
    <row r="504" spans="1:23" hidden="1" x14ac:dyDescent="0.45">
      <c r="A504" t="s">
        <v>1461</v>
      </c>
      <c r="B504">
        <v>0</v>
      </c>
      <c r="C504" t="s">
        <v>1628</v>
      </c>
      <c r="D504" t="s">
        <v>1628</v>
      </c>
      <c r="E504" t="s">
        <v>1619</v>
      </c>
      <c r="F504" t="s">
        <v>542</v>
      </c>
      <c r="G504" t="s">
        <v>77</v>
      </c>
      <c r="H504" t="s">
        <v>78</v>
      </c>
      <c r="I504" t="s">
        <v>1466</v>
      </c>
      <c r="J504" t="s">
        <v>1471</v>
      </c>
      <c r="K504" t="s">
        <v>75</v>
      </c>
      <c r="L504">
        <v>439032.4</v>
      </c>
      <c r="M504" t="s">
        <v>76</v>
      </c>
      <c r="Q504">
        <v>1</v>
      </c>
      <c r="U504">
        <v>0</v>
      </c>
      <c r="V504">
        <v>0</v>
      </c>
      <c r="W504">
        <v>446970.8</v>
      </c>
    </row>
    <row r="505" spans="1:23" hidden="1" x14ac:dyDescent="0.45">
      <c r="A505" t="s">
        <v>1461</v>
      </c>
      <c r="B505">
        <v>0</v>
      </c>
      <c r="C505" t="s">
        <v>1628</v>
      </c>
      <c r="D505" t="s">
        <v>1628</v>
      </c>
      <c r="E505" t="s">
        <v>1619</v>
      </c>
      <c r="F505" t="s">
        <v>542</v>
      </c>
      <c r="G505" t="s">
        <v>77</v>
      </c>
      <c r="H505" t="s">
        <v>78</v>
      </c>
      <c r="I505" t="s">
        <v>1469</v>
      </c>
      <c r="J505" t="s">
        <v>77</v>
      </c>
      <c r="K505" t="s">
        <v>75</v>
      </c>
      <c r="L505">
        <v>399400</v>
      </c>
      <c r="M505" t="s">
        <v>76</v>
      </c>
      <c r="U505">
        <v>0</v>
      </c>
      <c r="V505">
        <v>0</v>
      </c>
      <c r="W505">
        <v>446970.8</v>
      </c>
    </row>
    <row r="506" spans="1:23" hidden="1" x14ac:dyDescent="0.45">
      <c r="A506" t="s">
        <v>1472</v>
      </c>
      <c r="B506">
        <v>1</v>
      </c>
      <c r="C506" t="s">
        <v>1631</v>
      </c>
      <c r="D506" t="s">
        <v>1631</v>
      </c>
      <c r="E506" t="s">
        <v>1624</v>
      </c>
      <c r="F506" t="s">
        <v>1473</v>
      </c>
      <c r="G506" t="s">
        <v>1262</v>
      </c>
      <c r="H506" t="s">
        <v>74</v>
      </c>
      <c r="I506" t="s">
        <v>1474</v>
      </c>
      <c r="J506" t="s">
        <v>77</v>
      </c>
      <c r="K506" t="s">
        <v>75</v>
      </c>
      <c r="L506">
        <v>1937119</v>
      </c>
      <c r="M506" t="s">
        <v>76</v>
      </c>
      <c r="N506">
        <v>2268382.5</v>
      </c>
      <c r="U506">
        <v>0</v>
      </c>
      <c r="V506">
        <v>0</v>
      </c>
      <c r="W506">
        <v>2268382.5</v>
      </c>
    </row>
    <row r="507" spans="1:23" hidden="1" x14ac:dyDescent="0.45">
      <c r="A507" t="s">
        <v>1472</v>
      </c>
      <c r="B507">
        <v>0</v>
      </c>
      <c r="C507" t="s">
        <v>1631</v>
      </c>
      <c r="D507" t="s">
        <v>1631</v>
      </c>
      <c r="E507" t="s">
        <v>1624</v>
      </c>
      <c r="F507" t="s">
        <v>1473</v>
      </c>
      <c r="G507" t="s">
        <v>77</v>
      </c>
      <c r="H507" t="s">
        <v>74</v>
      </c>
      <c r="I507" t="s">
        <v>1475</v>
      </c>
      <c r="J507" t="s">
        <v>1476</v>
      </c>
      <c r="K507" t="s">
        <v>75</v>
      </c>
      <c r="L507">
        <v>2199147</v>
      </c>
      <c r="M507" t="s">
        <v>76</v>
      </c>
      <c r="S507">
        <v>1</v>
      </c>
      <c r="U507">
        <v>0</v>
      </c>
      <c r="V507">
        <v>0</v>
      </c>
      <c r="W507">
        <v>2268382.5</v>
      </c>
    </row>
    <row r="508" spans="1:23" hidden="1" x14ac:dyDescent="0.45">
      <c r="A508" t="s">
        <v>1472</v>
      </c>
      <c r="B508">
        <v>0</v>
      </c>
      <c r="C508" t="s">
        <v>1631</v>
      </c>
      <c r="D508" t="s">
        <v>1631</v>
      </c>
      <c r="E508" t="s">
        <v>1624</v>
      </c>
      <c r="F508" t="s">
        <v>1473</v>
      </c>
      <c r="G508" t="s">
        <v>77</v>
      </c>
      <c r="H508" t="s">
        <v>74</v>
      </c>
      <c r="I508" t="s">
        <v>1477</v>
      </c>
      <c r="J508" t="s">
        <v>1478</v>
      </c>
      <c r="K508" t="s">
        <v>75</v>
      </c>
      <c r="L508">
        <v>2298233</v>
      </c>
      <c r="M508" t="s">
        <v>76</v>
      </c>
      <c r="S508">
        <v>1</v>
      </c>
      <c r="U508">
        <v>0</v>
      </c>
      <c r="V508">
        <v>0</v>
      </c>
      <c r="W508">
        <v>2268382.5</v>
      </c>
    </row>
    <row r="509" spans="1:23" hidden="1" x14ac:dyDescent="0.45">
      <c r="A509" t="s">
        <v>1472</v>
      </c>
      <c r="B509">
        <v>0</v>
      </c>
      <c r="C509" t="s">
        <v>1631</v>
      </c>
      <c r="D509" t="s">
        <v>1631</v>
      </c>
      <c r="E509" t="s">
        <v>1624</v>
      </c>
      <c r="F509" t="s">
        <v>1473</v>
      </c>
      <c r="G509" t="s">
        <v>77</v>
      </c>
      <c r="H509" t="s">
        <v>74</v>
      </c>
      <c r="I509" t="s">
        <v>1479</v>
      </c>
      <c r="J509" t="s">
        <v>77</v>
      </c>
      <c r="K509" t="s">
        <v>75</v>
      </c>
      <c r="L509">
        <v>2639031</v>
      </c>
      <c r="M509" t="s">
        <v>76</v>
      </c>
      <c r="U509">
        <v>0</v>
      </c>
      <c r="V509">
        <v>0</v>
      </c>
      <c r="W509">
        <v>2268382.5</v>
      </c>
    </row>
    <row r="510" spans="1:23" hidden="1" x14ac:dyDescent="0.45">
      <c r="A510" t="s">
        <v>1472</v>
      </c>
      <c r="B510">
        <v>0</v>
      </c>
      <c r="C510" t="s">
        <v>1631</v>
      </c>
      <c r="D510" t="s">
        <v>1631</v>
      </c>
      <c r="E510" t="s">
        <v>1624</v>
      </c>
      <c r="F510" t="s">
        <v>1473</v>
      </c>
      <c r="G510" t="s">
        <v>77</v>
      </c>
      <c r="H510" t="s">
        <v>78</v>
      </c>
      <c r="I510" t="s">
        <v>1480</v>
      </c>
      <c r="J510" t="s">
        <v>1481</v>
      </c>
      <c r="K510" t="s">
        <v>75</v>
      </c>
      <c r="L510">
        <v>134345</v>
      </c>
      <c r="M510" t="s">
        <v>546</v>
      </c>
      <c r="S510">
        <v>1</v>
      </c>
      <c r="T510">
        <v>1</v>
      </c>
      <c r="U510">
        <v>0</v>
      </c>
      <c r="V510">
        <v>0</v>
      </c>
      <c r="W510">
        <v>131010.71428571429</v>
      </c>
    </row>
    <row r="511" spans="1:23" hidden="1" x14ac:dyDescent="0.45">
      <c r="A511" t="s">
        <v>1472</v>
      </c>
      <c r="B511">
        <v>0</v>
      </c>
      <c r="C511" t="s">
        <v>1631</v>
      </c>
      <c r="D511" t="s">
        <v>1631</v>
      </c>
      <c r="E511" t="s">
        <v>1624</v>
      </c>
      <c r="F511" t="s">
        <v>1473</v>
      </c>
      <c r="G511" t="s">
        <v>77</v>
      </c>
      <c r="H511" t="s">
        <v>78</v>
      </c>
      <c r="I511" t="s">
        <v>1482</v>
      </c>
      <c r="J511" t="s">
        <v>1483</v>
      </c>
      <c r="K511" t="s">
        <v>75</v>
      </c>
      <c r="L511">
        <v>136670</v>
      </c>
      <c r="M511" t="s">
        <v>546</v>
      </c>
      <c r="U511">
        <v>0</v>
      </c>
      <c r="V511">
        <v>0</v>
      </c>
      <c r="W511">
        <v>131010.71428571429</v>
      </c>
    </row>
    <row r="512" spans="1:23" hidden="1" x14ac:dyDescent="0.45">
      <c r="A512" t="s">
        <v>1472</v>
      </c>
      <c r="B512">
        <v>0</v>
      </c>
      <c r="C512" t="s">
        <v>1631</v>
      </c>
      <c r="D512" t="s">
        <v>1631</v>
      </c>
      <c r="E512" t="s">
        <v>1624</v>
      </c>
      <c r="F512" t="s">
        <v>1473</v>
      </c>
      <c r="G512" t="s">
        <v>77</v>
      </c>
      <c r="H512" t="s">
        <v>78</v>
      </c>
      <c r="I512" t="s">
        <v>1484</v>
      </c>
      <c r="J512" t="s">
        <v>1485</v>
      </c>
      <c r="K512" t="s">
        <v>75</v>
      </c>
      <c r="L512">
        <v>88540</v>
      </c>
      <c r="M512" t="s">
        <v>546</v>
      </c>
      <c r="U512">
        <v>0</v>
      </c>
      <c r="V512">
        <v>0</v>
      </c>
      <c r="W512">
        <v>131010.71428571429</v>
      </c>
    </row>
    <row r="513" spans="1:23" hidden="1" x14ac:dyDescent="0.45">
      <c r="A513" t="s">
        <v>1472</v>
      </c>
      <c r="B513">
        <v>0</v>
      </c>
      <c r="C513" t="s">
        <v>1631</v>
      </c>
      <c r="D513" t="s">
        <v>1631</v>
      </c>
      <c r="E513" t="s">
        <v>1624</v>
      </c>
      <c r="F513" t="s">
        <v>1473</v>
      </c>
      <c r="G513" t="s">
        <v>77</v>
      </c>
      <c r="H513" t="s">
        <v>78</v>
      </c>
      <c r="I513" t="s">
        <v>1486</v>
      </c>
      <c r="J513" t="s">
        <v>1487</v>
      </c>
      <c r="K513" t="s">
        <v>75</v>
      </c>
      <c r="L513">
        <v>136462.5</v>
      </c>
      <c r="M513" t="s">
        <v>546</v>
      </c>
      <c r="U513">
        <v>0</v>
      </c>
      <c r="V513">
        <v>0</v>
      </c>
      <c r="W513">
        <v>131010.71428571429</v>
      </c>
    </row>
    <row r="514" spans="1:23" hidden="1" x14ac:dyDescent="0.45">
      <c r="A514" t="s">
        <v>1472</v>
      </c>
      <c r="B514">
        <v>0</v>
      </c>
      <c r="C514" t="s">
        <v>1631</v>
      </c>
      <c r="D514" t="s">
        <v>1631</v>
      </c>
      <c r="E514" t="s">
        <v>1624</v>
      </c>
      <c r="F514" t="s">
        <v>1473</v>
      </c>
      <c r="G514" t="s">
        <v>77</v>
      </c>
      <c r="H514" t="s">
        <v>78</v>
      </c>
      <c r="I514" t="s">
        <v>1488</v>
      </c>
      <c r="J514" t="s">
        <v>1489</v>
      </c>
      <c r="K514" t="s">
        <v>75</v>
      </c>
      <c r="L514">
        <v>85562.5</v>
      </c>
      <c r="M514" t="s">
        <v>546</v>
      </c>
      <c r="U514">
        <v>0</v>
      </c>
      <c r="V514">
        <v>0</v>
      </c>
      <c r="W514">
        <v>131010.71428571429</v>
      </c>
    </row>
    <row r="515" spans="1:23" hidden="1" x14ac:dyDescent="0.45">
      <c r="A515" t="s">
        <v>1472</v>
      </c>
      <c r="B515">
        <v>0</v>
      </c>
      <c r="C515" t="s">
        <v>1631</v>
      </c>
      <c r="D515" t="s">
        <v>1631</v>
      </c>
      <c r="E515" t="s">
        <v>1624</v>
      </c>
      <c r="F515" t="s">
        <v>1473</v>
      </c>
      <c r="G515" t="s">
        <v>77</v>
      </c>
      <c r="H515" t="s">
        <v>78</v>
      </c>
      <c r="I515" t="s">
        <v>1490</v>
      </c>
      <c r="J515" t="s">
        <v>77</v>
      </c>
      <c r="K515" t="s">
        <v>75</v>
      </c>
      <c r="L515">
        <v>219930</v>
      </c>
      <c r="M515" t="s">
        <v>546</v>
      </c>
      <c r="U515">
        <v>0</v>
      </c>
      <c r="V515">
        <v>0</v>
      </c>
      <c r="W515">
        <v>131010.71428571429</v>
      </c>
    </row>
    <row r="516" spans="1:23" hidden="1" x14ac:dyDescent="0.45">
      <c r="A516" t="s">
        <v>1472</v>
      </c>
      <c r="B516">
        <v>0</v>
      </c>
      <c r="C516" t="s">
        <v>1631</v>
      </c>
      <c r="D516" t="s">
        <v>1631</v>
      </c>
      <c r="E516" t="s">
        <v>1624</v>
      </c>
      <c r="F516" t="s">
        <v>1473</v>
      </c>
      <c r="G516" t="s">
        <v>77</v>
      </c>
      <c r="H516" t="s">
        <v>78</v>
      </c>
      <c r="I516" t="s">
        <v>1491</v>
      </c>
      <c r="J516" t="s">
        <v>77</v>
      </c>
      <c r="K516" t="s">
        <v>75</v>
      </c>
      <c r="L516">
        <v>115565</v>
      </c>
      <c r="M516" t="s">
        <v>546</v>
      </c>
      <c r="U516">
        <v>0</v>
      </c>
      <c r="V516">
        <v>0</v>
      </c>
      <c r="W516">
        <v>131010.71428571429</v>
      </c>
    </row>
    <row r="517" spans="1:23" hidden="1" x14ac:dyDescent="0.45">
      <c r="A517" t="s">
        <v>1472</v>
      </c>
      <c r="B517">
        <v>0</v>
      </c>
      <c r="C517" t="s">
        <v>1631</v>
      </c>
      <c r="D517" t="s">
        <v>1631</v>
      </c>
      <c r="E517" t="s">
        <v>1624</v>
      </c>
      <c r="F517" t="s">
        <v>1473</v>
      </c>
      <c r="G517" t="s">
        <v>77</v>
      </c>
      <c r="H517" t="s">
        <v>87</v>
      </c>
      <c r="I517" t="s">
        <v>1492</v>
      </c>
      <c r="J517" t="s">
        <v>1493</v>
      </c>
      <c r="K517" t="s">
        <v>75</v>
      </c>
      <c r="L517">
        <v>677000</v>
      </c>
      <c r="M517" t="s">
        <v>76</v>
      </c>
      <c r="U517">
        <v>0</v>
      </c>
      <c r="V517">
        <v>0</v>
      </c>
      <c r="W517">
        <v>713883.33333333337</v>
      </c>
    </row>
    <row r="518" spans="1:23" hidden="1" x14ac:dyDescent="0.45">
      <c r="A518" t="s">
        <v>1472</v>
      </c>
      <c r="B518">
        <v>0</v>
      </c>
      <c r="C518" t="s">
        <v>1631</v>
      </c>
      <c r="D518" t="s">
        <v>1631</v>
      </c>
      <c r="E518" t="s">
        <v>1624</v>
      </c>
      <c r="F518" t="s">
        <v>1473</v>
      </c>
      <c r="G518" t="s">
        <v>77</v>
      </c>
      <c r="H518" t="s">
        <v>87</v>
      </c>
      <c r="I518" t="s">
        <v>1494</v>
      </c>
      <c r="J518" t="s">
        <v>1495</v>
      </c>
      <c r="K518" t="s">
        <v>75</v>
      </c>
      <c r="L518">
        <v>814650</v>
      </c>
      <c r="M518" t="s">
        <v>76</v>
      </c>
      <c r="U518">
        <v>0</v>
      </c>
      <c r="V518">
        <v>0</v>
      </c>
      <c r="W518">
        <v>713883.33333333337</v>
      </c>
    </row>
    <row r="519" spans="1:23" hidden="1" x14ac:dyDescent="0.45">
      <c r="A519" t="s">
        <v>1472</v>
      </c>
      <c r="B519">
        <v>0</v>
      </c>
      <c r="C519" t="s">
        <v>1631</v>
      </c>
      <c r="D519" t="s">
        <v>1631</v>
      </c>
      <c r="E519" t="s">
        <v>1624</v>
      </c>
      <c r="F519" t="s">
        <v>1473</v>
      </c>
      <c r="G519" t="s">
        <v>77</v>
      </c>
      <c r="H519" t="s">
        <v>87</v>
      </c>
      <c r="I519" t="s">
        <v>1496</v>
      </c>
      <c r="J519" t="s">
        <v>1497</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24"/>
  <sheetViews>
    <sheetView workbookViewId="0"/>
  </sheetViews>
  <sheetFormatPr defaultRowHeight="14.25" x14ac:dyDescent="0.45"/>
  <cols>
    <col min="1" max="1" width="23.46484375" bestFit="1" customWidth="1"/>
    <col min="2" max="2" width="19.59765625" bestFit="1" customWidth="1"/>
    <col min="3" max="3" width="19.73046875" bestFit="1" customWidth="1"/>
    <col min="4" max="4" width="12.06640625" bestFit="1" customWidth="1"/>
    <col min="5" max="5" width="12" customWidth="1"/>
    <col min="6" max="6" width="17.86328125" bestFit="1" customWidth="1"/>
    <col min="7" max="7" width="23.3984375" bestFit="1" customWidth="1"/>
    <col min="8" max="8" width="11.73046875" bestFit="1" customWidth="1"/>
    <col min="9" max="9" width="10" bestFit="1" customWidth="1"/>
    <col min="10" max="10" width="28.73046875" bestFit="1" customWidth="1"/>
    <col min="11" max="11" width="26.59765625" bestFit="1" customWidth="1"/>
    <col min="12" max="12" width="21" bestFit="1" customWidth="1"/>
    <col min="13" max="13" width="31" bestFit="1" customWidth="1"/>
    <col min="14" max="14" width="11.73046875" bestFit="1" customWidth="1"/>
    <col min="15" max="15" width="17.265625" bestFit="1" customWidth="1"/>
  </cols>
  <sheetData>
    <row r="1" spans="1:4" x14ac:dyDescent="0.45">
      <c r="A1" t="s">
        <v>11</v>
      </c>
      <c r="B1" t="s">
        <v>236</v>
      </c>
      <c r="C1" t="s">
        <v>238</v>
      </c>
      <c r="D1" t="s">
        <v>237</v>
      </c>
    </row>
    <row r="2" spans="1:4" x14ac:dyDescent="0.45">
      <c r="A2" t="s">
        <v>74</v>
      </c>
      <c r="B2">
        <v>0</v>
      </c>
      <c r="C2">
        <v>0</v>
      </c>
      <c r="D2">
        <v>1746357427.5950999</v>
      </c>
    </row>
    <row r="3" spans="1:4" x14ac:dyDescent="0.45">
      <c r="A3" t="s">
        <v>80</v>
      </c>
      <c r="B3">
        <v>0</v>
      </c>
      <c r="C3">
        <v>0</v>
      </c>
      <c r="D3">
        <v>6743498.0999999996</v>
      </c>
    </row>
    <row r="4" spans="1:4" x14ac:dyDescent="0.45">
      <c r="A4" t="s">
        <v>87</v>
      </c>
      <c r="B4">
        <v>0</v>
      </c>
      <c r="C4">
        <v>0</v>
      </c>
      <c r="D4">
        <v>8096588</v>
      </c>
    </row>
    <row r="5" spans="1:4" x14ac:dyDescent="0.45">
      <c r="A5" t="s">
        <v>78</v>
      </c>
      <c r="B5">
        <v>0</v>
      </c>
      <c r="C5">
        <v>0</v>
      </c>
      <c r="D5">
        <v>11600787.008850001</v>
      </c>
    </row>
    <row r="6" spans="1:4" x14ac:dyDescent="0.45">
      <c r="A6" t="s">
        <v>79</v>
      </c>
      <c r="B6">
        <v>0</v>
      </c>
      <c r="C6">
        <v>0</v>
      </c>
      <c r="D6">
        <v>1210801.8399999999</v>
      </c>
    </row>
    <row r="7" spans="1:4" x14ac:dyDescent="0.45">
      <c r="A7" t="s">
        <v>84</v>
      </c>
      <c r="B7">
        <v>0</v>
      </c>
      <c r="C7">
        <v>0</v>
      </c>
      <c r="D7">
        <v>369095.75</v>
      </c>
    </row>
    <row r="8" spans="1:4" x14ac:dyDescent="0.45">
      <c r="A8" t="s">
        <v>78</v>
      </c>
      <c r="B8">
        <v>84819.86</v>
      </c>
      <c r="C8">
        <v>0</v>
      </c>
      <c r="D8">
        <v>84819.86</v>
      </c>
    </row>
    <row r="9" spans="1:4" x14ac:dyDescent="0.45">
      <c r="A9" t="s">
        <v>78</v>
      </c>
      <c r="B9">
        <v>0</v>
      </c>
      <c r="C9">
        <v>82355.759999999995</v>
      </c>
      <c r="D9">
        <v>82355.759999999995</v>
      </c>
    </row>
    <row r="10" spans="1:4" x14ac:dyDescent="0.45">
      <c r="A10" t="s">
        <v>79</v>
      </c>
      <c r="B10">
        <v>0</v>
      </c>
      <c r="C10">
        <v>4465</v>
      </c>
      <c r="D10">
        <v>4465</v>
      </c>
    </row>
    <row r="11" spans="1:4" x14ac:dyDescent="0.45">
      <c r="A11" t="s">
        <v>80</v>
      </c>
      <c r="B11">
        <v>0</v>
      </c>
      <c r="C11">
        <v>46493</v>
      </c>
      <c r="D11">
        <v>46493</v>
      </c>
    </row>
    <row r="12" spans="1:4" x14ac:dyDescent="0.45">
      <c r="A12" t="s">
        <v>85</v>
      </c>
      <c r="B12">
        <v>0</v>
      </c>
      <c r="C12">
        <v>0</v>
      </c>
      <c r="D12">
        <v>746825</v>
      </c>
    </row>
    <row r="13" spans="1:4" x14ac:dyDescent="0.45">
      <c r="A13" t="s">
        <v>74</v>
      </c>
      <c r="B13">
        <v>0</v>
      </c>
      <c r="C13">
        <v>250009.29</v>
      </c>
      <c r="D13">
        <v>500018.58</v>
      </c>
    </row>
    <row r="14" spans="1:4" x14ac:dyDescent="0.45">
      <c r="A14" t="s">
        <v>74</v>
      </c>
      <c r="B14">
        <v>0</v>
      </c>
      <c r="C14">
        <v>268683.28999999998</v>
      </c>
      <c r="D14">
        <v>268683.28999999998</v>
      </c>
    </row>
    <row r="15" spans="1:4" x14ac:dyDescent="0.45">
      <c r="A15" t="s">
        <v>78</v>
      </c>
      <c r="B15">
        <v>0</v>
      </c>
      <c r="C15">
        <v>77380</v>
      </c>
      <c r="D15">
        <v>77380</v>
      </c>
    </row>
    <row r="16" spans="1:4" x14ac:dyDescent="0.45">
      <c r="A16" t="s">
        <v>74</v>
      </c>
      <c r="B16">
        <v>0</v>
      </c>
      <c r="C16">
        <v>884063.5148</v>
      </c>
      <c r="D16">
        <v>884063.5148</v>
      </c>
    </row>
    <row r="17" spans="1:4" x14ac:dyDescent="0.45">
      <c r="A17" t="s">
        <v>74</v>
      </c>
      <c r="B17">
        <v>0</v>
      </c>
      <c r="C17">
        <v>955673.5148</v>
      </c>
      <c r="D17">
        <v>955673.5148</v>
      </c>
    </row>
    <row r="18" spans="1:4" x14ac:dyDescent="0.45">
      <c r="A18" t="s">
        <v>74</v>
      </c>
      <c r="B18">
        <v>698239.19319999998</v>
      </c>
      <c r="C18">
        <v>0</v>
      </c>
      <c r="D18">
        <v>698239.19319999998</v>
      </c>
    </row>
    <row r="19" spans="1:4" x14ac:dyDescent="0.45">
      <c r="A19" t="s">
        <v>74</v>
      </c>
      <c r="B19">
        <v>0</v>
      </c>
      <c r="C19">
        <v>797390.69319999998</v>
      </c>
      <c r="D19">
        <v>797390.69319999998</v>
      </c>
    </row>
    <row r="20" spans="1:4" x14ac:dyDescent="0.45">
      <c r="A20" t="s">
        <v>78</v>
      </c>
      <c r="B20">
        <v>56615</v>
      </c>
      <c r="C20">
        <v>0</v>
      </c>
      <c r="D20">
        <v>56615</v>
      </c>
    </row>
    <row r="21" spans="1:4" x14ac:dyDescent="0.45">
      <c r="A21" t="s">
        <v>87</v>
      </c>
      <c r="B21">
        <v>0</v>
      </c>
      <c r="C21">
        <v>163600</v>
      </c>
      <c r="D21">
        <v>163600</v>
      </c>
    </row>
    <row r="22" spans="1:4" x14ac:dyDescent="0.45">
      <c r="A22" t="s">
        <v>74</v>
      </c>
      <c r="B22">
        <v>546874</v>
      </c>
      <c r="C22">
        <v>0</v>
      </c>
      <c r="D22">
        <v>546874</v>
      </c>
    </row>
    <row r="23" spans="1:4" x14ac:dyDescent="0.45">
      <c r="A23" t="s">
        <v>74</v>
      </c>
      <c r="B23">
        <v>0</v>
      </c>
      <c r="C23">
        <v>539687</v>
      </c>
      <c r="D23">
        <v>539687</v>
      </c>
    </row>
    <row r="24" spans="1:4" x14ac:dyDescent="0.45">
      <c r="A24" t="s">
        <v>74</v>
      </c>
      <c r="B24">
        <v>0</v>
      </c>
      <c r="C24">
        <v>546087</v>
      </c>
      <c r="D24">
        <v>546087</v>
      </c>
    </row>
    <row r="25" spans="1:4" x14ac:dyDescent="0.45">
      <c r="A25" t="s">
        <v>74</v>
      </c>
      <c r="B25">
        <v>0</v>
      </c>
      <c r="C25">
        <v>546874</v>
      </c>
      <c r="D25">
        <v>546874</v>
      </c>
    </row>
    <row r="26" spans="1:4" x14ac:dyDescent="0.45">
      <c r="A26" t="s">
        <v>74</v>
      </c>
      <c r="B26">
        <v>0</v>
      </c>
      <c r="C26">
        <v>915193.07519999996</v>
      </c>
      <c r="D26">
        <v>915193.07519999996</v>
      </c>
    </row>
    <row r="27" spans="1:4" x14ac:dyDescent="0.45">
      <c r="A27" t="s">
        <v>74</v>
      </c>
      <c r="B27">
        <v>676807.62479999999</v>
      </c>
      <c r="C27">
        <v>0</v>
      </c>
      <c r="D27">
        <v>676807.62479999999</v>
      </c>
    </row>
    <row r="28" spans="1:4" x14ac:dyDescent="0.45">
      <c r="A28" t="s">
        <v>74</v>
      </c>
      <c r="B28">
        <v>0</v>
      </c>
      <c r="C28">
        <v>799179.59589999996</v>
      </c>
      <c r="D28">
        <v>799179.59589999996</v>
      </c>
    </row>
    <row r="29" spans="1:4" x14ac:dyDescent="0.45">
      <c r="A29" t="s">
        <v>74</v>
      </c>
      <c r="B29">
        <v>0</v>
      </c>
      <c r="C29">
        <v>662391.20189999999</v>
      </c>
      <c r="D29">
        <v>662391.20189999999</v>
      </c>
    </row>
    <row r="30" spans="1:4" x14ac:dyDescent="0.45">
      <c r="A30" t="s">
        <v>74</v>
      </c>
      <c r="B30">
        <v>0</v>
      </c>
      <c r="C30">
        <v>603650.83429999999</v>
      </c>
      <c r="D30">
        <v>603650.83429999999</v>
      </c>
    </row>
    <row r="31" spans="1:4" x14ac:dyDescent="0.45">
      <c r="A31" t="s">
        <v>74</v>
      </c>
      <c r="B31">
        <v>0</v>
      </c>
      <c r="C31">
        <v>704353.69850000006</v>
      </c>
      <c r="D31">
        <v>704353.69850000006</v>
      </c>
    </row>
    <row r="32" spans="1:4" x14ac:dyDescent="0.45">
      <c r="A32" t="s">
        <v>74</v>
      </c>
      <c r="B32">
        <v>0</v>
      </c>
      <c r="C32">
        <v>797556.84589999996</v>
      </c>
      <c r="D32">
        <v>797556.84589999996</v>
      </c>
    </row>
    <row r="33" spans="1:4" x14ac:dyDescent="0.45">
      <c r="A33" t="s">
        <v>74</v>
      </c>
      <c r="B33">
        <v>0</v>
      </c>
      <c r="C33">
        <v>1528347.713</v>
      </c>
      <c r="D33">
        <v>3056695.426</v>
      </c>
    </row>
    <row r="34" spans="1:4" x14ac:dyDescent="0.45">
      <c r="A34" t="s">
        <v>74</v>
      </c>
      <c r="B34">
        <v>1344821.5530000001</v>
      </c>
      <c r="C34">
        <v>0</v>
      </c>
      <c r="D34">
        <v>1344821.5530000001</v>
      </c>
    </row>
    <row r="35" spans="1:4" x14ac:dyDescent="0.45">
      <c r="A35" t="s">
        <v>74</v>
      </c>
      <c r="B35">
        <v>0</v>
      </c>
      <c r="C35">
        <v>1369572.1780000001</v>
      </c>
      <c r="D35">
        <v>1369572.1780000001</v>
      </c>
    </row>
    <row r="36" spans="1:4" x14ac:dyDescent="0.45">
      <c r="A36" t="s">
        <v>74</v>
      </c>
      <c r="B36">
        <v>0</v>
      </c>
      <c r="C36">
        <v>77523</v>
      </c>
      <c r="D36">
        <v>77523</v>
      </c>
    </row>
    <row r="37" spans="1:4" x14ac:dyDescent="0.45">
      <c r="A37" t="s">
        <v>857</v>
      </c>
      <c r="B37">
        <v>0</v>
      </c>
      <c r="C37">
        <v>0</v>
      </c>
      <c r="D37">
        <v>195019.03999999998</v>
      </c>
    </row>
    <row r="38" spans="1:4" x14ac:dyDescent="0.45">
      <c r="A38" t="s">
        <v>81</v>
      </c>
      <c r="B38">
        <v>0</v>
      </c>
      <c r="C38">
        <v>0</v>
      </c>
      <c r="D38">
        <v>394811.69750000001</v>
      </c>
    </row>
    <row r="39" spans="1:4" x14ac:dyDescent="0.45">
      <c r="A39" t="s">
        <v>74</v>
      </c>
      <c r="B39">
        <v>707268</v>
      </c>
      <c r="C39">
        <v>0</v>
      </c>
      <c r="D39">
        <v>707268</v>
      </c>
    </row>
    <row r="40" spans="1:4" x14ac:dyDescent="0.45">
      <c r="A40" t="s">
        <v>78</v>
      </c>
      <c r="B40">
        <v>249543</v>
      </c>
      <c r="C40">
        <v>0</v>
      </c>
      <c r="D40">
        <v>249543</v>
      </c>
    </row>
    <row r="41" spans="1:4" x14ac:dyDescent="0.45">
      <c r="A41" t="s">
        <v>878</v>
      </c>
      <c r="B41">
        <v>40076</v>
      </c>
      <c r="C41">
        <v>0</v>
      </c>
      <c r="D41">
        <v>40076</v>
      </c>
    </row>
    <row r="42" spans="1:4" x14ac:dyDescent="0.45">
      <c r="A42" t="s">
        <v>81</v>
      </c>
      <c r="B42">
        <v>5659</v>
      </c>
      <c r="C42">
        <v>0</v>
      </c>
      <c r="D42">
        <v>5659</v>
      </c>
    </row>
    <row r="43" spans="1:4" x14ac:dyDescent="0.45">
      <c r="A43" t="s">
        <v>74</v>
      </c>
      <c r="B43">
        <v>0</v>
      </c>
      <c r="C43">
        <v>1799363.91</v>
      </c>
      <c r="D43">
        <v>1799363.91</v>
      </c>
    </row>
    <row r="44" spans="1:4" x14ac:dyDescent="0.45">
      <c r="A44" t="s">
        <v>74</v>
      </c>
      <c r="B44">
        <v>0</v>
      </c>
      <c r="C44">
        <v>1860468.77</v>
      </c>
      <c r="D44">
        <v>1860468.77</v>
      </c>
    </row>
    <row r="45" spans="1:4" x14ac:dyDescent="0.45">
      <c r="A45" t="s">
        <v>74</v>
      </c>
      <c r="B45">
        <v>0</v>
      </c>
      <c r="C45">
        <v>2088989.94</v>
      </c>
      <c r="D45">
        <v>2088989.94</v>
      </c>
    </row>
    <row r="46" spans="1:4" x14ac:dyDescent="0.45">
      <c r="A46" t="s">
        <v>78</v>
      </c>
      <c r="B46">
        <v>0</v>
      </c>
      <c r="C46">
        <v>275128.5</v>
      </c>
      <c r="D46">
        <v>275128.5</v>
      </c>
    </row>
    <row r="47" spans="1:4" x14ac:dyDescent="0.45">
      <c r="A47" t="s">
        <v>78</v>
      </c>
      <c r="B47">
        <v>0</v>
      </c>
      <c r="C47">
        <v>250700</v>
      </c>
      <c r="D47">
        <v>250700</v>
      </c>
    </row>
    <row r="48" spans="1:4" x14ac:dyDescent="0.45">
      <c r="A48" t="s">
        <v>74</v>
      </c>
      <c r="B48">
        <v>0</v>
      </c>
      <c r="C48">
        <v>966776.52500000002</v>
      </c>
      <c r="D48">
        <v>966776.52500000002</v>
      </c>
    </row>
    <row r="49" spans="1:4" x14ac:dyDescent="0.45">
      <c r="A49" t="s">
        <v>74</v>
      </c>
      <c r="B49">
        <v>0</v>
      </c>
      <c r="C49">
        <v>999838</v>
      </c>
      <c r="D49">
        <v>999838</v>
      </c>
    </row>
    <row r="50" spans="1:4" x14ac:dyDescent="0.45">
      <c r="A50" t="s">
        <v>74</v>
      </c>
      <c r="B50">
        <v>0</v>
      </c>
      <c r="C50">
        <v>391843</v>
      </c>
      <c r="D50">
        <v>391843</v>
      </c>
    </row>
    <row r="51" spans="1:4" x14ac:dyDescent="0.45">
      <c r="A51" t="s">
        <v>74</v>
      </c>
      <c r="B51">
        <v>0</v>
      </c>
      <c r="C51">
        <v>556400</v>
      </c>
      <c r="D51">
        <v>556400</v>
      </c>
    </row>
    <row r="52" spans="1:4" x14ac:dyDescent="0.45">
      <c r="A52" t="s">
        <v>78</v>
      </c>
      <c r="B52">
        <v>0</v>
      </c>
      <c r="C52">
        <v>86455</v>
      </c>
      <c r="D52">
        <v>86455</v>
      </c>
    </row>
    <row r="53" spans="1:4" x14ac:dyDescent="0.45">
      <c r="A53" t="s">
        <v>82</v>
      </c>
      <c r="B53">
        <v>0</v>
      </c>
      <c r="C53">
        <v>0</v>
      </c>
      <c r="D53">
        <v>29813.035</v>
      </c>
    </row>
    <row r="54" spans="1:4" x14ac:dyDescent="0.45">
      <c r="A54" t="s">
        <v>74</v>
      </c>
      <c r="B54">
        <v>0</v>
      </c>
      <c r="C54">
        <v>771360</v>
      </c>
      <c r="D54">
        <v>771360</v>
      </c>
    </row>
    <row r="55" spans="1:4" x14ac:dyDescent="0.45">
      <c r="A55" t="s">
        <v>74</v>
      </c>
      <c r="B55">
        <v>0</v>
      </c>
      <c r="C55">
        <v>59267</v>
      </c>
      <c r="D55">
        <v>59267</v>
      </c>
    </row>
    <row r="56" spans="1:4" x14ac:dyDescent="0.45">
      <c r="A56" t="s">
        <v>89</v>
      </c>
      <c r="B56">
        <v>0</v>
      </c>
      <c r="C56">
        <v>66097</v>
      </c>
      <c r="D56">
        <v>66097</v>
      </c>
    </row>
    <row r="57" spans="1:4" x14ac:dyDescent="0.45">
      <c r="A57" t="s">
        <v>74</v>
      </c>
      <c r="B57">
        <v>0</v>
      </c>
      <c r="C57">
        <v>890399.91630000004</v>
      </c>
      <c r="D57">
        <v>890399.91630000004</v>
      </c>
    </row>
    <row r="58" spans="1:4" x14ac:dyDescent="0.45">
      <c r="A58" t="s">
        <v>74</v>
      </c>
      <c r="B58">
        <v>0</v>
      </c>
      <c r="C58">
        <v>794714.91630000004</v>
      </c>
      <c r="D58">
        <v>794714.91630000004</v>
      </c>
    </row>
    <row r="59" spans="1:4" x14ac:dyDescent="0.45">
      <c r="A59" t="s">
        <v>74</v>
      </c>
      <c r="B59">
        <v>0</v>
      </c>
      <c r="C59">
        <v>556087</v>
      </c>
      <c r="D59">
        <v>1112174</v>
      </c>
    </row>
    <row r="60" spans="1:4" x14ac:dyDescent="0.45">
      <c r="A60" t="s">
        <v>74</v>
      </c>
      <c r="B60">
        <v>0</v>
      </c>
      <c r="C60">
        <v>822069.41630000004</v>
      </c>
      <c r="D60">
        <v>822069.41630000004</v>
      </c>
    </row>
    <row r="61" spans="1:4" x14ac:dyDescent="0.45">
      <c r="A61" t="s">
        <v>74</v>
      </c>
      <c r="B61">
        <v>0</v>
      </c>
      <c r="C61">
        <v>774111.86129999999</v>
      </c>
      <c r="D61">
        <v>774111.86129999999</v>
      </c>
    </row>
    <row r="62" spans="1:4" x14ac:dyDescent="0.45">
      <c r="A62" t="s">
        <v>74</v>
      </c>
      <c r="B62">
        <v>0</v>
      </c>
      <c r="C62">
        <v>562068</v>
      </c>
      <c r="D62">
        <v>562068</v>
      </c>
    </row>
    <row r="63" spans="1:4" x14ac:dyDescent="0.45">
      <c r="A63" t="s">
        <v>74</v>
      </c>
      <c r="B63">
        <v>0</v>
      </c>
      <c r="C63">
        <v>10020.6</v>
      </c>
      <c r="D63">
        <v>10020.6</v>
      </c>
    </row>
    <row r="64" spans="1:4" x14ac:dyDescent="0.45">
      <c r="A64" t="s">
        <v>74</v>
      </c>
      <c r="B64">
        <v>0</v>
      </c>
      <c r="C64">
        <v>811832</v>
      </c>
      <c r="D64">
        <v>811832</v>
      </c>
    </row>
    <row r="65" spans="1:4" x14ac:dyDescent="0.45">
      <c r="A65" t="s">
        <v>74</v>
      </c>
      <c r="B65">
        <v>0</v>
      </c>
      <c r="C65">
        <v>762655</v>
      </c>
      <c r="D65">
        <v>762655</v>
      </c>
    </row>
    <row r="66" spans="1:4" x14ac:dyDescent="0.45">
      <c r="A66" t="s">
        <v>74</v>
      </c>
      <c r="B66">
        <v>0</v>
      </c>
      <c r="C66">
        <v>610999.57999999996</v>
      </c>
      <c r="D66">
        <v>610999.57999999996</v>
      </c>
    </row>
    <row r="67" spans="1:4" x14ac:dyDescent="0.45">
      <c r="A67" t="s">
        <v>74</v>
      </c>
      <c r="B67">
        <v>0</v>
      </c>
      <c r="C67">
        <v>702750.88</v>
      </c>
      <c r="D67">
        <v>702750.88</v>
      </c>
    </row>
    <row r="68" spans="1:4" x14ac:dyDescent="0.45">
      <c r="A68" t="s">
        <v>74</v>
      </c>
      <c r="B68">
        <v>0</v>
      </c>
      <c r="C68">
        <v>694257.81</v>
      </c>
      <c r="D68">
        <v>694257.81</v>
      </c>
    </row>
    <row r="69" spans="1:4" x14ac:dyDescent="0.45">
      <c r="A69" t="s">
        <v>74</v>
      </c>
      <c r="B69">
        <v>0</v>
      </c>
      <c r="C69">
        <v>599783.57999999996</v>
      </c>
      <c r="D69">
        <v>599783.57999999996</v>
      </c>
    </row>
    <row r="70" spans="1:4" x14ac:dyDescent="0.45">
      <c r="A70" t="s">
        <v>82</v>
      </c>
      <c r="B70">
        <v>0</v>
      </c>
      <c r="C70">
        <v>14272.665000000001</v>
      </c>
      <c r="D70">
        <v>57090.66</v>
      </c>
    </row>
    <row r="71" spans="1:4" x14ac:dyDescent="0.45">
      <c r="A71" t="s">
        <v>82</v>
      </c>
      <c r="B71">
        <v>0</v>
      </c>
      <c r="C71">
        <v>8646</v>
      </c>
      <c r="D71">
        <v>25938</v>
      </c>
    </row>
    <row r="72" spans="1:4" x14ac:dyDescent="0.45">
      <c r="A72" t="s">
        <v>82</v>
      </c>
      <c r="B72">
        <v>0</v>
      </c>
      <c r="C72">
        <v>13490.6</v>
      </c>
      <c r="D72">
        <v>13490.6</v>
      </c>
    </row>
    <row r="73" spans="1:4" x14ac:dyDescent="0.45">
      <c r="A73" t="s">
        <v>82</v>
      </c>
      <c r="B73">
        <v>0</v>
      </c>
      <c r="C73">
        <v>15466</v>
      </c>
      <c r="D73">
        <v>30932</v>
      </c>
    </row>
    <row r="74" spans="1:4" x14ac:dyDescent="0.45">
      <c r="A74" t="s">
        <v>84</v>
      </c>
      <c r="B74">
        <v>0</v>
      </c>
      <c r="C74">
        <v>20801</v>
      </c>
      <c r="D74">
        <v>41602</v>
      </c>
    </row>
    <row r="75" spans="1:4" x14ac:dyDescent="0.45">
      <c r="A75" t="s">
        <v>84</v>
      </c>
      <c r="B75">
        <v>0</v>
      </c>
      <c r="C75">
        <v>38977</v>
      </c>
      <c r="D75">
        <v>77954</v>
      </c>
    </row>
    <row r="76" spans="1:4" x14ac:dyDescent="0.45">
      <c r="A76" t="s">
        <v>84</v>
      </c>
      <c r="B76">
        <v>0</v>
      </c>
      <c r="C76">
        <v>36058.9</v>
      </c>
      <c r="D76">
        <v>36058.9</v>
      </c>
    </row>
    <row r="77" spans="1:4" x14ac:dyDescent="0.45">
      <c r="A77" t="s">
        <v>878</v>
      </c>
      <c r="B77">
        <v>0</v>
      </c>
      <c r="C77">
        <v>176226.76670000001</v>
      </c>
      <c r="D77">
        <v>352453.53340000001</v>
      </c>
    </row>
    <row r="78" spans="1:4" x14ac:dyDescent="0.45">
      <c r="A78" t="s">
        <v>878</v>
      </c>
      <c r="B78">
        <v>0</v>
      </c>
      <c r="C78">
        <v>112931</v>
      </c>
      <c r="D78">
        <v>112931</v>
      </c>
    </row>
    <row r="79" spans="1:4" x14ac:dyDescent="0.45">
      <c r="A79" t="s">
        <v>878</v>
      </c>
      <c r="B79">
        <v>0</v>
      </c>
      <c r="C79">
        <v>0</v>
      </c>
      <c r="D79">
        <v>5884135.4009800004</v>
      </c>
    </row>
    <row r="80" spans="1:4" x14ac:dyDescent="0.45">
      <c r="A80" t="s">
        <v>878</v>
      </c>
      <c r="B80">
        <v>0</v>
      </c>
      <c r="C80">
        <v>301607.11829999997</v>
      </c>
      <c r="D80">
        <v>301607.11829999997</v>
      </c>
    </row>
    <row r="81" spans="1:4" x14ac:dyDescent="0.45">
      <c r="A81" t="s">
        <v>878</v>
      </c>
      <c r="B81">
        <v>0</v>
      </c>
      <c r="C81">
        <v>237360.43539999999</v>
      </c>
      <c r="D81">
        <v>237360.43539999999</v>
      </c>
    </row>
    <row r="82" spans="1:4" x14ac:dyDescent="0.45">
      <c r="A82" t="s">
        <v>878</v>
      </c>
      <c r="B82">
        <v>0</v>
      </c>
      <c r="C82">
        <v>323561</v>
      </c>
      <c r="D82">
        <v>323561</v>
      </c>
    </row>
    <row r="83" spans="1:4" x14ac:dyDescent="0.45">
      <c r="A83" t="s">
        <v>878</v>
      </c>
      <c r="B83">
        <v>0</v>
      </c>
      <c r="C83">
        <v>158541</v>
      </c>
      <c r="D83">
        <v>158541</v>
      </c>
    </row>
    <row r="84" spans="1:4" x14ac:dyDescent="0.45">
      <c r="A84" t="s">
        <v>878</v>
      </c>
      <c r="B84">
        <v>0</v>
      </c>
      <c r="C84">
        <v>549180</v>
      </c>
      <c r="D84">
        <v>549180</v>
      </c>
    </row>
    <row r="85" spans="1:4" x14ac:dyDescent="0.45">
      <c r="A85" t="s">
        <v>878</v>
      </c>
      <c r="B85">
        <v>0</v>
      </c>
      <c r="C85">
        <v>357324</v>
      </c>
      <c r="D85">
        <v>357324</v>
      </c>
    </row>
    <row r="86" spans="1:4" x14ac:dyDescent="0.45">
      <c r="A86" t="s">
        <v>878</v>
      </c>
      <c r="B86">
        <v>0</v>
      </c>
      <c r="C86">
        <v>333049.96999999997</v>
      </c>
      <c r="D86">
        <v>333049.96999999997</v>
      </c>
    </row>
    <row r="87" spans="1:4" x14ac:dyDescent="0.45">
      <c r="A87" t="s">
        <v>878</v>
      </c>
      <c r="B87">
        <v>0</v>
      </c>
      <c r="C87">
        <v>589962.93999999994</v>
      </c>
      <c r="D87">
        <v>589962.93999999994</v>
      </c>
    </row>
    <row r="88" spans="1:4" x14ac:dyDescent="0.45">
      <c r="A88" t="s">
        <v>878</v>
      </c>
      <c r="B88">
        <v>0</v>
      </c>
      <c r="C88">
        <v>298057.09000000003</v>
      </c>
      <c r="D88">
        <v>298057.09000000003</v>
      </c>
    </row>
    <row r="89" spans="1:4" x14ac:dyDescent="0.45">
      <c r="A89" t="s">
        <v>878</v>
      </c>
      <c r="B89">
        <v>0</v>
      </c>
      <c r="C89">
        <v>133723.48000000001</v>
      </c>
      <c r="D89">
        <v>133723.48000000001</v>
      </c>
    </row>
    <row r="90" spans="1:4" x14ac:dyDescent="0.45">
      <c r="A90" t="s">
        <v>81</v>
      </c>
      <c r="B90">
        <v>0</v>
      </c>
      <c r="C90">
        <v>59540.964999999997</v>
      </c>
      <c r="D90">
        <v>178622.89499999999</v>
      </c>
    </row>
    <row r="91" spans="1:4" x14ac:dyDescent="0.45">
      <c r="A91" t="s">
        <v>81</v>
      </c>
      <c r="B91">
        <v>0</v>
      </c>
      <c r="C91">
        <v>49257</v>
      </c>
      <c r="D91">
        <v>49257</v>
      </c>
    </row>
    <row r="92" spans="1:4" x14ac:dyDescent="0.45">
      <c r="A92" t="s">
        <v>81</v>
      </c>
      <c r="B92">
        <v>0</v>
      </c>
      <c r="C92">
        <v>61113.69</v>
      </c>
      <c r="D92">
        <v>61113.69</v>
      </c>
    </row>
    <row r="93" spans="1:4" x14ac:dyDescent="0.45">
      <c r="A93" t="s">
        <v>81</v>
      </c>
      <c r="B93">
        <v>0</v>
      </c>
      <c r="C93">
        <v>49259</v>
      </c>
      <c r="D93">
        <v>98518</v>
      </c>
    </row>
    <row r="94" spans="1:4" x14ac:dyDescent="0.45">
      <c r="A94" t="s">
        <v>81</v>
      </c>
      <c r="B94">
        <v>0</v>
      </c>
      <c r="C94">
        <v>10872</v>
      </c>
      <c r="D94">
        <v>10872</v>
      </c>
    </row>
    <row r="95" spans="1:4" x14ac:dyDescent="0.45">
      <c r="A95" t="s">
        <v>81</v>
      </c>
      <c r="B95">
        <v>0</v>
      </c>
      <c r="C95">
        <v>10806</v>
      </c>
      <c r="D95">
        <v>10806</v>
      </c>
    </row>
    <row r="96" spans="1:4" x14ac:dyDescent="0.45">
      <c r="A96" t="s">
        <v>81</v>
      </c>
      <c r="B96">
        <v>0</v>
      </c>
      <c r="C96">
        <v>99830</v>
      </c>
      <c r="D96">
        <v>99830</v>
      </c>
    </row>
    <row r="97" spans="1:4" x14ac:dyDescent="0.45">
      <c r="A97" t="s">
        <v>81</v>
      </c>
      <c r="B97">
        <v>0</v>
      </c>
      <c r="C97">
        <v>99830.7</v>
      </c>
      <c r="D97">
        <v>99830.7</v>
      </c>
    </row>
    <row r="98" spans="1:4" x14ac:dyDescent="0.45">
      <c r="A98" t="s">
        <v>74</v>
      </c>
      <c r="B98">
        <v>827507</v>
      </c>
      <c r="C98">
        <v>0</v>
      </c>
      <c r="D98">
        <v>827507</v>
      </c>
    </row>
    <row r="99" spans="1:4" x14ac:dyDescent="0.45">
      <c r="A99" t="s">
        <v>74</v>
      </c>
      <c r="B99">
        <v>0</v>
      </c>
      <c r="C99">
        <v>768011.21</v>
      </c>
      <c r="D99">
        <v>3072044.84</v>
      </c>
    </row>
    <row r="100" spans="1:4" x14ac:dyDescent="0.45">
      <c r="A100" t="s">
        <v>74</v>
      </c>
      <c r="B100">
        <v>0</v>
      </c>
      <c r="C100">
        <v>766251.51</v>
      </c>
      <c r="D100">
        <v>1532503.02</v>
      </c>
    </row>
    <row r="101" spans="1:4" x14ac:dyDescent="0.45">
      <c r="A101" t="s">
        <v>74</v>
      </c>
      <c r="B101">
        <v>0</v>
      </c>
      <c r="C101">
        <v>574950</v>
      </c>
      <c r="D101">
        <v>2299800</v>
      </c>
    </row>
    <row r="102" spans="1:4" x14ac:dyDescent="0.45">
      <c r="A102" t="s">
        <v>74</v>
      </c>
      <c r="B102">
        <v>0</v>
      </c>
      <c r="C102">
        <v>573190.63</v>
      </c>
      <c r="D102">
        <v>1146381.26</v>
      </c>
    </row>
    <row r="103" spans="1:4" x14ac:dyDescent="0.45">
      <c r="A103" t="s">
        <v>74</v>
      </c>
      <c r="B103">
        <v>0</v>
      </c>
      <c r="C103">
        <v>193060.88</v>
      </c>
      <c r="D103">
        <v>386121.76</v>
      </c>
    </row>
    <row r="104" spans="1:4" x14ac:dyDescent="0.45">
      <c r="A104" t="s">
        <v>74</v>
      </c>
      <c r="B104">
        <v>0</v>
      </c>
      <c r="C104">
        <v>399124</v>
      </c>
      <c r="D104">
        <v>399124</v>
      </c>
    </row>
    <row r="105" spans="1:4" x14ac:dyDescent="0.45">
      <c r="A105" t="s">
        <v>78</v>
      </c>
      <c r="B105">
        <v>127190.1</v>
      </c>
      <c r="C105">
        <v>0</v>
      </c>
      <c r="D105">
        <v>127190.1</v>
      </c>
    </row>
    <row r="106" spans="1:4" x14ac:dyDescent="0.45">
      <c r="A106" t="s">
        <v>74</v>
      </c>
      <c r="B106">
        <v>0</v>
      </c>
      <c r="C106">
        <v>1097224</v>
      </c>
      <c r="D106">
        <v>1097224</v>
      </c>
    </row>
    <row r="107" spans="1:4" x14ac:dyDescent="0.45">
      <c r="A107" t="s">
        <v>74</v>
      </c>
      <c r="B107">
        <v>0</v>
      </c>
      <c r="C107">
        <v>729678</v>
      </c>
      <c r="D107">
        <v>729678</v>
      </c>
    </row>
    <row r="108" spans="1:4" x14ac:dyDescent="0.45">
      <c r="A108" t="s">
        <v>74</v>
      </c>
      <c r="B108">
        <v>0</v>
      </c>
      <c r="C108">
        <v>715153</v>
      </c>
      <c r="D108">
        <v>715153</v>
      </c>
    </row>
    <row r="109" spans="1:4" x14ac:dyDescent="0.45">
      <c r="A109" t="s">
        <v>74</v>
      </c>
      <c r="B109">
        <v>0</v>
      </c>
      <c r="C109">
        <v>813485</v>
      </c>
      <c r="D109">
        <v>813485</v>
      </c>
    </row>
    <row r="110" spans="1:4" x14ac:dyDescent="0.45">
      <c r="A110" t="s">
        <v>78</v>
      </c>
      <c r="B110">
        <v>0</v>
      </c>
      <c r="C110">
        <v>24400</v>
      </c>
      <c r="D110">
        <v>24400</v>
      </c>
    </row>
    <row r="111" spans="1:4" x14ac:dyDescent="0.45">
      <c r="A111" t="s">
        <v>78</v>
      </c>
      <c r="B111">
        <v>0</v>
      </c>
      <c r="C111">
        <v>40000</v>
      </c>
      <c r="D111">
        <v>40000</v>
      </c>
    </row>
    <row r="112" spans="1:4" x14ac:dyDescent="0.45">
      <c r="A112" t="s">
        <v>78</v>
      </c>
      <c r="B112">
        <v>0</v>
      </c>
      <c r="C112">
        <v>39312</v>
      </c>
      <c r="D112">
        <v>39312</v>
      </c>
    </row>
    <row r="113" spans="1:4" x14ac:dyDescent="0.45">
      <c r="A113" t="s">
        <v>78</v>
      </c>
      <c r="B113">
        <v>30000</v>
      </c>
      <c r="C113">
        <v>0</v>
      </c>
      <c r="D113">
        <v>30000</v>
      </c>
    </row>
    <row r="114" spans="1:4" x14ac:dyDescent="0.45">
      <c r="A114" t="s">
        <v>79</v>
      </c>
      <c r="B114">
        <v>0</v>
      </c>
      <c r="C114">
        <v>29300</v>
      </c>
      <c r="D114">
        <v>29300</v>
      </c>
    </row>
    <row r="115" spans="1:4" x14ac:dyDescent="0.45">
      <c r="A115" t="s">
        <v>79</v>
      </c>
      <c r="B115">
        <v>0</v>
      </c>
      <c r="C115">
        <v>34700</v>
      </c>
      <c r="D115">
        <v>34700</v>
      </c>
    </row>
    <row r="116" spans="1:4" x14ac:dyDescent="0.45">
      <c r="A116" t="s">
        <v>83</v>
      </c>
      <c r="B116">
        <v>0</v>
      </c>
      <c r="C116">
        <v>0</v>
      </c>
      <c r="D116">
        <v>21590</v>
      </c>
    </row>
    <row r="117" spans="1:4" x14ac:dyDescent="0.45">
      <c r="A117" t="s">
        <v>74</v>
      </c>
      <c r="B117">
        <v>0</v>
      </c>
      <c r="C117">
        <v>693643.72</v>
      </c>
      <c r="D117">
        <v>693643.72</v>
      </c>
    </row>
    <row r="118" spans="1:4" x14ac:dyDescent="0.45">
      <c r="A118" t="s">
        <v>74</v>
      </c>
      <c r="B118">
        <v>0</v>
      </c>
      <c r="C118">
        <v>761179.23</v>
      </c>
      <c r="D118">
        <v>761179.23</v>
      </c>
    </row>
    <row r="119" spans="1:4" x14ac:dyDescent="0.45">
      <c r="A119" t="s">
        <v>74</v>
      </c>
      <c r="B119">
        <v>0</v>
      </c>
      <c r="C119">
        <v>689502.57</v>
      </c>
      <c r="D119">
        <v>689502.57</v>
      </c>
    </row>
    <row r="120" spans="1:4" x14ac:dyDescent="0.45">
      <c r="A120" t="s">
        <v>74</v>
      </c>
      <c r="B120">
        <v>0</v>
      </c>
      <c r="C120">
        <v>699839.43</v>
      </c>
      <c r="D120">
        <v>699839.43</v>
      </c>
    </row>
    <row r="121" spans="1:4" x14ac:dyDescent="0.45">
      <c r="A121" t="s">
        <v>1426</v>
      </c>
      <c r="B121">
        <v>0</v>
      </c>
      <c r="C121">
        <v>0</v>
      </c>
      <c r="D121">
        <v>448280</v>
      </c>
    </row>
    <row r="122" spans="1:4" x14ac:dyDescent="0.45">
      <c r="A122" t="s">
        <v>1432</v>
      </c>
      <c r="B122">
        <v>0</v>
      </c>
      <c r="C122">
        <v>0</v>
      </c>
      <c r="D122">
        <v>745884</v>
      </c>
    </row>
    <row r="123" spans="1:4" x14ac:dyDescent="0.45">
      <c r="A123" t="s">
        <v>74</v>
      </c>
      <c r="B123">
        <v>0</v>
      </c>
      <c r="C123">
        <v>284038</v>
      </c>
      <c r="D123">
        <v>284038</v>
      </c>
    </row>
    <row r="124" spans="1:4" x14ac:dyDescent="0.45">
      <c r="A124" t="s">
        <v>78</v>
      </c>
      <c r="B124">
        <v>0</v>
      </c>
      <c r="C124">
        <v>439032.4</v>
      </c>
      <c r="D124">
        <v>439032.4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AI514"/>
  <sheetViews>
    <sheetView topLeftCell="P1" workbookViewId="0">
      <selection activeCell="R27" sqref="R27"/>
    </sheetView>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s>
  <sheetData>
    <row r="1" spans="1:3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row>
    <row r="2" spans="1:35"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row>
    <row r="3" spans="1:35"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AA3">
        <v>1589701.8589999999</v>
      </c>
      <c r="AB3">
        <v>1589701.8589999999</v>
      </c>
      <c r="AC3">
        <v>1589701.8589999999</v>
      </c>
      <c r="AH3">
        <v>1589701.8589999999</v>
      </c>
      <c r="AI3">
        <v>1589701.8589999999</v>
      </c>
    </row>
    <row r="4" spans="1:35"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35"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35"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35"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35"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row>
    <row r="9" spans="1:35"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AA9">
        <v>113990.39999999999</v>
      </c>
      <c r="AB9">
        <v>113990.39999999999</v>
      </c>
      <c r="AC9">
        <v>113990.39999999999</v>
      </c>
      <c r="AH9">
        <v>113990.39999999999</v>
      </c>
      <c r="AI9">
        <v>113990.39999999999</v>
      </c>
    </row>
    <row r="10" spans="1:35"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35"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row>
    <row r="12" spans="1:35"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35"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AA13">
        <v>1816968.2560000001</v>
      </c>
      <c r="AC13">
        <v>1816968.2560000001</v>
      </c>
      <c r="AH13">
        <v>1816968.2560000001</v>
      </c>
      <c r="AI13">
        <v>1816968.2560000001</v>
      </c>
    </row>
    <row r="14" spans="1:35"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row>
    <row r="15" spans="1:35"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35"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35"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35"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35"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35"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35"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AC21">
        <v>258625</v>
      </c>
      <c r="AD21">
        <v>258625</v>
      </c>
      <c r="AG21">
        <v>258625</v>
      </c>
      <c r="AI21">
        <v>258625</v>
      </c>
    </row>
    <row r="22" spans="1:35"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AC22">
        <v>38675</v>
      </c>
      <c r="AI22">
        <v>38675</v>
      </c>
    </row>
    <row r="23" spans="1:35"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AC23">
        <v>19843.75</v>
      </c>
      <c r="AI23">
        <v>19843.75</v>
      </c>
    </row>
    <row r="24" spans="1:35"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AC24">
        <v>22015</v>
      </c>
      <c r="AI24">
        <v>22015</v>
      </c>
    </row>
    <row r="25" spans="1:35"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row>
    <row r="26" spans="1:35"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35"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row>
    <row r="28" spans="1:35"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AB28">
        <v>238972.34</v>
      </c>
      <c r="AC28">
        <v>238972.34</v>
      </c>
      <c r="AD28">
        <v>238972.34</v>
      </c>
      <c r="AE28">
        <v>238972.34</v>
      </c>
      <c r="AG28">
        <v>238972.34</v>
      </c>
      <c r="AI28">
        <v>238972.34</v>
      </c>
    </row>
    <row r="29" spans="1:35"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AB29">
        <v>21641.24</v>
      </c>
      <c r="AC29">
        <v>21641.24</v>
      </c>
      <c r="AD29">
        <v>21641.24</v>
      </c>
      <c r="AE29">
        <v>21641.24</v>
      </c>
      <c r="AG29">
        <v>21641.24</v>
      </c>
      <c r="AI29">
        <v>21641.24</v>
      </c>
    </row>
    <row r="30" spans="1:35"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row>
    <row r="31" spans="1:35"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35"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35"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row>
    <row r="34" spans="1:35"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AA34">
        <v>1971406</v>
      </c>
      <c r="AC34">
        <v>1971406</v>
      </c>
      <c r="AH34">
        <v>1971406</v>
      </c>
      <c r="AI34">
        <v>1971406</v>
      </c>
    </row>
    <row r="35" spans="1:35"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35"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row>
    <row r="37" spans="1:35"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row>
    <row r="38" spans="1:35"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AC38">
        <v>285763.75</v>
      </c>
      <c r="AD38">
        <v>285763.75</v>
      </c>
      <c r="AG38">
        <v>285763.75</v>
      </c>
      <c r="AI38">
        <v>285763.75</v>
      </c>
    </row>
    <row r="39" spans="1:35"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row>
    <row r="40" spans="1:35"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row>
    <row r="41" spans="1:35"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AA41">
        <v>4465</v>
      </c>
      <c r="AB41">
        <v>4465</v>
      </c>
      <c r="AC41">
        <v>4465</v>
      </c>
      <c r="AH41">
        <v>4465</v>
      </c>
      <c r="AI41">
        <v>4465</v>
      </c>
    </row>
    <row r="42" spans="1:35"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AA42">
        <v>46493</v>
      </c>
      <c r="AB42">
        <v>46493</v>
      </c>
      <c r="AC42">
        <v>46493</v>
      </c>
      <c r="AH42">
        <v>46493</v>
      </c>
      <c r="AI42">
        <v>46493</v>
      </c>
    </row>
    <row r="43" spans="1:35"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row>
    <row r="44" spans="1:35"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row>
    <row r="45" spans="1:35"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35"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row>
    <row r="47" spans="1:35"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AB47">
        <v>100223</v>
      </c>
      <c r="AC47">
        <v>100223</v>
      </c>
      <c r="AD47">
        <v>100223</v>
      </c>
      <c r="AE47">
        <v>100223</v>
      </c>
      <c r="AG47">
        <v>100223</v>
      </c>
      <c r="AI47">
        <v>100223</v>
      </c>
    </row>
    <row r="48" spans="1:35"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35"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AB49">
        <v>100000</v>
      </c>
      <c r="AE49">
        <v>100000</v>
      </c>
      <c r="AG49">
        <v>100000</v>
      </c>
      <c r="AI49">
        <v>100000</v>
      </c>
    </row>
    <row r="50" spans="1:35"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row>
    <row r="51" spans="1:35"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AA51">
        <v>243890</v>
      </c>
      <c r="AH51">
        <v>243890</v>
      </c>
    </row>
    <row r="52" spans="1:35"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F52">
        <v>232970</v>
      </c>
      <c r="AH52">
        <v>232970</v>
      </c>
    </row>
    <row r="53" spans="1:35"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AA53">
        <v>250009.29</v>
      </c>
      <c r="AH53">
        <v>250009.29</v>
      </c>
    </row>
    <row r="54" spans="1:35"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AA54">
        <v>250009.29</v>
      </c>
      <c r="AH54">
        <v>250009.29</v>
      </c>
    </row>
    <row r="55" spans="1:35"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AH55">
        <v>268683.28999999998</v>
      </c>
    </row>
    <row r="56" spans="1:35"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AA56">
        <v>77380</v>
      </c>
      <c r="AB56">
        <v>77380</v>
      </c>
      <c r="AC56">
        <v>77380</v>
      </c>
      <c r="AH56">
        <v>77380</v>
      </c>
      <c r="AI56">
        <v>77380</v>
      </c>
    </row>
    <row r="57" spans="1:35"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row>
    <row r="58" spans="1:35"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row>
    <row r="59" spans="1:35"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35"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35"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35"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AC62">
        <v>799785.87679999997</v>
      </c>
      <c r="AI62">
        <v>799785.87679999997</v>
      </c>
    </row>
    <row r="63" spans="1:35"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AC63">
        <v>884063.5148</v>
      </c>
      <c r="AH63">
        <v>884063.5148</v>
      </c>
      <c r="AI63">
        <v>884063.5148</v>
      </c>
    </row>
    <row r="64" spans="1:35"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AC64">
        <v>955673.5148</v>
      </c>
      <c r="AH64">
        <v>955673.5148</v>
      </c>
      <c r="AI64">
        <v>955673.5148</v>
      </c>
    </row>
    <row r="65" spans="1:35"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row>
    <row r="66" spans="1:35"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AC66">
        <v>797390.69319999998</v>
      </c>
      <c r="AH66">
        <v>797390.69319999998</v>
      </c>
      <c r="AI66">
        <v>797390.69319999998</v>
      </c>
    </row>
    <row r="67" spans="1:35"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row>
    <row r="68" spans="1:35"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35"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35"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35"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35"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AH72">
        <v>163600</v>
      </c>
    </row>
    <row r="73" spans="1:35"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row>
    <row r="74" spans="1:35"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35"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35"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row>
    <row r="77" spans="1:35"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AC77">
        <v>27525</v>
      </c>
      <c r="AD77">
        <v>27525</v>
      </c>
      <c r="AG77">
        <v>27525</v>
      </c>
      <c r="AI77">
        <v>27525</v>
      </c>
    </row>
    <row r="78" spans="1:35"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AC78">
        <v>546874</v>
      </c>
      <c r="AD78">
        <v>546874</v>
      </c>
      <c r="AF78">
        <v>546874</v>
      </c>
      <c r="AG78">
        <v>546874</v>
      </c>
      <c r="AH78">
        <v>546874</v>
      </c>
      <c r="AI78">
        <v>546874</v>
      </c>
    </row>
    <row r="79" spans="1:35"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AC79">
        <v>539687</v>
      </c>
      <c r="AH79">
        <v>539687</v>
      </c>
      <c r="AI79">
        <v>539687</v>
      </c>
    </row>
    <row r="80" spans="1:35"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AC80">
        <v>546087</v>
      </c>
      <c r="AH80">
        <v>546087</v>
      </c>
      <c r="AI80">
        <v>546087</v>
      </c>
    </row>
    <row r="81" spans="1:35"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AC81">
        <v>546874</v>
      </c>
      <c r="AH81">
        <v>546874</v>
      </c>
      <c r="AI81">
        <v>546874</v>
      </c>
    </row>
    <row r="82" spans="1:35"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35"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35"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AA84">
        <v>779870</v>
      </c>
      <c r="AC84">
        <v>779870</v>
      </c>
      <c r="AH84">
        <v>779870</v>
      </c>
      <c r="AI84">
        <v>779870</v>
      </c>
    </row>
    <row r="85" spans="1:35"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AA85">
        <v>777527</v>
      </c>
      <c r="AC85">
        <v>777527</v>
      </c>
      <c r="AH85">
        <v>777527</v>
      </c>
      <c r="AI85">
        <v>777527</v>
      </c>
    </row>
    <row r="86" spans="1:35"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AA86">
        <v>729270</v>
      </c>
      <c r="AC86">
        <v>729270</v>
      </c>
      <c r="AH86">
        <v>729270</v>
      </c>
      <c r="AI86">
        <v>729270</v>
      </c>
    </row>
    <row r="87" spans="1:35"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row>
    <row r="88" spans="1:35"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row>
    <row r="89" spans="1:35"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AA89">
        <v>915193.07519999996</v>
      </c>
      <c r="AC89">
        <v>915193.07519999996</v>
      </c>
      <c r="AH89">
        <v>915193.07519999996</v>
      </c>
      <c r="AI89">
        <v>915193.07519999996</v>
      </c>
    </row>
    <row r="90" spans="1:35"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row>
    <row r="91" spans="1:35"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AA91">
        <v>799179.59589999996</v>
      </c>
      <c r="AC91">
        <v>799179.59589999996</v>
      </c>
      <c r="AH91">
        <v>799179.59589999996</v>
      </c>
      <c r="AI91">
        <v>799179.59589999996</v>
      </c>
    </row>
    <row r="92" spans="1:35"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AA92">
        <v>662391.20189999999</v>
      </c>
      <c r="AC92">
        <v>662391.20189999999</v>
      </c>
      <c r="AH92">
        <v>662391.20189999999</v>
      </c>
      <c r="AI92">
        <v>662391.20189999999</v>
      </c>
    </row>
    <row r="93" spans="1:35"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AA93">
        <v>603650.83429999999</v>
      </c>
      <c r="AC93">
        <v>603650.83429999999</v>
      </c>
      <c r="AH93">
        <v>603650.83429999999</v>
      </c>
      <c r="AI93">
        <v>603650.83429999999</v>
      </c>
    </row>
    <row r="94" spans="1:35"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AA94">
        <v>704353.69850000006</v>
      </c>
      <c r="AC94">
        <v>704353.69850000006</v>
      </c>
      <c r="AH94">
        <v>704353.69850000006</v>
      </c>
      <c r="AI94">
        <v>704353.69850000006</v>
      </c>
    </row>
    <row r="95" spans="1:35"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AA95">
        <v>797556.84589999996</v>
      </c>
      <c r="AC95">
        <v>797556.84589999996</v>
      </c>
      <c r="AH95">
        <v>797556.84589999996</v>
      </c>
      <c r="AI95">
        <v>797556.84589999996</v>
      </c>
    </row>
    <row r="96" spans="1:35"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AA96">
        <v>175290.14</v>
      </c>
      <c r="AB96">
        <v>175290.14</v>
      </c>
      <c r="AC96">
        <v>175290.14</v>
      </c>
      <c r="AH96">
        <v>175290.14</v>
      </c>
      <c r="AI96">
        <v>175290.14</v>
      </c>
    </row>
    <row r="97" spans="1:35"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AA97">
        <v>186588.45</v>
      </c>
      <c r="AB97">
        <v>186588.45</v>
      </c>
      <c r="AC97">
        <v>186588.45</v>
      </c>
      <c r="AH97">
        <v>186588.45</v>
      </c>
      <c r="AI97">
        <v>186588.45</v>
      </c>
    </row>
    <row r="98" spans="1:35"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AA98">
        <v>142897.44</v>
      </c>
      <c r="AB98">
        <v>142897.44</v>
      </c>
      <c r="AC98">
        <v>142897.44</v>
      </c>
      <c r="AH98">
        <v>142897.44</v>
      </c>
      <c r="AI98">
        <v>142897.44</v>
      </c>
    </row>
    <row r="99" spans="1:35"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AA99">
        <v>154433.74</v>
      </c>
      <c r="AB99">
        <v>154433.74</v>
      </c>
      <c r="AC99">
        <v>154433.74</v>
      </c>
      <c r="AH99">
        <v>154433.74</v>
      </c>
      <c r="AI99">
        <v>154433.74</v>
      </c>
    </row>
    <row r="100" spans="1:35"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row>
    <row r="101" spans="1:35"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row>
    <row r="102" spans="1:35"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35"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AA103">
        <v>1528347.713</v>
      </c>
      <c r="AH103">
        <v>1528347.713</v>
      </c>
    </row>
    <row r="104" spans="1:35"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AA104">
        <v>1528347.713</v>
      </c>
      <c r="AH104">
        <v>1528347.713</v>
      </c>
    </row>
    <row r="105" spans="1:35"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row>
    <row r="106" spans="1:35"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AA106">
        <v>1369572.1780000001</v>
      </c>
      <c r="AH106">
        <v>1369572.1780000001</v>
      </c>
    </row>
    <row r="107" spans="1:35"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35"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35"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35"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35"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35"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35"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35"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35"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35"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35"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AB117">
        <v>140356.66</v>
      </c>
      <c r="AC117">
        <v>140356.66</v>
      </c>
      <c r="AD117">
        <v>140356.66</v>
      </c>
      <c r="AE117">
        <v>140356.66</v>
      </c>
      <c r="AG117">
        <v>140356.66</v>
      </c>
      <c r="AI117">
        <v>140356.66</v>
      </c>
    </row>
    <row r="118" spans="1:35"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row>
    <row r="119" spans="1:35"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row>
    <row r="120" spans="1:35"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35"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AA121">
        <v>77523</v>
      </c>
      <c r="AB121">
        <v>77523</v>
      </c>
      <c r="AC121">
        <v>77523</v>
      </c>
      <c r="AH121">
        <v>77523</v>
      </c>
      <c r="AI121">
        <v>77523</v>
      </c>
    </row>
    <row r="122" spans="1:35"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row>
    <row r="123" spans="1:35"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AB123">
        <v>20150</v>
      </c>
      <c r="AC123">
        <v>20150</v>
      </c>
      <c r="AI123">
        <v>20150</v>
      </c>
    </row>
    <row r="124" spans="1:35"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AB124">
        <v>27960</v>
      </c>
      <c r="AC124">
        <v>27960</v>
      </c>
      <c r="AI124">
        <v>27960</v>
      </c>
    </row>
    <row r="125" spans="1:35"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AB125">
        <v>723760</v>
      </c>
      <c r="AI125">
        <v>723760</v>
      </c>
    </row>
    <row r="126" spans="1:35"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AA126">
        <v>1091065</v>
      </c>
      <c r="AC126">
        <v>1091065</v>
      </c>
      <c r="AH126">
        <v>1091065</v>
      </c>
      <c r="AI126">
        <v>1091065</v>
      </c>
    </row>
    <row r="127" spans="1:35"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row>
    <row r="128" spans="1:35"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row>
    <row r="129" spans="1:34"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row>
    <row r="130" spans="1:34"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row>
    <row r="131" spans="1:34"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row>
    <row r="132" spans="1:34"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row>
    <row r="133" spans="1:34"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row>
    <row r="134" spans="1:34"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row>
    <row r="135" spans="1:34"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row>
    <row r="136" spans="1:34"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row>
    <row r="137" spans="1:34"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34"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34"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AF139">
        <v>707268</v>
      </c>
      <c r="AH139">
        <v>707268</v>
      </c>
    </row>
    <row r="140" spans="1:34"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row>
    <row r="141" spans="1:34"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AF141">
        <v>249543</v>
      </c>
      <c r="AH141">
        <v>249543</v>
      </c>
    </row>
    <row r="142" spans="1:34"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row>
    <row r="143" spans="1:34"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AF143">
        <v>40076</v>
      </c>
      <c r="AH143">
        <v>40076</v>
      </c>
    </row>
    <row r="144" spans="1:34"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AF144">
        <v>5659</v>
      </c>
      <c r="AH144">
        <v>5659</v>
      </c>
    </row>
    <row r="145" spans="1:35"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AH145">
        <v>1799363.91</v>
      </c>
    </row>
    <row r="146" spans="1:35"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AH146">
        <v>1860468.77</v>
      </c>
    </row>
    <row r="147" spans="1:35"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AH147">
        <v>2088989.94</v>
      </c>
    </row>
    <row r="148" spans="1:35"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row>
    <row r="149" spans="1:35"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AB149">
        <v>275128.5</v>
      </c>
      <c r="AC149">
        <v>275128.5</v>
      </c>
      <c r="AH149">
        <v>275128.5</v>
      </c>
      <c r="AI149">
        <v>275128.5</v>
      </c>
    </row>
    <row r="150" spans="1:35"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AH150">
        <v>250700</v>
      </c>
    </row>
    <row r="151" spans="1:35"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row>
    <row r="152" spans="1:35"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row>
    <row r="153" spans="1:35"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AA153">
        <v>966776.52500000002</v>
      </c>
      <c r="AH153">
        <v>966776.52500000002</v>
      </c>
    </row>
    <row r="154" spans="1:35"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AC154">
        <v>999838</v>
      </c>
      <c r="AH154">
        <v>999838</v>
      </c>
      <c r="AI154">
        <v>999838</v>
      </c>
    </row>
    <row r="155" spans="1:35"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row>
    <row r="156" spans="1:35"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35"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35"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AB158">
        <v>216608.6</v>
      </c>
      <c r="AC158">
        <v>216608.6</v>
      </c>
      <c r="AI158">
        <v>216608.6</v>
      </c>
    </row>
    <row r="159" spans="1:35"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row>
    <row r="160" spans="1:35"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row>
    <row r="161" spans="1:35"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AA161">
        <v>391843</v>
      </c>
      <c r="AC161">
        <v>391843</v>
      </c>
      <c r="AH161">
        <v>391843</v>
      </c>
      <c r="AI161">
        <v>391843</v>
      </c>
    </row>
    <row r="162" spans="1:35"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AA162">
        <v>556400</v>
      </c>
      <c r="AC162">
        <v>556400</v>
      </c>
      <c r="AH162">
        <v>556400</v>
      </c>
      <c r="AI162">
        <v>556400</v>
      </c>
    </row>
    <row r="163" spans="1:35"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35"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row>
    <row r="165" spans="1:35"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AB165">
        <v>86455</v>
      </c>
      <c r="AC165">
        <v>86455</v>
      </c>
      <c r="AH165">
        <v>86455</v>
      </c>
      <c r="AI165">
        <v>86455</v>
      </c>
    </row>
    <row r="166" spans="1:35"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35"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35"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35"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35"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35"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35"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row>
    <row r="173" spans="1:35"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35"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35"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35"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row>
    <row r="177" spans="1:35"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35"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AH178">
        <v>771360</v>
      </c>
    </row>
    <row r="179" spans="1:35"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AH179">
        <v>59267</v>
      </c>
    </row>
    <row r="180" spans="1:35"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row>
    <row r="181" spans="1:35"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row>
    <row r="182" spans="1:35"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row>
    <row r="183" spans="1:35"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35"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row>
    <row r="185" spans="1:35"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AC185">
        <v>81365</v>
      </c>
      <c r="AI185">
        <v>81365</v>
      </c>
    </row>
    <row r="186" spans="1:35"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35"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row>
    <row r="188" spans="1:35"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AH188">
        <v>66097</v>
      </c>
    </row>
    <row r="189" spans="1:35"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row>
    <row r="190" spans="1:35"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row>
    <row r="191" spans="1:35"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AA191">
        <v>556087</v>
      </c>
      <c r="AB191">
        <v>556087</v>
      </c>
      <c r="AH191">
        <v>556087</v>
      </c>
      <c r="AI191">
        <v>556087</v>
      </c>
    </row>
    <row r="192" spans="1:35"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35"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row>
    <row r="194" spans="1:35"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row>
    <row r="195" spans="1:35"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AA195">
        <v>562068</v>
      </c>
      <c r="AB195">
        <v>562068</v>
      </c>
      <c r="AH195">
        <v>562068</v>
      </c>
      <c r="AI195">
        <v>562068</v>
      </c>
    </row>
    <row r="196" spans="1:35"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AA196">
        <v>556087</v>
      </c>
      <c r="AB196">
        <v>556087</v>
      </c>
      <c r="AH196">
        <v>556087</v>
      </c>
      <c r="AI196">
        <v>556087</v>
      </c>
    </row>
    <row r="197" spans="1:35"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AH197">
        <v>10020.6</v>
      </c>
    </row>
    <row r="198" spans="1:35"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AH198">
        <v>811832</v>
      </c>
    </row>
    <row r="199" spans="1:35"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AH199">
        <v>762655</v>
      </c>
    </row>
    <row r="200" spans="1:35"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AH200">
        <v>610999.57999999996</v>
      </c>
    </row>
    <row r="201" spans="1:35"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AH201">
        <v>702750.88</v>
      </c>
    </row>
    <row r="202" spans="1:35"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AH202">
        <v>694257.81</v>
      </c>
    </row>
    <row r="203" spans="1:35"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AH203">
        <v>599783.57999999996</v>
      </c>
    </row>
    <row r="204" spans="1:35"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row>
    <row r="205" spans="1:35"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35"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35"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AA207">
        <v>140346</v>
      </c>
      <c r="AC207">
        <v>140346</v>
      </c>
      <c r="AH207">
        <v>140346</v>
      </c>
      <c r="AI207">
        <v>140346</v>
      </c>
    </row>
    <row r="208" spans="1:35"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AA208">
        <v>105485.5</v>
      </c>
      <c r="AC208">
        <v>105485.5</v>
      </c>
      <c r="AH208">
        <v>105485.5</v>
      </c>
      <c r="AI208">
        <v>105485.5</v>
      </c>
    </row>
    <row r="209" spans="1:35"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row>
    <row r="210" spans="1:35"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row>
    <row r="211" spans="1:35"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AA211">
        <v>8646</v>
      </c>
      <c r="AB211">
        <v>8646</v>
      </c>
      <c r="AH211">
        <v>8646</v>
      </c>
      <c r="AI211">
        <v>8646</v>
      </c>
    </row>
    <row r="212" spans="1:35"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35"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row>
    <row r="214" spans="1:35"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row>
    <row r="215" spans="1:35"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AA215">
        <v>8646</v>
      </c>
      <c r="AB215">
        <v>8646</v>
      </c>
      <c r="AH215">
        <v>8646</v>
      </c>
      <c r="AI215">
        <v>8646</v>
      </c>
    </row>
    <row r="216" spans="1:35"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AA216">
        <v>8646</v>
      </c>
      <c r="AB216">
        <v>8646</v>
      </c>
      <c r="AH216">
        <v>8646</v>
      </c>
      <c r="AI216">
        <v>8646</v>
      </c>
    </row>
    <row r="217" spans="1:35"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AH217">
        <v>13490.6</v>
      </c>
    </row>
    <row r="218" spans="1:35"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AH218">
        <v>15466</v>
      </c>
    </row>
    <row r="219" spans="1:35"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AH219">
        <v>15466</v>
      </c>
    </row>
    <row r="220" spans="1:35"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AA220">
        <v>20801</v>
      </c>
      <c r="AB220">
        <v>20801</v>
      </c>
      <c r="AH220">
        <v>20801</v>
      </c>
      <c r="AI220">
        <v>20801</v>
      </c>
    </row>
    <row r="221" spans="1:35"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AA221">
        <v>20801</v>
      </c>
      <c r="AB221">
        <v>20801</v>
      </c>
      <c r="AH221">
        <v>20801</v>
      </c>
      <c r="AI221">
        <v>20801</v>
      </c>
    </row>
    <row r="222" spans="1:35"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AH222">
        <v>38977</v>
      </c>
    </row>
    <row r="223" spans="1:35"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AH223">
        <v>38977</v>
      </c>
    </row>
    <row r="224" spans="1:35"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AH224">
        <v>36058.9</v>
      </c>
    </row>
    <row r="225" spans="1:35"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AA225">
        <v>22740</v>
      </c>
      <c r="AC225">
        <v>22740</v>
      </c>
      <c r="AH225">
        <v>22740</v>
      </c>
      <c r="AI225">
        <v>22740</v>
      </c>
    </row>
    <row r="226" spans="1:35"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AA226">
        <v>176226.76670000001</v>
      </c>
      <c r="AB226">
        <v>176226.76670000001</v>
      </c>
      <c r="AH226">
        <v>176226.76670000001</v>
      </c>
      <c r="AI226">
        <v>176226.76670000001</v>
      </c>
    </row>
    <row r="227" spans="1:35"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AA227">
        <v>176226.76670000001</v>
      </c>
      <c r="AB227">
        <v>176226.76670000001</v>
      </c>
      <c r="AH227">
        <v>176226.76670000001</v>
      </c>
      <c r="AI227">
        <v>176226.76670000001</v>
      </c>
    </row>
    <row r="228" spans="1:35"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AA228">
        <v>112931</v>
      </c>
      <c r="AB228">
        <v>112931</v>
      </c>
      <c r="AH228">
        <v>112931</v>
      </c>
      <c r="AI228">
        <v>112931</v>
      </c>
    </row>
    <row r="229" spans="1:35"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35"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AA230">
        <v>301607.11829999997</v>
      </c>
      <c r="AB230">
        <v>301607.11829999997</v>
      </c>
      <c r="AH230">
        <v>301607.11829999997</v>
      </c>
      <c r="AI230">
        <v>301607.11829999997</v>
      </c>
    </row>
    <row r="231" spans="1:35"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AA231">
        <v>237360.43539999999</v>
      </c>
      <c r="AB231">
        <v>237360.43539999999</v>
      </c>
      <c r="AH231">
        <v>237360.43539999999</v>
      </c>
      <c r="AI231">
        <v>237360.43539999999</v>
      </c>
    </row>
    <row r="232" spans="1:35"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AA232">
        <v>323561</v>
      </c>
      <c r="AB232">
        <v>323561</v>
      </c>
      <c r="AH232">
        <v>323561</v>
      </c>
      <c r="AI232">
        <v>323561</v>
      </c>
    </row>
    <row r="233" spans="1:35"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AA233">
        <v>158541</v>
      </c>
      <c r="AB233">
        <v>158541</v>
      </c>
      <c r="AH233">
        <v>158541</v>
      </c>
      <c r="AI233">
        <v>158541</v>
      </c>
    </row>
    <row r="234" spans="1:35"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AH234">
        <v>549180</v>
      </c>
    </row>
    <row r="235" spans="1:35"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AH235">
        <v>357324</v>
      </c>
    </row>
    <row r="236" spans="1:35"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AH236">
        <v>333049.96999999997</v>
      </c>
    </row>
    <row r="237" spans="1:35"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AH237">
        <v>589962.93999999994</v>
      </c>
    </row>
    <row r="238" spans="1:35"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AH238">
        <v>298057.09000000003</v>
      </c>
    </row>
    <row r="239" spans="1:35"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AH239">
        <v>133723.48000000001</v>
      </c>
    </row>
    <row r="240" spans="1:35"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AA240">
        <v>282486.4375</v>
      </c>
      <c r="AC240">
        <v>282486.4375</v>
      </c>
      <c r="AH240">
        <v>282486.4375</v>
      </c>
      <c r="AI240">
        <v>282486.4375</v>
      </c>
    </row>
    <row r="241" spans="1:35"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AA241">
        <v>59540.964999999997</v>
      </c>
      <c r="AB241">
        <v>59540.964999999997</v>
      </c>
      <c r="AH241">
        <v>59540.964999999997</v>
      </c>
      <c r="AI241">
        <v>59540.964999999997</v>
      </c>
    </row>
    <row r="242" spans="1:35"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AA242">
        <v>59540.964999999997</v>
      </c>
      <c r="AB242">
        <v>59540.964999999997</v>
      </c>
      <c r="AH242">
        <v>59540.964999999997</v>
      </c>
      <c r="AI242">
        <v>59540.964999999997</v>
      </c>
    </row>
    <row r="243" spans="1:35"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AA243">
        <v>49257</v>
      </c>
      <c r="AB243">
        <v>49257</v>
      </c>
      <c r="AH243">
        <v>49257</v>
      </c>
      <c r="AI243">
        <v>49257</v>
      </c>
    </row>
    <row r="244" spans="1:35"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35"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AA245">
        <v>61113.69</v>
      </c>
      <c r="AB245">
        <v>61113.69</v>
      </c>
      <c r="AH245">
        <v>61113.69</v>
      </c>
      <c r="AI245">
        <v>61113.69</v>
      </c>
    </row>
    <row r="246" spans="1:35"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AA246">
        <v>59540.964999999997</v>
      </c>
      <c r="AB246">
        <v>59540.964999999997</v>
      </c>
      <c r="AH246">
        <v>59540.964999999997</v>
      </c>
      <c r="AI246">
        <v>59540.964999999997</v>
      </c>
    </row>
    <row r="247" spans="1:35"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AA247">
        <v>49259</v>
      </c>
      <c r="AB247">
        <v>49259</v>
      </c>
      <c r="AH247">
        <v>49259</v>
      </c>
      <c r="AI247">
        <v>49259</v>
      </c>
    </row>
    <row r="248" spans="1:35"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AA248">
        <v>49259</v>
      </c>
      <c r="AB248">
        <v>49259</v>
      </c>
      <c r="AH248">
        <v>49259</v>
      </c>
      <c r="AI248">
        <v>49259</v>
      </c>
    </row>
    <row r="249" spans="1:35"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AH249">
        <v>10872</v>
      </c>
    </row>
    <row r="250" spans="1:35"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AH250">
        <v>10806</v>
      </c>
    </row>
    <row r="251" spans="1:35"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AH251">
        <v>99830</v>
      </c>
    </row>
    <row r="252" spans="1:35"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AH252">
        <v>99830.7</v>
      </c>
    </row>
    <row r="253" spans="1:35"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AA253">
        <v>98361.697499999995</v>
      </c>
      <c r="AC253">
        <v>98361.697499999995</v>
      </c>
      <c r="AH253">
        <v>98361.697499999995</v>
      </c>
      <c r="AI253">
        <v>98361.697499999995</v>
      </c>
    </row>
    <row r="254" spans="1:35"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AF254">
        <v>827507</v>
      </c>
      <c r="AH254">
        <v>827507</v>
      </c>
    </row>
    <row r="255" spans="1:35"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AB255">
        <v>38971.599999999999</v>
      </c>
      <c r="AC255">
        <v>38971.599999999999</v>
      </c>
      <c r="AI255">
        <v>38971.599999999999</v>
      </c>
    </row>
    <row r="256" spans="1:35"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35"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35"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AB258">
        <v>194217.5</v>
      </c>
      <c r="AC258">
        <v>194217.5</v>
      </c>
      <c r="AI258">
        <v>194217.5</v>
      </c>
    </row>
    <row r="259" spans="1:35"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AB259">
        <v>184217.5</v>
      </c>
      <c r="AC259">
        <v>184217.5</v>
      </c>
      <c r="AI259">
        <v>184217.5</v>
      </c>
    </row>
    <row r="260" spans="1:35"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AB260">
        <v>216421</v>
      </c>
      <c r="AC260">
        <v>216421</v>
      </c>
      <c r="AI260">
        <v>216421</v>
      </c>
    </row>
    <row r="261" spans="1:35"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row>
    <row r="262" spans="1:35"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35"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AC263">
        <v>412755</v>
      </c>
      <c r="AI263">
        <v>412755</v>
      </c>
    </row>
    <row r="264" spans="1:35"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row>
    <row r="265" spans="1:35"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row>
    <row r="266" spans="1:35"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row>
    <row r="267" spans="1:35"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row>
    <row r="268" spans="1:35"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row>
    <row r="269" spans="1:35"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row>
    <row r="270" spans="1:35"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row>
    <row r="271" spans="1:35"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row>
    <row r="272" spans="1:35"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row>
    <row r="273" spans="1:34"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row>
    <row r="274" spans="1:34"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row>
    <row r="275" spans="1:34"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row>
    <row r="276" spans="1:34"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row>
    <row r="277" spans="1:34"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row>
    <row r="278" spans="1:34"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row>
    <row r="279" spans="1:34"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34"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34"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34"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row>
    <row r="283" spans="1:34"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AH283">
        <v>768011.21</v>
      </c>
    </row>
    <row r="284" spans="1:34"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AH284">
        <v>766251.51</v>
      </c>
    </row>
    <row r="285" spans="1:34"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AH285">
        <v>768011.21</v>
      </c>
    </row>
    <row r="286" spans="1:34"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AH286">
        <v>574950</v>
      </c>
    </row>
    <row r="287" spans="1:34"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AH287">
        <v>573190.63</v>
      </c>
    </row>
    <row r="288" spans="1:34"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AH288">
        <v>574950</v>
      </c>
    </row>
    <row r="289" spans="1:34"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AH289">
        <v>193060.88</v>
      </c>
    </row>
    <row r="290" spans="1:34"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AH290">
        <v>768011.21</v>
      </c>
    </row>
    <row r="291" spans="1:34"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AH291">
        <v>766251.51</v>
      </c>
    </row>
    <row r="292" spans="1:34"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AH292">
        <v>768011.21</v>
      </c>
    </row>
    <row r="293" spans="1:34"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AH293">
        <v>574950</v>
      </c>
    </row>
    <row r="294" spans="1:34"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AH294">
        <v>573190.63</v>
      </c>
    </row>
    <row r="295" spans="1:34"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AH295">
        <v>574950</v>
      </c>
    </row>
    <row r="296" spans="1:34"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AH296">
        <v>193060.88</v>
      </c>
    </row>
    <row r="297" spans="1:34"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34"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34"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34"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34"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34"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34"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34"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35"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35"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35"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35"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35"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AC309">
        <v>1167284</v>
      </c>
      <c r="AI309">
        <v>1167284</v>
      </c>
    </row>
    <row r="310" spans="1:35"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AC310">
        <v>1179574</v>
      </c>
      <c r="AI310">
        <v>1179574</v>
      </c>
    </row>
    <row r="311" spans="1:35"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AC311">
        <v>1177465</v>
      </c>
      <c r="AI311">
        <v>1177465</v>
      </c>
    </row>
    <row r="312" spans="1:35"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AC312">
        <v>1167013</v>
      </c>
      <c r="AD312">
        <v>1167013</v>
      </c>
      <c r="AG312">
        <v>1167013</v>
      </c>
      <c r="AI312">
        <v>1167013</v>
      </c>
    </row>
    <row r="313" spans="1:35"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35"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row>
    <row r="315" spans="1:35"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35"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35"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35"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row>
    <row r="319" spans="1:35"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row>
    <row r="320" spans="1:35"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row>
    <row r="321" spans="1:35"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row>
    <row r="322" spans="1:35"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row>
    <row r="323" spans="1:35"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row>
    <row r="324" spans="1:35"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row>
    <row r="325" spans="1:35"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row>
    <row r="326" spans="1:35"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row>
    <row r="327" spans="1:35"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row>
    <row r="328" spans="1:35"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row>
    <row r="329" spans="1:35"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AA329">
        <v>424955.25</v>
      </c>
      <c r="AC329">
        <v>424955.25</v>
      </c>
      <c r="AH329">
        <v>424955.25</v>
      </c>
      <c r="AI329">
        <v>424955.25</v>
      </c>
    </row>
    <row r="330" spans="1:35"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AA330">
        <v>399124</v>
      </c>
      <c r="AH330">
        <v>399124</v>
      </c>
    </row>
    <row r="331" spans="1:35"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AB331">
        <v>150013</v>
      </c>
      <c r="AC331">
        <v>150013</v>
      </c>
      <c r="AI331">
        <v>150013</v>
      </c>
    </row>
    <row r="332" spans="1:35"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row>
    <row r="333" spans="1:35"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row>
    <row r="334" spans="1:35"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row>
    <row r="335" spans="1:35"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row>
    <row r="336" spans="1:35"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AA336">
        <v>649447.66</v>
      </c>
      <c r="AH336">
        <v>649447.66</v>
      </c>
    </row>
    <row r="337" spans="1:35"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row>
    <row r="338" spans="1:35"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row>
    <row r="339" spans="1:35"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row>
    <row r="340" spans="1:35"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row>
    <row r="341" spans="1:35"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row>
    <row r="342" spans="1:35"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row>
    <row r="343" spans="1:35"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row>
    <row r="344" spans="1:35"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row>
    <row r="345" spans="1:35"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AA345">
        <v>76161</v>
      </c>
      <c r="AH345">
        <v>76161</v>
      </c>
    </row>
    <row r="346" spans="1:35"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row>
    <row r="347" spans="1:35"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row>
    <row r="348" spans="1:35"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AB348">
        <v>1097224</v>
      </c>
      <c r="AH348">
        <v>1097224</v>
      </c>
      <c r="AI348">
        <v>1097224</v>
      </c>
    </row>
    <row r="349" spans="1:35"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AC349">
        <v>729678</v>
      </c>
      <c r="AH349">
        <v>729678</v>
      </c>
      <c r="AI349">
        <v>729678</v>
      </c>
    </row>
    <row r="350" spans="1:35"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AC350">
        <v>715153</v>
      </c>
      <c r="AH350">
        <v>715153</v>
      </c>
      <c r="AI350">
        <v>715153</v>
      </c>
    </row>
    <row r="351" spans="1:35"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AC351">
        <v>813485</v>
      </c>
      <c r="AH351">
        <v>813485</v>
      </c>
      <c r="AI351">
        <v>813485</v>
      </c>
    </row>
    <row r="352" spans="1:35"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AB352">
        <v>110000</v>
      </c>
      <c r="AI352">
        <v>110000</v>
      </c>
    </row>
    <row r="353" spans="1:35"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AB353">
        <v>110880</v>
      </c>
      <c r="AC353">
        <v>110880</v>
      </c>
      <c r="AI353">
        <v>110880</v>
      </c>
    </row>
    <row r="354" spans="1:35"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AA354">
        <v>110843</v>
      </c>
      <c r="AB354">
        <v>110843</v>
      </c>
      <c r="AC354">
        <v>110843</v>
      </c>
      <c r="AH354">
        <v>110843</v>
      </c>
      <c r="AI354">
        <v>110843</v>
      </c>
    </row>
    <row r="355" spans="1:35"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row>
    <row r="356" spans="1:35"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row>
    <row r="357" spans="1:35"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row>
    <row r="358" spans="1:35"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row>
    <row r="359" spans="1:35"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AC359">
        <v>1462978.3</v>
      </c>
      <c r="AI359">
        <v>1462978.3</v>
      </c>
    </row>
    <row r="360" spans="1:35"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row>
    <row r="361" spans="1:35"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row>
    <row r="362" spans="1:35"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row>
    <row r="363" spans="1:35"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row>
    <row r="364" spans="1:35"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row>
    <row r="365" spans="1:35"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AB365">
        <v>111830</v>
      </c>
      <c r="AC365">
        <v>111830</v>
      </c>
      <c r="AI365">
        <v>111830</v>
      </c>
    </row>
    <row r="366" spans="1:35"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AB366">
        <v>116120</v>
      </c>
      <c r="AC366">
        <v>116120</v>
      </c>
      <c r="AI366">
        <v>116120</v>
      </c>
    </row>
    <row r="367" spans="1:35"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row>
    <row r="368" spans="1:35"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row>
    <row r="369" spans="1:35"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row>
    <row r="370" spans="1:35"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AC370">
        <v>450000</v>
      </c>
      <c r="AI370">
        <v>450000</v>
      </c>
    </row>
    <row r="371" spans="1:35"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AC371">
        <v>450000</v>
      </c>
      <c r="AI371">
        <v>450000</v>
      </c>
    </row>
    <row r="372" spans="1:35"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AC372">
        <v>450000</v>
      </c>
      <c r="AI372">
        <v>450000</v>
      </c>
    </row>
    <row r="373" spans="1:35"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row>
    <row r="374" spans="1:35"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row>
    <row r="375" spans="1:35"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row>
    <row r="376" spans="1:35"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row>
    <row r="377" spans="1:35"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AC377">
        <v>95750</v>
      </c>
      <c r="AI377">
        <v>95750</v>
      </c>
    </row>
    <row r="378" spans="1:35"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AC378">
        <v>81250</v>
      </c>
      <c r="AD378">
        <v>81250</v>
      </c>
      <c r="AG378">
        <v>81250</v>
      </c>
      <c r="AI378">
        <v>81250</v>
      </c>
    </row>
    <row r="379" spans="1:35"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AC379">
        <v>90000</v>
      </c>
      <c r="AI379">
        <v>90000</v>
      </c>
    </row>
    <row r="380" spans="1:35"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row>
    <row r="381" spans="1:35"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row>
    <row r="382" spans="1:35"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row>
    <row r="383" spans="1:35"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row>
    <row r="384" spans="1:35"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row>
    <row r="385" spans="1:34"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row>
    <row r="386" spans="1:34"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row>
    <row r="387" spans="1:34"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AA387">
        <v>692140.61</v>
      </c>
      <c r="AH387">
        <v>692140.61</v>
      </c>
    </row>
    <row r="388" spans="1:34"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AA388">
        <v>687505.9</v>
      </c>
      <c r="AH388">
        <v>687505.9</v>
      </c>
    </row>
    <row r="389" spans="1:34"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AA389">
        <v>687505.9</v>
      </c>
      <c r="AH389">
        <v>687505.9</v>
      </c>
    </row>
    <row r="390" spans="1:34"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AA390">
        <v>685167.89</v>
      </c>
      <c r="AH390">
        <v>685167.89</v>
      </c>
    </row>
    <row r="391" spans="1:34"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AA391">
        <v>687505.9</v>
      </c>
      <c r="AH391">
        <v>687505.9</v>
      </c>
    </row>
    <row r="392" spans="1:34"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row>
    <row r="393" spans="1:34"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row>
    <row r="394" spans="1:34"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row>
    <row r="395" spans="1:34"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row>
    <row r="396" spans="1:34"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row>
    <row r="397" spans="1:34"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row>
    <row r="398" spans="1:34"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row>
    <row r="399" spans="1:34"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row>
    <row r="400" spans="1:34"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row>
    <row r="401" spans="1:35"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row>
    <row r="402" spans="1:35"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row>
    <row r="403" spans="1:35"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row>
    <row r="404" spans="1:35"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AB404">
        <v>74591</v>
      </c>
      <c r="AC404">
        <v>74591</v>
      </c>
      <c r="AI404">
        <v>74591</v>
      </c>
    </row>
    <row r="405" spans="1:35"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row>
    <row r="406" spans="1:35"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AH406">
        <v>24400</v>
      </c>
    </row>
    <row r="407" spans="1:35"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row>
    <row r="408" spans="1:35"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row>
    <row r="409" spans="1:35"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AB409">
        <v>40000</v>
      </c>
      <c r="AH409">
        <v>40000</v>
      </c>
      <c r="AI409">
        <v>40000</v>
      </c>
    </row>
    <row r="410" spans="1:35"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AC410">
        <v>39312</v>
      </c>
      <c r="AH410">
        <v>39312</v>
      </c>
      <c r="AI410">
        <v>39312</v>
      </c>
    </row>
    <row r="411" spans="1:35"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row>
    <row r="412" spans="1:35"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row>
    <row r="413" spans="1:35"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row>
    <row r="414" spans="1:35"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row>
    <row r="415" spans="1:35"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row>
    <row r="416" spans="1:35"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row>
    <row r="417" spans="1:35"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row>
    <row r="418" spans="1:35"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row>
    <row r="419" spans="1:35"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row>
    <row r="420" spans="1:35"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row>
    <row r="421" spans="1:35"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row>
    <row r="422" spans="1:35"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row>
    <row r="423" spans="1:35"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row>
    <row r="424" spans="1:35"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AC424">
        <v>29300</v>
      </c>
      <c r="AH424">
        <v>29300</v>
      </c>
      <c r="AI424">
        <v>29300</v>
      </c>
    </row>
    <row r="425" spans="1:35"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AC425">
        <v>34700</v>
      </c>
      <c r="AH425">
        <v>34700</v>
      </c>
      <c r="AI425">
        <v>34700</v>
      </c>
    </row>
    <row r="426" spans="1:35"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AC426">
        <v>29508.2</v>
      </c>
      <c r="AI426">
        <v>29508.2</v>
      </c>
    </row>
    <row r="427" spans="1:35"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row>
    <row r="428" spans="1:35"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row>
    <row r="429" spans="1:35"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row>
    <row r="430" spans="1:35"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AA430">
        <v>68510.64</v>
      </c>
      <c r="AH430">
        <v>68510.64</v>
      </c>
    </row>
    <row r="431" spans="1:35"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AA431">
        <v>71261.91</v>
      </c>
      <c r="AH431">
        <v>71261.91</v>
      </c>
    </row>
    <row r="432" spans="1:35"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AA432">
        <v>72945.48</v>
      </c>
      <c r="AH432">
        <v>72945.48</v>
      </c>
    </row>
    <row r="433" spans="1:35"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row>
    <row r="434" spans="1:35"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row>
    <row r="435" spans="1:35"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row>
    <row r="436" spans="1:35"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row>
    <row r="437" spans="1:35"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row>
    <row r="438" spans="1:35"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row>
    <row r="439" spans="1:35"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row>
    <row r="440" spans="1:35"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row>
    <row r="441" spans="1:35"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row>
    <row r="442" spans="1:35"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row>
    <row r="443" spans="1:35"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row>
    <row r="444" spans="1:35"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AC444">
        <v>39140</v>
      </c>
      <c r="AI444">
        <v>39140</v>
      </c>
    </row>
    <row r="445" spans="1:35"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row>
    <row r="446" spans="1:35"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row>
    <row r="447" spans="1:35"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row>
    <row r="448" spans="1:35"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row>
    <row r="449" spans="1:35"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row>
    <row r="450" spans="1:35"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row>
    <row r="451" spans="1:35"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AB451">
        <v>693643.72</v>
      </c>
      <c r="AH451">
        <v>693643.72</v>
      </c>
      <c r="AI451">
        <v>693643.72</v>
      </c>
    </row>
    <row r="452" spans="1:35"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AB452">
        <v>761179.23</v>
      </c>
      <c r="AH452">
        <v>761179.23</v>
      </c>
      <c r="AI452">
        <v>761179.23</v>
      </c>
    </row>
    <row r="453" spans="1:35"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AB453">
        <v>689502.57</v>
      </c>
      <c r="AH453">
        <v>689502.57</v>
      </c>
      <c r="AI453">
        <v>689502.57</v>
      </c>
    </row>
    <row r="454" spans="1:35"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AB454">
        <v>699839.43</v>
      </c>
      <c r="AH454">
        <v>699839.43</v>
      </c>
      <c r="AI454">
        <v>699839.43</v>
      </c>
    </row>
    <row r="455" spans="1:35"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AC455">
        <v>645364</v>
      </c>
      <c r="AD455">
        <v>645364</v>
      </c>
      <c r="AG455">
        <v>645364</v>
      </c>
      <c r="AI455">
        <v>645364</v>
      </c>
    </row>
    <row r="456" spans="1:35"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row>
    <row r="457" spans="1:35"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row>
    <row r="458" spans="1:35"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row>
    <row r="459" spans="1:35"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row>
    <row r="460" spans="1:35"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row>
    <row r="461" spans="1:35"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row>
    <row r="462" spans="1:35"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row>
    <row r="463" spans="1:35"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row>
    <row r="464" spans="1:35"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row>
    <row r="465" spans="1:35"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row>
    <row r="466" spans="1:35"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row>
    <row r="467" spans="1:35"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row>
    <row r="468" spans="1:35"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row>
    <row r="469" spans="1:35"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row>
    <row r="470" spans="1:35"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row>
    <row r="471" spans="1:35"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row>
    <row r="472" spans="1:35"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row>
    <row r="473" spans="1:35"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row>
    <row r="474" spans="1:35"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row>
    <row r="475" spans="1:35"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row>
    <row r="476" spans="1:35"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row>
    <row r="477" spans="1:35"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row>
    <row r="478" spans="1:35"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row>
    <row r="479" spans="1:35"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row>
    <row r="480" spans="1:35"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AC480">
        <v>22000</v>
      </c>
      <c r="AD480">
        <v>22000</v>
      </c>
      <c r="AG480">
        <v>22000</v>
      </c>
      <c r="AI480">
        <v>22000</v>
      </c>
    </row>
    <row r="481" spans="1:35"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row>
    <row r="482" spans="1:35"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row>
    <row r="483" spans="1:35"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row>
    <row r="484" spans="1:35"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row>
    <row r="485" spans="1:35"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row>
    <row r="486" spans="1:35"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row>
    <row r="487" spans="1:35"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row>
    <row r="488" spans="1:35"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AB488">
        <v>158357.29999999999</v>
      </c>
      <c r="AC488">
        <v>158357.29999999999</v>
      </c>
      <c r="AI488">
        <v>158357.29999999999</v>
      </c>
    </row>
    <row r="489" spans="1:35"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row>
    <row r="490" spans="1:35"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row>
    <row r="491" spans="1:35"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row>
    <row r="492" spans="1:35"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row>
    <row r="493" spans="1:35"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AA493">
        <v>578436.6</v>
      </c>
      <c r="AH493">
        <v>578436.6</v>
      </c>
    </row>
    <row r="494" spans="1:35"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AA494">
        <v>485985.8</v>
      </c>
      <c r="AH494">
        <v>485985.8</v>
      </c>
    </row>
    <row r="495" spans="1:35"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AH495">
        <v>284038</v>
      </c>
    </row>
    <row r="496" spans="1:35"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row>
    <row r="497" spans="1:35"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row>
    <row r="498" spans="1:35"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AA498">
        <v>502480</v>
      </c>
      <c r="AH498">
        <v>502480</v>
      </c>
    </row>
    <row r="499" spans="1:35"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AH499">
        <v>439032.4</v>
      </c>
    </row>
    <row r="500" spans="1:35"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row>
    <row r="501" spans="1:35"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row>
    <row r="502" spans="1:35"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AC502">
        <v>2199147</v>
      </c>
      <c r="AI502">
        <v>2199147</v>
      </c>
    </row>
    <row r="503" spans="1:35"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AC503">
        <v>2298233</v>
      </c>
      <c r="AI503">
        <v>2298233</v>
      </c>
    </row>
    <row r="504" spans="1:35"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row>
    <row r="505" spans="1:35"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AB505">
        <v>134345</v>
      </c>
      <c r="AC505">
        <v>134345</v>
      </c>
      <c r="AI505">
        <v>134345</v>
      </c>
    </row>
    <row r="506" spans="1:35"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row>
    <row r="507" spans="1:35"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row>
    <row r="508" spans="1:35"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row>
    <row r="509" spans="1:35"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row>
    <row r="510" spans="1:35"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row>
    <row r="511" spans="1:35"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row>
    <row r="512" spans="1:35"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row>
    <row r="513" spans="1:23"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row>
    <row r="514" spans="1:23"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dimension ref="A1:Y1107"/>
  <sheetViews>
    <sheetView tabSelected="1" topLeftCell="I54" zoomScaleNormal="100" workbookViewId="0">
      <selection activeCell="O57" sqref="O57"/>
    </sheetView>
  </sheetViews>
  <sheetFormatPr defaultColWidth="9.1328125" defaultRowHeight="14.25" x14ac:dyDescent="0.45"/>
  <cols>
    <col min="1" max="1" width="23.46484375" style="41" bestFit="1" customWidth="1"/>
    <col min="2" max="2" width="16.6640625" style="41" bestFit="1" customWidth="1"/>
    <col min="3" max="3" width="26.265625" style="41" bestFit="1" customWidth="1"/>
    <col min="4" max="4" width="26.3984375" style="46" bestFit="1" customWidth="1"/>
    <col min="5" max="5" width="16.9296875" style="41" bestFit="1" customWidth="1"/>
    <col min="6" max="6" width="9.1328125" style="41"/>
    <col min="7" max="7" width="13.06640625" style="41" bestFit="1" customWidth="1"/>
    <col min="8" max="8" width="15.46484375" style="41" bestFit="1" customWidth="1"/>
    <col min="9" max="9" width="16.9296875" style="47" bestFit="1" customWidth="1"/>
    <col min="10" max="10" width="25.06640625" style="41" bestFit="1" customWidth="1"/>
    <col min="11" max="11" width="26.3984375" style="41" bestFit="1" customWidth="1"/>
    <col min="12" max="12" width="28.73046875" style="45" bestFit="1" customWidth="1"/>
    <col min="13" max="13" width="27.46484375" style="45" bestFit="1" customWidth="1"/>
    <col min="14" max="14" width="26.59765625" style="41" bestFit="1" customWidth="1"/>
    <col min="15" max="15" width="25.86328125" style="41" bestFit="1" customWidth="1"/>
    <col min="16" max="16" width="27.1328125" style="47" bestFit="1" customWidth="1"/>
    <col min="17" max="17" width="26.3984375" style="47" bestFit="1" customWidth="1"/>
    <col min="18" max="18" width="27" style="47" bestFit="1" customWidth="1"/>
    <col min="19" max="19" width="25.86328125" style="47" bestFit="1" customWidth="1"/>
    <col min="20" max="20" width="25.9296875" style="41" bestFit="1" customWidth="1"/>
    <col min="21" max="21" width="25.796875" style="41" bestFit="1" customWidth="1"/>
    <col min="22" max="22" width="16.73046875" style="41" customWidth="1"/>
    <col min="23" max="23" width="17.1328125" style="41" customWidth="1"/>
    <col min="24" max="24" width="15.73046875" style="41" customWidth="1"/>
    <col min="25" max="25" width="15.59765625" style="41" customWidth="1"/>
    <col min="26" max="16384" width="9.1328125" style="41"/>
  </cols>
  <sheetData>
    <row r="1" spans="1:25" x14ac:dyDescent="0.45">
      <c r="A1" t="s">
        <v>93</v>
      </c>
      <c r="B1" s="17" t="s">
        <v>235</v>
      </c>
      <c r="C1" s="17" t="s">
        <v>239</v>
      </c>
      <c r="D1" t="s">
        <v>240</v>
      </c>
      <c r="E1" t="s">
        <v>257</v>
      </c>
      <c r="F1"/>
      <c r="G1" t="s">
        <v>93</v>
      </c>
      <c r="H1" t="s">
        <v>235</v>
      </c>
      <c r="I1" t="s">
        <v>257</v>
      </c>
      <c r="J1" t="s">
        <v>239</v>
      </c>
      <c r="K1" t="s">
        <v>240</v>
      </c>
      <c r="L1" t="s">
        <v>512</v>
      </c>
      <c r="M1" t="s">
        <v>511</v>
      </c>
      <c r="N1" t="s">
        <v>516</v>
      </c>
      <c r="O1" t="s">
        <v>515</v>
      </c>
      <c r="P1" t="s">
        <v>518</v>
      </c>
      <c r="Q1" t="s">
        <v>517</v>
      </c>
      <c r="R1" t="s">
        <v>1600</v>
      </c>
      <c r="S1" t="s">
        <v>1601</v>
      </c>
      <c r="T1" t="s">
        <v>1606</v>
      </c>
      <c r="U1" t="s">
        <v>1607</v>
      </c>
      <c r="V1"/>
      <c r="W1"/>
      <c r="X1"/>
      <c r="Y1"/>
    </row>
    <row r="2" spans="1:25" x14ac:dyDescent="0.45">
      <c r="A2" s="3" t="s">
        <v>79</v>
      </c>
      <c r="B2" s="17">
        <v>1279266.8399999999</v>
      </c>
      <c r="C2" s="17">
        <v>64000</v>
      </c>
      <c r="D2">
        <v>0</v>
      </c>
      <c r="E2">
        <v>203844.14</v>
      </c>
      <c r="F2"/>
      <c r="G2" s="3" t="s">
        <v>1619</v>
      </c>
      <c r="H2">
        <v>91438414.36955002</v>
      </c>
      <c r="I2">
        <v>23894772.372399993</v>
      </c>
      <c r="J2">
        <v>19299902.819499999</v>
      </c>
      <c r="K2">
        <v>3266742.3710000003</v>
      </c>
      <c r="L2">
        <v>26633161.2315</v>
      </c>
      <c r="M2">
        <v>3922680.6908</v>
      </c>
      <c r="N2">
        <v>31789568.707300004</v>
      </c>
      <c r="O2">
        <v>6485458.7610000009</v>
      </c>
      <c r="P2">
        <v>5085146.7690000003</v>
      </c>
      <c r="Q2">
        <v>1546249.68</v>
      </c>
      <c r="R2">
        <v>5351598.9840000002</v>
      </c>
      <c r="S2">
        <v>6585458.7610000009</v>
      </c>
      <c r="T2">
        <v>34470387.9375</v>
      </c>
      <c r="U2">
        <v>31889568.707300004</v>
      </c>
      <c r="V2"/>
      <c r="W2"/>
      <c r="X2"/>
      <c r="Y2"/>
    </row>
    <row r="3" spans="1:25" x14ac:dyDescent="0.45">
      <c r="A3" s="3" t="s">
        <v>89</v>
      </c>
      <c r="B3" s="17">
        <v>66097</v>
      </c>
      <c r="C3" s="17">
        <v>66097</v>
      </c>
      <c r="D3">
        <v>0</v>
      </c>
      <c r="E3"/>
      <c r="F3"/>
      <c r="G3" s="3" t="s">
        <v>1620</v>
      </c>
      <c r="H3">
        <v>38976635.061779998</v>
      </c>
      <c r="I3">
        <v>11813124.67</v>
      </c>
      <c r="J3">
        <v>1290631</v>
      </c>
      <c r="K3">
        <v>827507</v>
      </c>
      <c r="L3">
        <v>4476623.4800000004</v>
      </c>
      <c r="M3"/>
      <c r="N3">
        <v>912491.04999999993</v>
      </c>
      <c r="O3">
        <v>52000</v>
      </c>
      <c r="P3">
        <v>1057335.6000000001</v>
      </c>
      <c r="Q3">
        <v>30000</v>
      </c>
      <c r="R3">
        <v>857507</v>
      </c>
      <c r="S3">
        <v>52000</v>
      </c>
      <c r="T3">
        <v>5501842.4800000004</v>
      </c>
      <c r="U3">
        <v>1676251.05</v>
      </c>
      <c r="V3"/>
      <c r="W3"/>
      <c r="X3"/>
      <c r="Y3"/>
    </row>
    <row r="4" spans="1:25" x14ac:dyDescent="0.45">
      <c r="A4" s="3" t="s">
        <v>78</v>
      </c>
      <c r="B4" s="17">
        <v>13463718.628850002</v>
      </c>
      <c r="C4" s="17">
        <v>249543</v>
      </c>
      <c r="D4">
        <v>249543</v>
      </c>
      <c r="E4">
        <v>5076511.379999999</v>
      </c>
      <c r="F4"/>
      <c r="G4" s="3" t="s">
        <v>1625</v>
      </c>
      <c r="H4">
        <v>5604889.9499999993</v>
      </c>
      <c r="I4">
        <v>2600695</v>
      </c>
      <c r="J4">
        <v>3846710.95</v>
      </c>
      <c r="K4">
        <v>1002546</v>
      </c>
      <c r="L4"/>
      <c r="M4"/>
      <c r="N4">
        <v>645364</v>
      </c>
      <c r="O4">
        <v>645364</v>
      </c>
      <c r="P4">
        <v>2844164.95</v>
      </c>
      <c r="Q4"/>
      <c r="R4">
        <v>1002546</v>
      </c>
      <c r="S4">
        <v>645364</v>
      </c>
      <c r="T4">
        <v>3846710.95</v>
      </c>
      <c r="U4">
        <v>3489528.95</v>
      </c>
      <c r="V4"/>
      <c r="W4"/>
      <c r="X4"/>
      <c r="Y4"/>
    </row>
    <row r="5" spans="1:25" customFormat="1" x14ac:dyDescent="0.45">
      <c r="A5" s="3" t="s">
        <v>74</v>
      </c>
      <c r="B5" s="17">
        <v>193248900.94979993</v>
      </c>
      <c r="C5" s="17">
        <v>52503935.354699999</v>
      </c>
      <c r="D5">
        <v>4801517.3710000003</v>
      </c>
      <c r="E5">
        <v>44005423.575399995</v>
      </c>
      <c r="G5" s="3" t="s">
        <v>1626</v>
      </c>
      <c r="H5">
        <v>14717551.159999998</v>
      </c>
      <c r="I5">
        <v>8442900.0399999991</v>
      </c>
      <c r="J5">
        <v>5748822.6199999992</v>
      </c>
      <c r="K5">
        <v>0</v>
      </c>
      <c r="N5">
        <v>275128.5</v>
      </c>
      <c r="P5">
        <v>275128.5</v>
      </c>
      <c r="T5">
        <v>6274651.1199999992</v>
      </c>
      <c r="U5">
        <v>275128.5</v>
      </c>
    </row>
    <row r="6" spans="1:25" x14ac:dyDescent="0.45">
      <c r="A6" s="3" t="s">
        <v>80</v>
      </c>
      <c r="B6" s="17">
        <v>6789991.0999999996</v>
      </c>
      <c r="C6" s="17">
        <v>0</v>
      </c>
      <c r="D6">
        <v>0</v>
      </c>
      <c r="E6">
        <v>2564449.6</v>
      </c>
      <c r="F6"/>
      <c r="G6" s="3" t="s">
        <v>1624</v>
      </c>
      <c r="H6">
        <v>26839096.180599999</v>
      </c>
      <c r="I6">
        <v>5904760.943</v>
      </c>
      <c r="J6">
        <v>1966614.5249999999</v>
      </c>
      <c r="K6">
        <v>0</v>
      </c>
      <c r="L6">
        <v>966776.52500000002</v>
      </c>
      <c r="M6"/>
      <c r="N6">
        <v>9156099.9000000004</v>
      </c>
      <c r="O6">
        <v>81250</v>
      </c>
      <c r="P6">
        <v>578903.6</v>
      </c>
      <c r="Q6"/>
      <c r="R6"/>
      <c r="S6">
        <v>81250</v>
      </c>
      <c r="T6">
        <v>1966614.5249999999</v>
      </c>
      <c r="U6">
        <v>9156099.9000000004</v>
      </c>
      <c r="V6"/>
      <c r="W6"/>
      <c r="X6"/>
      <c r="Y6"/>
    </row>
    <row r="7" spans="1:25" x14ac:dyDescent="0.45">
      <c r="A7" s="3" t="s">
        <v>82</v>
      </c>
      <c r="B7" s="17">
        <v>157264.29500000001</v>
      </c>
      <c r="C7" s="17">
        <v>127451.26000000001</v>
      </c>
      <c r="D7">
        <v>0</v>
      </c>
      <c r="E7"/>
      <c r="F7"/>
      <c r="G7" s="3" t="s">
        <v>1621</v>
      </c>
      <c r="H7">
        <v>16745380.302299997</v>
      </c>
      <c r="I7"/>
      <c r="J7">
        <v>13787505.572299995</v>
      </c>
      <c r="K7">
        <v>0</v>
      </c>
      <c r="L7">
        <v>8448074.2522999998</v>
      </c>
      <c r="M7"/>
      <c r="N7">
        <v>1493939.81</v>
      </c>
      <c r="O7"/>
      <c r="P7">
        <v>6954134.4423000002</v>
      </c>
      <c r="Q7"/>
      <c r="R7"/>
      <c r="S7"/>
      <c r="T7">
        <v>15281445.382299995</v>
      </c>
      <c r="U7">
        <v>8448074.2522999998</v>
      </c>
      <c r="V7"/>
      <c r="W7"/>
      <c r="X7"/>
      <c r="Y7"/>
    </row>
    <row r="8" spans="1:25" x14ac:dyDescent="0.45">
      <c r="A8" s="3" t="s">
        <v>85</v>
      </c>
      <c r="B8" s="17">
        <v>746825</v>
      </c>
      <c r="C8" s="17">
        <v>0</v>
      </c>
      <c r="D8">
        <v>0</v>
      </c>
      <c r="E8">
        <v>332575</v>
      </c>
      <c r="F8"/>
      <c r="G8" s="3" t="s">
        <v>1622</v>
      </c>
      <c r="H8">
        <v>14449589.879999999</v>
      </c>
      <c r="I8"/>
      <c r="J8">
        <v>8436850.879999999</v>
      </c>
      <c r="K8">
        <v>0</v>
      </c>
      <c r="L8"/>
      <c r="M8"/>
      <c r="N8"/>
      <c r="O8"/>
      <c r="P8"/>
      <c r="Q8"/>
      <c r="R8"/>
      <c r="S8"/>
      <c r="T8">
        <v>8436850.879999999</v>
      </c>
      <c r="U8"/>
      <c r="V8"/>
      <c r="W8"/>
      <c r="X8"/>
      <c r="Y8"/>
    </row>
    <row r="9" spans="1:25" x14ac:dyDescent="0.45">
      <c r="A9" s="3" t="s">
        <v>83</v>
      </c>
      <c r="B9" s="17">
        <v>21590</v>
      </c>
      <c r="C9" s="17">
        <v>0</v>
      </c>
      <c r="D9">
        <v>0</v>
      </c>
      <c r="E9"/>
      <c r="F9"/>
      <c r="G9" s="3" t="s">
        <v>1627</v>
      </c>
      <c r="H9">
        <v>2108469.5499999998</v>
      </c>
      <c r="I9">
        <v>2108469.5499999998</v>
      </c>
      <c r="J9">
        <v>0</v>
      </c>
      <c r="K9">
        <v>0</v>
      </c>
      <c r="L9"/>
      <c r="M9"/>
      <c r="N9"/>
      <c r="O9"/>
      <c r="P9"/>
      <c r="Q9"/>
      <c r="R9"/>
      <c r="S9"/>
      <c r="T9"/>
      <c r="U9"/>
      <c r="V9"/>
      <c r="W9"/>
      <c r="X9"/>
      <c r="Y9"/>
    </row>
    <row r="10" spans="1:25" x14ac:dyDescent="0.45">
      <c r="A10" s="3" t="s">
        <v>81</v>
      </c>
      <c r="B10" s="17">
        <v>1009320.9824999998</v>
      </c>
      <c r="C10" s="17">
        <v>614509.28499999992</v>
      </c>
      <c r="D10">
        <v>5659</v>
      </c>
      <c r="E10">
        <v>243803</v>
      </c>
      <c r="F10"/>
      <c r="G10" s="3" t="s">
        <v>1623</v>
      </c>
      <c r="H10">
        <v>25748993</v>
      </c>
      <c r="I10">
        <v>1626276</v>
      </c>
      <c r="J10">
        <v>3355540</v>
      </c>
      <c r="K10">
        <v>0</v>
      </c>
      <c r="L10">
        <v>110843</v>
      </c>
      <c r="M10"/>
      <c r="N10">
        <v>2480039</v>
      </c>
      <c r="O10"/>
      <c r="P10">
        <v>1428947</v>
      </c>
      <c r="Q10"/>
      <c r="R10"/>
      <c r="S10"/>
      <c r="T10">
        <v>3466383</v>
      </c>
      <c r="U10">
        <v>3687263</v>
      </c>
    </row>
    <row r="11" spans="1:25" x14ac:dyDescent="0.45">
      <c r="A11" s="3" t="s">
        <v>84</v>
      </c>
      <c r="B11" s="17">
        <v>524710.65</v>
      </c>
      <c r="C11" s="17">
        <v>155614.9</v>
      </c>
      <c r="D11">
        <v>0</v>
      </c>
      <c r="E11">
        <v>346355.75</v>
      </c>
      <c r="F11"/>
      <c r="G11" s="3" t="s">
        <v>94</v>
      </c>
      <c r="H11" s="50">
        <v>236629019.45423001</v>
      </c>
      <c r="I11">
        <v>56390998.575399995</v>
      </c>
      <c r="J11">
        <v>57732578.366799995</v>
      </c>
      <c r="K11">
        <v>5096795.3710000003</v>
      </c>
      <c r="L11">
        <v>40635478.488799997</v>
      </c>
      <c r="M11">
        <v>3922680.6908</v>
      </c>
      <c r="N11">
        <v>46752630.967300005</v>
      </c>
      <c r="O11">
        <v>7264072.7610000009</v>
      </c>
      <c r="P11">
        <v>18223760.861300003</v>
      </c>
      <c r="Q11">
        <v>1576249.68</v>
      </c>
      <c r="R11">
        <v>7211651.9840000002</v>
      </c>
      <c r="S11">
        <v>7364072.7610000009</v>
      </c>
      <c r="T11">
        <v>79244886.274799988</v>
      </c>
      <c r="U11">
        <v>58621914.359600008</v>
      </c>
    </row>
    <row r="12" spans="1:25" x14ac:dyDescent="0.45">
      <c r="A12" s="3" t="s">
        <v>87</v>
      </c>
      <c r="B12" s="17">
        <v>8260188</v>
      </c>
      <c r="C12" s="17">
        <v>163600</v>
      </c>
      <c r="D12">
        <v>0</v>
      </c>
      <c r="E12">
        <v>3042158</v>
      </c>
      <c r="F12"/>
      <c r="G12"/>
      <c r="H12"/>
      <c r="I12"/>
      <c r="J12"/>
      <c r="K12"/>
      <c r="L12"/>
      <c r="M12"/>
      <c r="N12"/>
      <c r="O12"/>
      <c r="P12"/>
      <c r="Q12"/>
      <c r="R12"/>
      <c r="S12"/>
      <c r="T12"/>
      <c r="U12"/>
    </row>
    <row r="13" spans="1:25" x14ac:dyDescent="0.45">
      <c r="A13" s="3" t="s">
        <v>857</v>
      </c>
      <c r="B13" s="17">
        <v>195019.03999999998</v>
      </c>
      <c r="C13" s="17">
        <v>0</v>
      </c>
      <c r="D13">
        <v>0</v>
      </c>
      <c r="E13">
        <v>195019.03999999998</v>
      </c>
      <c r="F13"/>
      <c r="G13"/>
      <c r="H13"/>
      <c r="I13" s="44"/>
      <c r="J13"/>
      <c r="K13"/>
      <c r="L13"/>
      <c r="M13"/>
      <c r="N13"/>
      <c r="O13"/>
      <c r="P13"/>
      <c r="Q13"/>
      <c r="R13"/>
      <c r="S13"/>
      <c r="T13"/>
      <c r="U13"/>
    </row>
    <row r="14" spans="1:25" x14ac:dyDescent="0.45">
      <c r="A14" s="3" t="s">
        <v>878</v>
      </c>
      <c r="B14" s="17">
        <v>9671962.9680799991</v>
      </c>
      <c r="C14" s="17">
        <v>3787827.5670999996</v>
      </c>
      <c r="D14">
        <v>40076</v>
      </c>
      <c r="E14">
        <v>117945.09</v>
      </c>
      <c r="F14"/>
      <c r="G14"/>
      <c r="H14"/>
      <c r="I14" s="49"/>
      <c r="J14"/>
      <c r="K14"/>
    </row>
    <row r="15" spans="1:25" x14ac:dyDescent="0.45">
      <c r="A15" s="3" t="s">
        <v>1426</v>
      </c>
      <c r="B15" s="17">
        <v>448280</v>
      </c>
      <c r="C15" s="17">
        <v>0</v>
      </c>
      <c r="D15">
        <v>0</v>
      </c>
      <c r="E15">
        <v>53280</v>
      </c>
      <c r="F15"/>
      <c r="G15"/>
      <c r="H15"/>
      <c r="I15" s="49"/>
      <c r="J15"/>
      <c r="K15"/>
      <c r="L15" s="7" t="s">
        <v>533</v>
      </c>
      <c r="M15" s="7" t="s">
        <v>534</v>
      </c>
      <c r="P15" s="47">
        <f>GETPIVOTDATA("Sum of Minority Owned Pitched",$G$1)+GETPIVOTDATA("Sum of Women Owned Pitched",$G$1)</f>
        <v>64976391.828600004</v>
      </c>
    </row>
    <row r="16" spans="1:25" x14ac:dyDescent="0.45">
      <c r="A16" s="3" t="s">
        <v>1432</v>
      </c>
      <c r="B16" s="17">
        <v>745884</v>
      </c>
      <c r="C16" s="17">
        <v>0</v>
      </c>
      <c r="D16">
        <v>0</v>
      </c>
      <c r="E16">
        <v>209634</v>
      </c>
      <c r="I16" s="47" t="s">
        <v>522</v>
      </c>
      <c r="J16" s="45" t="s">
        <v>522</v>
      </c>
      <c r="L16" s="45" t="s">
        <v>1589</v>
      </c>
      <c r="M16" s="45" t="s">
        <v>1590</v>
      </c>
    </row>
    <row r="17" spans="1:21" x14ac:dyDescent="0.45">
      <c r="A17" s="3" t="s">
        <v>94</v>
      </c>
      <c r="B17" s="17">
        <v>236629019.45422989</v>
      </c>
      <c r="C17" s="17">
        <v>57732578.366799995</v>
      </c>
      <c r="D17">
        <v>5096795.3710000003</v>
      </c>
      <c r="E17">
        <v>56390998.575399995</v>
      </c>
      <c r="I17" s="47" t="s">
        <v>523</v>
      </c>
      <c r="J17" s="45" t="s">
        <v>523</v>
      </c>
      <c r="L17" s="45" t="s">
        <v>1591</v>
      </c>
      <c r="M17" s="45" t="s">
        <v>1592</v>
      </c>
      <c r="N17"/>
      <c r="O17" t="s">
        <v>91</v>
      </c>
      <c r="P17" t="s">
        <v>470</v>
      </c>
      <c r="Q17" t="s">
        <v>471</v>
      </c>
      <c r="R17" s="49" t="s">
        <v>472</v>
      </c>
      <c r="S17" s="49"/>
      <c r="T17"/>
      <c r="U17" s="41">
        <f>18/87</f>
        <v>0.20689655172413793</v>
      </c>
    </row>
    <row r="18" spans="1:21" ht="18" x14ac:dyDescent="0.55000000000000004">
      <c r="I18" s="47" t="s">
        <v>524</v>
      </c>
      <c r="J18" s="45" t="s">
        <v>530</v>
      </c>
      <c r="L18" s="45" t="s">
        <v>1593</v>
      </c>
      <c r="M18" s="45" t="s">
        <v>1594</v>
      </c>
      <c r="N18" t="s">
        <v>216</v>
      </c>
      <c r="O18" s="52" t="e">
        <f>GETPIVOTDATA("All Pitched",$O$1)</f>
        <v>#REF!</v>
      </c>
      <c r="P18" s="48" t="e">
        <f>O19/O18</f>
        <v>#REF!</v>
      </c>
      <c r="Q18" s="48" t="e">
        <f>O20/O18</f>
        <v>#REF!</v>
      </c>
      <c r="R18" s="51" t="e">
        <f>IF(GETPIVOTDATA("Sum of BID TOTAL",$O$1,"AGENCY",O17)&gt;20000000,1,2)</f>
        <v>#REF!</v>
      </c>
      <c r="S18" s="49"/>
      <c r="T18"/>
      <c r="U18" s="41">
        <f>7/32</f>
        <v>0.21875</v>
      </c>
    </row>
    <row r="19" spans="1:21" ht="18" x14ac:dyDescent="0.55000000000000004">
      <c r="I19" s="47" t="s">
        <v>526</v>
      </c>
      <c r="J19" s="45" t="s">
        <v>525</v>
      </c>
      <c r="L19" s="45" t="s">
        <v>1595</v>
      </c>
      <c r="M19" s="45" t="s">
        <v>1596</v>
      </c>
      <c r="N19" t="s">
        <v>467</v>
      </c>
      <c r="O19" s="52" t="e">
        <f>GETPIVOTDATA("Wom creat pitch",$O$1)</f>
        <v>#REF!</v>
      </c>
      <c r="P19"/>
      <c r="Q19"/>
      <c r="R19" s="49"/>
      <c r="S19" s="49"/>
      <c r="T19"/>
    </row>
    <row r="20" spans="1:21" ht="18" x14ac:dyDescent="0.55000000000000004">
      <c r="I20" s="47" t="s">
        <v>1602</v>
      </c>
      <c r="J20" s="41" t="s">
        <v>1602</v>
      </c>
      <c r="L20" s="45" t="s">
        <v>537</v>
      </c>
      <c r="M20" s="45" t="s">
        <v>535</v>
      </c>
      <c r="N20" t="s">
        <v>236</v>
      </c>
      <c r="O20" s="52" t="e">
        <f>GETPIVOTDATA("Wom Creat Awd",$O$1)</f>
        <v>#REF!</v>
      </c>
      <c r="P20"/>
      <c r="Q20"/>
      <c r="R20" s="49"/>
      <c r="S20" s="49" t="e">
        <f>O20/GETPIVOTDATA("Sum of Total Award",$O$1)</f>
        <v>#REF!</v>
      </c>
      <c r="T20"/>
    </row>
    <row r="21" spans="1:21" x14ac:dyDescent="0.45">
      <c r="I21" s="47" t="s">
        <v>1608</v>
      </c>
      <c r="J21" s="41" t="s">
        <v>1603</v>
      </c>
      <c r="L21" s="45" t="s">
        <v>538</v>
      </c>
      <c r="M21" s="45" t="s">
        <v>536</v>
      </c>
      <c r="N21"/>
      <c r="O21"/>
      <c r="Q21"/>
      <c r="R21" s="49"/>
      <c r="S21" s="49"/>
      <c r="T21"/>
    </row>
    <row r="22" spans="1:21" x14ac:dyDescent="0.45">
      <c r="J22" s="41" t="e">
        <f>VLOOKUP(N22,I16:M19,4,FALSE)</f>
        <v>#N/A</v>
      </c>
      <c r="N22" s="58" t="s">
        <v>1608</v>
      </c>
      <c r="Q22" s="41" t="s">
        <v>529</v>
      </c>
      <c r="R22" s="41"/>
    </row>
    <row r="23" spans="1:21" x14ac:dyDescent="0.45">
      <c r="N23" s="55" t="s">
        <v>520</v>
      </c>
      <c r="O23" s="62">
        <f>GETPIVOTDATA("Sum of BID TOTAL",$G$1)</f>
        <v>236629019.45423001</v>
      </c>
      <c r="Q23" s="41" t="s">
        <v>527</v>
      </c>
      <c r="R23" s="41"/>
    </row>
    <row r="24" spans="1:21" x14ac:dyDescent="0.45">
      <c r="N24" s="55" t="s">
        <v>519</v>
      </c>
      <c r="O24" s="62" cm="1">
        <f t="array" aca="1" ref="O24" ca="1">INDIRECT(VLOOKUP(N22,I16:M21,4,FALSE)&amp;"11")</f>
        <v>58621914.359600008</v>
      </c>
      <c r="P24" s="57">
        <f ca="1">ROUNDUP(O24/O23,2)</f>
        <v>0.25</v>
      </c>
      <c r="Q24" s="41" t="s">
        <v>531</v>
      </c>
      <c r="R24" s="41" t="str">
        <f>VLOOKUP($N$22,$I$16:$J$21,2,FALSE)</f>
        <v>Unique Diverse Ownership</v>
      </c>
      <c r="S24" s="41"/>
    </row>
    <row r="25" spans="1:21" x14ac:dyDescent="0.45">
      <c r="N25" s="55" t="s">
        <v>256</v>
      </c>
      <c r="O25" s="62">
        <f>GETPIVOTDATA("Sum of Total Award",$G$1)</f>
        <v>56390998.575399995</v>
      </c>
      <c r="P25" s="57">
        <f>ROUNDUP(O25/O23,2)</f>
        <v>0.24000000000000002</v>
      </c>
      <c r="Q25" s="41" t="s">
        <v>528</v>
      </c>
      <c r="R25" s="41"/>
    </row>
    <row r="26" spans="1:21" x14ac:dyDescent="0.45">
      <c r="N26" s="55" t="s">
        <v>521</v>
      </c>
      <c r="O26" s="62" cm="1">
        <f t="array" aca="1" ref="O26" ca="1">INDIRECT(VLOOKUP(N22,I16:M21,5,FALSE)&amp;"11")</f>
        <v>7364072.7610000009</v>
      </c>
      <c r="P26" s="57">
        <f ca="1">ROUNDUP(O26/O25,2)</f>
        <v>0.14000000000000001</v>
      </c>
      <c r="Q26" s="41" t="s">
        <v>532</v>
      </c>
      <c r="R26" s="41" t="str">
        <f>VLOOKUP($N$22,$I$16:$J$21,2,FALSE)</f>
        <v>Unique Diverse Ownership</v>
      </c>
    </row>
    <row r="27" spans="1:21" x14ac:dyDescent="0.45">
      <c r="L27" s="45" cm="1">
        <f t="array" aca="1" ref="L27" ca="1">INDIRECT(L18&amp;9)</f>
        <v>0</v>
      </c>
      <c r="N27" s="55"/>
      <c r="O27" s="55"/>
      <c r="P27" s="41"/>
      <c r="Q27" s="41"/>
    </row>
    <row r="28" spans="1:21" x14ac:dyDescent="0.45">
      <c r="N28" s="55"/>
      <c r="O28" s="55"/>
      <c r="P28" s="41"/>
      <c r="Q28" s="41"/>
    </row>
    <row r="29" spans="1:21" x14ac:dyDescent="0.45">
      <c r="N29" s="55"/>
      <c r="O29" s="55"/>
      <c r="P29" s="41"/>
      <c r="Q29" s="41"/>
    </row>
    <row r="30" spans="1:21" ht="18" x14ac:dyDescent="0.55000000000000004">
      <c r="N30" s="55"/>
      <c r="O30" s="56"/>
      <c r="P30" s="41"/>
      <c r="Q30" s="41"/>
    </row>
    <row r="31" spans="1:21" x14ac:dyDescent="0.45">
      <c r="P31" s="41"/>
      <c r="Q31" s="41"/>
    </row>
    <row r="32" spans="1:21" x14ac:dyDescent="0.45">
      <c r="P32" s="41"/>
      <c r="Q32" s="41"/>
    </row>
    <row r="33" spans="16:19" x14ac:dyDescent="0.45">
      <c r="P33" s="41"/>
      <c r="Q33" s="41"/>
    </row>
    <row r="34" spans="16:19" x14ac:dyDescent="0.45">
      <c r="P34" s="41"/>
      <c r="Q34" s="41"/>
    </row>
    <row r="35" spans="16:19" x14ac:dyDescent="0.45">
      <c r="P35" s="41"/>
      <c r="Q35" s="41"/>
    </row>
    <row r="36" spans="16:19" x14ac:dyDescent="0.45">
      <c r="P36" s="41"/>
      <c r="Q36" s="41"/>
    </row>
    <row r="37" spans="16:19" x14ac:dyDescent="0.45">
      <c r="P37" s="41"/>
      <c r="Q37" s="41"/>
    </row>
    <row r="38" spans="16:19" x14ac:dyDescent="0.45">
      <c r="P38" s="41"/>
      <c r="Q38" s="41"/>
    </row>
    <row r="39" spans="16:19" x14ac:dyDescent="0.45">
      <c r="P39" s="41"/>
      <c r="Q39" s="41"/>
    </row>
    <row r="40" spans="16:19" x14ac:dyDescent="0.45">
      <c r="P40" s="41"/>
      <c r="Q40" s="41"/>
    </row>
    <row r="41" spans="16:19" x14ac:dyDescent="0.45">
      <c r="P41" s="41"/>
      <c r="Q41" s="41"/>
    </row>
    <row r="42" spans="16:19" x14ac:dyDescent="0.45">
      <c r="P42" s="41"/>
      <c r="Q42" s="41"/>
    </row>
    <row r="43" spans="16:19" x14ac:dyDescent="0.45">
      <c r="P43" s="41"/>
      <c r="Q43" s="41"/>
      <c r="S43" s="41"/>
    </row>
    <row r="44" spans="16:19" x14ac:dyDescent="0.45">
      <c r="P44" s="41"/>
      <c r="Q44" s="41"/>
    </row>
    <row r="45" spans="16:19" x14ac:dyDescent="0.45">
      <c r="P45" s="41"/>
      <c r="Q45" s="41"/>
    </row>
    <row r="46" spans="16:19" x14ac:dyDescent="0.45">
      <c r="P46" s="41"/>
      <c r="Q46" s="41"/>
    </row>
    <row r="47" spans="16:19" x14ac:dyDescent="0.45">
      <c r="P47" s="41"/>
      <c r="Q47" s="41"/>
    </row>
    <row r="48" spans="16:19" x14ac:dyDescent="0.45">
      <c r="P48" s="41"/>
      <c r="Q48" s="41"/>
    </row>
    <row r="49" spans="16:21" x14ac:dyDescent="0.45">
      <c r="P49" s="41"/>
      <c r="Q49" s="41"/>
    </row>
    <row r="50" spans="16:21" x14ac:dyDescent="0.45">
      <c r="P50" s="41"/>
      <c r="Q50" s="41"/>
    </row>
    <row r="51" spans="16:21" x14ac:dyDescent="0.45">
      <c r="P51" s="41"/>
      <c r="Q51" s="41"/>
    </row>
    <row r="52" spans="16:21" x14ac:dyDescent="0.45">
      <c r="P52" s="41"/>
      <c r="Q52" s="41"/>
    </row>
    <row r="53" spans="16:21" x14ac:dyDescent="0.45">
      <c r="P53" s="41"/>
      <c r="Q53" s="41"/>
    </row>
    <row r="54" spans="16:21" x14ac:dyDescent="0.45">
      <c r="P54" s="41"/>
      <c r="Q54" s="41"/>
    </row>
    <row r="55" spans="16:21" x14ac:dyDescent="0.45">
      <c r="P55" s="41"/>
      <c r="Q55" s="41"/>
    </row>
    <row r="56" spans="16:21" x14ac:dyDescent="0.45">
      <c r="P56" s="41"/>
      <c r="Q56" s="41"/>
    </row>
    <row r="57" spans="16:21" x14ac:dyDescent="0.45">
      <c r="P57" s="41"/>
      <c r="Q57" s="41"/>
    </row>
    <row r="58" spans="16:21" x14ac:dyDescent="0.45">
      <c r="P58" s="41"/>
      <c r="Q58" s="41"/>
    </row>
    <row r="59" spans="16:21" x14ac:dyDescent="0.45">
      <c r="P59" s="41"/>
      <c r="Q59" s="41"/>
    </row>
    <row r="60" spans="16:21" x14ac:dyDescent="0.45">
      <c r="P60" s="41"/>
      <c r="Q60" s="41"/>
      <c r="U60" s="43"/>
    </row>
    <row r="61" spans="16:21" x14ac:dyDescent="0.45">
      <c r="P61" s="41"/>
      <c r="Q61" s="41"/>
      <c r="R61" s="54"/>
      <c r="S61" s="54"/>
    </row>
    <row r="62" spans="16:21" x14ac:dyDescent="0.45">
      <c r="P62" s="41"/>
      <c r="Q62" s="41"/>
      <c r="R62" s="54"/>
      <c r="S62" s="54"/>
    </row>
    <row r="63" spans="16:21" x14ac:dyDescent="0.45">
      <c r="P63" s="41"/>
      <c r="Q63" s="41"/>
      <c r="R63" s="54"/>
      <c r="S63" s="54"/>
    </row>
    <row r="64" spans="16:21" x14ac:dyDescent="0.45">
      <c r="P64" s="41"/>
      <c r="Q64" s="41"/>
      <c r="R64" s="54"/>
      <c r="S64" s="54"/>
    </row>
    <row r="65" spans="16:20" x14ac:dyDescent="0.45">
      <c r="P65" s="41"/>
      <c r="Q65" s="41"/>
      <c r="R65" s="54"/>
      <c r="S65" s="54" t="s">
        <v>473</v>
      </c>
      <c r="T65" s="41" t="s">
        <v>475</v>
      </c>
    </row>
    <row r="66" spans="16:20" x14ac:dyDescent="0.45">
      <c r="P66" s="41"/>
      <c r="Q66" s="41"/>
      <c r="R66" s="54"/>
      <c r="S66" s="54" t="s">
        <v>474</v>
      </c>
      <c r="T66" s="41" t="s">
        <v>482</v>
      </c>
    </row>
    <row r="67" spans="16:20" x14ac:dyDescent="0.45">
      <c r="P67" s="63"/>
      <c r="Q67" s="41"/>
      <c r="R67" s="54"/>
      <c r="S67" s="54" t="s">
        <v>476</v>
      </c>
      <c r="T67" s="41" t="s">
        <v>477</v>
      </c>
    </row>
    <row r="68" spans="16:20" x14ac:dyDescent="0.45">
      <c r="P68" s="41"/>
      <c r="Q68" s="41"/>
      <c r="R68" s="54"/>
      <c r="S68" s="54" t="s">
        <v>478</v>
      </c>
      <c r="T68" s="41" t="s">
        <v>479</v>
      </c>
    </row>
    <row r="69" spans="16:20" x14ac:dyDescent="0.45">
      <c r="P69" s="41"/>
      <c r="Q69" s="41"/>
      <c r="R69" s="54"/>
      <c r="S69" s="54" t="s">
        <v>480</v>
      </c>
      <c r="T69" s="41" t="s">
        <v>481</v>
      </c>
    </row>
    <row r="70" spans="16:20" x14ac:dyDescent="0.45">
      <c r="P70" s="41"/>
      <c r="Q70" s="41"/>
      <c r="R70" s="54"/>
      <c r="S70" s="54" t="s">
        <v>483</v>
      </c>
    </row>
    <row r="71" spans="16:20" x14ac:dyDescent="0.45">
      <c r="P71" s="41"/>
      <c r="Q71" s="41"/>
      <c r="R71" s="54"/>
      <c r="S71" s="54"/>
    </row>
    <row r="72" spans="16:20" x14ac:dyDescent="0.45">
      <c r="P72" s="41">
        <v>409335</v>
      </c>
      <c r="Q72" s="41" t="s">
        <v>1612</v>
      </c>
      <c r="R72" s="54"/>
      <c r="S72" s="54"/>
    </row>
    <row r="73" spans="16:20" x14ac:dyDescent="0.45">
      <c r="P73" s="41" t="s">
        <v>1613</v>
      </c>
      <c r="Q73" s="41" t="s">
        <v>1614</v>
      </c>
      <c r="R73" s="54"/>
      <c r="S73" s="54"/>
    </row>
    <row r="74" spans="16:20" x14ac:dyDescent="0.45">
      <c r="P74" s="41"/>
      <c r="Q74" s="41"/>
      <c r="R74" s="54"/>
      <c r="S74" s="54"/>
    </row>
    <row r="75" spans="16:20" x14ac:dyDescent="0.45">
      <c r="P75" s="41" t="s">
        <v>1616</v>
      </c>
      <c r="Q75" s="41" t="s">
        <v>1615</v>
      </c>
      <c r="R75" s="54"/>
      <c r="S75" s="54" t="s">
        <v>484</v>
      </c>
      <c r="T75" s="41" t="s">
        <v>485</v>
      </c>
    </row>
    <row r="76" spans="16:20" x14ac:dyDescent="0.45">
      <c r="P76" s="41" t="s">
        <v>1613</v>
      </c>
      <c r="Q76" s="41" t="s">
        <v>1617</v>
      </c>
      <c r="R76" s="54"/>
      <c r="S76" s="54" t="s">
        <v>486</v>
      </c>
      <c r="T76" s="41" t="s">
        <v>475</v>
      </c>
    </row>
    <row r="77" spans="16:20" x14ac:dyDescent="0.45">
      <c r="P77" s="41"/>
      <c r="Q77" s="41"/>
      <c r="R77" s="54"/>
      <c r="S77" s="54" t="s">
        <v>487</v>
      </c>
      <c r="T77" s="41" t="s">
        <v>488</v>
      </c>
    </row>
    <row r="78" spans="16:20" x14ac:dyDescent="0.45">
      <c r="P78" s="41" t="s">
        <v>475</v>
      </c>
      <c r="Q78" s="41" t="s">
        <v>1618</v>
      </c>
      <c r="R78" s="54"/>
      <c r="S78" s="54" t="s">
        <v>489</v>
      </c>
      <c r="T78" s="41" t="s">
        <v>490</v>
      </c>
    </row>
    <row r="79" spans="16:20" x14ac:dyDescent="0.45">
      <c r="P79" s="41"/>
      <c r="Q79" s="41"/>
      <c r="R79" s="54"/>
      <c r="S79" s="54" t="s">
        <v>491</v>
      </c>
      <c r="T79" s="41" t="s">
        <v>492</v>
      </c>
    </row>
    <row r="80" spans="16:20" x14ac:dyDescent="0.45">
      <c r="P80" s="41"/>
      <c r="Q80" s="41"/>
      <c r="R80" s="54"/>
      <c r="S80" s="54"/>
    </row>
    <row r="81" spans="16:20" x14ac:dyDescent="0.45">
      <c r="P81" s="41"/>
      <c r="Q81" s="41"/>
      <c r="R81" s="54"/>
      <c r="S81" s="54"/>
    </row>
    <row r="82" spans="16:20" x14ac:dyDescent="0.45">
      <c r="P82" s="41"/>
      <c r="Q82" s="41"/>
      <c r="R82" s="54"/>
      <c r="S82" s="54" t="s">
        <v>493</v>
      </c>
      <c r="T82" s="41" t="s">
        <v>475</v>
      </c>
    </row>
    <row r="83" spans="16:20" x14ac:dyDescent="0.45">
      <c r="P83" s="41"/>
      <c r="Q83" s="41"/>
      <c r="R83" s="54"/>
      <c r="S83" s="54" t="s">
        <v>494</v>
      </c>
      <c r="T83" s="41" t="s">
        <v>495</v>
      </c>
    </row>
    <row r="84" spans="16:20" x14ac:dyDescent="0.45">
      <c r="P84" s="41"/>
      <c r="Q84" s="41"/>
      <c r="R84" s="54"/>
      <c r="S84" s="54" t="s">
        <v>496</v>
      </c>
      <c r="T84" s="41" t="s">
        <v>488</v>
      </c>
    </row>
    <row r="85" spans="16:20" x14ac:dyDescent="0.45">
      <c r="P85" s="41"/>
      <c r="Q85" s="41"/>
      <c r="R85" s="54"/>
      <c r="S85" s="54" t="s">
        <v>497</v>
      </c>
      <c r="T85" s="41" t="s">
        <v>490</v>
      </c>
    </row>
    <row r="86" spans="16:20" x14ac:dyDescent="0.45">
      <c r="P86" s="41"/>
      <c r="Q86" s="41"/>
      <c r="R86" s="54"/>
      <c r="S86" s="54" t="s">
        <v>498</v>
      </c>
      <c r="T86" s="41" t="s">
        <v>492</v>
      </c>
    </row>
    <row r="87" spans="16:20" x14ac:dyDescent="0.45">
      <c r="P87" s="41"/>
      <c r="Q87" s="41"/>
      <c r="R87" s="54"/>
      <c r="S87" s="54"/>
    </row>
    <row r="88" spans="16:20" x14ac:dyDescent="0.45">
      <c r="P88" s="41"/>
      <c r="Q88" s="41"/>
    </row>
    <row r="89" spans="16:20" x14ac:dyDescent="0.45">
      <c r="Q89" s="41"/>
      <c r="S89" s="47" t="s">
        <v>501</v>
      </c>
      <c r="T89" s="41" t="s">
        <v>499</v>
      </c>
    </row>
    <row r="90" spans="16:20" x14ac:dyDescent="0.45">
      <c r="P90" s="41"/>
      <c r="Q90" s="41"/>
      <c r="S90" s="47" t="s">
        <v>502</v>
      </c>
      <c r="T90" s="41" t="s">
        <v>500</v>
      </c>
    </row>
    <row r="91" spans="16:20" x14ac:dyDescent="0.45">
      <c r="P91" s="41"/>
      <c r="Q91" s="41"/>
      <c r="S91" s="47" t="s">
        <v>503</v>
      </c>
      <c r="T91" s="41" t="s">
        <v>488</v>
      </c>
    </row>
    <row r="92" spans="16:20" x14ac:dyDescent="0.45">
      <c r="P92" s="41"/>
      <c r="Q92" s="41"/>
      <c r="S92" s="47" t="s">
        <v>504</v>
      </c>
      <c r="T92" s="41" t="s">
        <v>505</v>
      </c>
    </row>
    <row r="93" spans="16:20" x14ac:dyDescent="0.45">
      <c r="P93" s="41"/>
      <c r="Q93" s="41"/>
      <c r="S93" s="47" t="s">
        <v>506</v>
      </c>
      <c r="T93" s="41" t="s">
        <v>492</v>
      </c>
    </row>
    <row r="94" spans="16:20" x14ac:dyDescent="0.45">
      <c r="P94" s="41"/>
      <c r="Q94" s="41"/>
    </row>
    <row r="95" spans="16:20" x14ac:dyDescent="0.45">
      <c r="P95" s="41"/>
      <c r="Q95" s="41"/>
    </row>
    <row r="96" spans="16:20" x14ac:dyDescent="0.45">
      <c r="P96" s="41"/>
      <c r="Q96" s="41"/>
    </row>
    <row r="97" spans="16:17" x14ac:dyDescent="0.45">
      <c r="P97" s="41"/>
      <c r="Q97" s="41"/>
    </row>
    <row r="98" spans="16:17" x14ac:dyDescent="0.45">
      <c r="P98" s="41"/>
      <c r="Q98" s="41"/>
    </row>
    <row r="99" spans="16:17" x14ac:dyDescent="0.45">
      <c r="P99" s="41"/>
      <c r="Q99" s="41"/>
    </row>
    <row r="100" spans="16:17" x14ac:dyDescent="0.45">
      <c r="P100" s="41"/>
      <c r="Q100" s="41"/>
    </row>
    <row r="101" spans="16:17" x14ac:dyDescent="0.45">
      <c r="P101" s="41"/>
      <c r="Q101" s="41"/>
    </row>
    <row r="102" spans="16:17" x14ac:dyDescent="0.45">
      <c r="P102" s="41"/>
      <c r="Q102" s="41"/>
    </row>
    <row r="103" spans="16:17" x14ac:dyDescent="0.45">
      <c r="P103" s="41"/>
      <c r="Q103" s="41"/>
    </row>
    <row r="104" spans="16:17" x14ac:dyDescent="0.45">
      <c r="P104" s="41"/>
      <c r="Q104" s="41"/>
    </row>
    <row r="105" spans="16:17" x14ac:dyDescent="0.45">
      <c r="P105" s="41"/>
      <c r="Q105" s="41"/>
    </row>
    <row r="106" spans="16:17" x14ac:dyDescent="0.45">
      <c r="P106" s="41"/>
      <c r="Q106" s="41"/>
    </row>
    <row r="107" spans="16:17" x14ac:dyDescent="0.45">
      <c r="P107" s="41"/>
      <c r="Q107" s="41"/>
    </row>
    <row r="108" spans="16:17" x14ac:dyDescent="0.45">
      <c r="P108" s="41"/>
      <c r="Q108" s="41"/>
    </row>
    <row r="109" spans="16:17" x14ac:dyDescent="0.45">
      <c r="P109" s="41"/>
      <c r="Q109" s="41"/>
    </row>
    <row r="110" spans="16:17" x14ac:dyDescent="0.45">
      <c r="P110" s="41"/>
      <c r="Q110" s="41"/>
    </row>
    <row r="111" spans="16:17" x14ac:dyDescent="0.45">
      <c r="P111" s="41"/>
      <c r="Q111" s="41"/>
    </row>
    <row r="112" spans="16:17" x14ac:dyDescent="0.45">
      <c r="P112" s="41"/>
      <c r="Q112" s="41"/>
    </row>
    <row r="113" spans="16:17" x14ac:dyDescent="0.45">
      <c r="P113" s="41"/>
      <c r="Q113" s="41"/>
    </row>
    <row r="114" spans="16:17" x14ac:dyDescent="0.45">
      <c r="P114" s="41"/>
      <c r="Q114" s="41"/>
    </row>
    <row r="115" spans="16:17" x14ac:dyDescent="0.45">
      <c r="P115" s="41"/>
      <c r="Q115" s="41"/>
    </row>
    <row r="116" spans="16:17" x14ac:dyDescent="0.45">
      <c r="P116" s="41"/>
      <c r="Q116" s="41"/>
    </row>
    <row r="117" spans="16:17" x14ac:dyDescent="0.45">
      <c r="P117" s="41"/>
      <c r="Q117" s="41"/>
    </row>
    <row r="118" spans="16:17" x14ac:dyDescent="0.45">
      <c r="P118" s="41"/>
      <c r="Q118" s="41"/>
    </row>
    <row r="119" spans="16:17" x14ac:dyDescent="0.45">
      <c r="P119" s="41"/>
      <c r="Q119" s="41"/>
    </row>
    <row r="120" spans="16:17" x14ac:dyDescent="0.45">
      <c r="P120" s="41"/>
      <c r="Q120" s="41"/>
    </row>
    <row r="121" spans="16:17" x14ac:dyDescent="0.45">
      <c r="P121" s="41"/>
      <c r="Q121" s="41"/>
    </row>
    <row r="122" spans="16:17" x14ac:dyDescent="0.45">
      <c r="P122" s="41"/>
      <c r="Q122" s="41"/>
    </row>
    <row r="123" spans="16:17" x14ac:dyDescent="0.45">
      <c r="P123" s="41"/>
      <c r="Q123" s="41"/>
    </row>
    <row r="124" spans="16:17" x14ac:dyDescent="0.45">
      <c r="P124" s="41"/>
      <c r="Q124" s="41"/>
    </row>
    <row r="125" spans="16:17" x14ac:dyDescent="0.45">
      <c r="P125" s="41"/>
      <c r="Q125" s="41"/>
    </row>
    <row r="126" spans="16:17" x14ac:dyDescent="0.45">
      <c r="P126" s="41"/>
      <c r="Q126" s="41"/>
    </row>
    <row r="127" spans="16:17" x14ac:dyDescent="0.45">
      <c r="P127" s="41"/>
      <c r="Q127" s="41"/>
    </row>
    <row r="128" spans="16:17" x14ac:dyDescent="0.45">
      <c r="P128" s="41"/>
      <c r="Q128" s="41"/>
    </row>
    <row r="129" spans="16:17" x14ac:dyDescent="0.45">
      <c r="P129" s="41"/>
      <c r="Q129" s="41"/>
    </row>
    <row r="130" spans="16:17" x14ac:dyDescent="0.45">
      <c r="P130" s="41"/>
      <c r="Q130" s="41"/>
    </row>
    <row r="131" spans="16:17" x14ac:dyDescent="0.45">
      <c r="P131" s="41"/>
      <c r="Q131" s="41"/>
    </row>
    <row r="132" spans="16:17" x14ac:dyDescent="0.45">
      <c r="P132" s="41"/>
      <c r="Q132" s="41"/>
    </row>
    <row r="133" spans="16:17" x14ac:dyDescent="0.45">
      <c r="P133" s="41"/>
      <c r="Q133" s="41"/>
    </row>
    <row r="134" spans="16:17" x14ac:dyDescent="0.45">
      <c r="P134" s="41"/>
      <c r="Q134" s="41"/>
    </row>
    <row r="135" spans="16:17" x14ac:dyDescent="0.45">
      <c r="P135" s="41"/>
      <c r="Q135" s="41"/>
    </row>
    <row r="136" spans="16:17" x14ac:dyDescent="0.45">
      <c r="P136" s="41"/>
      <c r="Q136" s="41"/>
    </row>
    <row r="137" spans="16:17" x14ac:dyDescent="0.45">
      <c r="P137" s="41"/>
      <c r="Q137" s="41"/>
    </row>
    <row r="138" spans="16:17" x14ac:dyDescent="0.45">
      <c r="P138" s="41"/>
      <c r="Q138" s="41"/>
    </row>
    <row r="139" spans="16:17" x14ac:dyDescent="0.45">
      <c r="P139" s="41"/>
      <c r="Q139" s="41"/>
    </row>
    <row r="140" spans="16:17" x14ac:dyDescent="0.45">
      <c r="P140" s="41"/>
      <c r="Q140" s="41"/>
    </row>
    <row r="141" spans="16:17" x14ac:dyDescent="0.45">
      <c r="P141" s="41"/>
      <c r="Q141" s="41"/>
    </row>
    <row r="142" spans="16:17" x14ac:dyDescent="0.45">
      <c r="P142" s="41"/>
      <c r="Q142" s="41"/>
    </row>
    <row r="143" spans="16:17" x14ac:dyDescent="0.45">
      <c r="P143" s="41"/>
      <c r="Q143" s="41"/>
    </row>
    <row r="144" spans="16:17" x14ac:dyDescent="0.45">
      <c r="P144" s="41"/>
      <c r="Q144" s="41"/>
    </row>
    <row r="145" spans="16:17" x14ac:dyDescent="0.45">
      <c r="P145" s="41"/>
      <c r="Q145" s="41"/>
    </row>
    <row r="146" spans="16:17" x14ac:dyDescent="0.45">
      <c r="P146" s="41"/>
      <c r="Q146" s="41"/>
    </row>
    <row r="147" spans="16:17" x14ac:dyDescent="0.45">
      <c r="P147" s="41"/>
      <c r="Q147" s="41"/>
    </row>
    <row r="148" spans="16:17" x14ac:dyDescent="0.45">
      <c r="P148" s="41"/>
      <c r="Q148" s="41"/>
    </row>
    <row r="149" spans="16:17" x14ac:dyDescent="0.45">
      <c r="P149" s="41"/>
      <c r="Q149" s="41"/>
    </row>
    <row r="150" spans="16:17" x14ac:dyDescent="0.45">
      <c r="P150" s="41"/>
      <c r="Q150" s="41"/>
    </row>
    <row r="151" spans="16:17" x14ac:dyDescent="0.45">
      <c r="P151" s="41"/>
      <c r="Q151" s="41"/>
    </row>
    <row r="152" spans="16:17" x14ac:dyDescent="0.45">
      <c r="P152" s="41"/>
      <c r="Q152" s="41"/>
    </row>
    <row r="153" spans="16:17" x14ac:dyDescent="0.45">
      <c r="P153" s="41"/>
      <c r="Q153" s="41"/>
    </row>
    <row r="154" spans="16:17" x14ac:dyDescent="0.45">
      <c r="P154" s="41"/>
      <c r="Q154" s="41"/>
    </row>
    <row r="155" spans="16:17" x14ac:dyDescent="0.45">
      <c r="P155" s="41"/>
      <c r="Q155" s="41"/>
    </row>
    <row r="156" spans="16:17" x14ac:dyDescent="0.45">
      <c r="P156" s="41"/>
      <c r="Q156" s="41"/>
    </row>
    <row r="157" spans="16:17" x14ac:dyDescent="0.45">
      <c r="P157" s="41"/>
      <c r="Q157" s="41"/>
    </row>
    <row r="158" spans="16:17" x14ac:dyDescent="0.45">
      <c r="P158" s="41"/>
      <c r="Q158" s="41"/>
    </row>
    <row r="159" spans="16:17" x14ac:dyDescent="0.45">
      <c r="P159" s="41"/>
      <c r="Q159" s="41"/>
    </row>
    <row r="160" spans="16:17" x14ac:dyDescent="0.45">
      <c r="P160" s="41"/>
      <c r="Q160" s="41"/>
    </row>
    <row r="161" spans="16:17" x14ac:dyDescent="0.45">
      <c r="P161" s="41"/>
      <c r="Q161" s="41"/>
    </row>
    <row r="162" spans="16:17" x14ac:dyDescent="0.45">
      <c r="P162" s="41"/>
      <c r="Q162" s="41"/>
    </row>
    <row r="163" spans="16:17" x14ac:dyDescent="0.45">
      <c r="P163" s="41"/>
      <c r="Q163" s="41"/>
    </row>
    <row r="164" spans="16:17" x14ac:dyDescent="0.45">
      <c r="P164" s="41"/>
      <c r="Q164" s="41"/>
    </row>
    <row r="165" spans="16:17" x14ac:dyDescent="0.45">
      <c r="P165" s="41"/>
      <c r="Q165" s="41"/>
    </row>
    <row r="166" spans="16:17" x14ac:dyDescent="0.45">
      <c r="P166" s="41"/>
      <c r="Q166" s="41"/>
    </row>
    <row r="167" spans="16:17" x14ac:dyDescent="0.45">
      <c r="P167" s="41"/>
      <c r="Q167" s="41"/>
    </row>
    <row r="168" spans="16:17" x14ac:dyDescent="0.45">
      <c r="P168" s="41"/>
      <c r="Q168" s="41"/>
    </row>
    <row r="169" spans="16:17" x14ac:dyDescent="0.45">
      <c r="P169" s="41"/>
      <c r="Q169" s="41"/>
    </row>
    <row r="170" spans="16:17" x14ac:dyDescent="0.45">
      <c r="P170" s="41"/>
      <c r="Q170" s="41"/>
    </row>
    <row r="171" spans="16:17" x14ac:dyDescent="0.45">
      <c r="P171" s="41"/>
      <c r="Q171" s="41"/>
    </row>
    <row r="172" spans="16:17" x14ac:dyDescent="0.45">
      <c r="P172" s="41"/>
      <c r="Q172" s="41"/>
    </row>
    <row r="173" spans="16:17" x14ac:dyDescent="0.45">
      <c r="P173" s="41"/>
      <c r="Q173" s="41"/>
    </row>
    <row r="174" spans="16:17" x14ac:dyDescent="0.45">
      <c r="P174" s="41"/>
      <c r="Q174" s="41"/>
    </row>
    <row r="175" spans="16:17" x14ac:dyDescent="0.45">
      <c r="P175" s="41"/>
      <c r="Q175" s="41"/>
    </row>
    <row r="176" spans="16:17" x14ac:dyDescent="0.45">
      <c r="P176" s="41"/>
      <c r="Q176" s="41"/>
    </row>
    <row r="177" spans="16:17" x14ac:dyDescent="0.45">
      <c r="P177" s="41"/>
      <c r="Q177" s="41"/>
    </row>
    <row r="178" spans="16:17" x14ac:dyDescent="0.45">
      <c r="P178" s="41"/>
      <c r="Q178" s="41"/>
    </row>
    <row r="179" spans="16:17" x14ac:dyDescent="0.45">
      <c r="P179" s="41"/>
      <c r="Q179" s="41"/>
    </row>
    <row r="180" spans="16:17" x14ac:dyDescent="0.45">
      <c r="P180" s="41"/>
      <c r="Q180" s="41"/>
    </row>
    <row r="181" spans="16:17" x14ac:dyDescent="0.45">
      <c r="P181" s="41"/>
      <c r="Q181" s="41"/>
    </row>
    <row r="182" spans="16:17" x14ac:dyDescent="0.45">
      <c r="P182" s="41"/>
      <c r="Q182" s="41"/>
    </row>
    <row r="183" spans="16:17" x14ac:dyDescent="0.45">
      <c r="P183" s="41"/>
      <c r="Q183" s="41"/>
    </row>
    <row r="184" spans="16:17" x14ac:dyDescent="0.45">
      <c r="P184" s="41"/>
      <c r="Q184" s="41"/>
    </row>
    <row r="185" spans="16:17" x14ac:dyDescent="0.45">
      <c r="P185" s="41"/>
      <c r="Q185" s="41"/>
    </row>
    <row r="186" spans="16:17" x14ac:dyDescent="0.45">
      <c r="P186" s="41"/>
      <c r="Q186" s="41"/>
    </row>
    <row r="187" spans="16:17" x14ac:dyDescent="0.45">
      <c r="P187" s="41"/>
      <c r="Q187" s="41"/>
    </row>
    <row r="188" spans="16:17" x14ac:dyDescent="0.45">
      <c r="P188" s="41"/>
      <c r="Q188" s="41"/>
    </row>
    <row r="189" spans="16:17" x14ac:dyDescent="0.45">
      <c r="P189" s="41"/>
      <c r="Q189" s="41"/>
    </row>
    <row r="190" spans="16:17" x14ac:dyDescent="0.45">
      <c r="P190" s="41"/>
      <c r="Q190" s="41"/>
    </row>
    <row r="191" spans="16:17" x14ac:dyDescent="0.45">
      <c r="P191" s="41"/>
      <c r="Q191" s="41"/>
    </row>
    <row r="192" spans="16:17" x14ac:dyDescent="0.45">
      <c r="P192" s="41"/>
      <c r="Q192" s="41"/>
    </row>
    <row r="193" spans="16:17" x14ac:dyDescent="0.45">
      <c r="P193" s="41"/>
      <c r="Q193" s="41"/>
    </row>
    <row r="194" spans="16:17" x14ac:dyDescent="0.45">
      <c r="P194" s="41"/>
      <c r="Q194" s="41"/>
    </row>
    <row r="195" spans="16:17" x14ac:dyDescent="0.45">
      <c r="P195" s="41"/>
      <c r="Q195" s="41"/>
    </row>
    <row r="196" spans="16:17" x14ac:dyDescent="0.45">
      <c r="P196" s="41"/>
      <c r="Q196" s="41"/>
    </row>
    <row r="197" spans="16:17" x14ac:dyDescent="0.45">
      <c r="P197" s="41"/>
      <c r="Q197" s="41"/>
    </row>
    <row r="198" spans="16:17" x14ac:dyDescent="0.45">
      <c r="P198" s="41"/>
      <c r="Q198" s="41"/>
    </row>
    <row r="199" spans="16:17" x14ac:dyDescent="0.45">
      <c r="P199" s="41"/>
      <c r="Q199" s="41"/>
    </row>
    <row r="200" spans="16:17" x14ac:dyDescent="0.45">
      <c r="P200" s="41"/>
      <c r="Q200" s="41"/>
    </row>
    <row r="201" spans="16:17" x14ac:dyDescent="0.45">
      <c r="P201" s="41"/>
      <c r="Q201" s="41"/>
    </row>
    <row r="202" spans="16:17" x14ac:dyDescent="0.45">
      <c r="P202" s="41"/>
      <c r="Q202" s="41"/>
    </row>
    <row r="203" spans="16:17" x14ac:dyDescent="0.45">
      <c r="P203" s="41"/>
      <c r="Q203" s="41"/>
    </row>
    <row r="204" spans="16:17" x14ac:dyDescent="0.45">
      <c r="P204" s="41"/>
      <c r="Q204" s="41"/>
    </row>
    <row r="205" spans="16:17" x14ac:dyDescent="0.45">
      <c r="P205" s="41"/>
      <c r="Q205" s="41"/>
    </row>
    <row r="206" spans="16:17" x14ac:dyDescent="0.45">
      <c r="P206" s="41"/>
      <c r="Q206" s="41"/>
    </row>
    <row r="207" spans="16:17" x14ac:dyDescent="0.45">
      <c r="P207" s="41"/>
      <c r="Q207" s="41"/>
    </row>
    <row r="208" spans="16:17" x14ac:dyDescent="0.45">
      <c r="P208" s="41"/>
      <c r="Q208" s="41"/>
    </row>
    <row r="209" spans="16:17" x14ac:dyDescent="0.45">
      <c r="P209" s="41"/>
      <c r="Q209" s="41"/>
    </row>
    <row r="210" spans="16:17" x14ac:dyDescent="0.45">
      <c r="P210" s="41"/>
      <c r="Q210" s="41"/>
    </row>
    <row r="211" spans="16:17" x14ac:dyDescent="0.45">
      <c r="P211" s="41"/>
      <c r="Q211" s="41"/>
    </row>
    <row r="212" spans="16:17" x14ac:dyDescent="0.45">
      <c r="P212" s="41"/>
      <c r="Q212" s="41"/>
    </row>
    <row r="213" spans="16:17" x14ac:dyDescent="0.45">
      <c r="P213" s="41"/>
      <c r="Q213" s="41"/>
    </row>
    <row r="214" spans="16:17" x14ac:dyDescent="0.45">
      <c r="P214" s="41"/>
      <c r="Q214" s="41"/>
    </row>
    <row r="215" spans="16:17" x14ac:dyDescent="0.45">
      <c r="P215" s="41"/>
      <c r="Q215" s="41"/>
    </row>
    <row r="216" spans="16:17" x14ac:dyDescent="0.45">
      <c r="P216" s="41"/>
      <c r="Q216" s="41"/>
    </row>
    <row r="217" spans="16:17" x14ac:dyDescent="0.45">
      <c r="P217" s="41"/>
      <c r="Q217" s="41"/>
    </row>
    <row r="218" spans="16:17" x14ac:dyDescent="0.45">
      <c r="P218" s="41"/>
      <c r="Q218" s="41"/>
    </row>
    <row r="219" spans="16:17" x14ac:dyDescent="0.45">
      <c r="P219" s="41"/>
      <c r="Q219" s="41"/>
    </row>
    <row r="220" spans="16:17" x14ac:dyDescent="0.45">
      <c r="P220" s="41"/>
      <c r="Q220" s="41"/>
    </row>
    <row r="221" spans="16:17" x14ac:dyDescent="0.45">
      <c r="P221" s="41"/>
      <c r="Q221" s="41"/>
    </row>
    <row r="222" spans="16:17" x14ac:dyDescent="0.45">
      <c r="P222" s="41"/>
      <c r="Q222" s="41"/>
    </row>
    <row r="223" spans="16:17" x14ac:dyDescent="0.45">
      <c r="P223" s="41"/>
      <c r="Q223" s="41"/>
    </row>
    <row r="224" spans="16:17" x14ac:dyDescent="0.45">
      <c r="P224" s="41"/>
      <c r="Q224" s="41"/>
    </row>
    <row r="225" spans="16:17" x14ac:dyDescent="0.45">
      <c r="P225" s="41"/>
      <c r="Q225" s="41"/>
    </row>
    <row r="226" spans="16:17" x14ac:dyDescent="0.45">
      <c r="P226" s="41"/>
      <c r="Q226" s="41"/>
    </row>
    <row r="227" spans="16:17" x14ac:dyDescent="0.45">
      <c r="P227" s="41"/>
      <c r="Q227" s="41"/>
    </row>
    <row r="228" spans="16:17" x14ac:dyDescent="0.45">
      <c r="P228" s="41"/>
      <c r="Q228" s="41"/>
    </row>
    <row r="229" spans="16:17" x14ac:dyDescent="0.45">
      <c r="P229" s="41"/>
      <c r="Q229" s="41"/>
    </row>
    <row r="230" spans="16:17" x14ac:dyDescent="0.45">
      <c r="P230" s="41"/>
      <c r="Q230" s="41"/>
    </row>
    <row r="231" spans="16:17" x14ac:dyDescent="0.45">
      <c r="P231" s="41"/>
      <c r="Q231" s="41"/>
    </row>
    <row r="232" spans="16:17" x14ac:dyDescent="0.45">
      <c r="P232" s="41"/>
      <c r="Q232" s="41"/>
    </row>
    <row r="233" spans="16:17" x14ac:dyDescent="0.45">
      <c r="P233" s="41"/>
      <c r="Q233" s="41"/>
    </row>
    <row r="234" spans="16:17" x14ac:dyDescent="0.45">
      <c r="P234" s="41"/>
      <c r="Q234" s="41"/>
    </row>
    <row r="235" spans="16:17" x14ac:dyDescent="0.45">
      <c r="P235" s="41"/>
      <c r="Q235" s="41"/>
    </row>
    <row r="236" spans="16:17" x14ac:dyDescent="0.45">
      <c r="P236" s="41"/>
      <c r="Q236" s="41"/>
    </row>
    <row r="237" spans="16:17" x14ac:dyDescent="0.45">
      <c r="P237" s="41"/>
      <c r="Q237" s="41"/>
    </row>
    <row r="238" spans="16:17" x14ac:dyDescent="0.45">
      <c r="P238" s="41"/>
      <c r="Q238" s="41"/>
    </row>
    <row r="239" spans="16:17" x14ac:dyDescent="0.45">
      <c r="P239" s="41"/>
      <c r="Q239" s="41"/>
    </row>
    <row r="240" spans="16:17" x14ac:dyDescent="0.45">
      <c r="P240" s="41"/>
      <c r="Q240" s="41"/>
    </row>
    <row r="241" spans="16:17" x14ac:dyDescent="0.45">
      <c r="P241" s="41"/>
      <c r="Q241" s="41"/>
    </row>
    <row r="242" spans="16:17" x14ac:dyDescent="0.45">
      <c r="P242" s="41"/>
      <c r="Q242" s="41"/>
    </row>
    <row r="243" spans="16:17" x14ac:dyDescent="0.45">
      <c r="P243" s="41"/>
      <c r="Q243" s="41"/>
    </row>
    <row r="244" spans="16:17" x14ac:dyDescent="0.45">
      <c r="P244" s="41"/>
      <c r="Q244" s="41"/>
    </row>
    <row r="245" spans="16:17" x14ac:dyDescent="0.45">
      <c r="P245" s="41"/>
      <c r="Q245" s="41"/>
    </row>
    <row r="246" spans="16:17" x14ac:dyDescent="0.45">
      <c r="P246" s="41"/>
      <c r="Q246" s="41"/>
    </row>
    <row r="247" spans="16:17" x14ac:dyDescent="0.45">
      <c r="P247" s="41"/>
      <c r="Q247" s="41"/>
    </row>
    <row r="248" spans="16:17" x14ac:dyDescent="0.45">
      <c r="P248" s="41"/>
      <c r="Q248" s="41"/>
    </row>
    <row r="249" spans="16:17" x14ac:dyDescent="0.45">
      <c r="P249" s="41"/>
      <c r="Q249" s="41"/>
    </row>
    <row r="250" spans="16:17" x14ac:dyDescent="0.45">
      <c r="P250" s="41"/>
      <c r="Q250" s="41"/>
    </row>
    <row r="251" spans="16:17" x14ac:dyDescent="0.45">
      <c r="P251" s="41"/>
      <c r="Q251" s="41"/>
    </row>
    <row r="252" spans="16:17" x14ac:dyDescent="0.45">
      <c r="P252" s="41"/>
      <c r="Q252" s="41"/>
    </row>
    <row r="253" spans="16:17" x14ac:dyDescent="0.45">
      <c r="P253" s="41"/>
      <c r="Q253" s="41"/>
    </row>
    <row r="254" spans="16:17" x14ac:dyDescent="0.45">
      <c r="P254" s="41"/>
      <c r="Q254" s="41"/>
    </row>
    <row r="255" spans="16:17" x14ac:dyDescent="0.45">
      <c r="P255" s="41"/>
      <c r="Q255" s="41"/>
    </row>
    <row r="256" spans="16:17" x14ac:dyDescent="0.45">
      <c r="P256" s="41"/>
      <c r="Q256" s="41"/>
    </row>
    <row r="257" spans="16:17" x14ac:dyDescent="0.45">
      <c r="P257" s="41"/>
      <c r="Q257" s="41"/>
    </row>
    <row r="258" spans="16:17" x14ac:dyDescent="0.45">
      <c r="P258" s="41"/>
      <c r="Q258" s="41"/>
    </row>
    <row r="259" spans="16:17" x14ac:dyDescent="0.45">
      <c r="P259" s="41"/>
      <c r="Q259" s="41"/>
    </row>
    <row r="260" spans="16:17" x14ac:dyDescent="0.45">
      <c r="P260" s="41"/>
      <c r="Q260" s="41"/>
    </row>
    <row r="261" spans="16:17" x14ac:dyDescent="0.45">
      <c r="P261" s="41"/>
      <c r="Q261" s="41"/>
    </row>
    <row r="262" spans="16:17" x14ac:dyDescent="0.45">
      <c r="P262" s="41"/>
      <c r="Q262" s="41"/>
    </row>
    <row r="263" spans="16:17" x14ac:dyDescent="0.45">
      <c r="P263" s="41"/>
      <c r="Q263" s="41"/>
    </row>
    <row r="264" spans="16:17" x14ac:dyDescent="0.45">
      <c r="P264" s="41"/>
      <c r="Q264" s="41"/>
    </row>
    <row r="265" spans="16:17" x14ac:dyDescent="0.45">
      <c r="P265" s="41"/>
      <c r="Q265" s="41"/>
    </row>
    <row r="266" spans="16:17" x14ac:dyDescent="0.45">
      <c r="P266" s="41"/>
      <c r="Q266" s="41"/>
    </row>
    <row r="267" spans="16:17" x14ac:dyDescent="0.45">
      <c r="P267" s="41"/>
      <c r="Q267" s="41"/>
    </row>
    <row r="268" spans="16:17" x14ac:dyDescent="0.45">
      <c r="P268" s="41"/>
      <c r="Q268" s="41"/>
    </row>
    <row r="269" spans="16:17" x14ac:dyDescent="0.45">
      <c r="P269" s="41"/>
      <c r="Q269" s="41"/>
    </row>
    <row r="270" spans="16:17" x14ac:dyDescent="0.45">
      <c r="P270" s="41"/>
      <c r="Q270" s="41"/>
    </row>
    <row r="271" spans="16:17" x14ac:dyDescent="0.45">
      <c r="P271" s="41"/>
      <c r="Q271" s="41"/>
    </row>
    <row r="272" spans="16:17" x14ac:dyDescent="0.45">
      <c r="P272" s="41"/>
      <c r="Q272" s="41"/>
    </row>
    <row r="273" spans="16:17" x14ac:dyDescent="0.45">
      <c r="P273" s="41"/>
      <c r="Q273" s="41"/>
    </row>
    <row r="274" spans="16:17" x14ac:dyDescent="0.45">
      <c r="P274" s="41"/>
      <c r="Q274" s="41"/>
    </row>
    <row r="275" spans="16:17" x14ac:dyDescent="0.45">
      <c r="P275" s="41"/>
      <c r="Q275" s="41"/>
    </row>
    <row r="276" spans="16:17" x14ac:dyDescent="0.45">
      <c r="P276" s="41"/>
      <c r="Q276" s="41"/>
    </row>
    <row r="277" spans="16:17" x14ac:dyDescent="0.45">
      <c r="P277" s="41"/>
      <c r="Q277" s="41"/>
    </row>
    <row r="278" spans="16:17" x14ac:dyDescent="0.45">
      <c r="P278" s="41"/>
      <c r="Q278" s="41"/>
    </row>
    <row r="279" spans="16:17" x14ac:dyDescent="0.45">
      <c r="P279" s="41"/>
      <c r="Q279" s="41"/>
    </row>
    <row r="280" spans="16:17" x14ac:dyDescent="0.45">
      <c r="P280" s="41"/>
      <c r="Q280" s="41"/>
    </row>
    <row r="281" spans="16:17" x14ac:dyDescent="0.45">
      <c r="P281" s="41"/>
      <c r="Q281" s="41"/>
    </row>
    <row r="282" spans="16:17" x14ac:dyDescent="0.45">
      <c r="P282" s="41"/>
      <c r="Q282" s="41"/>
    </row>
    <row r="283" spans="16:17" x14ac:dyDescent="0.45">
      <c r="P283" s="41"/>
      <c r="Q283" s="41"/>
    </row>
    <row r="284" spans="16:17" x14ac:dyDescent="0.45">
      <c r="P284" s="41"/>
      <c r="Q284" s="41"/>
    </row>
    <row r="285" spans="16:17" x14ac:dyDescent="0.45">
      <c r="P285" s="41"/>
      <c r="Q285" s="41"/>
    </row>
    <row r="286" spans="16:17" x14ac:dyDescent="0.45">
      <c r="P286" s="41"/>
      <c r="Q286" s="41"/>
    </row>
    <row r="287" spans="16:17" x14ac:dyDescent="0.45">
      <c r="P287" s="41"/>
      <c r="Q287" s="41"/>
    </row>
    <row r="288" spans="16:17" x14ac:dyDescent="0.45">
      <c r="P288" s="41"/>
      <c r="Q288" s="41"/>
    </row>
    <row r="289" spans="16:17" x14ac:dyDescent="0.45">
      <c r="P289" s="41"/>
      <c r="Q289" s="41"/>
    </row>
    <row r="290" spans="16:17" x14ac:dyDescent="0.45">
      <c r="P290" s="41"/>
      <c r="Q290" s="41"/>
    </row>
    <row r="291" spans="16:17" x14ac:dyDescent="0.45">
      <c r="P291" s="41"/>
      <c r="Q291" s="41"/>
    </row>
    <row r="292" spans="16:17" x14ac:dyDescent="0.45">
      <c r="P292" s="41"/>
      <c r="Q292" s="41"/>
    </row>
    <row r="293" spans="16:17" x14ac:dyDescent="0.45">
      <c r="P293" s="41"/>
      <c r="Q293" s="41"/>
    </row>
    <row r="294" spans="16:17" x14ac:dyDescent="0.45">
      <c r="P294" s="41"/>
      <c r="Q294" s="41"/>
    </row>
    <row r="295" spans="16:17" x14ac:dyDescent="0.45">
      <c r="P295" s="41"/>
      <c r="Q295" s="41"/>
    </row>
    <row r="296" spans="16:17" x14ac:dyDescent="0.45">
      <c r="P296" s="41"/>
      <c r="Q296" s="41"/>
    </row>
    <row r="297" spans="16:17" x14ac:dyDescent="0.45">
      <c r="P297" s="41"/>
      <c r="Q297" s="41"/>
    </row>
    <row r="298" spans="16:17" x14ac:dyDescent="0.45">
      <c r="P298" s="41"/>
      <c r="Q298" s="41"/>
    </row>
    <row r="299" spans="16:17" x14ac:dyDescent="0.45">
      <c r="P299" s="41"/>
      <c r="Q299" s="41"/>
    </row>
    <row r="300" spans="16:17" x14ac:dyDescent="0.45">
      <c r="P300" s="41"/>
      <c r="Q300" s="41"/>
    </row>
    <row r="301" spans="16:17" x14ac:dyDescent="0.45">
      <c r="P301" s="41"/>
      <c r="Q301" s="41"/>
    </row>
    <row r="302" spans="16:17" x14ac:dyDescent="0.45">
      <c r="P302" s="41"/>
      <c r="Q302" s="41"/>
    </row>
    <row r="303" spans="16:17" x14ac:dyDescent="0.45">
      <c r="P303" s="41"/>
      <c r="Q303" s="41"/>
    </row>
    <row r="304" spans="16:17" x14ac:dyDescent="0.45">
      <c r="P304" s="41"/>
      <c r="Q304" s="41"/>
    </row>
    <row r="305" spans="16:17" x14ac:dyDescent="0.45">
      <c r="P305" s="41"/>
      <c r="Q305" s="41"/>
    </row>
    <row r="306" spans="16:17" x14ac:dyDescent="0.45">
      <c r="P306" s="41"/>
      <c r="Q306" s="41"/>
    </row>
    <row r="307" spans="16:17" x14ac:dyDescent="0.45">
      <c r="P307" s="41"/>
      <c r="Q307" s="41"/>
    </row>
    <row r="308" spans="16:17" x14ac:dyDescent="0.45">
      <c r="P308" s="41"/>
      <c r="Q308" s="41"/>
    </row>
    <row r="309" spans="16:17" x14ac:dyDescent="0.45">
      <c r="P309" s="41"/>
      <c r="Q309" s="41"/>
    </row>
    <row r="310" spans="16:17" x14ac:dyDescent="0.45">
      <c r="P310" s="41"/>
      <c r="Q310" s="41"/>
    </row>
    <row r="311" spans="16:17" x14ac:dyDescent="0.45">
      <c r="P311" s="41"/>
      <c r="Q311" s="41"/>
    </row>
    <row r="312" spans="16:17" x14ac:dyDescent="0.45">
      <c r="P312" s="41"/>
      <c r="Q312" s="41"/>
    </row>
    <row r="313" spans="16:17" x14ac:dyDescent="0.45">
      <c r="P313" s="41"/>
      <c r="Q313" s="41"/>
    </row>
    <row r="314" spans="16:17" x14ac:dyDescent="0.45">
      <c r="P314" s="41"/>
      <c r="Q314" s="41"/>
    </row>
    <row r="315" spans="16:17" x14ac:dyDescent="0.45">
      <c r="P315" s="41"/>
      <c r="Q315" s="41"/>
    </row>
    <row r="316" spans="16:17" x14ac:dyDescent="0.45">
      <c r="P316" s="41"/>
      <c r="Q316" s="41"/>
    </row>
    <row r="317" spans="16:17" x14ac:dyDescent="0.45">
      <c r="P317" s="41"/>
      <c r="Q317" s="41"/>
    </row>
    <row r="318" spans="16:17" x14ac:dyDescent="0.45">
      <c r="P318" s="41"/>
      <c r="Q318" s="41"/>
    </row>
    <row r="319" spans="16:17" x14ac:dyDescent="0.45">
      <c r="P319" s="41"/>
      <c r="Q319" s="41"/>
    </row>
    <row r="320" spans="16:17" x14ac:dyDescent="0.45">
      <c r="P320" s="41"/>
      <c r="Q320" s="41"/>
    </row>
    <row r="321" spans="16:17" x14ac:dyDescent="0.45">
      <c r="P321" s="41"/>
      <c r="Q321" s="41"/>
    </row>
    <row r="322" spans="16:17" x14ac:dyDescent="0.45">
      <c r="P322" s="41"/>
      <c r="Q322" s="41"/>
    </row>
    <row r="323" spans="16:17" x14ac:dyDescent="0.45">
      <c r="P323" s="41"/>
      <c r="Q323" s="41"/>
    </row>
    <row r="324" spans="16:17" x14ac:dyDescent="0.45">
      <c r="P324" s="41"/>
      <c r="Q324" s="41"/>
    </row>
    <row r="325" spans="16:17" x14ac:dyDescent="0.45">
      <c r="P325" s="41"/>
      <c r="Q325" s="41"/>
    </row>
    <row r="326" spans="16:17" x14ac:dyDescent="0.45">
      <c r="P326" s="41"/>
      <c r="Q326" s="41"/>
    </row>
    <row r="327" spans="16:17" x14ac:dyDescent="0.45">
      <c r="P327" s="41"/>
      <c r="Q327" s="41"/>
    </row>
    <row r="328" spans="16:17" x14ac:dyDescent="0.45">
      <c r="P328" s="41"/>
      <c r="Q328" s="41"/>
    </row>
    <row r="329" spans="16:17" x14ac:dyDescent="0.45">
      <c r="P329" s="41"/>
      <c r="Q329" s="41"/>
    </row>
    <row r="330" spans="16:17" x14ac:dyDescent="0.45">
      <c r="P330" s="41"/>
      <c r="Q330" s="41"/>
    </row>
    <row r="331" spans="16:17" x14ac:dyDescent="0.45">
      <c r="P331" s="41"/>
      <c r="Q331" s="41"/>
    </row>
    <row r="332" spans="16:17" x14ac:dyDescent="0.45">
      <c r="P332" s="41"/>
      <c r="Q332" s="41"/>
    </row>
    <row r="333" spans="16:17" x14ac:dyDescent="0.45">
      <c r="P333" s="41"/>
      <c r="Q333" s="41"/>
    </row>
    <row r="334" spans="16:17" x14ac:dyDescent="0.45">
      <c r="P334" s="41"/>
      <c r="Q334" s="41"/>
    </row>
    <row r="335" spans="16:17" x14ac:dyDescent="0.45">
      <c r="P335" s="41"/>
      <c r="Q335" s="41"/>
    </row>
    <row r="336" spans="16:17" x14ac:dyDescent="0.45">
      <c r="P336" s="41"/>
      <c r="Q336" s="41"/>
    </row>
    <row r="337" spans="16:17" x14ac:dyDescent="0.45">
      <c r="P337" s="41"/>
      <c r="Q337" s="41"/>
    </row>
    <row r="338" spans="16:17" x14ac:dyDescent="0.45">
      <c r="P338" s="41"/>
      <c r="Q338" s="41"/>
    </row>
    <row r="339" spans="16:17" x14ac:dyDescent="0.45">
      <c r="P339" s="41"/>
      <c r="Q339" s="41"/>
    </row>
    <row r="340" spans="16:17" x14ac:dyDescent="0.45">
      <c r="P340" s="41"/>
      <c r="Q340" s="41"/>
    </row>
    <row r="341" spans="16:17" x14ac:dyDescent="0.45">
      <c r="P341" s="41"/>
      <c r="Q341" s="41"/>
    </row>
    <row r="342" spans="16:17" x14ac:dyDescent="0.45">
      <c r="P342" s="41"/>
      <c r="Q342" s="41"/>
    </row>
    <row r="343" spans="16:17" x14ac:dyDescent="0.45">
      <c r="P343" s="41"/>
      <c r="Q343" s="41"/>
    </row>
    <row r="344" spans="16:17" x14ac:dyDescent="0.45">
      <c r="P344" s="41"/>
      <c r="Q344" s="41"/>
    </row>
    <row r="345" spans="16:17" x14ac:dyDescent="0.45">
      <c r="P345" s="41"/>
      <c r="Q345" s="41"/>
    </row>
    <row r="346" spans="16:17" x14ac:dyDescent="0.45">
      <c r="P346" s="41"/>
      <c r="Q346" s="41"/>
    </row>
    <row r="347" spans="16:17" x14ac:dyDescent="0.45">
      <c r="P347" s="41"/>
      <c r="Q347" s="41"/>
    </row>
    <row r="348" spans="16:17" x14ac:dyDescent="0.45">
      <c r="P348" s="41"/>
      <c r="Q348" s="41"/>
    </row>
    <row r="349" spans="16:17" x14ac:dyDescent="0.45">
      <c r="P349" s="41"/>
      <c r="Q349" s="41"/>
    </row>
    <row r="350" spans="16:17" x14ac:dyDescent="0.45">
      <c r="P350" s="41"/>
      <c r="Q350" s="41"/>
    </row>
    <row r="351" spans="16:17" x14ac:dyDescent="0.45">
      <c r="P351" s="41"/>
      <c r="Q351" s="41"/>
    </row>
    <row r="352" spans="16:17" x14ac:dyDescent="0.45">
      <c r="P352" s="41"/>
      <c r="Q352" s="41"/>
    </row>
    <row r="353" spans="16:17" x14ac:dyDescent="0.45">
      <c r="P353" s="41"/>
      <c r="Q353" s="41"/>
    </row>
    <row r="354" spans="16:17" x14ac:dyDescent="0.45">
      <c r="P354" s="41"/>
      <c r="Q354" s="41"/>
    </row>
    <row r="355" spans="16:17" x14ac:dyDescent="0.45">
      <c r="P355" s="41"/>
      <c r="Q355" s="41"/>
    </row>
    <row r="356" spans="16:17" x14ac:dyDescent="0.45">
      <c r="P356" s="41"/>
      <c r="Q356" s="41"/>
    </row>
    <row r="357" spans="16:17" x14ac:dyDescent="0.45">
      <c r="P357" s="41"/>
      <c r="Q357" s="41"/>
    </row>
    <row r="358" spans="16:17" x14ac:dyDescent="0.45">
      <c r="P358" s="41"/>
      <c r="Q358" s="41"/>
    </row>
    <row r="359" spans="16:17" x14ac:dyDescent="0.45">
      <c r="P359" s="41"/>
      <c r="Q359" s="41"/>
    </row>
    <row r="360" spans="16:17" x14ac:dyDescent="0.45">
      <c r="P360" s="41"/>
      <c r="Q360" s="41"/>
    </row>
    <row r="361" spans="16:17" x14ac:dyDescent="0.45">
      <c r="P361" s="41"/>
      <c r="Q361" s="41"/>
    </row>
    <row r="362" spans="16:17" x14ac:dyDescent="0.45">
      <c r="P362" s="41"/>
      <c r="Q362" s="41"/>
    </row>
    <row r="363" spans="16:17" x14ac:dyDescent="0.45">
      <c r="P363" s="41"/>
      <c r="Q363" s="41"/>
    </row>
    <row r="364" spans="16:17" x14ac:dyDescent="0.45">
      <c r="P364" s="41"/>
      <c r="Q364" s="41"/>
    </row>
    <row r="365" spans="16:17" x14ac:dyDescent="0.45">
      <c r="P365" s="41"/>
      <c r="Q365" s="41"/>
    </row>
    <row r="366" spans="16:17" x14ac:dyDescent="0.45">
      <c r="P366" s="41"/>
      <c r="Q366" s="41"/>
    </row>
    <row r="367" spans="16:17" x14ac:dyDescent="0.45">
      <c r="P367" s="41"/>
      <c r="Q367" s="41"/>
    </row>
    <row r="368" spans="16:17" x14ac:dyDescent="0.45">
      <c r="P368" s="41"/>
      <c r="Q368" s="41"/>
    </row>
    <row r="369" spans="16:17" x14ac:dyDescent="0.45">
      <c r="P369" s="41"/>
      <c r="Q369" s="41"/>
    </row>
    <row r="370" spans="16:17" x14ac:dyDescent="0.45">
      <c r="P370" s="41"/>
      <c r="Q370" s="41"/>
    </row>
    <row r="371" spans="16:17" x14ac:dyDescent="0.45">
      <c r="P371" s="41"/>
      <c r="Q371" s="41"/>
    </row>
    <row r="372" spans="16:17" x14ac:dyDescent="0.45">
      <c r="P372" s="41"/>
      <c r="Q372" s="41"/>
    </row>
    <row r="373" spans="16:17" x14ac:dyDescent="0.45">
      <c r="P373" s="41"/>
      <c r="Q373" s="41"/>
    </row>
    <row r="374" spans="16:17" x14ac:dyDescent="0.45">
      <c r="P374" s="41"/>
      <c r="Q374" s="41"/>
    </row>
    <row r="375" spans="16:17" x14ac:dyDescent="0.45">
      <c r="P375" s="41"/>
      <c r="Q375" s="41"/>
    </row>
    <row r="376" spans="16:17" x14ac:dyDescent="0.45">
      <c r="P376" s="41"/>
      <c r="Q376" s="41"/>
    </row>
    <row r="377" spans="16:17" x14ac:dyDescent="0.45">
      <c r="P377" s="41"/>
      <c r="Q377" s="41"/>
    </row>
    <row r="378" spans="16:17" x14ac:dyDescent="0.45">
      <c r="P378" s="41"/>
      <c r="Q378" s="41"/>
    </row>
    <row r="379" spans="16:17" x14ac:dyDescent="0.45">
      <c r="P379" s="41"/>
      <c r="Q379" s="41"/>
    </row>
    <row r="380" spans="16:17" x14ac:dyDescent="0.45">
      <c r="P380" s="41"/>
      <c r="Q380" s="41"/>
    </row>
    <row r="381" spans="16:17" x14ac:dyDescent="0.45">
      <c r="P381" s="41"/>
      <c r="Q381" s="41"/>
    </row>
    <row r="382" spans="16:17" x14ac:dyDescent="0.45">
      <c r="P382" s="41"/>
      <c r="Q382" s="41"/>
    </row>
    <row r="383" spans="16:17" x14ac:dyDescent="0.45">
      <c r="P383" s="41"/>
      <c r="Q383" s="41"/>
    </row>
    <row r="384" spans="16:17" x14ac:dyDescent="0.45">
      <c r="P384" s="41"/>
      <c r="Q384" s="41"/>
    </row>
    <row r="385" spans="16:17" x14ac:dyDescent="0.45">
      <c r="P385" s="41"/>
      <c r="Q385" s="41"/>
    </row>
    <row r="386" spans="16:17" x14ac:dyDescent="0.45">
      <c r="P386" s="41"/>
      <c r="Q386" s="41"/>
    </row>
    <row r="387" spans="16:17" x14ac:dyDescent="0.45">
      <c r="P387" s="41"/>
      <c r="Q387" s="41"/>
    </row>
    <row r="388" spans="16:17" x14ac:dyDescent="0.45">
      <c r="P388" s="41"/>
      <c r="Q388" s="41"/>
    </row>
    <row r="389" spans="16:17" x14ac:dyDescent="0.45">
      <c r="P389" s="41"/>
      <c r="Q389" s="41"/>
    </row>
    <row r="390" spans="16:17" x14ac:dyDescent="0.45">
      <c r="P390" s="41"/>
      <c r="Q390" s="41"/>
    </row>
    <row r="391" spans="16:17" x14ac:dyDescent="0.45">
      <c r="P391" s="41"/>
      <c r="Q391" s="41"/>
    </row>
    <row r="392" spans="16:17" x14ac:dyDescent="0.45">
      <c r="P392" s="41"/>
      <c r="Q392" s="41"/>
    </row>
    <row r="393" spans="16:17" x14ac:dyDescent="0.45">
      <c r="P393" s="41"/>
      <c r="Q393" s="41"/>
    </row>
    <row r="394" spans="16:17" x14ac:dyDescent="0.45">
      <c r="P394" s="41"/>
      <c r="Q394" s="41"/>
    </row>
    <row r="395" spans="16:17" x14ac:dyDescent="0.45">
      <c r="P395" s="41"/>
      <c r="Q395" s="41"/>
    </row>
    <row r="396" spans="16:17" x14ac:dyDescent="0.45">
      <c r="P396" s="41"/>
      <c r="Q396" s="41"/>
    </row>
    <row r="397" spans="16:17" x14ac:dyDescent="0.45">
      <c r="P397" s="41"/>
      <c r="Q397" s="41"/>
    </row>
    <row r="398" spans="16:17" x14ac:dyDescent="0.45">
      <c r="P398" s="41"/>
      <c r="Q398" s="41"/>
    </row>
    <row r="399" spans="16:17" x14ac:dyDescent="0.45">
      <c r="P399" s="41"/>
      <c r="Q399" s="41"/>
    </row>
    <row r="400" spans="16:17" x14ac:dyDescent="0.45">
      <c r="P400" s="41"/>
      <c r="Q400" s="41"/>
    </row>
    <row r="401" spans="16:17" x14ac:dyDescent="0.45">
      <c r="P401" s="41"/>
      <c r="Q401" s="41"/>
    </row>
    <row r="402" spans="16:17" x14ac:dyDescent="0.45">
      <c r="P402" s="41"/>
      <c r="Q402" s="41"/>
    </row>
    <row r="403" spans="16:17" x14ac:dyDescent="0.45">
      <c r="P403" s="41"/>
      <c r="Q403" s="41"/>
    </row>
    <row r="404" spans="16:17" x14ac:dyDescent="0.45">
      <c r="P404" s="41"/>
      <c r="Q404" s="41"/>
    </row>
    <row r="405" spans="16:17" x14ac:dyDescent="0.45">
      <c r="P405" s="41"/>
      <c r="Q405" s="41"/>
    </row>
    <row r="406" spans="16:17" x14ac:dyDescent="0.45">
      <c r="P406" s="41"/>
      <c r="Q406" s="41"/>
    </row>
    <row r="407" spans="16:17" x14ac:dyDescent="0.45">
      <c r="P407" s="41"/>
      <c r="Q407" s="41"/>
    </row>
    <row r="408" spans="16:17" x14ac:dyDescent="0.45">
      <c r="P408" s="41"/>
      <c r="Q408" s="41"/>
    </row>
    <row r="409" spans="16:17" x14ac:dyDescent="0.45">
      <c r="P409" s="41"/>
      <c r="Q409" s="41"/>
    </row>
    <row r="410" spans="16:17" x14ac:dyDescent="0.45">
      <c r="P410" s="41"/>
      <c r="Q410" s="41"/>
    </row>
    <row r="411" spans="16:17" x14ac:dyDescent="0.45">
      <c r="P411" s="41"/>
      <c r="Q411" s="41"/>
    </row>
    <row r="412" spans="16:17" x14ac:dyDescent="0.45">
      <c r="P412" s="41"/>
      <c r="Q412" s="41"/>
    </row>
    <row r="413" spans="16:17" x14ac:dyDescent="0.45">
      <c r="P413" s="41"/>
      <c r="Q413" s="41"/>
    </row>
    <row r="414" spans="16:17" x14ac:dyDescent="0.45">
      <c r="P414" s="41"/>
      <c r="Q414" s="41"/>
    </row>
    <row r="415" spans="16:17" x14ac:dyDescent="0.45">
      <c r="P415" s="41"/>
      <c r="Q415" s="41"/>
    </row>
    <row r="416" spans="16:17" x14ac:dyDescent="0.45">
      <c r="P416" s="41"/>
      <c r="Q416" s="41"/>
    </row>
    <row r="417" spans="16:17" x14ac:dyDescent="0.45">
      <c r="P417" s="41"/>
      <c r="Q417" s="41"/>
    </row>
    <row r="418" spans="16:17" x14ac:dyDescent="0.45">
      <c r="P418" s="41"/>
      <c r="Q418" s="41"/>
    </row>
    <row r="419" spans="16:17" x14ac:dyDescent="0.45">
      <c r="P419" s="41"/>
      <c r="Q419" s="41"/>
    </row>
    <row r="420" spans="16:17" x14ac:dyDescent="0.45">
      <c r="P420" s="41"/>
      <c r="Q420" s="41"/>
    </row>
    <row r="421" spans="16:17" x14ac:dyDescent="0.45">
      <c r="P421" s="41"/>
      <c r="Q421" s="41"/>
    </row>
    <row r="422" spans="16:17" x14ac:dyDescent="0.45">
      <c r="P422" s="41"/>
      <c r="Q422" s="41"/>
    </row>
    <row r="423" spans="16:17" x14ac:dyDescent="0.45">
      <c r="P423" s="41"/>
      <c r="Q423" s="41"/>
    </row>
    <row r="424" spans="16:17" x14ac:dyDescent="0.45">
      <c r="P424" s="41"/>
      <c r="Q424" s="41"/>
    </row>
    <row r="425" spans="16:17" x14ac:dyDescent="0.45">
      <c r="P425" s="41"/>
      <c r="Q425" s="41"/>
    </row>
    <row r="426" spans="16:17" x14ac:dyDescent="0.45">
      <c r="P426" s="41"/>
      <c r="Q426" s="41"/>
    </row>
    <row r="427" spans="16:17" x14ac:dyDescent="0.45">
      <c r="P427" s="41"/>
      <c r="Q427" s="41"/>
    </row>
    <row r="428" spans="16:17" x14ac:dyDescent="0.45">
      <c r="P428" s="41"/>
      <c r="Q428" s="41"/>
    </row>
    <row r="429" spans="16:17" x14ac:dyDescent="0.45">
      <c r="P429" s="41"/>
      <c r="Q429" s="41"/>
    </row>
    <row r="430" spans="16:17" x14ac:dyDescent="0.45">
      <c r="P430" s="41"/>
      <c r="Q430" s="41"/>
    </row>
    <row r="431" spans="16:17" x14ac:dyDescent="0.45">
      <c r="P431" s="41"/>
      <c r="Q431" s="41"/>
    </row>
    <row r="432" spans="16:17" x14ac:dyDescent="0.45">
      <c r="P432" s="41"/>
      <c r="Q432" s="41"/>
    </row>
    <row r="433" spans="16:17" x14ac:dyDescent="0.45">
      <c r="P433" s="41"/>
      <c r="Q433" s="41"/>
    </row>
    <row r="434" spans="16:17" x14ac:dyDescent="0.45">
      <c r="P434" s="41"/>
      <c r="Q434" s="41"/>
    </row>
    <row r="435" spans="16:17" x14ac:dyDescent="0.45">
      <c r="P435" s="41"/>
      <c r="Q435" s="41"/>
    </row>
    <row r="436" spans="16:17" x14ac:dyDescent="0.45">
      <c r="P436" s="41"/>
      <c r="Q436" s="41"/>
    </row>
    <row r="437" spans="16:17" x14ac:dyDescent="0.45">
      <c r="P437" s="41"/>
      <c r="Q437" s="41"/>
    </row>
    <row r="438" spans="16:17" x14ac:dyDescent="0.45">
      <c r="P438" s="41"/>
      <c r="Q438" s="41"/>
    </row>
    <row r="439" spans="16:17" x14ac:dyDescent="0.45">
      <c r="P439" s="41"/>
      <c r="Q439" s="41"/>
    </row>
    <row r="440" spans="16:17" x14ac:dyDescent="0.45">
      <c r="P440" s="41"/>
      <c r="Q440" s="41"/>
    </row>
    <row r="441" spans="16:17" x14ac:dyDescent="0.45">
      <c r="P441" s="41"/>
      <c r="Q441" s="41"/>
    </row>
    <row r="442" spans="16:17" x14ac:dyDescent="0.45">
      <c r="P442" s="41"/>
      <c r="Q442" s="41"/>
    </row>
    <row r="443" spans="16:17" x14ac:dyDescent="0.45">
      <c r="P443" s="41"/>
      <c r="Q443" s="41"/>
    </row>
    <row r="444" spans="16:17" x14ac:dyDescent="0.45">
      <c r="P444" s="41"/>
      <c r="Q444" s="41"/>
    </row>
    <row r="445" spans="16:17" x14ac:dyDescent="0.45">
      <c r="P445" s="41"/>
      <c r="Q445" s="41"/>
    </row>
    <row r="446" spans="16:17" x14ac:dyDescent="0.45">
      <c r="P446" s="41"/>
      <c r="Q446" s="41"/>
    </row>
    <row r="447" spans="16:17" x14ac:dyDescent="0.45">
      <c r="P447" s="41"/>
      <c r="Q447" s="41"/>
    </row>
    <row r="448" spans="16:17" x14ac:dyDescent="0.45">
      <c r="P448" s="41"/>
      <c r="Q448" s="41"/>
    </row>
    <row r="449" spans="16:17" x14ac:dyDescent="0.45">
      <c r="P449" s="41"/>
      <c r="Q449" s="41"/>
    </row>
    <row r="450" spans="16:17" x14ac:dyDescent="0.45">
      <c r="P450" s="41"/>
      <c r="Q450" s="41"/>
    </row>
    <row r="451" spans="16:17" x14ac:dyDescent="0.45">
      <c r="P451" s="41"/>
      <c r="Q451" s="41"/>
    </row>
    <row r="452" spans="16:17" x14ac:dyDescent="0.45">
      <c r="P452" s="41"/>
      <c r="Q452" s="41"/>
    </row>
    <row r="453" spans="16:17" x14ac:dyDescent="0.45">
      <c r="P453" s="41"/>
      <c r="Q453" s="41"/>
    </row>
    <row r="454" spans="16:17" x14ac:dyDescent="0.45">
      <c r="P454" s="41"/>
      <c r="Q454" s="41"/>
    </row>
    <row r="455" spans="16:17" x14ac:dyDescent="0.45">
      <c r="P455" s="41"/>
      <c r="Q455" s="41"/>
    </row>
    <row r="456" spans="16:17" x14ac:dyDescent="0.45">
      <c r="P456" s="41"/>
      <c r="Q456" s="41"/>
    </row>
    <row r="457" spans="16:17" x14ac:dyDescent="0.45">
      <c r="P457" s="41"/>
      <c r="Q457" s="41"/>
    </row>
    <row r="458" spans="16:17" x14ac:dyDescent="0.45">
      <c r="P458" s="41"/>
      <c r="Q458" s="41"/>
    </row>
    <row r="459" spans="16:17" x14ac:dyDescent="0.45">
      <c r="P459" s="41"/>
      <c r="Q459" s="41"/>
    </row>
    <row r="460" spans="16:17" x14ac:dyDescent="0.45">
      <c r="P460" s="41"/>
      <c r="Q460" s="41"/>
    </row>
    <row r="461" spans="16:17" x14ac:dyDescent="0.45">
      <c r="P461" s="41"/>
      <c r="Q461" s="41"/>
    </row>
    <row r="462" spans="16:17" x14ac:dyDescent="0.45">
      <c r="P462" s="41"/>
      <c r="Q462" s="41"/>
    </row>
    <row r="463" spans="16:17" x14ac:dyDescent="0.45">
      <c r="P463" s="41"/>
      <c r="Q463" s="41"/>
    </row>
    <row r="464" spans="16:17" x14ac:dyDescent="0.45">
      <c r="P464" s="41"/>
      <c r="Q464" s="41"/>
    </row>
    <row r="465" spans="16:17" x14ac:dyDescent="0.45">
      <c r="P465" s="41"/>
      <c r="Q465" s="41"/>
    </row>
    <row r="466" spans="16:17" x14ac:dyDescent="0.45">
      <c r="P466" s="41"/>
      <c r="Q466" s="41"/>
    </row>
    <row r="467" spans="16:17" x14ac:dyDescent="0.45">
      <c r="P467" s="41"/>
      <c r="Q467" s="41"/>
    </row>
    <row r="468" spans="16:17" x14ac:dyDescent="0.45">
      <c r="P468" s="41"/>
      <c r="Q468" s="41"/>
    </row>
    <row r="469" spans="16:17" x14ac:dyDescent="0.45">
      <c r="P469" s="41"/>
      <c r="Q469" s="41"/>
    </row>
    <row r="470" spans="16:17" x14ac:dyDescent="0.45">
      <c r="P470" s="41"/>
      <c r="Q470" s="41"/>
    </row>
    <row r="471" spans="16:17" x14ac:dyDescent="0.45">
      <c r="P471" s="41"/>
      <c r="Q471" s="41"/>
    </row>
    <row r="472" spans="16:17" x14ac:dyDescent="0.45">
      <c r="P472" s="41"/>
      <c r="Q472" s="41"/>
    </row>
    <row r="473" spans="16:17" x14ac:dyDescent="0.45">
      <c r="P473" s="41"/>
      <c r="Q473" s="41"/>
    </row>
    <row r="474" spans="16:17" x14ac:dyDescent="0.45">
      <c r="P474" s="41"/>
      <c r="Q474" s="41"/>
    </row>
    <row r="475" spans="16:17" x14ac:dyDescent="0.45">
      <c r="P475" s="41"/>
      <c r="Q475" s="41"/>
    </row>
    <row r="476" spans="16:17" x14ac:dyDescent="0.45">
      <c r="P476" s="41"/>
      <c r="Q476" s="41"/>
    </row>
    <row r="477" spans="16:17" x14ac:dyDescent="0.45">
      <c r="P477" s="41"/>
      <c r="Q477" s="41"/>
    </row>
    <row r="478" spans="16:17" x14ac:dyDescent="0.45">
      <c r="P478" s="41"/>
      <c r="Q478" s="41"/>
    </row>
    <row r="479" spans="16:17" x14ac:dyDescent="0.45">
      <c r="P479" s="41"/>
      <c r="Q479" s="41"/>
    </row>
    <row r="480" spans="16:17" x14ac:dyDescent="0.45">
      <c r="P480" s="41"/>
      <c r="Q480" s="41"/>
    </row>
    <row r="481" spans="16:17" x14ac:dyDescent="0.45">
      <c r="P481" s="41"/>
      <c r="Q481" s="41"/>
    </row>
    <row r="482" spans="16:17" x14ac:dyDescent="0.45">
      <c r="P482" s="41"/>
      <c r="Q482" s="41"/>
    </row>
    <row r="483" spans="16:17" x14ac:dyDescent="0.45">
      <c r="P483" s="41"/>
      <c r="Q483" s="41"/>
    </row>
    <row r="484" spans="16:17" x14ac:dyDescent="0.45">
      <c r="P484" s="41"/>
      <c r="Q484" s="41"/>
    </row>
    <row r="485" spans="16:17" x14ac:dyDescent="0.45">
      <c r="P485" s="41"/>
      <c r="Q485" s="41"/>
    </row>
    <row r="486" spans="16:17" x14ac:dyDescent="0.45">
      <c r="P486" s="41"/>
      <c r="Q486" s="41"/>
    </row>
    <row r="487" spans="16:17" x14ac:dyDescent="0.45">
      <c r="P487" s="41"/>
      <c r="Q487" s="41"/>
    </row>
    <row r="488" spans="16:17" x14ac:dyDescent="0.45">
      <c r="P488" s="41"/>
      <c r="Q488" s="41"/>
    </row>
    <row r="489" spans="16:17" x14ac:dyDescent="0.45">
      <c r="P489" s="41"/>
      <c r="Q489" s="41"/>
    </row>
    <row r="490" spans="16:17" x14ac:dyDescent="0.45">
      <c r="P490" s="41"/>
      <c r="Q490" s="41"/>
    </row>
    <row r="491" spans="16:17" x14ac:dyDescent="0.45">
      <c r="P491" s="41"/>
      <c r="Q491" s="41"/>
    </row>
    <row r="492" spans="16:17" x14ac:dyDescent="0.45">
      <c r="P492" s="41"/>
      <c r="Q492" s="41"/>
    </row>
    <row r="493" spans="16:17" x14ac:dyDescent="0.45">
      <c r="P493" s="41"/>
      <c r="Q493" s="41"/>
    </row>
    <row r="494" spans="16:17" x14ac:dyDescent="0.45">
      <c r="P494" s="41"/>
      <c r="Q494" s="41"/>
    </row>
    <row r="495" spans="16:17" x14ac:dyDescent="0.45">
      <c r="P495" s="41"/>
      <c r="Q495" s="41"/>
    </row>
    <row r="496" spans="16:17" x14ac:dyDescent="0.45">
      <c r="P496" s="41"/>
      <c r="Q496" s="41"/>
    </row>
    <row r="497" spans="16:17" x14ac:dyDescent="0.45">
      <c r="P497" s="41"/>
      <c r="Q497" s="41"/>
    </row>
    <row r="498" spans="16:17" x14ac:dyDescent="0.45">
      <c r="P498" s="41"/>
      <c r="Q498" s="41"/>
    </row>
    <row r="499" spans="16:17" x14ac:dyDescent="0.45">
      <c r="P499" s="41"/>
      <c r="Q499" s="41"/>
    </row>
    <row r="500" spans="16:17" x14ac:dyDescent="0.45">
      <c r="P500" s="41"/>
      <c r="Q500" s="41"/>
    </row>
    <row r="501" spans="16:17" x14ac:dyDescent="0.45">
      <c r="P501" s="41"/>
      <c r="Q501" s="41"/>
    </row>
    <row r="502" spans="16:17" x14ac:dyDescent="0.45">
      <c r="P502" s="41"/>
      <c r="Q502" s="41"/>
    </row>
    <row r="503" spans="16:17" x14ac:dyDescent="0.45">
      <c r="P503" s="41"/>
      <c r="Q503" s="41"/>
    </row>
    <row r="504" spans="16:17" x14ac:dyDescent="0.45">
      <c r="P504" s="41"/>
      <c r="Q504" s="41"/>
    </row>
    <row r="505" spans="16:17" x14ac:dyDescent="0.45">
      <c r="P505" s="41"/>
      <c r="Q505" s="41"/>
    </row>
    <row r="506" spans="16:17" x14ac:dyDescent="0.45">
      <c r="P506" s="41"/>
      <c r="Q506" s="41"/>
    </row>
    <row r="507" spans="16:17" x14ac:dyDescent="0.45">
      <c r="P507" s="41"/>
      <c r="Q507" s="41"/>
    </row>
    <row r="508" spans="16:17" x14ac:dyDescent="0.45">
      <c r="P508" s="41"/>
      <c r="Q508" s="41"/>
    </row>
    <row r="509" spans="16:17" x14ac:dyDescent="0.45">
      <c r="P509" s="41"/>
      <c r="Q509" s="41"/>
    </row>
    <row r="510" spans="16:17" x14ac:dyDescent="0.45">
      <c r="P510" s="41"/>
      <c r="Q510" s="41"/>
    </row>
    <row r="511" spans="16:17" x14ac:dyDescent="0.45">
      <c r="P511" s="41"/>
      <c r="Q511" s="41"/>
    </row>
    <row r="512" spans="16:17" x14ac:dyDescent="0.45">
      <c r="P512" s="41"/>
      <c r="Q512" s="41"/>
    </row>
    <row r="513" spans="16:17" x14ac:dyDescent="0.45">
      <c r="P513" s="41"/>
      <c r="Q513" s="41"/>
    </row>
    <row r="514" spans="16:17" x14ac:dyDescent="0.45">
      <c r="P514" s="41"/>
      <c r="Q514" s="41"/>
    </row>
    <row r="515" spans="16:17" x14ac:dyDescent="0.45">
      <c r="P515" s="41"/>
      <c r="Q515" s="41"/>
    </row>
    <row r="516" spans="16:17" x14ac:dyDescent="0.45">
      <c r="P516" s="41"/>
      <c r="Q516" s="41"/>
    </row>
    <row r="517" spans="16:17" x14ac:dyDescent="0.45">
      <c r="P517" s="41"/>
      <c r="Q517" s="41"/>
    </row>
    <row r="518" spans="16:17" x14ac:dyDescent="0.45">
      <c r="P518" s="41"/>
      <c r="Q518" s="41"/>
    </row>
    <row r="519" spans="16:17" x14ac:dyDescent="0.45">
      <c r="P519" s="41"/>
      <c r="Q519" s="41"/>
    </row>
    <row r="520" spans="16:17" x14ac:dyDescent="0.45">
      <c r="P520" s="41"/>
      <c r="Q520" s="41"/>
    </row>
    <row r="521" spans="16:17" x14ac:dyDescent="0.45">
      <c r="P521" s="41"/>
      <c r="Q521" s="41"/>
    </row>
    <row r="522" spans="16:17" x14ac:dyDescent="0.45">
      <c r="P522" s="41"/>
      <c r="Q522" s="41"/>
    </row>
    <row r="523" spans="16:17" x14ac:dyDescent="0.45">
      <c r="P523" s="41"/>
      <c r="Q523" s="41"/>
    </row>
    <row r="524" spans="16:17" x14ac:dyDescent="0.45">
      <c r="P524" s="41"/>
      <c r="Q524" s="41"/>
    </row>
    <row r="525" spans="16:17" x14ac:dyDescent="0.45">
      <c r="P525" s="41"/>
      <c r="Q525" s="41"/>
    </row>
    <row r="526" spans="16:17" x14ac:dyDescent="0.45">
      <c r="P526" s="41"/>
      <c r="Q526" s="41"/>
    </row>
    <row r="527" spans="16:17" x14ac:dyDescent="0.45">
      <c r="P527" s="41"/>
      <c r="Q527" s="41"/>
    </row>
    <row r="528" spans="16:17" x14ac:dyDescent="0.45">
      <c r="P528" s="41"/>
      <c r="Q528" s="41"/>
    </row>
    <row r="529" spans="16:17" x14ac:dyDescent="0.45">
      <c r="P529" s="41"/>
      <c r="Q529" s="41"/>
    </row>
    <row r="530" spans="16:17" x14ac:dyDescent="0.45">
      <c r="P530" s="41"/>
      <c r="Q530" s="41"/>
    </row>
    <row r="531" spans="16:17" x14ac:dyDescent="0.45">
      <c r="P531" s="41"/>
      <c r="Q531" s="41"/>
    </row>
    <row r="532" spans="16:17" x14ac:dyDescent="0.45">
      <c r="P532" s="41"/>
      <c r="Q532" s="41"/>
    </row>
    <row r="533" spans="16:17" x14ac:dyDescent="0.45">
      <c r="P533" s="41"/>
      <c r="Q533" s="41"/>
    </row>
    <row r="534" spans="16:17" x14ac:dyDescent="0.45">
      <c r="P534" s="41"/>
      <c r="Q534" s="41"/>
    </row>
    <row r="535" spans="16:17" x14ac:dyDescent="0.45">
      <c r="P535" s="41"/>
      <c r="Q535" s="41"/>
    </row>
    <row r="536" spans="16:17" x14ac:dyDescent="0.45">
      <c r="P536" s="41"/>
      <c r="Q536" s="41"/>
    </row>
    <row r="537" spans="16:17" x14ac:dyDescent="0.45">
      <c r="P537" s="41"/>
      <c r="Q537" s="41"/>
    </row>
    <row r="538" spans="16:17" x14ac:dyDescent="0.45">
      <c r="P538" s="41"/>
      <c r="Q538" s="41"/>
    </row>
    <row r="539" spans="16:17" x14ac:dyDescent="0.45">
      <c r="P539" s="41"/>
      <c r="Q539" s="41"/>
    </row>
    <row r="540" spans="16:17" x14ac:dyDescent="0.45">
      <c r="P540" s="41"/>
      <c r="Q540" s="41"/>
    </row>
    <row r="541" spans="16:17" x14ac:dyDescent="0.45">
      <c r="P541" s="41"/>
      <c r="Q541" s="41"/>
    </row>
    <row r="542" spans="16:17" x14ac:dyDescent="0.45">
      <c r="P542" s="41"/>
      <c r="Q542" s="41"/>
    </row>
    <row r="543" spans="16:17" x14ac:dyDescent="0.45">
      <c r="P543" s="41"/>
      <c r="Q543" s="41"/>
    </row>
    <row r="544" spans="16:17" x14ac:dyDescent="0.45">
      <c r="P544" s="41"/>
      <c r="Q544" s="41"/>
    </row>
    <row r="545" spans="16:17" x14ac:dyDescent="0.45">
      <c r="P545" s="41"/>
      <c r="Q545" s="41"/>
    </row>
    <row r="546" spans="16:17" x14ac:dyDescent="0.45">
      <c r="P546" s="41"/>
      <c r="Q546" s="41"/>
    </row>
    <row r="547" spans="16:17" x14ac:dyDescent="0.45">
      <c r="P547" s="41"/>
      <c r="Q547" s="41"/>
    </row>
    <row r="548" spans="16:17" x14ac:dyDescent="0.45">
      <c r="P548" s="41"/>
      <c r="Q548" s="41"/>
    </row>
    <row r="549" spans="16:17" x14ac:dyDescent="0.45">
      <c r="P549" s="41"/>
      <c r="Q549" s="41"/>
    </row>
    <row r="550" spans="16:17" x14ac:dyDescent="0.45">
      <c r="P550" s="41"/>
      <c r="Q550" s="41"/>
    </row>
    <row r="551" spans="16:17" x14ac:dyDescent="0.45">
      <c r="P551" s="41"/>
      <c r="Q551" s="41"/>
    </row>
    <row r="552" spans="16:17" x14ac:dyDescent="0.45">
      <c r="P552" s="41"/>
      <c r="Q552" s="41"/>
    </row>
    <row r="553" spans="16:17" x14ac:dyDescent="0.45">
      <c r="P553" s="41"/>
      <c r="Q553" s="41"/>
    </row>
    <row r="554" spans="16:17" x14ac:dyDescent="0.45">
      <c r="P554" s="41"/>
      <c r="Q554" s="41"/>
    </row>
    <row r="555" spans="16:17" x14ac:dyDescent="0.45">
      <c r="P555" s="41"/>
      <c r="Q555" s="41"/>
    </row>
    <row r="556" spans="16:17" x14ac:dyDescent="0.45">
      <c r="P556" s="41"/>
      <c r="Q556" s="41"/>
    </row>
    <row r="557" spans="16:17" x14ac:dyDescent="0.45">
      <c r="P557" s="41"/>
      <c r="Q557" s="41"/>
    </row>
    <row r="558" spans="16:17" x14ac:dyDescent="0.45">
      <c r="P558" s="41"/>
      <c r="Q558" s="41"/>
    </row>
    <row r="559" spans="16:17" x14ac:dyDescent="0.45">
      <c r="P559" s="41"/>
    </row>
    <row r="560" spans="16:17" x14ac:dyDescent="0.45">
      <c r="P560" s="41"/>
    </row>
    <row r="561" spans="16:16" x14ac:dyDescent="0.45">
      <c r="P561" s="41"/>
    </row>
    <row r="562" spans="16:16" x14ac:dyDescent="0.45">
      <c r="P562" s="41"/>
    </row>
    <row r="563" spans="16:16" x14ac:dyDescent="0.45">
      <c r="P563" s="41"/>
    </row>
    <row r="564" spans="16:16" x14ac:dyDescent="0.45">
      <c r="P564" s="41"/>
    </row>
    <row r="565" spans="16:16" x14ac:dyDescent="0.45">
      <c r="P565" s="41"/>
    </row>
    <row r="566" spans="16:16" x14ac:dyDescent="0.45">
      <c r="P566" s="41"/>
    </row>
    <row r="567" spans="16:16" x14ac:dyDescent="0.45">
      <c r="P567" s="41"/>
    </row>
    <row r="568" spans="16:16" x14ac:dyDescent="0.45">
      <c r="P568" s="41"/>
    </row>
    <row r="569" spans="16:16" x14ac:dyDescent="0.45">
      <c r="P569" s="41"/>
    </row>
    <row r="570" spans="16:16" x14ac:dyDescent="0.45">
      <c r="P570" s="41"/>
    </row>
    <row r="571" spans="16:16" x14ac:dyDescent="0.45">
      <c r="P571" s="41"/>
    </row>
    <row r="572" spans="16:16" x14ac:dyDescent="0.45">
      <c r="P572" s="41"/>
    </row>
    <row r="573" spans="16:16" x14ac:dyDescent="0.45">
      <c r="P573" s="41"/>
    </row>
    <row r="574" spans="16:16" x14ac:dyDescent="0.45">
      <c r="P574" s="41"/>
    </row>
    <row r="575" spans="16:16" x14ac:dyDescent="0.45">
      <c r="P575" s="41"/>
    </row>
    <row r="576" spans="16:16" x14ac:dyDescent="0.45">
      <c r="P576" s="41"/>
    </row>
    <row r="577" spans="16:16" x14ac:dyDescent="0.45">
      <c r="P577" s="41"/>
    </row>
    <row r="578" spans="16:16" x14ac:dyDescent="0.45">
      <c r="P578" s="41"/>
    </row>
    <row r="579" spans="16:16" x14ac:dyDescent="0.45">
      <c r="P579" s="41"/>
    </row>
    <row r="580" spans="16:16" x14ac:dyDescent="0.45">
      <c r="P580" s="41"/>
    </row>
    <row r="581" spans="16:16" x14ac:dyDescent="0.45">
      <c r="P581" s="41"/>
    </row>
    <row r="582" spans="16:16" x14ac:dyDescent="0.45">
      <c r="P582" s="41"/>
    </row>
    <row r="583" spans="16:16" x14ac:dyDescent="0.45">
      <c r="P583" s="41"/>
    </row>
    <row r="584" spans="16:16" x14ac:dyDescent="0.45">
      <c r="P584" s="41"/>
    </row>
    <row r="585" spans="16:16" x14ac:dyDescent="0.45">
      <c r="P585" s="41"/>
    </row>
    <row r="586" spans="16:16" x14ac:dyDescent="0.45">
      <c r="P586" s="41"/>
    </row>
    <row r="587" spans="16:16" x14ac:dyDescent="0.45">
      <c r="P587" s="41"/>
    </row>
    <row r="588" spans="16:16" x14ac:dyDescent="0.45">
      <c r="P588" s="41"/>
    </row>
    <row r="589" spans="16:16" x14ac:dyDescent="0.45">
      <c r="P589" s="41"/>
    </row>
    <row r="590" spans="16:16" x14ac:dyDescent="0.45">
      <c r="P590" s="41"/>
    </row>
    <row r="591" spans="16:16" x14ac:dyDescent="0.45">
      <c r="P591" s="41"/>
    </row>
    <row r="592" spans="16:16" x14ac:dyDescent="0.45">
      <c r="P592" s="41"/>
    </row>
    <row r="593" spans="16:16" x14ac:dyDescent="0.45">
      <c r="P593" s="41"/>
    </row>
    <row r="594" spans="16:16" x14ac:dyDescent="0.45">
      <c r="P594" s="41"/>
    </row>
    <row r="595" spans="16:16" x14ac:dyDescent="0.45">
      <c r="P595" s="41"/>
    </row>
    <row r="596" spans="16:16" x14ac:dyDescent="0.45">
      <c r="P596" s="41"/>
    </row>
    <row r="597" spans="16:16" x14ac:dyDescent="0.45">
      <c r="P597" s="41"/>
    </row>
    <row r="598" spans="16:16" x14ac:dyDescent="0.45">
      <c r="P598" s="41"/>
    </row>
    <row r="599" spans="16:16" x14ac:dyDescent="0.45">
      <c r="P599" s="41"/>
    </row>
    <row r="600" spans="16:16" x14ac:dyDescent="0.45">
      <c r="P600" s="41"/>
    </row>
    <row r="601" spans="16:16" x14ac:dyDescent="0.45">
      <c r="P601" s="41"/>
    </row>
    <row r="602" spans="16:16" x14ac:dyDescent="0.45">
      <c r="P602" s="41"/>
    </row>
    <row r="603" spans="16:16" x14ac:dyDescent="0.45">
      <c r="P603" s="41"/>
    </row>
    <row r="604" spans="16:16" x14ac:dyDescent="0.45">
      <c r="P604" s="41"/>
    </row>
    <row r="605" spans="16:16" x14ac:dyDescent="0.45">
      <c r="P605" s="41"/>
    </row>
    <row r="606" spans="16:16" x14ac:dyDescent="0.45">
      <c r="P606" s="41"/>
    </row>
    <row r="607" spans="16:16" x14ac:dyDescent="0.45">
      <c r="P607" s="41"/>
    </row>
    <row r="608" spans="16:16" x14ac:dyDescent="0.45">
      <c r="P608" s="41"/>
    </row>
    <row r="609" spans="16:16" x14ac:dyDescent="0.45">
      <c r="P609" s="41"/>
    </row>
    <row r="610" spans="16:16" x14ac:dyDescent="0.45">
      <c r="P610" s="41"/>
    </row>
    <row r="611" spans="16:16" x14ac:dyDescent="0.45">
      <c r="P611" s="41"/>
    </row>
    <row r="612" spans="16:16" x14ac:dyDescent="0.45">
      <c r="P612" s="41"/>
    </row>
    <row r="613" spans="16:16" x14ac:dyDescent="0.45">
      <c r="P613" s="41"/>
    </row>
    <row r="614" spans="16:16" x14ac:dyDescent="0.45">
      <c r="P614" s="41"/>
    </row>
    <row r="615" spans="16:16" x14ac:dyDescent="0.45">
      <c r="P615" s="41"/>
    </row>
    <row r="616" spans="16:16" x14ac:dyDescent="0.45">
      <c r="P616" s="41"/>
    </row>
    <row r="617" spans="16:16" x14ac:dyDescent="0.45">
      <c r="P617" s="41"/>
    </row>
    <row r="618" spans="16:16" x14ac:dyDescent="0.45">
      <c r="P618" s="41"/>
    </row>
    <row r="619" spans="16:16" x14ac:dyDescent="0.45">
      <c r="P619" s="41"/>
    </row>
    <row r="620" spans="16:16" x14ac:dyDescent="0.45">
      <c r="P620" s="41"/>
    </row>
    <row r="621" spans="16:16" x14ac:dyDescent="0.45">
      <c r="P621" s="41"/>
    </row>
    <row r="622" spans="16:16" x14ac:dyDescent="0.45">
      <c r="P622" s="41"/>
    </row>
    <row r="623" spans="16:16" x14ac:dyDescent="0.45">
      <c r="P623" s="41"/>
    </row>
    <row r="624" spans="16:16" x14ac:dyDescent="0.45">
      <c r="P624" s="41"/>
    </row>
    <row r="625" spans="16:16" x14ac:dyDescent="0.45">
      <c r="P625" s="41"/>
    </row>
    <row r="626" spans="16:16" x14ac:dyDescent="0.45">
      <c r="P626" s="41"/>
    </row>
    <row r="627" spans="16:16" x14ac:dyDescent="0.45">
      <c r="P627" s="41"/>
    </row>
    <row r="628" spans="16:16" x14ac:dyDescent="0.45">
      <c r="P628" s="41"/>
    </row>
    <row r="629" spans="16:16" x14ac:dyDescent="0.45">
      <c r="P629" s="41"/>
    </row>
    <row r="630" spans="16:16" x14ac:dyDescent="0.45">
      <c r="P630" s="41"/>
    </row>
    <row r="631" spans="16:16" x14ac:dyDescent="0.45">
      <c r="P631" s="41"/>
    </row>
    <row r="632" spans="16:16" x14ac:dyDescent="0.45">
      <c r="P632" s="41"/>
    </row>
    <row r="633" spans="16:16" x14ac:dyDescent="0.45">
      <c r="P633" s="41"/>
    </row>
    <row r="634" spans="16:16" x14ac:dyDescent="0.45">
      <c r="P634" s="41"/>
    </row>
    <row r="635" spans="16:16" x14ac:dyDescent="0.45">
      <c r="P635" s="41"/>
    </row>
    <row r="636" spans="16:16" x14ac:dyDescent="0.45">
      <c r="P636" s="41"/>
    </row>
    <row r="637" spans="16:16" x14ac:dyDescent="0.45">
      <c r="P637" s="41"/>
    </row>
    <row r="638" spans="16:16" x14ac:dyDescent="0.45">
      <c r="P638" s="41"/>
    </row>
    <row r="639" spans="16:16" x14ac:dyDescent="0.45">
      <c r="P639" s="41"/>
    </row>
    <row r="640" spans="16:16" x14ac:dyDescent="0.45">
      <c r="P640" s="41"/>
    </row>
    <row r="641" spans="16:16" x14ac:dyDescent="0.45">
      <c r="P641" s="41"/>
    </row>
    <row r="642" spans="16:16" x14ac:dyDescent="0.45">
      <c r="P642" s="41"/>
    </row>
    <row r="643" spans="16:16" x14ac:dyDescent="0.45">
      <c r="P643" s="41"/>
    </row>
    <row r="644" spans="16:16" x14ac:dyDescent="0.45">
      <c r="P644" s="41"/>
    </row>
    <row r="645" spans="16:16" x14ac:dyDescent="0.45">
      <c r="P645" s="41"/>
    </row>
    <row r="646" spans="16:16" x14ac:dyDescent="0.45">
      <c r="P646" s="41"/>
    </row>
    <row r="647" spans="16:16" x14ac:dyDescent="0.45">
      <c r="P647" s="41"/>
    </row>
    <row r="648" spans="16:16" x14ac:dyDescent="0.45">
      <c r="P648" s="41"/>
    </row>
    <row r="649" spans="16:16" x14ac:dyDescent="0.45">
      <c r="P649" s="41"/>
    </row>
    <row r="650" spans="16:16" x14ac:dyDescent="0.45">
      <c r="P650" s="41"/>
    </row>
    <row r="651" spans="16:16" x14ac:dyDescent="0.45">
      <c r="P651" s="41"/>
    </row>
    <row r="652" spans="16:16" x14ac:dyDescent="0.45">
      <c r="P652" s="41"/>
    </row>
    <row r="653" spans="16:16" x14ac:dyDescent="0.45">
      <c r="P653" s="41"/>
    </row>
    <row r="654" spans="16:16" x14ac:dyDescent="0.45">
      <c r="P654" s="41"/>
    </row>
    <row r="655" spans="16:16" x14ac:dyDescent="0.45">
      <c r="P655" s="41"/>
    </row>
    <row r="656" spans="16:16" x14ac:dyDescent="0.45">
      <c r="P656" s="41"/>
    </row>
    <row r="657" spans="16:16" x14ac:dyDescent="0.45">
      <c r="P657" s="41"/>
    </row>
    <row r="658" spans="16:16" x14ac:dyDescent="0.45">
      <c r="P658" s="41"/>
    </row>
    <row r="659" spans="16:16" x14ac:dyDescent="0.45">
      <c r="P659" s="41"/>
    </row>
    <row r="660" spans="16:16" x14ac:dyDescent="0.45">
      <c r="P660" s="41"/>
    </row>
    <row r="661" spans="16:16" x14ac:dyDescent="0.45">
      <c r="P661" s="41"/>
    </row>
    <row r="662" spans="16:16" x14ac:dyDescent="0.45">
      <c r="P662" s="41"/>
    </row>
    <row r="663" spans="16:16" x14ac:dyDescent="0.45">
      <c r="P663" s="41"/>
    </row>
    <row r="664" spans="16:16" x14ac:dyDescent="0.45">
      <c r="P664" s="41"/>
    </row>
    <row r="665" spans="16:16" x14ac:dyDescent="0.45">
      <c r="P665" s="41"/>
    </row>
    <row r="666" spans="16:16" x14ac:dyDescent="0.45">
      <c r="P666" s="41"/>
    </row>
    <row r="667" spans="16:16" x14ac:dyDescent="0.45">
      <c r="P667" s="41"/>
    </row>
    <row r="668" spans="16:16" x14ac:dyDescent="0.45">
      <c r="P668" s="41"/>
    </row>
    <row r="669" spans="16:16" x14ac:dyDescent="0.45">
      <c r="P669" s="41"/>
    </row>
    <row r="670" spans="16:16" x14ac:dyDescent="0.45">
      <c r="P670" s="41"/>
    </row>
    <row r="671" spans="16:16" x14ac:dyDescent="0.45">
      <c r="P671" s="41"/>
    </row>
    <row r="672" spans="16:16" x14ac:dyDescent="0.45">
      <c r="P672" s="41"/>
    </row>
    <row r="673" spans="16:16" x14ac:dyDescent="0.45">
      <c r="P673" s="41"/>
    </row>
    <row r="674" spans="16:16" x14ac:dyDescent="0.45">
      <c r="P674" s="41"/>
    </row>
    <row r="675" spans="16:16" x14ac:dyDescent="0.45">
      <c r="P675" s="41"/>
    </row>
    <row r="676" spans="16:16" x14ac:dyDescent="0.45">
      <c r="P676" s="41"/>
    </row>
    <row r="677" spans="16:16" x14ac:dyDescent="0.45">
      <c r="P677" s="41"/>
    </row>
    <row r="678" spans="16:16" x14ac:dyDescent="0.45">
      <c r="P678" s="41"/>
    </row>
    <row r="679" spans="16:16" x14ac:dyDescent="0.45">
      <c r="P679" s="41"/>
    </row>
    <row r="680" spans="16:16" x14ac:dyDescent="0.45">
      <c r="P680" s="41"/>
    </row>
    <row r="681" spans="16:16" x14ac:dyDescent="0.45">
      <c r="P681" s="41"/>
    </row>
    <row r="682" spans="16:16" x14ac:dyDescent="0.45">
      <c r="P682" s="41"/>
    </row>
    <row r="683" spans="16:16" x14ac:dyDescent="0.45">
      <c r="P683" s="41"/>
    </row>
    <row r="684" spans="16:16" x14ac:dyDescent="0.45">
      <c r="P684" s="41"/>
    </row>
    <row r="685" spans="16:16" x14ac:dyDescent="0.45">
      <c r="P685" s="41"/>
    </row>
    <row r="686" spans="16:16" x14ac:dyDescent="0.45">
      <c r="P686" s="41"/>
    </row>
    <row r="687" spans="16:16" x14ac:dyDescent="0.45">
      <c r="P687" s="41"/>
    </row>
    <row r="688" spans="16:16" x14ac:dyDescent="0.45">
      <c r="P688" s="41"/>
    </row>
    <row r="689" spans="16:16" x14ac:dyDescent="0.45">
      <c r="P689" s="41"/>
    </row>
    <row r="690" spans="16:16" x14ac:dyDescent="0.45">
      <c r="P690" s="41"/>
    </row>
    <row r="691" spans="16:16" x14ac:dyDescent="0.45">
      <c r="P691" s="41"/>
    </row>
    <row r="692" spans="16:16" x14ac:dyDescent="0.45">
      <c r="P692" s="41"/>
    </row>
    <row r="693" spans="16:16" x14ac:dyDescent="0.45">
      <c r="P693" s="41"/>
    </row>
    <row r="694" spans="16:16" x14ac:dyDescent="0.45">
      <c r="P694" s="41"/>
    </row>
    <row r="695" spans="16:16" x14ac:dyDescent="0.45">
      <c r="P695" s="41"/>
    </row>
    <row r="696" spans="16:16" x14ac:dyDescent="0.45">
      <c r="P696" s="41"/>
    </row>
    <row r="697" spans="16:16" x14ac:dyDescent="0.45">
      <c r="P697" s="41"/>
    </row>
    <row r="698" spans="16:16" x14ac:dyDescent="0.45">
      <c r="P698" s="41"/>
    </row>
    <row r="699" spans="16:16" x14ac:dyDescent="0.45">
      <c r="P699" s="41"/>
    </row>
    <row r="700" spans="16:16" x14ac:dyDescent="0.45">
      <c r="P700" s="41"/>
    </row>
    <row r="701" spans="16:16" x14ac:dyDescent="0.45">
      <c r="P701" s="41"/>
    </row>
    <row r="702" spans="16:16" x14ac:dyDescent="0.45">
      <c r="P702" s="41"/>
    </row>
    <row r="703" spans="16:16" x14ac:dyDescent="0.45">
      <c r="P703" s="41"/>
    </row>
    <row r="704" spans="16:16" x14ac:dyDescent="0.45">
      <c r="P704" s="41"/>
    </row>
    <row r="705" spans="16:16" x14ac:dyDescent="0.45">
      <c r="P705" s="41"/>
    </row>
    <row r="706" spans="16:16" x14ac:dyDescent="0.45">
      <c r="P706" s="41"/>
    </row>
    <row r="707" spans="16:16" x14ac:dyDescent="0.45">
      <c r="P707" s="41"/>
    </row>
    <row r="708" spans="16:16" x14ac:dyDescent="0.45">
      <c r="P708" s="41"/>
    </row>
    <row r="709" spans="16:16" x14ac:dyDescent="0.45">
      <c r="P709" s="41"/>
    </row>
    <row r="710" spans="16:16" x14ac:dyDescent="0.45">
      <c r="P710" s="41"/>
    </row>
    <row r="711" spans="16:16" x14ac:dyDescent="0.45">
      <c r="P711" s="41"/>
    </row>
    <row r="712" spans="16:16" x14ac:dyDescent="0.45">
      <c r="P712" s="41"/>
    </row>
    <row r="713" spans="16:16" x14ac:dyDescent="0.45">
      <c r="P713" s="41"/>
    </row>
    <row r="714" spans="16:16" x14ac:dyDescent="0.45">
      <c r="P714" s="41"/>
    </row>
    <row r="715" spans="16:16" x14ac:dyDescent="0.45">
      <c r="P715" s="41"/>
    </row>
    <row r="716" spans="16:16" x14ac:dyDescent="0.45">
      <c r="P716" s="41"/>
    </row>
    <row r="717" spans="16:16" x14ac:dyDescent="0.45">
      <c r="P717" s="41"/>
    </row>
    <row r="718" spans="16:16" x14ac:dyDescent="0.45">
      <c r="P718" s="41"/>
    </row>
    <row r="719" spans="16:16" x14ac:dyDescent="0.45">
      <c r="P719" s="41"/>
    </row>
    <row r="720" spans="16:16" x14ac:dyDescent="0.45">
      <c r="P720" s="41"/>
    </row>
    <row r="721" spans="16:16" x14ac:dyDescent="0.45">
      <c r="P721" s="41"/>
    </row>
    <row r="722" spans="16:16" x14ac:dyDescent="0.45">
      <c r="P722" s="41"/>
    </row>
    <row r="723" spans="16:16" x14ac:dyDescent="0.45">
      <c r="P723" s="41"/>
    </row>
    <row r="724" spans="16:16" x14ac:dyDescent="0.45">
      <c r="P724" s="41"/>
    </row>
    <row r="725" spans="16:16" x14ac:dyDescent="0.45">
      <c r="P725" s="41"/>
    </row>
    <row r="726" spans="16:16" x14ac:dyDescent="0.45">
      <c r="P726" s="41"/>
    </row>
    <row r="727" spans="16:16" x14ac:dyDescent="0.45">
      <c r="P727" s="41"/>
    </row>
    <row r="728" spans="16:16" x14ac:dyDescent="0.45">
      <c r="P728" s="41"/>
    </row>
    <row r="729" spans="16:16" x14ac:dyDescent="0.45">
      <c r="P729" s="41"/>
    </row>
    <row r="730" spans="16:16" x14ac:dyDescent="0.45">
      <c r="P730" s="41"/>
    </row>
    <row r="731" spans="16:16" x14ac:dyDescent="0.45">
      <c r="P731" s="41"/>
    </row>
    <row r="732" spans="16:16" x14ac:dyDescent="0.45">
      <c r="P732" s="41"/>
    </row>
    <row r="733" spans="16:16" x14ac:dyDescent="0.45">
      <c r="P733" s="41"/>
    </row>
    <row r="734" spans="16:16" x14ac:dyDescent="0.45">
      <c r="P734" s="41"/>
    </row>
    <row r="735" spans="16:16" x14ac:dyDescent="0.45">
      <c r="P735" s="41"/>
    </row>
    <row r="736" spans="16:16" x14ac:dyDescent="0.45">
      <c r="P736" s="41"/>
    </row>
    <row r="737" spans="16:16" x14ac:dyDescent="0.45">
      <c r="P737" s="41"/>
    </row>
    <row r="738" spans="16:16" x14ac:dyDescent="0.45">
      <c r="P738" s="41"/>
    </row>
    <row r="739" spans="16:16" x14ac:dyDescent="0.45">
      <c r="P739" s="41"/>
    </row>
    <row r="740" spans="16:16" x14ac:dyDescent="0.45">
      <c r="P740" s="41"/>
    </row>
    <row r="741" spans="16:16" x14ac:dyDescent="0.45">
      <c r="P741" s="41"/>
    </row>
    <row r="742" spans="16:16" x14ac:dyDescent="0.45">
      <c r="P742" s="41"/>
    </row>
    <row r="743" spans="16:16" x14ac:dyDescent="0.45">
      <c r="P743" s="41"/>
    </row>
    <row r="744" spans="16:16" x14ac:dyDescent="0.45">
      <c r="P744" s="41"/>
    </row>
    <row r="745" spans="16:16" x14ac:dyDescent="0.45">
      <c r="P745" s="41"/>
    </row>
    <row r="746" spans="16:16" x14ac:dyDescent="0.45">
      <c r="P746" s="41"/>
    </row>
    <row r="747" spans="16:16" x14ac:dyDescent="0.45">
      <c r="P747" s="41"/>
    </row>
    <row r="748" spans="16:16" x14ac:dyDescent="0.45">
      <c r="P748" s="41"/>
    </row>
    <row r="749" spans="16:16" x14ac:dyDescent="0.45">
      <c r="P749" s="41"/>
    </row>
    <row r="750" spans="16:16" x14ac:dyDescent="0.45">
      <c r="P750" s="41"/>
    </row>
    <row r="751" spans="16:16" x14ac:dyDescent="0.45">
      <c r="P751" s="41"/>
    </row>
    <row r="752" spans="16:16" x14ac:dyDescent="0.45">
      <c r="P752" s="41"/>
    </row>
    <row r="753" spans="16:16" x14ac:dyDescent="0.45">
      <c r="P753" s="41"/>
    </row>
    <row r="754" spans="16:16" x14ac:dyDescent="0.45">
      <c r="P754" s="41"/>
    </row>
    <row r="755" spans="16:16" x14ac:dyDescent="0.45">
      <c r="P755" s="41"/>
    </row>
    <row r="756" spans="16:16" x14ac:dyDescent="0.45">
      <c r="P756" s="41"/>
    </row>
    <row r="757" spans="16:16" x14ac:dyDescent="0.45">
      <c r="P757" s="41"/>
    </row>
    <row r="758" spans="16:16" x14ac:dyDescent="0.45">
      <c r="P758" s="41"/>
    </row>
    <row r="759" spans="16:16" x14ac:dyDescent="0.45">
      <c r="P759" s="41"/>
    </row>
    <row r="760" spans="16:16" x14ac:dyDescent="0.45">
      <c r="P760" s="41"/>
    </row>
    <row r="761" spans="16:16" x14ac:dyDescent="0.45">
      <c r="P761" s="41"/>
    </row>
    <row r="762" spans="16:16" x14ac:dyDescent="0.45">
      <c r="P762" s="41"/>
    </row>
    <row r="763" spans="16:16" x14ac:dyDescent="0.45">
      <c r="P763" s="41"/>
    </row>
    <row r="764" spans="16:16" x14ac:dyDescent="0.45">
      <c r="P764" s="41"/>
    </row>
    <row r="765" spans="16:16" x14ac:dyDescent="0.45">
      <c r="P765" s="41"/>
    </row>
    <row r="766" spans="16:16" x14ac:dyDescent="0.45">
      <c r="P766" s="41"/>
    </row>
    <row r="767" spans="16:16" x14ac:dyDescent="0.45">
      <c r="P767" s="41"/>
    </row>
    <row r="768" spans="16:16" x14ac:dyDescent="0.45">
      <c r="P768" s="41"/>
    </row>
    <row r="769" spans="16:16" x14ac:dyDescent="0.45">
      <c r="P769" s="41"/>
    </row>
    <row r="770" spans="16:16" x14ac:dyDescent="0.45">
      <c r="P770" s="41"/>
    </row>
    <row r="771" spans="16:16" x14ac:dyDescent="0.45">
      <c r="P771" s="41"/>
    </row>
    <row r="772" spans="16:16" x14ac:dyDescent="0.45">
      <c r="P772" s="41"/>
    </row>
    <row r="773" spans="16:16" x14ac:dyDescent="0.45">
      <c r="P773" s="41"/>
    </row>
    <row r="774" spans="16:16" x14ac:dyDescent="0.45">
      <c r="P774" s="41"/>
    </row>
    <row r="775" spans="16:16" x14ac:dyDescent="0.45">
      <c r="P775" s="41"/>
    </row>
    <row r="776" spans="16:16" x14ac:dyDescent="0.45">
      <c r="P776" s="41"/>
    </row>
    <row r="777" spans="16:16" x14ac:dyDescent="0.45">
      <c r="P777" s="41"/>
    </row>
    <row r="778" spans="16:16" x14ac:dyDescent="0.45">
      <c r="P778" s="41"/>
    </row>
    <row r="779" spans="16:16" x14ac:dyDescent="0.45">
      <c r="P779" s="41"/>
    </row>
    <row r="780" spans="16:16" x14ac:dyDescent="0.45">
      <c r="P780" s="41"/>
    </row>
    <row r="781" spans="16:16" x14ac:dyDescent="0.45">
      <c r="P781" s="41"/>
    </row>
    <row r="782" spans="16:16" x14ac:dyDescent="0.45">
      <c r="P782" s="41"/>
    </row>
    <row r="783" spans="16:16" x14ac:dyDescent="0.45">
      <c r="P783" s="41"/>
    </row>
    <row r="784" spans="16:16" x14ac:dyDescent="0.45">
      <c r="P784" s="41"/>
    </row>
    <row r="785" spans="16:16" x14ac:dyDescent="0.45">
      <c r="P785" s="41"/>
    </row>
    <row r="786" spans="16:16" x14ac:dyDescent="0.45">
      <c r="P786" s="41"/>
    </row>
    <row r="787" spans="16:16" x14ac:dyDescent="0.45">
      <c r="P787" s="41"/>
    </row>
    <row r="788" spans="16:16" x14ac:dyDescent="0.45">
      <c r="P788" s="41"/>
    </row>
    <row r="789" spans="16:16" x14ac:dyDescent="0.45">
      <c r="P789" s="41"/>
    </row>
    <row r="790" spans="16:16" x14ac:dyDescent="0.45">
      <c r="P790" s="41"/>
    </row>
    <row r="791" spans="16:16" x14ac:dyDescent="0.45">
      <c r="P791" s="41"/>
    </row>
    <row r="792" spans="16:16" x14ac:dyDescent="0.45">
      <c r="P792" s="41"/>
    </row>
    <row r="793" spans="16:16" x14ac:dyDescent="0.45">
      <c r="P793" s="41"/>
    </row>
    <row r="794" spans="16:16" x14ac:dyDescent="0.45">
      <c r="P794" s="41"/>
    </row>
    <row r="795" spans="16:16" x14ac:dyDescent="0.45">
      <c r="P795" s="41"/>
    </row>
    <row r="796" spans="16:16" x14ac:dyDescent="0.45">
      <c r="P796" s="41"/>
    </row>
    <row r="797" spans="16:16" x14ac:dyDescent="0.45">
      <c r="P797" s="41"/>
    </row>
    <row r="798" spans="16:16" x14ac:dyDescent="0.45">
      <c r="P798" s="41"/>
    </row>
    <row r="799" spans="16:16" x14ac:dyDescent="0.45">
      <c r="P799" s="41"/>
    </row>
    <row r="800" spans="16:16" x14ac:dyDescent="0.45">
      <c r="P800" s="41"/>
    </row>
    <row r="801" spans="16:16" x14ac:dyDescent="0.45">
      <c r="P801" s="41"/>
    </row>
    <row r="802" spans="16:16" x14ac:dyDescent="0.45">
      <c r="P802" s="41"/>
    </row>
    <row r="803" spans="16:16" x14ac:dyDescent="0.45">
      <c r="P803" s="41"/>
    </row>
    <row r="804" spans="16:16" x14ac:dyDescent="0.45">
      <c r="P804" s="41"/>
    </row>
    <row r="805" spans="16:16" x14ac:dyDescent="0.45">
      <c r="P805" s="41"/>
    </row>
    <row r="806" spans="16:16" x14ac:dyDescent="0.45">
      <c r="P806" s="41"/>
    </row>
    <row r="807" spans="16:16" x14ac:dyDescent="0.45">
      <c r="P807" s="41"/>
    </row>
    <row r="808" spans="16:16" x14ac:dyDescent="0.45">
      <c r="P808" s="41"/>
    </row>
    <row r="809" spans="16:16" x14ac:dyDescent="0.45">
      <c r="P809" s="41"/>
    </row>
    <row r="810" spans="16:16" x14ac:dyDescent="0.45">
      <c r="P810" s="41"/>
    </row>
    <row r="811" spans="16:16" x14ac:dyDescent="0.45">
      <c r="P811" s="41"/>
    </row>
    <row r="812" spans="16:16" x14ac:dyDescent="0.45">
      <c r="P812" s="41"/>
    </row>
    <row r="813" spans="16:16" x14ac:dyDescent="0.45">
      <c r="P813" s="41"/>
    </row>
    <row r="814" spans="16:16" x14ac:dyDescent="0.45">
      <c r="P814" s="41"/>
    </row>
    <row r="815" spans="16:16" x14ac:dyDescent="0.45">
      <c r="P815" s="41"/>
    </row>
    <row r="816" spans="16:16" x14ac:dyDescent="0.45">
      <c r="P816" s="41"/>
    </row>
    <row r="817" spans="16:16" x14ac:dyDescent="0.45">
      <c r="P817" s="41"/>
    </row>
    <row r="818" spans="16:16" x14ac:dyDescent="0.45">
      <c r="P818" s="41"/>
    </row>
    <row r="819" spans="16:16" x14ac:dyDescent="0.45">
      <c r="P819" s="41"/>
    </row>
    <row r="820" spans="16:16" x14ac:dyDescent="0.45">
      <c r="P820" s="41"/>
    </row>
    <row r="821" spans="16:16" x14ac:dyDescent="0.45">
      <c r="P821" s="41"/>
    </row>
    <row r="822" spans="16:16" x14ac:dyDescent="0.45">
      <c r="P822" s="41"/>
    </row>
    <row r="823" spans="16:16" x14ac:dyDescent="0.45">
      <c r="P823" s="41"/>
    </row>
    <row r="824" spans="16:16" x14ac:dyDescent="0.45">
      <c r="P824" s="41"/>
    </row>
    <row r="825" spans="16:16" x14ac:dyDescent="0.45">
      <c r="P825" s="41"/>
    </row>
    <row r="826" spans="16:16" x14ac:dyDescent="0.45">
      <c r="P826" s="41"/>
    </row>
    <row r="827" spans="16:16" x14ac:dyDescent="0.45">
      <c r="P827" s="41"/>
    </row>
    <row r="828" spans="16:16" x14ac:dyDescent="0.45">
      <c r="P828" s="41"/>
    </row>
    <row r="829" spans="16:16" x14ac:dyDescent="0.45">
      <c r="P829" s="41"/>
    </row>
    <row r="830" spans="16:16" x14ac:dyDescent="0.45">
      <c r="P830" s="41"/>
    </row>
    <row r="831" spans="16:16" x14ac:dyDescent="0.45">
      <c r="P831" s="41"/>
    </row>
    <row r="832" spans="16:16" x14ac:dyDescent="0.45">
      <c r="P832" s="41"/>
    </row>
    <row r="833" spans="16:16" x14ac:dyDescent="0.45">
      <c r="P833" s="41"/>
    </row>
    <row r="834" spans="16:16" x14ac:dyDescent="0.45">
      <c r="P834" s="41"/>
    </row>
    <row r="835" spans="16:16" x14ac:dyDescent="0.45">
      <c r="P835" s="41"/>
    </row>
    <row r="836" spans="16:16" x14ac:dyDescent="0.45">
      <c r="P836" s="41"/>
    </row>
    <row r="837" spans="16:16" x14ac:dyDescent="0.45">
      <c r="P837" s="41"/>
    </row>
    <row r="838" spans="16:16" x14ac:dyDescent="0.45">
      <c r="P838" s="41"/>
    </row>
    <row r="839" spans="16:16" x14ac:dyDescent="0.45">
      <c r="P839" s="41"/>
    </row>
    <row r="840" spans="16:16" x14ac:dyDescent="0.45">
      <c r="P840" s="41"/>
    </row>
    <row r="841" spans="16:16" x14ac:dyDescent="0.45">
      <c r="P841" s="41"/>
    </row>
    <row r="842" spans="16:16" x14ac:dyDescent="0.45">
      <c r="P842" s="41"/>
    </row>
    <row r="843" spans="16:16" x14ac:dyDescent="0.45">
      <c r="P843" s="41"/>
    </row>
    <row r="844" spans="16:16" x14ac:dyDescent="0.45">
      <c r="P844" s="41"/>
    </row>
    <row r="845" spans="16:16" x14ac:dyDescent="0.45">
      <c r="P845" s="41"/>
    </row>
    <row r="846" spans="16:16" x14ac:dyDescent="0.45">
      <c r="P846" s="41"/>
    </row>
    <row r="847" spans="16:16" x14ac:dyDescent="0.45">
      <c r="P847" s="41"/>
    </row>
    <row r="848" spans="16:16" x14ac:dyDescent="0.45">
      <c r="P848" s="41"/>
    </row>
    <row r="849" spans="16:16" x14ac:dyDescent="0.45">
      <c r="P849" s="41"/>
    </row>
    <row r="850" spans="16:16" x14ac:dyDescent="0.45">
      <c r="P850" s="41"/>
    </row>
    <row r="851" spans="16:16" x14ac:dyDescent="0.45">
      <c r="P851" s="41"/>
    </row>
    <row r="852" spans="16:16" x14ac:dyDescent="0.45">
      <c r="P852" s="41"/>
    </row>
    <row r="853" spans="16:16" x14ac:dyDescent="0.45">
      <c r="P853" s="41"/>
    </row>
    <row r="854" spans="16:16" x14ac:dyDescent="0.45">
      <c r="P854" s="41"/>
    </row>
    <row r="855" spans="16:16" x14ac:dyDescent="0.45">
      <c r="P855" s="41"/>
    </row>
    <row r="856" spans="16:16" x14ac:dyDescent="0.45">
      <c r="P856" s="41"/>
    </row>
    <row r="857" spans="16:16" x14ac:dyDescent="0.45">
      <c r="P857" s="41"/>
    </row>
    <row r="858" spans="16:16" x14ac:dyDescent="0.45">
      <c r="P858" s="41"/>
    </row>
    <row r="859" spans="16:16" x14ac:dyDescent="0.45">
      <c r="P859" s="41"/>
    </row>
    <row r="860" spans="16:16" x14ac:dyDescent="0.45">
      <c r="P860" s="41"/>
    </row>
    <row r="861" spans="16:16" x14ac:dyDescent="0.45">
      <c r="P861" s="41"/>
    </row>
    <row r="862" spans="16:16" x14ac:dyDescent="0.45">
      <c r="P862" s="41"/>
    </row>
    <row r="863" spans="16:16" x14ac:dyDescent="0.45">
      <c r="P863" s="41"/>
    </row>
    <row r="864" spans="16:16" x14ac:dyDescent="0.45">
      <c r="P864" s="41"/>
    </row>
    <row r="865" spans="16:16" x14ac:dyDescent="0.45">
      <c r="P865" s="41"/>
    </row>
    <row r="866" spans="16:16" x14ac:dyDescent="0.45">
      <c r="P866" s="41"/>
    </row>
    <row r="867" spans="16:16" x14ac:dyDescent="0.45">
      <c r="P867" s="41"/>
    </row>
    <row r="868" spans="16:16" x14ac:dyDescent="0.45">
      <c r="P868" s="41"/>
    </row>
    <row r="869" spans="16:16" x14ac:dyDescent="0.45">
      <c r="P869" s="41"/>
    </row>
    <row r="870" spans="16:16" x14ac:dyDescent="0.45">
      <c r="P870" s="41"/>
    </row>
    <row r="871" spans="16:16" x14ac:dyDescent="0.45">
      <c r="P871" s="41"/>
    </row>
    <row r="872" spans="16:16" x14ac:dyDescent="0.45">
      <c r="P872" s="41"/>
    </row>
    <row r="873" spans="16:16" x14ac:dyDescent="0.45">
      <c r="P873" s="41"/>
    </row>
    <row r="874" spans="16:16" x14ac:dyDescent="0.45">
      <c r="P874" s="41"/>
    </row>
    <row r="875" spans="16:16" x14ac:dyDescent="0.45">
      <c r="P875" s="41"/>
    </row>
    <row r="876" spans="16:16" x14ac:dyDescent="0.45">
      <c r="P876" s="41"/>
    </row>
    <row r="877" spans="16:16" x14ac:dyDescent="0.45">
      <c r="P877" s="41"/>
    </row>
    <row r="878" spans="16:16" x14ac:dyDescent="0.45">
      <c r="P878" s="41"/>
    </row>
    <row r="879" spans="16:16" x14ac:dyDescent="0.45">
      <c r="P879" s="41"/>
    </row>
    <row r="880" spans="16:16" x14ac:dyDescent="0.45">
      <c r="P880" s="41"/>
    </row>
    <row r="881" spans="16:16" x14ac:dyDescent="0.45">
      <c r="P881" s="41"/>
    </row>
    <row r="882" spans="16:16" x14ac:dyDescent="0.45">
      <c r="P882" s="41"/>
    </row>
    <row r="883" spans="16:16" x14ac:dyDescent="0.45">
      <c r="P883" s="41"/>
    </row>
    <row r="884" spans="16:16" x14ac:dyDescent="0.45">
      <c r="P884" s="41"/>
    </row>
    <row r="885" spans="16:16" x14ac:dyDescent="0.45">
      <c r="P885" s="41"/>
    </row>
    <row r="886" spans="16:16" x14ac:dyDescent="0.45">
      <c r="P886" s="41"/>
    </row>
    <row r="887" spans="16:16" x14ac:dyDescent="0.45">
      <c r="P887" s="41"/>
    </row>
    <row r="888" spans="16:16" x14ac:dyDescent="0.45">
      <c r="P888" s="41"/>
    </row>
    <row r="889" spans="16:16" x14ac:dyDescent="0.45">
      <c r="P889" s="41"/>
    </row>
    <row r="890" spans="16:16" x14ac:dyDescent="0.45">
      <c r="P890" s="41"/>
    </row>
    <row r="891" spans="16:16" x14ac:dyDescent="0.45">
      <c r="P891" s="41"/>
    </row>
    <row r="892" spans="16:16" x14ac:dyDescent="0.45">
      <c r="P892" s="41"/>
    </row>
    <row r="893" spans="16:16" x14ac:dyDescent="0.45">
      <c r="P893" s="41"/>
    </row>
    <row r="894" spans="16:16" x14ac:dyDescent="0.45">
      <c r="P894" s="41"/>
    </row>
    <row r="895" spans="16:16" x14ac:dyDescent="0.45">
      <c r="P895" s="41"/>
    </row>
    <row r="896" spans="16:16" x14ac:dyDescent="0.45">
      <c r="P896" s="41"/>
    </row>
    <row r="897" spans="16:16" x14ac:dyDescent="0.45">
      <c r="P897" s="41"/>
    </row>
    <row r="898" spans="16:16" x14ac:dyDescent="0.45">
      <c r="P898" s="41"/>
    </row>
    <row r="899" spans="16:16" x14ac:dyDescent="0.45">
      <c r="P899" s="41"/>
    </row>
    <row r="900" spans="16:16" x14ac:dyDescent="0.45">
      <c r="P900" s="41"/>
    </row>
    <row r="901" spans="16:16" x14ac:dyDescent="0.45">
      <c r="P901" s="41"/>
    </row>
    <row r="902" spans="16:16" x14ac:dyDescent="0.45">
      <c r="P902" s="41"/>
    </row>
    <row r="903" spans="16:16" x14ac:dyDescent="0.45">
      <c r="P903" s="41"/>
    </row>
    <row r="904" spans="16:16" x14ac:dyDescent="0.45">
      <c r="P904" s="41"/>
    </row>
    <row r="905" spans="16:16" x14ac:dyDescent="0.45">
      <c r="P905" s="41"/>
    </row>
    <row r="906" spans="16:16" x14ac:dyDescent="0.45">
      <c r="P906" s="41"/>
    </row>
    <row r="907" spans="16:16" x14ac:dyDescent="0.45">
      <c r="P907" s="41"/>
    </row>
    <row r="908" spans="16:16" x14ac:dyDescent="0.45">
      <c r="P908" s="41"/>
    </row>
    <row r="909" spans="16:16" x14ac:dyDescent="0.45">
      <c r="P909" s="41"/>
    </row>
    <row r="910" spans="16:16" x14ac:dyDescent="0.45">
      <c r="P910" s="41"/>
    </row>
    <row r="911" spans="16:16" x14ac:dyDescent="0.45">
      <c r="P911" s="41"/>
    </row>
    <row r="912" spans="16:16" x14ac:dyDescent="0.45">
      <c r="P912" s="41"/>
    </row>
    <row r="913" spans="16:16" x14ac:dyDescent="0.45">
      <c r="P913" s="41"/>
    </row>
    <row r="914" spans="16:16" x14ac:dyDescent="0.45">
      <c r="P914" s="41"/>
    </row>
    <row r="915" spans="16:16" x14ac:dyDescent="0.45">
      <c r="P915" s="41"/>
    </row>
    <row r="916" spans="16:16" x14ac:dyDescent="0.45">
      <c r="P916" s="41"/>
    </row>
    <row r="917" spans="16:16" x14ac:dyDescent="0.45">
      <c r="P917" s="41"/>
    </row>
    <row r="918" spans="16:16" x14ac:dyDescent="0.45">
      <c r="P918" s="41"/>
    </row>
    <row r="919" spans="16:16" x14ac:dyDescent="0.45">
      <c r="P919" s="41"/>
    </row>
    <row r="920" spans="16:16" x14ac:dyDescent="0.45">
      <c r="P920" s="41"/>
    </row>
    <row r="921" spans="16:16" x14ac:dyDescent="0.45">
      <c r="P921" s="41"/>
    </row>
    <row r="922" spans="16:16" x14ac:dyDescent="0.45">
      <c r="P922" s="41"/>
    </row>
    <row r="923" spans="16:16" x14ac:dyDescent="0.45">
      <c r="P923" s="41"/>
    </row>
    <row r="924" spans="16:16" x14ac:dyDescent="0.45">
      <c r="P924" s="41"/>
    </row>
    <row r="925" spans="16:16" x14ac:dyDescent="0.45">
      <c r="P925" s="41"/>
    </row>
    <row r="926" spans="16:16" x14ac:dyDescent="0.45">
      <c r="P926" s="41"/>
    </row>
    <row r="927" spans="16:16" x14ac:dyDescent="0.45">
      <c r="P927" s="41"/>
    </row>
    <row r="928" spans="16:16" x14ac:dyDescent="0.45">
      <c r="P928" s="41"/>
    </row>
    <row r="929" spans="16:16" x14ac:dyDescent="0.45">
      <c r="P929" s="41"/>
    </row>
    <row r="930" spans="16:16" x14ac:dyDescent="0.45">
      <c r="P930" s="41"/>
    </row>
    <row r="931" spans="16:16" x14ac:dyDescent="0.45">
      <c r="P931" s="41"/>
    </row>
    <row r="932" spans="16:16" x14ac:dyDescent="0.45">
      <c r="P932" s="41"/>
    </row>
    <row r="933" spans="16:16" x14ac:dyDescent="0.45">
      <c r="P933" s="41"/>
    </row>
    <row r="934" spans="16:16" x14ac:dyDescent="0.45">
      <c r="P934" s="41"/>
    </row>
    <row r="935" spans="16:16" x14ac:dyDescent="0.45">
      <c r="P935" s="41"/>
    </row>
    <row r="936" spans="16:16" x14ac:dyDescent="0.45">
      <c r="P936" s="41"/>
    </row>
    <row r="937" spans="16:16" x14ac:dyDescent="0.45">
      <c r="P937" s="41"/>
    </row>
    <row r="938" spans="16:16" x14ac:dyDescent="0.45">
      <c r="P938" s="41"/>
    </row>
    <row r="939" spans="16:16" x14ac:dyDescent="0.45">
      <c r="P939" s="41"/>
    </row>
    <row r="940" spans="16:16" x14ac:dyDescent="0.45">
      <c r="P940" s="41"/>
    </row>
    <row r="941" spans="16:16" x14ac:dyDescent="0.45">
      <c r="P941" s="41"/>
    </row>
    <row r="942" spans="16:16" x14ac:dyDescent="0.45">
      <c r="P942" s="41"/>
    </row>
    <row r="943" spans="16:16" x14ac:dyDescent="0.45">
      <c r="P943" s="41"/>
    </row>
    <row r="944" spans="16:16" x14ac:dyDescent="0.45">
      <c r="P944" s="41"/>
    </row>
    <row r="945" spans="16:16" x14ac:dyDescent="0.45">
      <c r="P945" s="41"/>
    </row>
    <row r="946" spans="16:16" x14ac:dyDescent="0.45">
      <c r="P946" s="41"/>
    </row>
    <row r="947" spans="16:16" x14ac:dyDescent="0.45">
      <c r="P947" s="41"/>
    </row>
    <row r="948" spans="16:16" x14ac:dyDescent="0.45">
      <c r="P948" s="41"/>
    </row>
    <row r="949" spans="16:16" x14ac:dyDescent="0.45">
      <c r="P949" s="41"/>
    </row>
    <row r="950" spans="16:16" x14ac:dyDescent="0.45">
      <c r="P950" s="41"/>
    </row>
    <row r="951" spans="16:16" x14ac:dyDescent="0.45">
      <c r="P951" s="41"/>
    </row>
    <row r="952" spans="16:16" x14ac:dyDescent="0.45">
      <c r="P952" s="41"/>
    </row>
    <row r="953" spans="16:16" x14ac:dyDescent="0.45">
      <c r="P953" s="41"/>
    </row>
    <row r="954" spans="16:16" x14ac:dyDescent="0.45">
      <c r="P954" s="41"/>
    </row>
    <row r="955" spans="16:16" x14ac:dyDescent="0.45">
      <c r="P955" s="41"/>
    </row>
    <row r="956" spans="16:16" x14ac:dyDescent="0.45">
      <c r="P956" s="41"/>
    </row>
    <row r="957" spans="16:16" x14ac:dyDescent="0.45">
      <c r="P957" s="41"/>
    </row>
    <row r="958" spans="16:16" x14ac:dyDescent="0.45">
      <c r="P958" s="41"/>
    </row>
    <row r="959" spans="16:16" x14ac:dyDescent="0.45">
      <c r="P959" s="41"/>
    </row>
    <row r="960" spans="16:16" x14ac:dyDescent="0.45">
      <c r="P960" s="41"/>
    </row>
    <row r="961" spans="16:16" x14ac:dyDescent="0.45">
      <c r="P961" s="41"/>
    </row>
    <row r="962" spans="16:16" x14ac:dyDescent="0.45">
      <c r="P962" s="41"/>
    </row>
    <row r="963" spans="16:16" x14ac:dyDescent="0.45">
      <c r="P963" s="41"/>
    </row>
    <row r="964" spans="16:16" x14ac:dyDescent="0.45">
      <c r="P964" s="41"/>
    </row>
    <row r="965" spans="16:16" x14ac:dyDescent="0.45">
      <c r="P965" s="41"/>
    </row>
    <row r="966" spans="16:16" x14ac:dyDescent="0.45">
      <c r="P966" s="41"/>
    </row>
    <row r="967" spans="16:16" x14ac:dyDescent="0.45">
      <c r="P967" s="41"/>
    </row>
    <row r="968" spans="16:16" x14ac:dyDescent="0.45">
      <c r="P968" s="41"/>
    </row>
    <row r="969" spans="16:16" x14ac:dyDescent="0.45">
      <c r="P969" s="41"/>
    </row>
    <row r="970" spans="16:16" x14ac:dyDescent="0.45">
      <c r="P970" s="41"/>
    </row>
    <row r="971" spans="16:16" x14ac:dyDescent="0.45">
      <c r="P971" s="41"/>
    </row>
    <row r="972" spans="16:16" x14ac:dyDescent="0.45">
      <c r="P972" s="41"/>
    </row>
    <row r="973" spans="16:16" x14ac:dyDescent="0.45">
      <c r="P973" s="41"/>
    </row>
    <row r="974" spans="16:16" x14ac:dyDescent="0.45">
      <c r="P974" s="41"/>
    </row>
    <row r="975" spans="16:16" x14ac:dyDescent="0.45">
      <c r="P975" s="41"/>
    </row>
    <row r="976" spans="16:16" x14ac:dyDescent="0.45">
      <c r="P976" s="41"/>
    </row>
    <row r="977" spans="16:16" x14ac:dyDescent="0.45">
      <c r="P977" s="41"/>
    </row>
    <row r="978" spans="16:16" x14ac:dyDescent="0.45">
      <c r="P978" s="41"/>
    </row>
    <row r="979" spans="16:16" x14ac:dyDescent="0.45">
      <c r="P979" s="41"/>
    </row>
    <row r="980" spans="16:16" x14ac:dyDescent="0.45">
      <c r="P980" s="41"/>
    </row>
    <row r="981" spans="16:16" x14ac:dyDescent="0.45">
      <c r="P981" s="41"/>
    </row>
    <row r="982" spans="16:16" x14ac:dyDescent="0.45">
      <c r="P982" s="41"/>
    </row>
    <row r="983" spans="16:16" x14ac:dyDescent="0.45">
      <c r="P983" s="41"/>
    </row>
    <row r="984" spans="16:16" x14ac:dyDescent="0.45">
      <c r="P984" s="41"/>
    </row>
    <row r="985" spans="16:16" x14ac:dyDescent="0.45">
      <c r="P985" s="41"/>
    </row>
    <row r="986" spans="16:16" x14ac:dyDescent="0.45">
      <c r="P986" s="41"/>
    </row>
    <row r="987" spans="16:16" x14ac:dyDescent="0.45">
      <c r="P987" s="41"/>
    </row>
    <row r="988" spans="16:16" x14ac:dyDescent="0.45">
      <c r="P988" s="41"/>
    </row>
    <row r="989" spans="16:16" x14ac:dyDescent="0.45">
      <c r="P989" s="41"/>
    </row>
    <row r="990" spans="16:16" x14ac:dyDescent="0.45">
      <c r="P990" s="41"/>
    </row>
    <row r="991" spans="16:16" x14ac:dyDescent="0.45">
      <c r="P991" s="41"/>
    </row>
    <row r="992" spans="16:16" x14ac:dyDescent="0.45">
      <c r="P992" s="41"/>
    </row>
    <row r="993" spans="16:16" x14ac:dyDescent="0.45">
      <c r="P993" s="41"/>
    </row>
    <row r="994" spans="16:16" x14ac:dyDescent="0.45">
      <c r="P994" s="41"/>
    </row>
    <row r="995" spans="16:16" x14ac:dyDescent="0.45">
      <c r="P995" s="41"/>
    </row>
    <row r="996" spans="16:16" x14ac:dyDescent="0.45">
      <c r="P996" s="41"/>
    </row>
    <row r="997" spans="16:16" x14ac:dyDescent="0.45">
      <c r="P997" s="41"/>
    </row>
    <row r="998" spans="16:16" x14ac:dyDescent="0.45">
      <c r="P998" s="41"/>
    </row>
    <row r="999" spans="16:16" x14ac:dyDescent="0.45">
      <c r="P999" s="41"/>
    </row>
    <row r="1000" spans="16:16" x14ac:dyDescent="0.45">
      <c r="P1000" s="41"/>
    </row>
    <row r="1001" spans="16:16" x14ac:dyDescent="0.45">
      <c r="P1001" s="41"/>
    </row>
    <row r="1002" spans="16:16" x14ac:dyDescent="0.45">
      <c r="P1002" s="41"/>
    </row>
    <row r="1003" spans="16:16" x14ac:dyDescent="0.45">
      <c r="P1003" s="41"/>
    </row>
    <row r="1004" spans="16:16" x14ac:dyDescent="0.45">
      <c r="P1004" s="41"/>
    </row>
    <row r="1005" spans="16:16" x14ac:dyDescent="0.45">
      <c r="P1005" s="41"/>
    </row>
    <row r="1006" spans="16:16" x14ac:dyDescent="0.45">
      <c r="P1006" s="41"/>
    </row>
    <row r="1007" spans="16:16" x14ac:dyDescent="0.45">
      <c r="P1007" s="41"/>
    </row>
    <row r="1008" spans="16:16" x14ac:dyDescent="0.45">
      <c r="P1008" s="41"/>
    </row>
    <row r="1009" spans="16:16" x14ac:dyDescent="0.45">
      <c r="P1009" s="41"/>
    </row>
    <row r="1010" spans="16:16" x14ac:dyDescent="0.45">
      <c r="P1010" s="41"/>
    </row>
    <row r="1011" spans="16:16" x14ac:dyDescent="0.45">
      <c r="P1011" s="41"/>
    </row>
    <row r="1012" spans="16:16" x14ac:dyDescent="0.45">
      <c r="P1012" s="41"/>
    </row>
    <row r="1013" spans="16:16" x14ac:dyDescent="0.45">
      <c r="P1013" s="41"/>
    </row>
    <row r="1014" spans="16:16" x14ac:dyDescent="0.45">
      <c r="P1014" s="41"/>
    </row>
    <row r="1015" spans="16:16" x14ac:dyDescent="0.45">
      <c r="P1015" s="41"/>
    </row>
    <row r="1016" spans="16:16" x14ac:dyDescent="0.45">
      <c r="P1016" s="41"/>
    </row>
    <row r="1017" spans="16:16" x14ac:dyDescent="0.45">
      <c r="P1017" s="41"/>
    </row>
    <row r="1018" spans="16:16" x14ac:dyDescent="0.45">
      <c r="P1018" s="41"/>
    </row>
    <row r="1019" spans="16:16" x14ac:dyDescent="0.45">
      <c r="P1019" s="41"/>
    </row>
    <row r="1020" spans="16:16" x14ac:dyDescent="0.45">
      <c r="P1020" s="41"/>
    </row>
    <row r="1021" spans="16:16" x14ac:dyDescent="0.45">
      <c r="P1021" s="41"/>
    </row>
    <row r="1022" spans="16:16" x14ac:dyDescent="0.45">
      <c r="P1022" s="41"/>
    </row>
    <row r="1023" spans="16:16" x14ac:dyDescent="0.45">
      <c r="P1023" s="41"/>
    </row>
    <row r="1024" spans="16:16" x14ac:dyDescent="0.45">
      <c r="P1024" s="41"/>
    </row>
    <row r="1025" spans="16:16" x14ac:dyDescent="0.45">
      <c r="P1025" s="41"/>
    </row>
    <row r="1026" spans="16:16" x14ac:dyDescent="0.45">
      <c r="P1026" s="41"/>
    </row>
    <row r="1027" spans="16:16" x14ac:dyDescent="0.45">
      <c r="P1027" s="41"/>
    </row>
    <row r="1028" spans="16:16" x14ac:dyDescent="0.45">
      <c r="P1028" s="41"/>
    </row>
    <row r="1029" spans="16:16" x14ac:dyDescent="0.45">
      <c r="P1029" s="41"/>
    </row>
    <row r="1030" spans="16:16" x14ac:dyDescent="0.45">
      <c r="P1030" s="41"/>
    </row>
    <row r="1031" spans="16:16" x14ac:dyDescent="0.45">
      <c r="P1031" s="41"/>
    </row>
    <row r="1032" spans="16:16" x14ac:dyDescent="0.45">
      <c r="P1032" s="41"/>
    </row>
    <row r="1033" spans="16:16" x14ac:dyDescent="0.45">
      <c r="P1033" s="41"/>
    </row>
    <row r="1034" spans="16:16" x14ac:dyDescent="0.45">
      <c r="P1034" s="41"/>
    </row>
    <row r="1035" spans="16:16" x14ac:dyDescent="0.45">
      <c r="P1035" s="41"/>
    </row>
    <row r="1036" spans="16:16" x14ac:dyDescent="0.45">
      <c r="P1036" s="41"/>
    </row>
    <row r="1037" spans="16:16" x14ac:dyDescent="0.45">
      <c r="P1037" s="41"/>
    </row>
    <row r="1038" spans="16:16" x14ac:dyDescent="0.45">
      <c r="P1038" s="41"/>
    </row>
    <row r="1039" spans="16:16" x14ac:dyDescent="0.45">
      <c r="P1039" s="41"/>
    </row>
    <row r="1040" spans="16:16" x14ac:dyDescent="0.45">
      <c r="P1040" s="41"/>
    </row>
    <row r="1041" spans="16:16" x14ac:dyDescent="0.45">
      <c r="P1041" s="41"/>
    </row>
    <row r="1042" spans="16:16" x14ac:dyDescent="0.45">
      <c r="P1042" s="41"/>
    </row>
    <row r="1043" spans="16:16" x14ac:dyDescent="0.45">
      <c r="P1043" s="41"/>
    </row>
    <row r="1044" spans="16:16" x14ac:dyDescent="0.45">
      <c r="P1044" s="41"/>
    </row>
    <row r="1045" spans="16:16" x14ac:dyDescent="0.45">
      <c r="P1045" s="41"/>
    </row>
    <row r="1046" spans="16:16" x14ac:dyDescent="0.45">
      <c r="P1046" s="41"/>
    </row>
    <row r="1047" spans="16:16" x14ac:dyDescent="0.45">
      <c r="P1047" s="41"/>
    </row>
    <row r="1048" spans="16:16" x14ac:dyDescent="0.45">
      <c r="P1048" s="41"/>
    </row>
    <row r="1049" spans="16:16" x14ac:dyDescent="0.45">
      <c r="P1049" s="41"/>
    </row>
    <row r="1050" spans="16:16" x14ac:dyDescent="0.45">
      <c r="P1050" s="41"/>
    </row>
    <row r="1051" spans="16:16" x14ac:dyDescent="0.45">
      <c r="P1051" s="41"/>
    </row>
    <row r="1052" spans="16:16" x14ac:dyDescent="0.45">
      <c r="P1052" s="41"/>
    </row>
    <row r="1053" spans="16:16" x14ac:dyDescent="0.45">
      <c r="P1053" s="41"/>
    </row>
    <row r="1054" spans="16:16" x14ac:dyDescent="0.45">
      <c r="P1054" s="41"/>
    </row>
    <row r="1055" spans="16:16" x14ac:dyDescent="0.45">
      <c r="P1055" s="41"/>
    </row>
    <row r="1056" spans="16:16" x14ac:dyDescent="0.45">
      <c r="P1056" s="41"/>
    </row>
    <row r="1057" spans="16:16" x14ac:dyDescent="0.45">
      <c r="P1057" s="41"/>
    </row>
    <row r="1058" spans="16:16" x14ac:dyDescent="0.45">
      <c r="P1058" s="41"/>
    </row>
    <row r="1059" spans="16:16" x14ac:dyDescent="0.45">
      <c r="P1059" s="41"/>
    </row>
    <row r="1060" spans="16:16" x14ac:dyDescent="0.45">
      <c r="P1060" s="41"/>
    </row>
    <row r="1061" spans="16:16" x14ac:dyDescent="0.45">
      <c r="P1061" s="41"/>
    </row>
    <row r="1062" spans="16:16" x14ac:dyDescent="0.45">
      <c r="P1062" s="41"/>
    </row>
    <row r="1063" spans="16:16" x14ac:dyDescent="0.45">
      <c r="P1063" s="41"/>
    </row>
    <row r="1064" spans="16:16" x14ac:dyDescent="0.45">
      <c r="P1064" s="41"/>
    </row>
    <row r="1065" spans="16:16" x14ac:dyDescent="0.45">
      <c r="P1065" s="41"/>
    </row>
    <row r="1066" spans="16:16" x14ac:dyDescent="0.45">
      <c r="P1066" s="41"/>
    </row>
    <row r="1067" spans="16:16" x14ac:dyDescent="0.45">
      <c r="P1067" s="41"/>
    </row>
    <row r="1068" spans="16:16" x14ac:dyDescent="0.45">
      <c r="P1068" s="41"/>
    </row>
    <row r="1069" spans="16:16" x14ac:dyDescent="0.45">
      <c r="P1069" s="41"/>
    </row>
    <row r="1070" spans="16:16" x14ac:dyDescent="0.45">
      <c r="P1070" s="41"/>
    </row>
    <row r="1071" spans="16:16" x14ac:dyDescent="0.45">
      <c r="P1071" s="41"/>
    </row>
    <row r="1072" spans="16:16" x14ac:dyDescent="0.45">
      <c r="P1072" s="41"/>
    </row>
    <row r="1073" spans="16:16" x14ac:dyDescent="0.45">
      <c r="P1073" s="41"/>
    </row>
    <row r="1074" spans="16:16" x14ac:dyDescent="0.45">
      <c r="P1074" s="41"/>
    </row>
    <row r="1075" spans="16:16" x14ac:dyDescent="0.45">
      <c r="P1075" s="41"/>
    </row>
    <row r="1076" spans="16:16" x14ac:dyDescent="0.45">
      <c r="P1076" s="41"/>
    </row>
    <row r="1077" spans="16:16" x14ac:dyDescent="0.45">
      <c r="P1077" s="41"/>
    </row>
    <row r="1078" spans="16:16" x14ac:dyDescent="0.45">
      <c r="P1078" s="41"/>
    </row>
    <row r="1079" spans="16:16" x14ac:dyDescent="0.45">
      <c r="P1079" s="41"/>
    </row>
    <row r="1080" spans="16:16" x14ac:dyDescent="0.45">
      <c r="P1080" s="41"/>
    </row>
    <row r="1081" spans="16:16" x14ac:dyDescent="0.45">
      <c r="P1081" s="41"/>
    </row>
    <row r="1082" spans="16:16" x14ac:dyDescent="0.45">
      <c r="P1082" s="41"/>
    </row>
    <row r="1083" spans="16:16" x14ac:dyDescent="0.45">
      <c r="P1083" s="41"/>
    </row>
    <row r="1084" spans="16:16" x14ac:dyDescent="0.45">
      <c r="P1084" s="41"/>
    </row>
    <row r="1085" spans="16:16" x14ac:dyDescent="0.45">
      <c r="P1085" s="41"/>
    </row>
    <row r="1086" spans="16:16" x14ac:dyDescent="0.45">
      <c r="P1086" s="41"/>
    </row>
    <row r="1087" spans="16:16" x14ac:dyDescent="0.45">
      <c r="P1087" s="41"/>
    </row>
    <row r="1088" spans="16:16" x14ac:dyDescent="0.45">
      <c r="P1088" s="41"/>
    </row>
    <row r="1089" spans="16:16" x14ac:dyDescent="0.45">
      <c r="P1089" s="41"/>
    </row>
    <row r="1090" spans="16:16" x14ac:dyDescent="0.45">
      <c r="P1090" s="41"/>
    </row>
    <row r="1091" spans="16:16" x14ac:dyDescent="0.45">
      <c r="P1091" s="41"/>
    </row>
    <row r="1092" spans="16:16" x14ac:dyDescent="0.45">
      <c r="P1092" s="41"/>
    </row>
    <row r="1093" spans="16:16" x14ac:dyDescent="0.45">
      <c r="P1093" s="41"/>
    </row>
    <row r="1094" spans="16:16" x14ac:dyDescent="0.45">
      <c r="P1094" s="41"/>
    </row>
    <row r="1095" spans="16:16" x14ac:dyDescent="0.45">
      <c r="P1095" s="41"/>
    </row>
    <row r="1096" spans="16:16" x14ac:dyDescent="0.45">
      <c r="P1096" s="41"/>
    </row>
    <row r="1097" spans="16:16" x14ac:dyDescent="0.45">
      <c r="P1097" s="41"/>
    </row>
    <row r="1098" spans="16:16" x14ac:dyDescent="0.45">
      <c r="P1098" s="41"/>
    </row>
    <row r="1099" spans="16:16" x14ac:dyDescent="0.45">
      <c r="P1099" s="41"/>
    </row>
    <row r="1100" spans="16:16" x14ac:dyDescent="0.45">
      <c r="P1100" s="41"/>
    </row>
    <row r="1101" spans="16:16" x14ac:dyDescent="0.45">
      <c r="P1101" s="41"/>
    </row>
    <row r="1102" spans="16:16" x14ac:dyDescent="0.45">
      <c r="P1102" s="41"/>
    </row>
    <row r="1103" spans="16:16" x14ac:dyDescent="0.45">
      <c r="P1103" s="41"/>
    </row>
    <row r="1104" spans="16:16" x14ac:dyDescent="0.45">
      <c r="P1104" s="41"/>
    </row>
    <row r="1105" spans="16:16" x14ac:dyDescent="0.45">
      <c r="P1105" s="41"/>
    </row>
    <row r="1106" spans="16:16" x14ac:dyDescent="0.45">
      <c r="P1106" s="41"/>
    </row>
    <row r="1107" spans="16:16" x14ac:dyDescent="0.45">
      <c r="P1107" s="41"/>
    </row>
  </sheetData>
  <conditionalFormatting sqref="O19">
    <cfRule type="expression" dxfId="139" priority="1">
      <formula>$P$18 &lt;0.2</formula>
    </cfRule>
  </conditionalFormatting>
  <dataValidations count="2">
    <dataValidation type="list" allowBlank="1" showInputMessage="1" showErrorMessage="1" sqref="O17" xr:uid="{D96CFF18-CCC0-4BCA-8681-2737A1D0214F}">
      <formula1>$O$2:$O$8</formula1>
    </dataValidation>
    <dataValidation type="list" allowBlank="1" showInputMessage="1" showErrorMessage="1" sqref="N22" xr:uid="{46669996-F1BD-4CA9-935F-0C87F80614FF}">
      <formula1>$I$16:$I$21</formula1>
    </dataValidation>
  </dataValidations>
  <pageMargins left="0.7" right="0.7" top="0.75" bottom="0.75" header="0.3" footer="0.3"/>
  <pageSetup orientation="portrait" horizontalDpi="1200" verticalDpi="1200"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ColorText">
                <anchor moveWithCells="1" sizeWithCells="1">
                  <from>
                    <xdr:col>9</xdr:col>
                    <xdr:colOff>357188</xdr:colOff>
                    <xdr:row>57</xdr:row>
                    <xdr:rowOff>52388</xdr:rowOff>
                  </from>
                  <to>
                    <xdr:col>10</xdr:col>
                    <xdr:colOff>566738</xdr:colOff>
                    <xdr:row>60</xdr:row>
                    <xdr:rowOff>166688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EB159-25F5-4A54-A2D2-67A4F2008B4A}">
  <sheetPr codeName="Sheet26"/>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EAEC3-AF06-4F0B-9D2F-BD64E32B6C38}">
  <sheetPr codeName="Sheet27"/>
  <dimension ref="A1"/>
  <sheetViews>
    <sheetView workbookViewId="0"/>
  </sheetViews>
  <sheetFormatPr defaultRowHeight="14.25" x14ac:dyDescent="0.4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4261-413F-4D75-A802-DA6EE4325B61}">
  <sheetPr codeName="Sheet28"/>
  <dimension ref="A1"/>
  <sheetViews>
    <sheetView workbookViewId="0"/>
  </sheetViews>
  <sheetFormatPr defaultRowHeight="14.25" x14ac:dyDescent="0.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2E0EA-0B7A-4A0E-909E-978B57F93F94}">
  <sheetPr codeName="Sheet23"/>
  <dimension ref="A1"/>
  <sheetViews>
    <sheetView workbookViewId="0"/>
  </sheetViews>
  <sheetFormatPr defaultRowHeight="14.25" x14ac:dyDescent="0.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workbookViewId="0">
      <selection activeCell="K23" sqref="K23"/>
    </sheetView>
  </sheetViews>
  <sheetFormatPr defaultRowHeight="14.25" x14ac:dyDescent="0.45"/>
  <cols>
    <col min="1" max="1" width="20.3984375" customWidth="1"/>
    <col min="2" max="2" width="35.59765625" customWidth="1"/>
  </cols>
  <sheetData>
    <row r="1" spans="1:8" x14ac:dyDescent="0.45">
      <c r="A1" t="s">
        <v>112</v>
      </c>
      <c r="B1" t="s">
        <v>113</v>
      </c>
      <c r="C1" t="s">
        <v>114</v>
      </c>
      <c r="D1" t="s">
        <v>115</v>
      </c>
    </row>
    <row r="2" spans="1:8" x14ac:dyDescent="0.45">
      <c r="B2" t="s">
        <v>287</v>
      </c>
      <c r="C2">
        <v>85811947.423659965</v>
      </c>
      <c r="D2" t="s">
        <v>284</v>
      </c>
    </row>
    <row r="3" spans="1:8" x14ac:dyDescent="0.45">
      <c r="A3" t="s">
        <v>287</v>
      </c>
      <c r="B3">
        <f>'New Sankey Pivots'!O2</f>
        <v>6485458.7610000009</v>
      </c>
      <c r="C3" t="e">
        <f>GETPIVOTDATA("Sum of BID TOTAL",'New Sankey Pivots'!$O$1,"AGENCY",B3)</f>
        <v>#REF!</v>
      </c>
      <c r="D3" t="s">
        <v>285</v>
      </c>
      <c r="H3" t="s">
        <v>284</v>
      </c>
    </row>
    <row r="4" spans="1:8" x14ac:dyDescent="0.45">
      <c r="A4" t="s">
        <v>287</v>
      </c>
      <c r="B4">
        <f>'New Sankey Pivots'!O3</f>
        <v>52000</v>
      </c>
      <c r="C4" t="e">
        <f>GETPIVOTDATA("Sum of BID TOTAL",'New Sankey Pivots'!$O$1,"AGENCY",B4)</f>
        <v>#REF!</v>
      </c>
      <c r="D4" t="s">
        <v>285</v>
      </c>
      <c r="H4" t="s">
        <v>285</v>
      </c>
    </row>
    <row r="5" spans="1:8" x14ac:dyDescent="0.45">
      <c r="A5" t="s">
        <v>287</v>
      </c>
      <c r="B5">
        <f>'New Sankey Pivots'!O4</f>
        <v>645364</v>
      </c>
      <c r="C5" t="e">
        <f>GETPIVOTDATA("Sum of BID TOTAL",'New Sankey Pivots'!$O$1,"AGENCY",B5)</f>
        <v>#REF!</v>
      </c>
      <c r="D5" t="s">
        <v>285</v>
      </c>
      <c r="H5" t="s">
        <v>283</v>
      </c>
    </row>
    <row r="6" spans="1:8" x14ac:dyDescent="0.45">
      <c r="A6" t="s">
        <v>287</v>
      </c>
      <c r="B6">
        <f>'New Sankey Pivots'!O6</f>
        <v>81250</v>
      </c>
      <c r="C6" t="e">
        <f>GETPIVOTDATA("Sum of BID TOTAL",'New Sankey Pivots'!$O$1,"AGENCY",B6)</f>
        <v>#REF!</v>
      </c>
      <c r="D6" t="s">
        <v>285</v>
      </c>
      <c r="H6" t="s">
        <v>200</v>
      </c>
    </row>
    <row r="7" spans="1:8" x14ac:dyDescent="0.45">
      <c r="A7" t="s">
        <v>287</v>
      </c>
      <c r="B7">
        <f>'New Sankey Pivots'!O7</f>
        <v>0</v>
      </c>
      <c r="C7" t="e">
        <f>GETPIVOTDATA("Sum of BID TOTAL",'New Sankey Pivots'!$O$1,"AGENCY",B7)</f>
        <v>#REF!</v>
      </c>
      <c r="D7" t="s">
        <v>285</v>
      </c>
      <c r="H7" t="s">
        <v>254</v>
      </c>
    </row>
    <row r="8" spans="1:8" x14ac:dyDescent="0.45">
      <c r="A8" t="s">
        <v>287</v>
      </c>
      <c r="B8">
        <f>'New Sankey Pivots'!O8</f>
        <v>0</v>
      </c>
      <c r="C8" t="e">
        <f>GETPIVOTDATA("Sum of BID TOTAL",'New Sankey Pivots'!$O$1,"AGENCY",B8)</f>
        <v>#REF!</v>
      </c>
      <c r="D8" t="s">
        <v>285</v>
      </c>
      <c r="H8" t="s">
        <v>171</v>
      </c>
    </row>
    <row r="9" spans="1:8" x14ac:dyDescent="0.45">
      <c r="A9" t="s">
        <v>90</v>
      </c>
      <c r="B9" t="s">
        <v>453</v>
      </c>
      <c r="C9" t="e">
        <f>GETPIVOTDATA("Sum of BID TOTAL",'New Sankey Pivots'!$O$1,"AGENCY",A9)-GETPIVOTDATA("Sum of Women Work Pitched",'New Sankey Pivots'!$O$1,"AGENCY",A9)</f>
        <v>#REF!</v>
      </c>
      <c r="D9" t="s">
        <v>283</v>
      </c>
      <c r="H9" t="s">
        <v>465</v>
      </c>
    </row>
    <row r="10" spans="1:8" x14ac:dyDescent="0.45">
      <c r="A10" t="s">
        <v>90</v>
      </c>
      <c r="B10" t="s">
        <v>454</v>
      </c>
      <c r="C10" t="e">
        <f>GETPIVOTDATA("Sum of Women Work Pitched",'New Sankey Pivots'!$O$1,"AGENCY",A10)</f>
        <v>#REF!</v>
      </c>
      <c r="D10" t="s">
        <v>285</v>
      </c>
      <c r="H10" t="s">
        <v>283</v>
      </c>
    </row>
    <row r="11" spans="1:8" x14ac:dyDescent="0.45">
      <c r="A11" t="s">
        <v>91</v>
      </c>
      <c r="B11" t="s">
        <v>455</v>
      </c>
      <c r="C11" t="e">
        <f>GETPIVOTDATA("Sum of BID TOTAL",'New Sankey Pivots'!$O$1,"AGENCY",A11)-GETPIVOTDATA("Sum of Women Work Pitched",'New Sankey Pivots'!$O$1,"AGENCY",A11)</f>
        <v>#REF!</v>
      </c>
      <c r="D11" t="s">
        <v>283</v>
      </c>
    </row>
    <row r="12" spans="1:8" x14ac:dyDescent="0.45">
      <c r="A12" t="s">
        <v>91</v>
      </c>
      <c r="B12" t="s">
        <v>460</v>
      </c>
      <c r="C12" t="e">
        <f>GETPIVOTDATA("Sum of Women Work Pitched",'New Sankey Pivots'!$O$1,"AGENCY",A12)</f>
        <v>#REF!</v>
      </c>
      <c r="D12" t="s">
        <v>200</v>
      </c>
    </row>
    <row r="13" spans="1:8" x14ac:dyDescent="0.45">
      <c r="A13" t="s">
        <v>92</v>
      </c>
      <c r="B13" t="s">
        <v>456</v>
      </c>
      <c r="C13" t="e">
        <f>GETPIVOTDATA("Sum of BID TOTAL",'New Sankey Pivots'!$O$1,"AGENCY",A13)-GETPIVOTDATA("Sum of Women Work Pitched",'New Sankey Pivots'!$O$1,"AGENCY",A13)</f>
        <v>#REF!</v>
      </c>
      <c r="D13" t="s">
        <v>283</v>
      </c>
    </row>
    <row r="14" spans="1:8" x14ac:dyDescent="0.45">
      <c r="A14" t="s">
        <v>92</v>
      </c>
      <c r="B14" t="s">
        <v>461</v>
      </c>
      <c r="C14" t="e">
        <f>GETPIVOTDATA("Sum of Women Work Pitched",'New Sankey Pivots'!$O$1,"AGENCY",A14)</f>
        <v>#REF!</v>
      </c>
      <c r="D14" t="s">
        <v>200</v>
      </c>
    </row>
    <row r="15" spans="1:8" x14ac:dyDescent="0.45">
      <c r="A15" t="s">
        <v>73</v>
      </c>
      <c r="B15" t="s">
        <v>457</v>
      </c>
      <c r="C15" t="e">
        <f>GETPIVOTDATA("Sum of BID TOTAL",'New Sankey Pivots'!$O$1,"AGENCY",A15)-GETPIVOTDATA("Sum of Women Work Pitched",'New Sankey Pivots'!$O$1,"AGENCY",A15)</f>
        <v>#REF!</v>
      </c>
      <c r="D15" t="s">
        <v>283</v>
      </c>
    </row>
    <row r="16" spans="1:8" x14ac:dyDescent="0.45">
      <c r="A16" t="s">
        <v>73</v>
      </c>
      <c r="B16" t="s">
        <v>462</v>
      </c>
      <c r="C16" t="e">
        <f>GETPIVOTDATA("Sum of Women Work Pitched",'New Sankey Pivots'!$O$1,"AGENCY",A16)</f>
        <v>#REF!</v>
      </c>
      <c r="D16" t="s">
        <v>200</v>
      </c>
    </row>
    <row r="17" spans="1:4" x14ac:dyDescent="0.45">
      <c r="A17" t="s">
        <v>86</v>
      </c>
      <c r="B17" t="s">
        <v>458</v>
      </c>
      <c r="C17" t="e">
        <f>GETPIVOTDATA("Sum of BID TOTAL",'New Sankey Pivots'!$O$1,"AGENCY",A17)-GETPIVOTDATA("Sum of Women Work Pitched",'New Sankey Pivots'!$O$1,"AGENCY",A17)</f>
        <v>#REF!</v>
      </c>
      <c r="D17" t="s">
        <v>283</v>
      </c>
    </row>
    <row r="18" spans="1:4" x14ac:dyDescent="0.45">
      <c r="A18" t="s">
        <v>86</v>
      </c>
      <c r="B18" t="s">
        <v>463</v>
      </c>
      <c r="C18" t="e">
        <f>GETPIVOTDATA("Sum of Women Work Pitched",'New Sankey Pivots'!$O$1,"AGENCY",A18)</f>
        <v>#REF!</v>
      </c>
      <c r="D18" t="s">
        <v>200</v>
      </c>
    </row>
    <row r="19" spans="1:4" x14ac:dyDescent="0.45">
      <c r="A19" t="s">
        <v>88</v>
      </c>
      <c r="B19" t="s">
        <v>459</v>
      </c>
      <c r="C19" t="e">
        <f>GETPIVOTDATA("Sum of BID TOTAL",'New Sankey Pivots'!$O$1,"AGENCY",A19)-GETPIVOTDATA("Sum of Women Work Pitched",'New Sankey Pivots'!$O$1,"AGENCY",A19)</f>
        <v>#REF!</v>
      </c>
      <c r="D19" t="s">
        <v>283</v>
      </c>
    </row>
    <row r="20" spans="1:4" x14ac:dyDescent="0.45">
      <c r="A20" t="s">
        <v>88</v>
      </c>
      <c r="B20" t="s">
        <v>464</v>
      </c>
      <c r="C20" t="e">
        <f>GETPIVOTDATA("Sum of Women Work Pitched",'New Sankey Pivots'!$O$1,"AGENCY",A20)</f>
        <v>#REF!</v>
      </c>
      <c r="D20" t="s">
        <v>200</v>
      </c>
    </row>
    <row r="25" spans="1:4" x14ac:dyDescent="0.45">
      <c r="B25" t="s">
        <v>216</v>
      </c>
      <c r="C25">
        <v>2723028.4667999996</v>
      </c>
      <c r="D25" t="s">
        <v>232</v>
      </c>
    </row>
    <row r="26" spans="1:4" x14ac:dyDescent="0.45">
      <c r="A26" t="s">
        <v>90</v>
      </c>
      <c r="B26" t="s">
        <v>466</v>
      </c>
      <c r="C26">
        <v>2723028.4667999996</v>
      </c>
      <c r="D26" t="s">
        <v>232</v>
      </c>
    </row>
    <row r="27" spans="1:4" x14ac:dyDescent="0.45">
      <c r="A27" t="s">
        <v>466</v>
      </c>
      <c r="B27" t="s">
        <v>453</v>
      </c>
      <c r="C27">
        <v>19126878.020229999</v>
      </c>
      <c r="D27" t="s">
        <v>283</v>
      </c>
    </row>
    <row r="28" spans="1:4" x14ac:dyDescent="0.45">
      <c r="A28" t="s">
        <v>466</v>
      </c>
      <c r="B28" t="s">
        <v>454</v>
      </c>
      <c r="C28">
        <v>2723028.4667999996</v>
      </c>
      <c r="D28" t="s">
        <v>285</v>
      </c>
    </row>
    <row r="34" spans="1:4" x14ac:dyDescent="0.45">
      <c r="A34" t="s">
        <v>287</v>
      </c>
      <c r="B34" t="s">
        <v>288</v>
      </c>
      <c r="C34">
        <v>31640879.610950001</v>
      </c>
      <c r="D34" t="s">
        <v>284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topLeftCell="A30" workbookViewId="0">
      <selection activeCell="I44" sqref="I44:I51"/>
    </sheetView>
  </sheetViews>
  <sheetFormatPr defaultRowHeight="14.25" x14ac:dyDescent="0.45"/>
  <cols>
    <col min="2" max="2" width="21.86328125" customWidth="1"/>
    <col min="6" max="7" width="20.59765625" customWidth="1"/>
  </cols>
  <sheetData>
    <row r="1" spans="1:15" x14ac:dyDescent="0.45">
      <c r="A1" t="s">
        <v>112</v>
      </c>
      <c r="B1" t="s">
        <v>113</v>
      </c>
      <c r="C1" t="s">
        <v>114</v>
      </c>
      <c r="D1" t="s">
        <v>115</v>
      </c>
      <c r="F1" t="s">
        <v>112</v>
      </c>
      <c r="G1" t="s">
        <v>113</v>
      </c>
      <c r="H1" t="s">
        <v>114</v>
      </c>
      <c r="I1" t="s">
        <v>115</v>
      </c>
    </row>
    <row r="2" spans="1:15" x14ac:dyDescent="0.45">
      <c r="A2" t="s">
        <v>215</v>
      </c>
      <c r="B2" s="13" t="s">
        <v>218</v>
      </c>
      <c r="C2">
        <f>GETPIVOTDATA("Sum of BID TOTAL",'New Sankey Pivots'!$A$1,"PHASE","Editorial")-GETPIVOTDATA("Sum of Women Work Pitched",'New Sankey Pivots'!$A$1,"PHASE","Editorial")</f>
        <v>13214175.628850002</v>
      </c>
      <c r="D2" t="s">
        <v>232</v>
      </c>
      <c r="F2" s="14" t="s">
        <v>220</v>
      </c>
      <c r="G2" t="s">
        <v>286</v>
      </c>
      <c r="H2">
        <f>GETPIVOTDATA("Sum of BID TOTAL",'New Sankey Pivots'!$A$1,"PHASE","Film &amp; Video Production")-GETPIVOTDATA("Sum of Women Work Pitched",'New Sankey Pivots'!$A$1,"PHASE","Film &amp; Video Production")</f>
        <v>140744965.59509993</v>
      </c>
      <c r="I2" t="s">
        <v>232</v>
      </c>
    </row>
    <row r="3" spans="1:15" x14ac:dyDescent="0.45">
      <c r="A3" t="s">
        <v>215</v>
      </c>
      <c r="B3" s="13" t="s">
        <v>219</v>
      </c>
      <c r="C3">
        <f>GETPIVOTDATA("Sum of Women Work Pitched",'New Sankey Pivots'!$A$1,"PHASE","Editorial")</f>
        <v>249543</v>
      </c>
      <c r="D3" t="s">
        <v>232</v>
      </c>
      <c r="F3" s="14" t="s">
        <v>221</v>
      </c>
      <c r="G3" t="s">
        <v>286</v>
      </c>
      <c r="H3">
        <f>GETPIVOTDATA("Sum of Women Work Pitched",'New Sankey Pivots'!$A$1,"PHASE","Film &amp; Video Production")</f>
        <v>52503935.354699999</v>
      </c>
      <c r="I3" t="s">
        <v>232</v>
      </c>
    </row>
    <row r="4" spans="1:15" x14ac:dyDescent="0.45">
      <c r="A4" s="14" t="s">
        <v>214</v>
      </c>
      <c r="B4" s="14" t="s">
        <v>220</v>
      </c>
      <c r="C4">
        <f>GETPIVOTDATA("Sum of BID TOTAL",'New Sankey Pivots'!$A$1,"PHASE","Film &amp; Video Production")-GETPIVOTDATA("Sum of Women Work Pitched",'New Sankey Pivots'!$A$1,"PHASE","Film &amp; Video Production")</f>
        <v>140744965.59509993</v>
      </c>
      <c r="D4" s="14" t="s">
        <v>233</v>
      </c>
      <c r="F4" t="s">
        <v>275</v>
      </c>
      <c r="G4" t="s">
        <v>286</v>
      </c>
      <c r="H4">
        <f>C2+C6+C8+C16+C10</f>
        <v>30062846.568850003</v>
      </c>
      <c r="I4" s="14" t="s">
        <v>233</v>
      </c>
    </row>
    <row r="5" spans="1:15" x14ac:dyDescent="0.45">
      <c r="A5" s="14" t="s">
        <v>214</v>
      </c>
      <c r="B5" s="14" t="s">
        <v>221</v>
      </c>
      <c r="C5">
        <f>GETPIVOTDATA("Sum of Women Work Pitched",'New Sankey Pivots'!$A$1,"PHASE","Film &amp; Video Production")</f>
        <v>52503935.354699999</v>
      </c>
      <c r="D5" s="14" t="s">
        <v>233</v>
      </c>
      <c r="F5" t="s">
        <v>276</v>
      </c>
      <c r="G5" t="s">
        <v>286</v>
      </c>
      <c r="H5">
        <f>C3+C7+C9+C11+C17</f>
        <v>477143</v>
      </c>
      <c r="I5" s="14" t="s">
        <v>233</v>
      </c>
    </row>
    <row r="6" spans="1:15" x14ac:dyDescent="0.45">
      <c r="A6" s="15" t="s">
        <v>217</v>
      </c>
      <c r="B6" s="15" t="s">
        <v>222</v>
      </c>
      <c r="C6">
        <f>GETPIVOTDATA("Sum of BID TOTAL",'New Sankey Pivots'!$A$1,"PHASE","Audio Post")-GETPIVOTDATA("Sum of Women Work Pitched",'New Sankey Pivots'!$A$1,"PHASE","Audio Post")</f>
        <v>1215266.8399999999</v>
      </c>
      <c r="D6" s="15" t="s">
        <v>234</v>
      </c>
      <c r="F6" t="s">
        <v>247</v>
      </c>
      <c r="G6" t="s">
        <v>286</v>
      </c>
      <c r="H6">
        <f>C12</f>
        <v>390685.75</v>
      </c>
      <c r="I6" s="15" t="s">
        <v>234</v>
      </c>
    </row>
    <row r="7" spans="1:15" x14ac:dyDescent="0.45">
      <c r="A7" s="15" t="s">
        <v>217</v>
      </c>
      <c r="B7" s="15" t="s">
        <v>223</v>
      </c>
      <c r="C7">
        <f>GETPIVOTDATA("Sum of Women Work Pitched",'New Sankey Pivots'!$A$1,"PHASE","Audio Post")</f>
        <v>64000</v>
      </c>
      <c r="D7" s="15" t="s">
        <v>234</v>
      </c>
      <c r="F7" t="s">
        <v>248</v>
      </c>
      <c r="G7" t="s">
        <v>286</v>
      </c>
      <c r="H7">
        <f>C13</f>
        <v>155614.9</v>
      </c>
      <c r="I7" s="15" t="s">
        <v>234</v>
      </c>
    </row>
    <row r="8" spans="1:15" x14ac:dyDescent="0.45">
      <c r="A8" t="s">
        <v>80</v>
      </c>
      <c r="B8" t="s">
        <v>243</v>
      </c>
      <c r="C8">
        <f>GETPIVOTDATA("Sum of BID TOTAL",'New Sankey Pivots'!$A$1,"PHASE","Finishing")-GETPIVOTDATA("Sum of Women Work Pitched",'New Sankey Pivots'!$A$1,"PHASE","Finishing")</f>
        <v>6789991.0999999996</v>
      </c>
      <c r="D8" t="s">
        <v>232</v>
      </c>
      <c r="F8" t="s">
        <v>249</v>
      </c>
      <c r="G8" t="s">
        <v>286</v>
      </c>
      <c r="H8">
        <f>C14</f>
        <v>0</v>
      </c>
      <c r="I8" t="s">
        <v>232</v>
      </c>
      <c r="L8" s="13" t="s">
        <v>218</v>
      </c>
      <c r="M8" t="s">
        <v>216</v>
      </c>
      <c r="N8">
        <v>200</v>
      </c>
      <c r="O8" t="s">
        <v>232</v>
      </c>
    </row>
    <row r="9" spans="1:15" x14ac:dyDescent="0.45">
      <c r="A9" t="s">
        <v>80</v>
      </c>
      <c r="B9" t="s">
        <v>244</v>
      </c>
      <c r="C9">
        <f>GETPIVOTDATA("Sum of Women Work Pitched",'New Sankey Pivots'!$A$1,"PHASE","Finishing")</f>
        <v>0</v>
      </c>
      <c r="D9" t="s">
        <v>232</v>
      </c>
      <c r="F9" t="s">
        <v>250</v>
      </c>
      <c r="G9" t="s">
        <v>286</v>
      </c>
      <c r="H9">
        <f>C15</f>
        <v>66097</v>
      </c>
      <c r="I9" t="s">
        <v>232</v>
      </c>
      <c r="L9" s="13" t="s">
        <v>219</v>
      </c>
      <c r="M9" t="s">
        <v>216</v>
      </c>
      <c r="N9">
        <v>1000</v>
      </c>
      <c r="O9" t="s">
        <v>232</v>
      </c>
    </row>
    <row r="10" spans="1:15" x14ac:dyDescent="0.45">
      <c r="A10" t="s">
        <v>85</v>
      </c>
      <c r="B10" t="s">
        <v>245</v>
      </c>
      <c r="C10">
        <f>GETPIVOTDATA("Sum of BID TOTAL",'New Sankey Pivots'!$A$1,"PHASE","Music")-GETPIVOTDATA("Sum of Women Work Pitched",'New Sankey Pivots'!$A$1,"PHASE","Music")</f>
        <v>746825</v>
      </c>
      <c r="D10" s="14" t="s">
        <v>233</v>
      </c>
      <c r="F10" t="s">
        <v>286</v>
      </c>
      <c r="G10" s="14" t="s">
        <v>260</v>
      </c>
      <c r="H10">
        <f>GETPIVOTDATA("Sum of Total Award",'New Sankey Pivots'!$A$1,"PHASE","Film &amp; Video Production")-GETPIVOTDATA("Sum of Women Work Awarded",'New Sankey Pivots'!$A$1,"PHASE","Film &amp; Video Production")</f>
        <v>39203906.204399996</v>
      </c>
      <c r="I10" s="14" t="s">
        <v>233</v>
      </c>
      <c r="L10" s="14" t="s">
        <v>220</v>
      </c>
      <c r="M10" t="s">
        <v>216</v>
      </c>
      <c r="N10">
        <v>8000</v>
      </c>
      <c r="O10" s="14" t="s">
        <v>233</v>
      </c>
    </row>
    <row r="11" spans="1:15" x14ac:dyDescent="0.45">
      <c r="A11" t="s">
        <v>85</v>
      </c>
      <c r="B11" t="s">
        <v>246</v>
      </c>
      <c r="C11">
        <f>GETPIVOTDATA("Sum of Women Work Pitched",'New Sankey Pivots'!$A$1,"PHASE","Music")</f>
        <v>0</v>
      </c>
      <c r="D11" s="14" t="s">
        <v>233</v>
      </c>
      <c r="F11" t="s">
        <v>286</v>
      </c>
      <c r="G11" s="14" t="s">
        <v>261</v>
      </c>
      <c r="H11">
        <f>GETPIVOTDATA("Sum of Women Work Awarded",'New Sankey Pivots'!$A$1,"PHASE","Film &amp; Video Production")</f>
        <v>4801517.3710000003</v>
      </c>
      <c r="I11" s="15" t="s">
        <v>234</v>
      </c>
      <c r="L11" s="14" t="s">
        <v>221</v>
      </c>
      <c r="M11" t="s">
        <v>216</v>
      </c>
      <c r="N11">
        <v>2000</v>
      </c>
      <c r="O11" s="14" t="s">
        <v>233</v>
      </c>
    </row>
    <row r="12" spans="1:15" x14ac:dyDescent="0.45">
      <c r="A12" t="s">
        <v>241</v>
      </c>
      <c r="B12" t="s">
        <v>247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12" s="15" t="s">
        <v>234</v>
      </c>
      <c r="F12" t="s">
        <v>286</v>
      </c>
      <c r="G12" s="15" t="s">
        <v>277</v>
      </c>
      <c r="H12">
        <f>C35+C39+C41+C43+C49</f>
        <v>10969995.119999999</v>
      </c>
      <c r="I12" s="14" t="s">
        <v>233</v>
      </c>
      <c r="L12" s="15" t="s">
        <v>222</v>
      </c>
      <c r="M12" t="s">
        <v>216</v>
      </c>
      <c r="N12">
        <v>1500</v>
      </c>
      <c r="O12" s="15" t="s">
        <v>234</v>
      </c>
    </row>
    <row r="13" spans="1:15" x14ac:dyDescent="0.45">
      <c r="A13" t="s">
        <v>241</v>
      </c>
      <c r="B13" t="s">
        <v>248</v>
      </c>
      <c r="C13">
        <f>GETPIVOTDATA("Sum of Women Work Pitched",'New Sankey Pivots'!$A$1,"PHASE","Photo Retouching &amp; Post")+GETPIVOTDATA("Sum of Women Work Pitched",'New Sankey Pivots'!$A$1,"PHASE","Still Photography Production")</f>
        <v>155614.9</v>
      </c>
      <c r="D13" s="15" t="s">
        <v>234</v>
      </c>
      <c r="F13" t="s">
        <v>286</v>
      </c>
      <c r="G13" s="15" t="s">
        <v>278</v>
      </c>
      <c r="H13">
        <f>C36+C40+C42+C44+C50</f>
        <v>249543</v>
      </c>
      <c r="I13" s="15" t="s">
        <v>234</v>
      </c>
      <c r="L13" s="15" t="s">
        <v>223</v>
      </c>
      <c r="M13" t="s">
        <v>216</v>
      </c>
      <c r="N13">
        <v>500</v>
      </c>
      <c r="O13" s="15" t="s">
        <v>234</v>
      </c>
    </row>
    <row r="14" spans="1:15" x14ac:dyDescent="0.45">
      <c r="A14" t="s">
        <v>242</v>
      </c>
      <c r="B14" t="s">
        <v>249</v>
      </c>
      <c r="C14">
        <f>GETPIVOTDATA("Sum of BID TOTAL",'New Sankey Pivots'!$A$1,"PHASE","Behind The Scenes (BTS)")-GETPIVOTDATA("Sum of Women Work Pitched",'New Sankey Pivots'!$A$1,"PHASE","Behind The Scenes (BTS)")</f>
        <v>0</v>
      </c>
      <c r="D14" t="s">
        <v>232</v>
      </c>
      <c r="F14" t="s">
        <v>286</v>
      </c>
      <c r="G14" t="s">
        <v>279</v>
      </c>
      <c r="H14">
        <f>C45</f>
        <v>346355.75</v>
      </c>
      <c r="I14" s="14" t="s">
        <v>233</v>
      </c>
      <c r="L14" t="s">
        <v>216</v>
      </c>
      <c r="M14" s="13" t="s">
        <v>224</v>
      </c>
      <c r="N14">
        <v>1500</v>
      </c>
      <c r="O14" t="s">
        <v>232</v>
      </c>
    </row>
    <row r="15" spans="1:15" x14ac:dyDescent="0.45">
      <c r="A15" t="s">
        <v>242</v>
      </c>
      <c r="B15" t="s">
        <v>250</v>
      </c>
      <c r="C15">
        <f>GETPIVOTDATA("Sum of Women Work Pitched",'New Sankey Pivots'!$A$1,"PHASE","Behind The Scenes (BTS)")</f>
        <v>66097</v>
      </c>
      <c r="D15" t="s">
        <v>232</v>
      </c>
      <c r="F15" t="s">
        <v>286</v>
      </c>
      <c r="G15" t="s">
        <v>280</v>
      </c>
      <c r="H15">
        <f>C46</f>
        <v>0</v>
      </c>
      <c r="I15" s="15" t="s">
        <v>234</v>
      </c>
      <c r="L15" t="s">
        <v>216</v>
      </c>
      <c r="M15" s="13" t="s">
        <v>225</v>
      </c>
      <c r="N15">
        <v>500</v>
      </c>
      <c r="O15" t="s">
        <v>232</v>
      </c>
    </row>
    <row r="16" spans="1:15" x14ac:dyDescent="0.45">
      <c r="A16" t="s">
        <v>87</v>
      </c>
      <c r="B16" t="s">
        <v>251</v>
      </c>
      <c r="C16">
        <f>GETPIVOTDATA("Sum of BID TOTAL",'New Sankey Pivots'!$A$1,"PHASE","VFX")-GETPIVOTDATA("Sum of Women Work Pitched",'New Sankey Pivots'!$A$1,"PHASE","VFX")</f>
        <v>8096588</v>
      </c>
      <c r="D16" s="14" t="s">
        <v>233</v>
      </c>
      <c r="F16" t="s">
        <v>286</v>
      </c>
      <c r="G16" t="s">
        <v>281</v>
      </c>
      <c r="H16">
        <f>C47</f>
        <v>0</v>
      </c>
      <c r="I16" s="14" t="s">
        <v>233</v>
      </c>
      <c r="L16" t="s">
        <v>216</v>
      </c>
      <c r="M16" s="14" t="s">
        <v>226</v>
      </c>
      <c r="N16">
        <v>3000</v>
      </c>
      <c r="O16" s="14" t="s">
        <v>233</v>
      </c>
    </row>
    <row r="17" spans="1:16" x14ac:dyDescent="0.45">
      <c r="A17" t="s">
        <v>87</v>
      </c>
      <c r="B17" t="s">
        <v>252</v>
      </c>
      <c r="C17">
        <f>GETPIVOTDATA("Sum of Women Work Pitched",'New Sankey Pivots'!$A$1,"PHASE","VFX")</f>
        <v>163600</v>
      </c>
      <c r="D17" s="14" t="s">
        <v>233</v>
      </c>
      <c r="F17" t="s">
        <v>286</v>
      </c>
      <c r="G17" t="s">
        <v>282</v>
      </c>
      <c r="H17">
        <f>C48</f>
        <v>0</v>
      </c>
      <c r="I17" s="15" t="s">
        <v>234</v>
      </c>
      <c r="L17" t="s">
        <v>216</v>
      </c>
      <c r="M17" s="14" t="s">
        <v>227</v>
      </c>
      <c r="N17">
        <v>1000</v>
      </c>
      <c r="O17" s="14" t="s">
        <v>233</v>
      </c>
    </row>
    <row r="18" spans="1:16" x14ac:dyDescent="0.45">
      <c r="A18" s="13" t="s">
        <v>218</v>
      </c>
      <c r="B18" t="s">
        <v>216</v>
      </c>
      <c r="C18">
        <f>GETPIVOTDATA("Sum of BID TOTAL",'New Sankey Pivots'!$A$1,"PHASE","Editorial")-GETPIVOTDATA("Sum of Women Work Pitched",'New Sankey Pivots'!$A$1,"PHASE","Editorial")</f>
        <v>13214175.628850002</v>
      </c>
      <c r="D18" t="s">
        <v>232</v>
      </c>
      <c r="I18" s="15" t="s">
        <v>234</v>
      </c>
      <c r="L18" t="s">
        <v>216</v>
      </c>
      <c r="M18" s="15" t="s">
        <v>228</v>
      </c>
      <c r="N18">
        <v>800</v>
      </c>
      <c r="O18" s="15" t="s">
        <v>234</v>
      </c>
    </row>
    <row r="19" spans="1:16" x14ac:dyDescent="0.45">
      <c r="A19" s="13" t="s">
        <v>219</v>
      </c>
      <c r="B19" t="s">
        <v>216</v>
      </c>
      <c r="C19">
        <f>GETPIVOTDATA("Sum of Women Work Pitched",'New Sankey Pivots'!$A$1,"PHASE","Editorial")</f>
        <v>249543</v>
      </c>
      <c r="D19" t="s">
        <v>232</v>
      </c>
      <c r="I19" s="15" t="s">
        <v>234</v>
      </c>
      <c r="L19" t="s">
        <v>216</v>
      </c>
      <c r="M19" s="15" t="s">
        <v>229</v>
      </c>
      <c r="N19">
        <v>200</v>
      </c>
      <c r="O19" s="15" t="s">
        <v>234</v>
      </c>
      <c r="P19" t="s">
        <v>253</v>
      </c>
    </row>
    <row r="20" spans="1:16" x14ac:dyDescent="0.45">
      <c r="A20" s="14" t="s">
        <v>220</v>
      </c>
      <c r="B20" t="s">
        <v>216</v>
      </c>
      <c r="C20">
        <f>GETPIVOTDATA("Sum of BID TOTAL",'New Sankey Pivots'!$A$1,"PHASE","Film &amp; Video Production")-GETPIVOTDATA("Sum of Women Work Pitched",'New Sankey Pivots'!$A$1,"PHASE","Film &amp; Video Production")</f>
        <v>140744965.59509993</v>
      </c>
      <c r="D20" s="14" t="s">
        <v>233</v>
      </c>
      <c r="I20" t="s">
        <v>232</v>
      </c>
      <c r="P20" t="s">
        <v>253</v>
      </c>
    </row>
    <row r="21" spans="1:16" x14ac:dyDescent="0.45">
      <c r="A21" s="14" t="s">
        <v>221</v>
      </c>
      <c r="B21" t="s">
        <v>216</v>
      </c>
      <c r="C21">
        <f>GETPIVOTDATA("Sum of Women Work Pitched",'New Sankey Pivots'!$A$1,"PHASE","Film &amp; Video Production")</f>
        <v>52503935.354699999</v>
      </c>
      <c r="D21" s="14" t="s">
        <v>233</v>
      </c>
      <c r="I21" t="s">
        <v>232</v>
      </c>
      <c r="P21" t="s">
        <v>253</v>
      </c>
    </row>
    <row r="22" spans="1:16" x14ac:dyDescent="0.45">
      <c r="A22" s="15" t="s">
        <v>222</v>
      </c>
      <c r="B22" t="s">
        <v>216</v>
      </c>
      <c r="C22">
        <f>GETPIVOTDATA("Sum of BID TOTAL",'New Sankey Pivots'!$A$1,"PHASE","Audio Post")-GETPIVOTDATA("Sum of Women Work Pitched",'New Sankey Pivots'!$A$1,"PHASE","Audio Post")</f>
        <v>1215266.8399999999</v>
      </c>
      <c r="D22" s="15" t="s">
        <v>234</v>
      </c>
      <c r="I22" s="14" t="s">
        <v>233</v>
      </c>
      <c r="P22" t="s">
        <v>253</v>
      </c>
    </row>
    <row r="23" spans="1:16" x14ac:dyDescent="0.45">
      <c r="A23" s="15" t="s">
        <v>223</v>
      </c>
      <c r="B23" t="s">
        <v>216</v>
      </c>
      <c r="C23">
        <f>GETPIVOTDATA("Sum of Women Work Pitched",'New Sankey Pivots'!$A$1,"PHASE","Audio Post")</f>
        <v>64000</v>
      </c>
      <c r="D23" s="15" t="s">
        <v>234</v>
      </c>
      <c r="I23" s="14" t="s">
        <v>233</v>
      </c>
      <c r="P23" t="s">
        <v>253</v>
      </c>
    </row>
    <row r="24" spans="1:16" x14ac:dyDescent="0.45">
      <c r="A24" t="s">
        <v>243</v>
      </c>
      <c r="B24" t="s">
        <v>216</v>
      </c>
      <c r="C24">
        <f>GETPIVOTDATA("Sum of BID TOTAL",'New Sankey Pivots'!$A$1,"PHASE","Finishing")-GETPIVOTDATA("Sum of Women Work Pitched",'New Sankey Pivots'!$A$1,"PHASE","Finishing")</f>
        <v>6789991.0999999996</v>
      </c>
      <c r="D24" t="s">
        <v>232</v>
      </c>
      <c r="I24" s="15" t="s">
        <v>234</v>
      </c>
      <c r="P24" t="s">
        <v>253</v>
      </c>
    </row>
    <row r="25" spans="1:16" x14ac:dyDescent="0.45">
      <c r="A25" t="s">
        <v>244</v>
      </c>
      <c r="B25" t="s">
        <v>216</v>
      </c>
      <c r="C25">
        <f>GETPIVOTDATA("Sum of Women Work Pitched",'New Sankey Pivots'!$A$1,"PHASE","Finishing")</f>
        <v>0</v>
      </c>
      <c r="D25" t="s">
        <v>232</v>
      </c>
      <c r="I25" s="15" t="s">
        <v>234</v>
      </c>
      <c r="P25" t="s">
        <v>253</v>
      </c>
    </row>
    <row r="26" spans="1:16" x14ac:dyDescent="0.45">
      <c r="A26" t="s">
        <v>245</v>
      </c>
      <c r="B26" t="s">
        <v>216</v>
      </c>
      <c r="C26">
        <f>GETPIVOTDATA("Sum of BID TOTAL",'New Sankey Pivots'!$A$1,"PHASE","Music")-GETPIVOTDATA("Sum of Women Work Pitched",'New Sankey Pivots'!$A$1,"PHASE","Music")</f>
        <v>746825</v>
      </c>
      <c r="D26" s="14" t="s">
        <v>233</v>
      </c>
      <c r="P26" t="s">
        <v>253</v>
      </c>
    </row>
    <row r="27" spans="1:16" x14ac:dyDescent="0.45">
      <c r="A27" t="s">
        <v>246</v>
      </c>
      <c r="B27" t="s">
        <v>216</v>
      </c>
      <c r="C27">
        <f>GETPIVOTDATA("Sum of Women Work Pitched",'New Sankey Pivots'!$A$1,"PHASE","Music")</f>
        <v>0</v>
      </c>
      <c r="D27" s="14" t="s">
        <v>233</v>
      </c>
      <c r="G27" t="s">
        <v>287</v>
      </c>
      <c r="H27">
        <f>SUM(H1:H8)</f>
        <v>224335191.16864994</v>
      </c>
      <c r="I27" t="s">
        <v>284</v>
      </c>
    </row>
    <row r="28" spans="1:16" x14ac:dyDescent="0.45">
      <c r="A28" t="s">
        <v>247</v>
      </c>
      <c r="B28" t="s">
        <v>216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28" s="15" t="s">
        <v>234</v>
      </c>
      <c r="F28" t="s">
        <v>287</v>
      </c>
      <c r="G28" t="s">
        <v>288</v>
      </c>
      <c r="H28">
        <f>N41+N42</f>
        <v>55571317.445399992</v>
      </c>
      <c r="I28" t="s">
        <v>284</v>
      </c>
      <c r="L28" s="14" t="s">
        <v>214</v>
      </c>
      <c r="M28" s="14" t="s">
        <v>220</v>
      </c>
      <c r="N28">
        <f>GETPIVOTDATA("Sum of BID TOTAL",'New Sankey Pivots'!$A$1,"PHASE","Film &amp; Video Production")-GETPIVOTDATA("Sum of Women Work Pitched",'New Sankey Pivots'!$A$1,"PHASE","Film &amp; Video Production")</f>
        <v>140744965.59509993</v>
      </c>
      <c r="O28" s="14" t="s">
        <v>233</v>
      </c>
    </row>
    <row r="29" spans="1:16" x14ac:dyDescent="0.45">
      <c r="A29" t="s">
        <v>248</v>
      </c>
      <c r="B29" t="s">
        <v>216</v>
      </c>
      <c r="C29">
        <f>GETPIVOTDATA("Sum of Women Work Pitched",'New Sankey Pivots'!$A$1,"PHASE","Photo Retouching &amp; Post")+GETPIVOTDATA("Sum of Women Work Pitched",'New Sankey Pivots'!$A$1,"PHASE","Still Photography Production")</f>
        <v>155614.9</v>
      </c>
      <c r="D29" s="15" t="s">
        <v>234</v>
      </c>
      <c r="F29" t="s">
        <v>288</v>
      </c>
      <c r="G29" t="s">
        <v>290</v>
      </c>
      <c r="H29">
        <f>H33+H34</f>
        <v>44005423.575399995</v>
      </c>
      <c r="I29" t="s">
        <v>285</v>
      </c>
      <c r="L29" s="14" t="s">
        <v>214</v>
      </c>
      <c r="M29" s="14" t="s">
        <v>221</v>
      </c>
      <c r="N29">
        <f>GETPIVOTDATA("Sum of Women Work Pitched",'New Sankey Pivots'!$A$1,"PHASE","Film &amp; Video Production")</f>
        <v>52503935.354699999</v>
      </c>
      <c r="O29" s="14" t="s">
        <v>233</v>
      </c>
    </row>
    <row r="30" spans="1:16" x14ac:dyDescent="0.45">
      <c r="A30" t="s">
        <v>249</v>
      </c>
      <c r="B30" t="s">
        <v>216</v>
      </c>
      <c r="C30">
        <f>GETPIVOTDATA("Sum of BID TOTAL",'New Sankey Pivots'!$A$1,"PHASE","Behind The Scenes (BTS)")-GETPIVOTDATA("Sum of Women Work Pitched",'New Sankey Pivots'!$A$1,"PHASE","Behind The Scenes (BTS)")</f>
        <v>0</v>
      </c>
      <c r="D30" t="s">
        <v>232</v>
      </c>
      <c r="F30" t="s">
        <v>288</v>
      </c>
      <c r="G30" t="s">
        <v>291</v>
      </c>
      <c r="H30">
        <f>H35+H36</f>
        <v>11219538.119999999</v>
      </c>
      <c r="I30" t="s">
        <v>283</v>
      </c>
      <c r="L30" s="14" t="s">
        <v>274</v>
      </c>
      <c r="M30" t="s">
        <v>275</v>
      </c>
      <c r="N30">
        <f>C2+C6+C8+C16+C10</f>
        <v>30062846.568850003</v>
      </c>
      <c r="O30" s="15" t="s">
        <v>234</v>
      </c>
    </row>
    <row r="31" spans="1:16" x14ac:dyDescent="0.45">
      <c r="A31" t="s">
        <v>250</v>
      </c>
      <c r="B31" t="s">
        <v>216</v>
      </c>
      <c r="C31">
        <f>GETPIVOTDATA("Sum of Women Work Pitched",'New Sankey Pivots'!$A$1,"PHASE","Behind The Scenes (BTS)")</f>
        <v>66097</v>
      </c>
      <c r="D31" t="s">
        <v>232</v>
      </c>
      <c r="F31" t="s">
        <v>288</v>
      </c>
      <c r="G31" t="s">
        <v>293</v>
      </c>
      <c r="H31">
        <f>H37+H38</f>
        <v>346355.75</v>
      </c>
      <c r="I31" t="s">
        <v>285</v>
      </c>
      <c r="L31" s="14" t="s">
        <v>274</v>
      </c>
      <c r="M31" t="s">
        <v>276</v>
      </c>
      <c r="N31">
        <f>C3+C7+C9+C11+C17</f>
        <v>477143</v>
      </c>
      <c r="O31" s="15" t="s">
        <v>234</v>
      </c>
    </row>
    <row r="32" spans="1:16" x14ac:dyDescent="0.45">
      <c r="A32" t="s">
        <v>251</v>
      </c>
      <c r="B32" t="s">
        <v>216</v>
      </c>
      <c r="C32">
        <f>GETPIVOTDATA("Sum of BID TOTAL",'New Sankey Pivots'!$A$1,"PHASE","VFX")-GETPIVOTDATA("Sum of Women Work Pitched",'New Sankey Pivots'!$A$1,"PHASE","VFX")</f>
        <v>8096588</v>
      </c>
      <c r="D32" s="14" t="s">
        <v>233</v>
      </c>
      <c r="F32" t="s">
        <v>288</v>
      </c>
      <c r="G32" t="s">
        <v>292</v>
      </c>
      <c r="H32">
        <f>H39+H40</f>
        <v>0</v>
      </c>
      <c r="I32" t="s">
        <v>283</v>
      </c>
      <c r="L32" s="14" t="s">
        <v>241</v>
      </c>
      <c r="M32" t="s">
        <v>247</v>
      </c>
      <c r="N32">
        <f>C12</f>
        <v>390685.75</v>
      </c>
      <c r="O32" t="s">
        <v>232</v>
      </c>
    </row>
    <row r="33" spans="1:15" x14ac:dyDescent="0.45">
      <c r="A33" t="s">
        <v>252</v>
      </c>
      <c r="B33" t="s">
        <v>216</v>
      </c>
      <c r="C33">
        <f>GETPIVOTDATA("Sum of Women Work Pitched",'New Sankey Pivots'!$A$1,"PHASE","VFX")</f>
        <v>163600</v>
      </c>
      <c r="D33" s="14" t="s">
        <v>233</v>
      </c>
      <c r="F33" t="s">
        <v>290</v>
      </c>
      <c r="G33" t="s">
        <v>294</v>
      </c>
      <c r="H33">
        <f t="shared" ref="H33:H40" si="0">H10</f>
        <v>39203906.204399996</v>
      </c>
      <c r="I33" t="s">
        <v>254</v>
      </c>
      <c r="L33" s="14" t="s">
        <v>241</v>
      </c>
      <c r="M33" t="s">
        <v>248</v>
      </c>
      <c r="N33">
        <f>C13</f>
        <v>155614.9</v>
      </c>
      <c r="O33" t="s">
        <v>232</v>
      </c>
    </row>
    <row r="34" spans="1:15" x14ac:dyDescent="0.45">
      <c r="A34" t="s">
        <v>216</v>
      </c>
      <c r="B34" t="s">
        <v>253</v>
      </c>
      <c r="C34">
        <f>GETPIVOTDATA("Sum of Total Award",'New Sankey Pivots'!$A$1)</f>
        <v>56390998.575399995</v>
      </c>
      <c r="D34" t="s">
        <v>254</v>
      </c>
      <c r="F34" t="s">
        <v>290</v>
      </c>
      <c r="G34" t="s">
        <v>301</v>
      </c>
      <c r="H34">
        <f t="shared" si="0"/>
        <v>4801517.3710000003</v>
      </c>
      <c r="I34" t="s">
        <v>200</v>
      </c>
      <c r="L34" s="14" t="s">
        <v>242</v>
      </c>
      <c r="M34" t="s">
        <v>249</v>
      </c>
      <c r="N34">
        <f>C14</f>
        <v>0</v>
      </c>
      <c r="O34" s="14" t="s">
        <v>233</v>
      </c>
    </row>
    <row r="35" spans="1:15" x14ac:dyDescent="0.45">
      <c r="A35" t="s">
        <v>253</v>
      </c>
      <c r="B35" s="13" t="s">
        <v>258</v>
      </c>
      <c r="C35">
        <f>GETPIVOTDATA("Sum of Total Award",'New Sankey Pivots'!$A$1,"PHASE","Editorial")-GETPIVOTDATA("Sum of Women Work Awarded",'New Sankey Pivots'!$A$1,"PHASE","Editorial")</f>
        <v>4826968.379999999</v>
      </c>
      <c r="D35" t="s">
        <v>232</v>
      </c>
      <c r="F35" t="s">
        <v>291</v>
      </c>
      <c r="G35" t="s">
        <v>295</v>
      </c>
      <c r="H35">
        <f t="shared" si="0"/>
        <v>10969995.119999999</v>
      </c>
      <c r="I35" t="s">
        <v>254</v>
      </c>
      <c r="L35" s="14" t="s">
        <v>242</v>
      </c>
      <c r="M35" t="s">
        <v>250</v>
      </c>
      <c r="N35">
        <f>C15</f>
        <v>66097</v>
      </c>
      <c r="O35" s="14" t="s">
        <v>233</v>
      </c>
    </row>
    <row r="36" spans="1:15" x14ac:dyDescent="0.45">
      <c r="A36" t="s">
        <v>253</v>
      </c>
      <c r="B36" s="13" t="s">
        <v>259</v>
      </c>
      <c r="C36">
        <f>GETPIVOTDATA("Sum of Women Work Awarded",'New Sankey Pivots'!$A$1,"PHASE","Editorial")</f>
        <v>249543</v>
      </c>
      <c r="D36" t="s">
        <v>232</v>
      </c>
      <c r="F36" t="s">
        <v>291</v>
      </c>
      <c r="G36" t="s">
        <v>296</v>
      </c>
      <c r="H36">
        <f t="shared" si="0"/>
        <v>249543</v>
      </c>
      <c r="I36" t="s">
        <v>200</v>
      </c>
    </row>
    <row r="37" spans="1:15" x14ac:dyDescent="0.45">
      <c r="A37" t="s">
        <v>253</v>
      </c>
      <c r="B37" s="14" t="s">
        <v>260</v>
      </c>
      <c r="C37">
        <f>GETPIVOTDATA("Sum of Total Award",'New Sankey Pivots'!$A$1,"PHASE","Film &amp; Video Production")-GETPIVOTDATA("Sum of Women Work Awarded",'New Sankey Pivots'!$A$1,"PHASE","Film &amp; Video Production")</f>
        <v>39203906.204399996</v>
      </c>
      <c r="D37" s="14" t="s">
        <v>233</v>
      </c>
      <c r="F37" t="s">
        <v>293</v>
      </c>
      <c r="G37" t="s">
        <v>297</v>
      </c>
      <c r="H37">
        <f t="shared" si="0"/>
        <v>346355.75</v>
      </c>
      <c r="I37" t="s">
        <v>254</v>
      </c>
    </row>
    <row r="38" spans="1:15" x14ac:dyDescent="0.45">
      <c r="A38" t="s">
        <v>253</v>
      </c>
      <c r="B38" s="14" t="s">
        <v>261</v>
      </c>
      <c r="C38">
        <f>GETPIVOTDATA("Sum of Women Work Awarded",'New Sankey Pivots'!$A$1,"PHASE","Film &amp; Video Production")</f>
        <v>4801517.3710000003</v>
      </c>
      <c r="D38" s="14" t="s">
        <v>233</v>
      </c>
      <c r="F38" t="s">
        <v>293</v>
      </c>
      <c r="G38" t="s">
        <v>298</v>
      </c>
      <c r="H38">
        <f t="shared" si="0"/>
        <v>0</v>
      </c>
      <c r="I38" t="s">
        <v>200</v>
      </c>
    </row>
    <row r="39" spans="1:15" x14ac:dyDescent="0.45">
      <c r="A39" t="s">
        <v>253</v>
      </c>
      <c r="B39" s="15" t="s">
        <v>262</v>
      </c>
      <c r="C39">
        <f>GETPIVOTDATA("Sum of Total Award",'New Sankey Pivots'!$A$1,"PHASE","Audio Post")-GETPIVOTDATA("Sum of Women Work Awarded",'New Sankey Pivots'!$A$1,"PHASE","Audio Post")</f>
        <v>203844.14</v>
      </c>
      <c r="D39" t="s">
        <v>254</v>
      </c>
      <c r="F39" t="s">
        <v>292</v>
      </c>
      <c r="G39" t="s">
        <v>299</v>
      </c>
      <c r="H39">
        <f t="shared" si="0"/>
        <v>0</v>
      </c>
      <c r="I39" t="s">
        <v>254</v>
      </c>
    </row>
    <row r="40" spans="1:15" x14ac:dyDescent="0.45">
      <c r="A40" t="s">
        <v>253</v>
      </c>
      <c r="B40" s="15" t="s">
        <v>263</v>
      </c>
      <c r="C40">
        <f>GETPIVOTDATA("Sum of Women Work Awarded",'New Sankey Pivots'!$A$1,"PHASE","Audio Post")</f>
        <v>0</v>
      </c>
      <c r="F40" t="s">
        <v>292</v>
      </c>
      <c r="G40" t="s">
        <v>300</v>
      </c>
      <c r="H40">
        <f t="shared" si="0"/>
        <v>0</v>
      </c>
      <c r="I40" t="s">
        <v>200</v>
      </c>
    </row>
    <row r="41" spans="1:15" x14ac:dyDescent="0.45">
      <c r="A41" t="s">
        <v>253</v>
      </c>
      <c r="B41" t="s">
        <v>264</v>
      </c>
      <c r="C41">
        <f>GETPIVOTDATA("Sum of Total Award",'New Sankey Pivots'!$A$1,"PHASE","Finishing")-GETPIVOTDATA("Sum of Women Work Awarded",'New Sankey Pivots'!$A$1,"PHASE","Finishing")</f>
        <v>2564449.6</v>
      </c>
      <c r="L41" t="s">
        <v>288</v>
      </c>
      <c r="M41" t="s">
        <v>289</v>
      </c>
      <c r="N41">
        <f>H10+H12+H14+H16</f>
        <v>50520257.074399993</v>
      </c>
      <c r="O41" t="s">
        <v>254</v>
      </c>
    </row>
    <row r="42" spans="1:15" x14ac:dyDescent="0.45">
      <c r="A42" t="s">
        <v>253</v>
      </c>
      <c r="B42" t="s">
        <v>265</v>
      </c>
      <c r="C42">
        <f>GETPIVOTDATA("Sum of Women Work Awarded",'New Sankey Pivots'!$A$1,"PHASE","Finishing")</f>
        <v>0</v>
      </c>
      <c r="F42" t="s">
        <v>289</v>
      </c>
      <c r="G42" t="s">
        <v>241</v>
      </c>
      <c r="L42" t="s">
        <v>288</v>
      </c>
      <c r="M42" t="s">
        <v>236</v>
      </c>
      <c r="N42">
        <f>H11+H13+H15+H17</f>
        <v>5051060.3710000003</v>
      </c>
      <c r="O42" t="s">
        <v>200</v>
      </c>
    </row>
    <row r="43" spans="1:15" x14ac:dyDescent="0.45">
      <c r="A43" t="s">
        <v>253</v>
      </c>
      <c r="B43" t="s">
        <v>266</v>
      </c>
      <c r="C43">
        <f>GETPIVOTDATA("Sum of Total Award",'New Sankey Pivots'!$A$1,"PHASE","Music")-GETPIVOTDATA("Sum of Women Work Awarded",'New Sankey Pivots'!$A$1,"PHASE","Music")</f>
        <v>332575</v>
      </c>
      <c r="F43" t="s">
        <v>236</v>
      </c>
      <c r="G43" t="s">
        <v>241</v>
      </c>
    </row>
    <row r="44" spans="1:15" x14ac:dyDescent="0.45">
      <c r="A44" t="s">
        <v>253</v>
      </c>
      <c r="B44" t="s">
        <v>267</v>
      </c>
      <c r="C44">
        <f>GETPIVOTDATA("Sum of Women Work Awarded",'New Sankey Pivots'!$A$1,"PHASE","Music")</f>
        <v>0</v>
      </c>
      <c r="F44" t="s">
        <v>289</v>
      </c>
      <c r="G44" t="s">
        <v>242</v>
      </c>
      <c r="I44" t="s">
        <v>284</v>
      </c>
    </row>
    <row r="45" spans="1:15" x14ac:dyDescent="0.45">
      <c r="A45" t="s">
        <v>253</v>
      </c>
      <c r="B45" t="s">
        <v>268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346355.75</v>
      </c>
      <c r="F45" t="s">
        <v>236</v>
      </c>
      <c r="G45" t="s">
        <v>242</v>
      </c>
      <c r="I45" t="s">
        <v>285</v>
      </c>
    </row>
    <row r="46" spans="1:15" x14ac:dyDescent="0.45">
      <c r="A46" t="s">
        <v>253</v>
      </c>
      <c r="B46" t="s">
        <v>269</v>
      </c>
      <c r="C46">
        <f>GETPIVOTDATA("Sum of Women Work Awarded",'New Sankey Pivots'!$A$1,"PHASE","Photo Retouching &amp; Post")+GETPIVOTDATA("Sum of Women Work Awarded",'New Sankey Pivots'!$A$1,"PHASE","Still Photography Production")</f>
        <v>0</v>
      </c>
      <c r="I46" t="s">
        <v>283</v>
      </c>
    </row>
    <row r="47" spans="1:15" x14ac:dyDescent="0.45">
      <c r="A47" t="s">
        <v>253</v>
      </c>
      <c r="B47" t="s">
        <v>270</v>
      </c>
      <c r="C47">
        <f>GETPIVOTDATA("Sum of Total Award",'New Sankey Pivots'!$A$1,"PHASE","Behind The Scenes (BTS)")-GETPIVOTDATA("Sum of Women Work Awarded",'New Sankey Pivots'!$A$1,"PHASE","Behind The Scenes (BTS)")</f>
        <v>0</v>
      </c>
      <c r="I47" t="s">
        <v>200</v>
      </c>
    </row>
    <row r="48" spans="1:15" x14ac:dyDescent="0.45">
      <c r="A48" t="s">
        <v>253</v>
      </c>
      <c r="B48" t="s">
        <v>271</v>
      </c>
      <c r="C48">
        <f>GETPIVOTDATA("Sum of Women Work Awarded",'New Sankey Pivots'!$A$1,"PHASE","Behind The Scenes (BTS)")</f>
        <v>0</v>
      </c>
      <c r="I48" t="s">
        <v>254</v>
      </c>
    </row>
    <row r="49" spans="1:9" x14ac:dyDescent="0.45">
      <c r="A49" t="s">
        <v>253</v>
      </c>
      <c r="B49" t="s">
        <v>272</v>
      </c>
      <c r="C49">
        <f>GETPIVOTDATA("Sum of Total Award",'New Sankey Pivots'!$A$1,"PHASE","VFX")-GETPIVOTDATA("Sum of Women Work Awarded",'New Sankey Pivots'!$A$1,"PHASE","VFX")</f>
        <v>3042158</v>
      </c>
      <c r="I49" t="s">
        <v>171</v>
      </c>
    </row>
    <row r="50" spans="1:9" x14ac:dyDescent="0.45">
      <c r="A50" t="s">
        <v>253</v>
      </c>
      <c r="B50" t="s">
        <v>273</v>
      </c>
      <c r="C50">
        <f>GETPIVOTDATA("Sum of Women Work Awarded",'New Sankey Pivots'!$A$1,"PHASE","VFX")</f>
        <v>0</v>
      </c>
      <c r="I50" t="s">
        <v>465</v>
      </c>
    </row>
    <row r="51" spans="1:9" x14ac:dyDescent="0.45">
      <c r="I51" t="s">
        <v>283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zoomScale="80" zoomScaleNormal="80" workbookViewId="0">
      <selection activeCell="V19" sqref="V19"/>
    </sheetView>
  </sheetViews>
  <sheetFormatPr defaultColWidth="9" defaultRowHeight="14.25" x14ac:dyDescent="0.45"/>
  <cols>
    <col min="1" max="21" width="9" style="41"/>
    <col min="22" max="22" width="16.3984375" style="41" customWidth="1"/>
    <col min="23" max="23" width="9" style="41"/>
    <col min="24" max="24" width="14.1328125" style="41" customWidth="1"/>
    <col min="25" max="16384" width="9" style="41"/>
  </cols>
  <sheetData>
    <row r="8" spans="20:24" x14ac:dyDescent="0.45">
      <c r="T8" s="43"/>
    </row>
    <row r="13" spans="20:24" x14ac:dyDescent="0.45">
      <c r="V13" s="41">
        <v>124070</v>
      </c>
      <c r="X13" s="41">
        <v>36236</v>
      </c>
    </row>
    <row r="14" spans="20:24" x14ac:dyDescent="0.45">
      <c r="V14" s="42">
        <f>X13/V13</f>
        <v>0.29206093334407995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topLeftCell="A4" workbookViewId="0">
      <selection activeCell="V14" sqref="V14"/>
    </sheetView>
  </sheetViews>
  <sheetFormatPr defaultRowHeight="14.25" x14ac:dyDescent="0.4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AI514"/>
  <sheetViews>
    <sheetView topLeftCell="I1"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s>
  <sheetData>
    <row r="1" spans="1:3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row>
    <row r="2" spans="1:35"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row>
    <row r="3" spans="1:35"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AA3">
        <v>1589701.8589999999</v>
      </c>
      <c r="AB3">
        <v>1589701.8589999999</v>
      </c>
      <c r="AC3">
        <v>1589701.8589999999</v>
      </c>
      <c r="AH3">
        <v>1589701.8589999999</v>
      </c>
      <c r="AI3">
        <v>1589701.8589999999</v>
      </c>
    </row>
    <row r="4" spans="1:35"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35"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35"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35"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35"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row>
    <row r="9" spans="1:35"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AA9">
        <v>113990.39999999999</v>
      </c>
      <c r="AB9">
        <v>113990.39999999999</v>
      </c>
      <c r="AC9">
        <v>113990.39999999999</v>
      </c>
      <c r="AH9">
        <v>113990.39999999999</v>
      </c>
      <c r="AI9">
        <v>113990.39999999999</v>
      </c>
    </row>
    <row r="10" spans="1:35"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35"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row>
    <row r="12" spans="1:35"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35"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AA13">
        <v>1816968.2560000001</v>
      </c>
      <c r="AC13">
        <v>1816968.2560000001</v>
      </c>
      <c r="AH13">
        <v>1816968.2560000001</v>
      </c>
      <c r="AI13">
        <v>1816968.2560000001</v>
      </c>
    </row>
    <row r="14" spans="1:35"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row>
    <row r="15" spans="1:35"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35"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35"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35"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35"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35"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35"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AC21">
        <v>258625</v>
      </c>
      <c r="AD21">
        <v>258625</v>
      </c>
      <c r="AG21">
        <v>258625</v>
      </c>
      <c r="AI21">
        <v>258625</v>
      </c>
    </row>
    <row r="22" spans="1:35"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AC22">
        <v>38675</v>
      </c>
      <c r="AI22">
        <v>38675</v>
      </c>
    </row>
    <row r="23" spans="1:35"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AC23">
        <v>19843.75</v>
      </c>
      <c r="AI23">
        <v>19843.75</v>
      </c>
    </row>
    <row r="24" spans="1:35"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AC24">
        <v>22015</v>
      </c>
      <c r="AI24">
        <v>22015</v>
      </c>
    </row>
    <row r="25" spans="1:35"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row>
    <row r="26" spans="1:35"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35"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row>
    <row r="28" spans="1:35"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AB28">
        <v>238972.34</v>
      </c>
      <c r="AC28">
        <v>238972.34</v>
      </c>
      <c r="AD28">
        <v>238972.34</v>
      </c>
      <c r="AE28">
        <v>238972.34</v>
      </c>
      <c r="AG28">
        <v>238972.34</v>
      </c>
      <c r="AI28">
        <v>238972.34</v>
      </c>
    </row>
    <row r="29" spans="1:35"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AB29">
        <v>21641.24</v>
      </c>
      <c r="AC29">
        <v>21641.24</v>
      </c>
      <c r="AD29">
        <v>21641.24</v>
      </c>
      <c r="AE29">
        <v>21641.24</v>
      </c>
      <c r="AG29">
        <v>21641.24</v>
      </c>
      <c r="AI29">
        <v>21641.24</v>
      </c>
    </row>
    <row r="30" spans="1:35"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row>
    <row r="31" spans="1:35"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35"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35"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row>
    <row r="34" spans="1:35"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AA34">
        <v>1971406</v>
      </c>
      <c r="AC34">
        <v>1971406</v>
      </c>
      <c r="AH34">
        <v>1971406</v>
      </c>
      <c r="AI34">
        <v>1971406</v>
      </c>
    </row>
    <row r="35" spans="1:35"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35"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row>
    <row r="37" spans="1:35"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row>
    <row r="38" spans="1:35"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AC38">
        <v>285763.75</v>
      </c>
      <c r="AD38">
        <v>285763.75</v>
      </c>
      <c r="AG38">
        <v>285763.75</v>
      </c>
      <c r="AI38">
        <v>285763.75</v>
      </c>
    </row>
    <row r="39" spans="1:35"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row>
    <row r="40" spans="1:35"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row>
    <row r="41" spans="1:35"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AA41">
        <v>4465</v>
      </c>
      <c r="AB41">
        <v>4465</v>
      </c>
      <c r="AC41">
        <v>4465</v>
      </c>
      <c r="AH41">
        <v>4465</v>
      </c>
      <c r="AI41">
        <v>4465</v>
      </c>
    </row>
    <row r="42" spans="1:35"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AA42">
        <v>46493</v>
      </c>
      <c r="AB42">
        <v>46493</v>
      </c>
      <c r="AC42">
        <v>46493</v>
      </c>
      <c r="AH42">
        <v>46493</v>
      </c>
      <c r="AI42">
        <v>46493</v>
      </c>
    </row>
    <row r="43" spans="1:35"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row>
    <row r="44" spans="1:35"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row>
    <row r="45" spans="1:35"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35"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row>
    <row r="47" spans="1:35"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AB47">
        <v>100223</v>
      </c>
      <c r="AC47">
        <v>100223</v>
      </c>
      <c r="AD47">
        <v>100223</v>
      </c>
      <c r="AE47">
        <v>100223</v>
      </c>
      <c r="AG47">
        <v>100223</v>
      </c>
      <c r="AI47">
        <v>100223</v>
      </c>
    </row>
    <row r="48" spans="1:35"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35"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AB49">
        <v>100000</v>
      </c>
      <c r="AE49">
        <v>100000</v>
      </c>
      <c r="AG49">
        <v>100000</v>
      </c>
      <c r="AI49">
        <v>100000</v>
      </c>
    </row>
    <row r="50" spans="1:35"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row>
    <row r="51" spans="1:35"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AA51">
        <v>243890</v>
      </c>
      <c r="AH51">
        <v>243890</v>
      </c>
    </row>
    <row r="52" spans="1:35"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F52">
        <v>232970</v>
      </c>
      <c r="AH52">
        <v>232970</v>
      </c>
    </row>
    <row r="53" spans="1:35"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AA53">
        <v>250009.29</v>
      </c>
      <c r="AH53">
        <v>250009.29</v>
      </c>
    </row>
    <row r="54" spans="1:35"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AA54">
        <v>250009.29</v>
      </c>
      <c r="AH54">
        <v>250009.29</v>
      </c>
    </row>
    <row r="55" spans="1:35"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AH55">
        <v>268683.28999999998</v>
      </c>
    </row>
    <row r="56" spans="1:35"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AA56">
        <v>77380</v>
      </c>
      <c r="AB56">
        <v>77380</v>
      </c>
      <c r="AC56">
        <v>77380</v>
      </c>
      <c r="AH56">
        <v>77380</v>
      </c>
      <c r="AI56">
        <v>77380</v>
      </c>
    </row>
    <row r="57" spans="1:35"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row>
    <row r="58" spans="1:35"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row>
    <row r="59" spans="1:35"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35"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35"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35"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AC62">
        <v>799785.87679999997</v>
      </c>
      <c r="AI62">
        <v>799785.87679999997</v>
      </c>
    </row>
    <row r="63" spans="1:35"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AC63">
        <v>884063.5148</v>
      </c>
      <c r="AH63">
        <v>884063.5148</v>
      </c>
      <c r="AI63">
        <v>884063.5148</v>
      </c>
    </row>
    <row r="64" spans="1:35"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AC64">
        <v>955673.5148</v>
      </c>
      <c r="AH64">
        <v>955673.5148</v>
      </c>
      <c r="AI64">
        <v>955673.5148</v>
      </c>
    </row>
    <row r="65" spans="1:35"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row>
    <row r="66" spans="1:35"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AC66">
        <v>797390.69319999998</v>
      </c>
      <c r="AH66">
        <v>797390.69319999998</v>
      </c>
      <c r="AI66">
        <v>797390.69319999998</v>
      </c>
    </row>
    <row r="67" spans="1:35"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row>
    <row r="68" spans="1:35"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35"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35"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35"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35"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AH72">
        <v>163600</v>
      </c>
    </row>
    <row r="73" spans="1:35"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row>
    <row r="74" spans="1:35"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35"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35"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row>
    <row r="77" spans="1:35"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AC77">
        <v>27525</v>
      </c>
      <c r="AD77">
        <v>27525</v>
      </c>
      <c r="AG77">
        <v>27525</v>
      </c>
      <c r="AI77">
        <v>27525</v>
      </c>
    </row>
    <row r="78" spans="1:35"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AC78">
        <v>546874</v>
      </c>
      <c r="AD78">
        <v>546874</v>
      </c>
      <c r="AF78">
        <v>546874</v>
      </c>
      <c r="AG78">
        <v>546874</v>
      </c>
      <c r="AH78">
        <v>546874</v>
      </c>
      <c r="AI78">
        <v>546874</v>
      </c>
    </row>
    <row r="79" spans="1:35"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AC79">
        <v>539687</v>
      </c>
      <c r="AH79">
        <v>539687</v>
      </c>
      <c r="AI79">
        <v>539687</v>
      </c>
    </row>
    <row r="80" spans="1:35"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AC80">
        <v>546087</v>
      </c>
      <c r="AH80">
        <v>546087</v>
      </c>
      <c r="AI80">
        <v>546087</v>
      </c>
    </row>
    <row r="81" spans="1:35"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AC81">
        <v>546874</v>
      </c>
      <c r="AH81">
        <v>546874</v>
      </c>
      <c r="AI81">
        <v>546874</v>
      </c>
    </row>
    <row r="82" spans="1:35"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35"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35"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AA84">
        <v>779870</v>
      </c>
      <c r="AC84">
        <v>779870</v>
      </c>
      <c r="AH84">
        <v>779870</v>
      </c>
      <c r="AI84">
        <v>779870</v>
      </c>
    </row>
    <row r="85" spans="1:35"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AA85">
        <v>777527</v>
      </c>
      <c r="AC85">
        <v>777527</v>
      </c>
      <c r="AH85">
        <v>777527</v>
      </c>
      <c r="AI85">
        <v>777527</v>
      </c>
    </row>
    <row r="86" spans="1:35"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AA86">
        <v>729270</v>
      </c>
      <c r="AC86">
        <v>729270</v>
      </c>
      <c r="AH86">
        <v>729270</v>
      </c>
      <c r="AI86">
        <v>729270</v>
      </c>
    </row>
    <row r="87" spans="1:35"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row>
    <row r="88" spans="1:35"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row>
    <row r="89" spans="1:35"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AA89">
        <v>915193.07519999996</v>
      </c>
      <c r="AC89">
        <v>915193.07519999996</v>
      </c>
      <c r="AH89">
        <v>915193.07519999996</v>
      </c>
      <c r="AI89">
        <v>915193.07519999996</v>
      </c>
    </row>
    <row r="90" spans="1:35"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row>
    <row r="91" spans="1:35"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AA91">
        <v>799179.59589999996</v>
      </c>
      <c r="AC91">
        <v>799179.59589999996</v>
      </c>
      <c r="AH91">
        <v>799179.59589999996</v>
      </c>
      <c r="AI91">
        <v>799179.59589999996</v>
      </c>
    </row>
    <row r="92" spans="1:35"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AA92">
        <v>662391.20189999999</v>
      </c>
      <c r="AC92">
        <v>662391.20189999999</v>
      </c>
      <c r="AH92">
        <v>662391.20189999999</v>
      </c>
      <c r="AI92">
        <v>662391.20189999999</v>
      </c>
    </row>
    <row r="93" spans="1:35"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AA93">
        <v>603650.83429999999</v>
      </c>
      <c r="AC93">
        <v>603650.83429999999</v>
      </c>
      <c r="AH93">
        <v>603650.83429999999</v>
      </c>
      <c r="AI93">
        <v>603650.83429999999</v>
      </c>
    </row>
    <row r="94" spans="1:35"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AA94">
        <v>704353.69850000006</v>
      </c>
      <c r="AC94">
        <v>704353.69850000006</v>
      </c>
      <c r="AH94">
        <v>704353.69850000006</v>
      </c>
      <c r="AI94">
        <v>704353.69850000006</v>
      </c>
    </row>
    <row r="95" spans="1:35"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AA95">
        <v>797556.84589999996</v>
      </c>
      <c r="AC95">
        <v>797556.84589999996</v>
      </c>
      <c r="AH95">
        <v>797556.84589999996</v>
      </c>
      <c r="AI95">
        <v>797556.84589999996</v>
      </c>
    </row>
    <row r="96" spans="1:35"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AA96">
        <v>175290.14</v>
      </c>
      <c r="AB96">
        <v>175290.14</v>
      </c>
      <c r="AC96">
        <v>175290.14</v>
      </c>
      <c r="AH96">
        <v>175290.14</v>
      </c>
      <c r="AI96">
        <v>175290.14</v>
      </c>
    </row>
    <row r="97" spans="1:35"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AA97">
        <v>186588.45</v>
      </c>
      <c r="AB97">
        <v>186588.45</v>
      </c>
      <c r="AC97">
        <v>186588.45</v>
      </c>
      <c r="AH97">
        <v>186588.45</v>
      </c>
      <c r="AI97">
        <v>186588.45</v>
      </c>
    </row>
    <row r="98" spans="1:35"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AA98">
        <v>142897.44</v>
      </c>
      <c r="AB98">
        <v>142897.44</v>
      </c>
      <c r="AC98">
        <v>142897.44</v>
      </c>
      <c r="AH98">
        <v>142897.44</v>
      </c>
      <c r="AI98">
        <v>142897.44</v>
      </c>
    </row>
    <row r="99" spans="1:35"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AA99">
        <v>154433.74</v>
      </c>
      <c r="AB99">
        <v>154433.74</v>
      </c>
      <c r="AC99">
        <v>154433.74</v>
      </c>
      <c r="AH99">
        <v>154433.74</v>
      </c>
      <c r="AI99">
        <v>154433.74</v>
      </c>
    </row>
    <row r="100" spans="1:35"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row>
    <row r="101" spans="1:35"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row>
    <row r="102" spans="1:35"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35"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AA103">
        <v>1528347.713</v>
      </c>
      <c r="AH103">
        <v>1528347.713</v>
      </c>
    </row>
    <row r="104" spans="1:35"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AA104">
        <v>1528347.713</v>
      </c>
      <c r="AH104">
        <v>1528347.713</v>
      </c>
    </row>
    <row r="105" spans="1:35"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row>
    <row r="106" spans="1:35"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AA106">
        <v>1369572.1780000001</v>
      </c>
      <c r="AH106">
        <v>1369572.1780000001</v>
      </c>
    </row>
    <row r="107" spans="1:35"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35"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35"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35"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35"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35"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35"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35"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35"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35"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35"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AB117">
        <v>140356.66</v>
      </c>
      <c r="AC117">
        <v>140356.66</v>
      </c>
      <c r="AD117">
        <v>140356.66</v>
      </c>
      <c r="AE117">
        <v>140356.66</v>
      </c>
      <c r="AG117">
        <v>140356.66</v>
      </c>
      <c r="AI117">
        <v>140356.66</v>
      </c>
    </row>
    <row r="118" spans="1:35"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row>
    <row r="119" spans="1:35"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row>
    <row r="120" spans="1:35"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35"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AA121">
        <v>77523</v>
      </c>
      <c r="AB121">
        <v>77523</v>
      </c>
      <c r="AC121">
        <v>77523</v>
      </c>
      <c r="AH121">
        <v>77523</v>
      </c>
      <c r="AI121">
        <v>77523</v>
      </c>
    </row>
    <row r="122" spans="1:35"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row>
    <row r="123" spans="1:35"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AB123">
        <v>20150</v>
      </c>
      <c r="AC123">
        <v>20150</v>
      </c>
      <c r="AI123">
        <v>20150</v>
      </c>
    </row>
    <row r="124" spans="1:35"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AB124">
        <v>27960</v>
      </c>
      <c r="AC124">
        <v>27960</v>
      </c>
      <c r="AI124">
        <v>27960</v>
      </c>
    </row>
    <row r="125" spans="1:35"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AB125">
        <v>723760</v>
      </c>
      <c r="AI125">
        <v>723760</v>
      </c>
    </row>
    <row r="126" spans="1:35"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AA126">
        <v>1091065</v>
      </c>
      <c r="AC126">
        <v>1091065</v>
      </c>
      <c r="AH126">
        <v>1091065</v>
      </c>
      <c r="AI126">
        <v>1091065</v>
      </c>
    </row>
    <row r="127" spans="1:35"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row>
    <row r="128" spans="1:35"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row>
    <row r="129" spans="1:34"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row>
    <row r="130" spans="1:34"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row>
    <row r="131" spans="1:34"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row>
    <row r="132" spans="1:34"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row>
    <row r="133" spans="1:34"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row>
    <row r="134" spans="1:34"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row>
    <row r="135" spans="1:34"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row>
    <row r="136" spans="1:34"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row>
    <row r="137" spans="1:34"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34"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34"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AF139">
        <v>707268</v>
      </c>
      <c r="AH139">
        <v>707268</v>
      </c>
    </row>
    <row r="140" spans="1:34"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row>
    <row r="141" spans="1:34"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AF141">
        <v>249543</v>
      </c>
      <c r="AH141">
        <v>249543</v>
      </c>
    </row>
    <row r="142" spans="1:34"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row>
    <row r="143" spans="1:34"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AF143">
        <v>40076</v>
      </c>
      <c r="AH143">
        <v>40076</v>
      </c>
    </row>
    <row r="144" spans="1:34"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AF144">
        <v>5659</v>
      </c>
      <c r="AH144">
        <v>5659</v>
      </c>
    </row>
    <row r="145" spans="1:35"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AH145">
        <v>1799363.91</v>
      </c>
    </row>
    <row r="146" spans="1:35"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AH146">
        <v>1860468.77</v>
      </c>
    </row>
    <row r="147" spans="1:35"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AH147">
        <v>2088989.94</v>
      </c>
    </row>
    <row r="148" spans="1:35"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row>
    <row r="149" spans="1:35"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AB149">
        <v>275128.5</v>
      </c>
      <c r="AC149">
        <v>275128.5</v>
      </c>
      <c r="AH149">
        <v>275128.5</v>
      </c>
      <c r="AI149">
        <v>275128.5</v>
      </c>
    </row>
    <row r="150" spans="1:35"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AH150">
        <v>250700</v>
      </c>
    </row>
    <row r="151" spans="1:35"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row>
    <row r="152" spans="1:35"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row>
    <row r="153" spans="1:35"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AA153">
        <v>966776.52500000002</v>
      </c>
      <c r="AH153">
        <v>966776.52500000002</v>
      </c>
    </row>
    <row r="154" spans="1:35"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AC154">
        <v>999838</v>
      </c>
      <c r="AH154">
        <v>999838</v>
      </c>
      <c r="AI154">
        <v>999838</v>
      </c>
    </row>
    <row r="155" spans="1:35"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row>
    <row r="156" spans="1:35"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35"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35"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AB158">
        <v>216608.6</v>
      </c>
      <c r="AC158">
        <v>216608.6</v>
      </c>
      <c r="AI158">
        <v>216608.6</v>
      </c>
    </row>
    <row r="159" spans="1:35"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row>
    <row r="160" spans="1:35"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row>
    <row r="161" spans="1:35"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AA161">
        <v>391843</v>
      </c>
      <c r="AC161">
        <v>391843</v>
      </c>
      <c r="AH161">
        <v>391843</v>
      </c>
      <c r="AI161">
        <v>391843</v>
      </c>
    </row>
    <row r="162" spans="1:35"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AA162">
        <v>556400</v>
      </c>
      <c r="AC162">
        <v>556400</v>
      </c>
      <c r="AH162">
        <v>556400</v>
      </c>
      <c r="AI162">
        <v>556400</v>
      </c>
    </row>
    <row r="163" spans="1:35"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35"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row>
    <row r="165" spans="1:35"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AB165">
        <v>86455</v>
      </c>
      <c r="AC165">
        <v>86455</v>
      </c>
      <c r="AH165">
        <v>86455</v>
      </c>
      <c r="AI165">
        <v>86455</v>
      </c>
    </row>
    <row r="166" spans="1:35"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35"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35"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35"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35"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35"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35"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row>
    <row r="173" spans="1:35"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35"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35"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35"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row>
    <row r="177" spans="1:35"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35"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AH178">
        <v>771360</v>
      </c>
    </row>
    <row r="179" spans="1:35"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AH179">
        <v>59267</v>
      </c>
    </row>
    <row r="180" spans="1:35"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row>
    <row r="181" spans="1:35"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row>
    <row r="182" spans="1:35"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row>
    <row r="183" spans="1:35"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35"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row>
    <row r="185" spans="1:35"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AC185">
        <v>81365</v>
      </c>
      <c r="AI185">
        <v>81365</v>
      </c>
    </row>
    <row r="186" spans="1:35"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35"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row>
    <row r="188" spans="1:35"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AH188">
        <v>66097</v>
      </c>
    </row>
    <row r="189" spans="1:35"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row>
    <row r="190" spans="1:35"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row>
    <row r="191" spans="1:35"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AA191">
        <v>556087</v>
      </c>
      <c r="AB191">
        <v>556087</v>
      </c>
      <c r="AH191">
        <v>556087</v>
      </c>
      <c r="AI191">
        <v>556087</v>
      </c>
    </row>
    <row r="192" spans="1:35"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35"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row>
    <row r="194" spans="1:35"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row>
    <row r="195" spans="1:35"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AA195">
        <v>562068</v>
      </c>
      <c r="AB195">
        <v>562068</v>
      </c>
      <c r="AH195">
        <v>562068</v>
      </c>
      <c r="AI195">
        <v>562068</v>
      </c>
    </row>
    <row r="196" spans="1:35"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AA196">
        <v>556087</v>
      </c>
      <c r="AB196">
        <v>556087</v>
      </c>
      <c r="AH196">
        <v>556087</v>
      </c>
      <c r="AI196">
        <v>556087</v>
      </c>
    </row>
    <row r="197" spans="1:35"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AH197">
        <v>10020.6</v>
      </c>
    </row>
    <row r="198" spans="1:35"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AH198">
        <v>811832</v>
      </c>
    </row>
    <row r="199" spans="1:35"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AH199">
        <v>762655</v>
      </c>
    </row>
    <row r="200" spans="1:35"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AH200">
        <v>610999.57999999996</v>
      </c>
    </row>
    <row r="201" spans="1:35"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AH201">
        <v>702750.88</v>
      </c>
    </row>
    <row r="202" spans="1:35"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AH202">
        <v>694257.81</v>
      </c>
    </row>
    <row r="203" spans="1:35"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AH203">
        <v>599783.57999999996</v>
      </c>
    </row>
    <row r="204" spans="1:35"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row>
    <row r="205" spans="1:35"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35"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35"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AA207">
        <v>140346</v>
      </c>
      <c r="AC207">
        <v>140346</v>
      </c>
      <c r="AH207">
        <v>140346</v>
      </c>
      <c r="AI207">
        <v>140346</v>
      </c>
    </row>
    <row r="208" spans="1:35"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AA208">
        <v>105485.5</v>
      </c>
      <c r="AC208">
        <v>105485.5</v>
      </c>
      <c r="AH208">
        <v>105485.5</v>
      </c>
      <c r="AI208">
        <v>105485.5</v>
      </c>
    </row>
    <row r="209" spans="1:35"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row>
    <row r="210" spans="1:35"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row>
    <row r="211" spans="1:35"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AA211">
        <v>8646</v>
      </c>
      <c r="AB211">
        <v>8646</v>
      </c>
      <c r="AH211">
        <v>8646</v>
      </c>
      <c r="AI211">
        <v>8646</v>
      </c>
    </row>
    <row r="212" spans="1:35"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35"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row>
    <row r="214" spans="1:35"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row>
    <row r="215" spans="1:35"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AA215">
        <v>8646</v>
      </c>
      <c r="AB215">
        <v>8646</v>
      </c>
      <c r="AH215">
        <v>8646</v>
      </c>
      <c r="AI215">
        <v>8646</v>
      </c>
    </row>
    <row r="216" spans="1:35"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AA216">
        <v>8646</v>
      </c>
      <c r="AB216">
        <v>8646</v>
      </c>
      <c r="AH216">
        <v>8646</v>
      </c>
      <c r="AI216">
        <v>8646</v>
      </c>
    </row>
    <row r="217" spans="1:35"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AH217">
        <v>13490.6</v>
      </c>
    </row>
    <row r="218" spans="1:35"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AH218">
        <v>15466</v>
      </c>
    </row>
    <row r="219" spans="1:35"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AH219">
        <v>15466</v>
      </c>
    </row>
    <row r="220" spans="1:35"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AA220">
        <v>20801</v>
      </c>
      <c r="AB220">
        <v>20801</v>
      </c>
      <c r="AH220">
        <v>20801</v>
      </c>
      <c r="AI220">
        <v>20801</v>
      </c>
    </row>
    <row r="221" spans="1:35"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AA221">
        <v>20801</v>
      </c>
      <c r="AB221">
        <v>20801</v>
      </c>
      <c r="AH221">
        <v>20801</v>
      </c>
      <c r="AI221">
        <v>20801</v>
      </c>
    </row>
    <row r="222" spans="1:35"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AH222">
        <v>38977</v>
      </c>
    </row>
    <row r="223" spans="1:35"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AH223">
        <v>38977</v>
      </c>
    </row>
    <row r="224" spans="1:35"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AH224">
        <v>36058.9</v>
      </c>
    </row>
    <row r="225" spans="1:35"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AA225">
        <v>22740</v>
      </c>
      <c r="AC225">
        <v>22740</v>
      </c>
      <c r="AH225">
        <v>22740</v>
      </c>
      <c r="AI225">
        <v>22740</v>
      </c>
    </row>
    <row r="226" spans="1:35"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AA226">
        <v>176226.76670000001</v>
      </c>
      <c r="AB226">
        <v>176226.76670000001</v>
      </c>
      <c r="AH226">
        <v>176226.76670000001</v>
      </c>
      <c r="AI226">
        <v>176226.76670000001</v>
      </c>
    </row>
    <row r="227" spans="1:35"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AA227">
        <v>176226.76670000001</v>
      </c>
      <c r="AB227">
        <v>176226.76670000001</v>
      </c>
      <c r="AH227">
        <v>176226.76670000001</v>
      </c>
      <c r="AI227">
        <v>176226.76670000001</v>
      </c>
    </row>
    <row r="228" spans="1:35"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AA228">
        <v>112931</v>
      </c>
      <c r="AB228">
        <v>112931</v>
      </c>
      <c r="AH228">
        <v>112931</v>
      </c>
      <c r="AI228">
        <v>112931</v>
      </c>
    </row>
    <row r="229" spans="1:35"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35"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AA230">
        <v>301607.11829999997</v>
      </c>
      <c r="AB230">
        <v>301607.11829999997</v>
      </c>
      <c r="AH230">
        <v>301607.11829999997</v>
      </c>
      <c r="AI230">
        <v>301607.11829999997</v>
      </c>
    </row>
    <row r="231" spans="1:35"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AA231">
        <v>237360.43539999999</v>
      </c>
      <c r="AB231">
        <v>237360.43539999999</v>
      </c>
      <c r="AH231">
        <v>237360.43539999999</v>
      </c>
      <c r="AI231">
        <v>237360.43539999999</v>
      </c>
    </row>
    <row r="232" spans="1:35"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AA232">
        <v>323561</v>
      </c>
      <c r="AB232">
        <v>323561</v>
      </c>
      <c r="AH232">
        <v>323561</v>
      </c>
      <c r="AI232">
        <v>323561</v>
      </c>
    </row>
    <row r="233" spans="1:35"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AA233">
        <v>158541</v>
      </c>
      <c r="AB233">
        <v>158541</v>
      </c>
      <c r="AH233">
        <v>158541</v>
      </c>
      <c r="AI233">
        <v>158541</v>
      </c>
    </row>
    <row r="234" spans="1:35"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AH234">
        <v>549180</v>
      </c>
    </row>
    <row r="235" spans="1:35"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AH235">
        <v>357324</v>
      </c>
    </row>
    <row r="236" spans="1:35"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AH236">
        <v>333049.96999999997</v>
      </c>
    </row>
    <row r="237" spans="1:35"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AH237">
        <v>589962.93999999994</v>
      </c>
    </row>
    <row r="238" spans="1:35"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AH238">
        <v>298057.09000000003</v>
      </c>
    </row>
    <row r="239" spans="1:35"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AH239">
        <v>133723.48000000001</v>
      </c>
    </row>
    <row r="240" spans="1:35"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AA240">
        <v>282486.4375</v>
      </c>
      <c r="AC240">
        <v>282486.4375</v>
      </c>
      <c r="AH240">
        <v>282486.4375</v>
      </c>
      <c r="AI240">
        <v>282486.4375</v>
      </c>
    </row>
    <row r="241" spans="1:35"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AA241">
        <v>59540.964999999997</v>
      </c>
      <c r="AB241">
        <v>59540.964999999997</v>
      </c>
      <c r="AH241">
        <v>59540.964999999997</v>
      </c>
      <c r="AI241">
        <v>59540.964999999997</v>
      </c>
    </row>
    <row r="242" spans="1:35"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AA242">
        <v>59540.964999999997</v>
      </c>
      <c r="AB242">
        <v>59540.964999999997</v>
      </c>
      <c r="AH242">
        <v>59540.964999999997</v>
      </c>
      <c r="AI242">
        <v>59540.964999999997</v>
      </c>
    </row>
    <row r="243" spans="1:35"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AA243">
        <v>49257</v>
      </c>
      <c r="AB243">
        <v>49257</v>
      </c>
      <c r="AH243">
        <v>49257</v>
      </c>
      <c r="AI243">
        <v>49257</v>
      </c>
    </row>
    <row r="244" spans="1:35"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35"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AA245">
        <v>61113.69</v>
      </c>
      <c r="AB245">
        <v>61113.69</v>
      </c>
      <c r="AH245">
        <v>61113.69</v>
      </c>
      <c r="AI245">
        <v>61113.69</v>
      </c>
    </row>
    <row r="246" spans="1:35"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AA246">
        <v>59540.964999999997</v>
      </c>
      <c r="AB246">
        <v>59540.964999999997</v>
      </c>
      <c r="AH246">
        <v>59540.964999999997</v>
      </c>
      <c r="AI246">
        <v>59540.964999999997</v>
      </c>
    </row>
    <row r="247" spans="1:35"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AA247">
        <v>49259</v>
      </c>
      <c r="AB247">
        <v>49259</v>
      </c>
      <c r="AH247">
        <v>49259</v>
      </c>
      <c r="AI247">
        <v>49259</v>
      </c>
    </row>
    <row r="248" spans="1:35"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AA248">
        <v>49259</v>
      </c>
      <c r="AB248">
        <v>49259</v>
      </c>
      <c r="AH248">
        <v>49259</v>
      </c>
      <c r="AI248">
        <v>49259</v>
      </c>
    </row>
    <row r="249" spans="1:35"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AH249">
        <v>10872</v>
      </c>
    </row>
    <row r="250" spans="1:35"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AH250">
        <v>10806</v>
      </c>
    </row>
    <row r="251" spans="1:35"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AH251">
        <v>99830</v>
      </c>
    </row>
    <row r="252" spans="1:35"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AH252">
        <v>99830.7</v>
      </c>
    </row>
    <row r="253" spans="1:35"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AA253">
        <v>98361.697499999995</v>
      </c>
      <c r="AC253">
        <v>98361.697499999995</v>
      </c>
      <c r="AH253">
        <v>98361.697499999995</v>
      </c>
      <c r="AI253">
        <v>98361.697499999995</v>
      </c>
    </row>
    <row r="254" spans="1:35"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AF254">
        <v>827507</v>
      </c>
      <c r="AH254">
        <v>827507</v>
      </c>
    </row>
    <row r="255" spans="1:35"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AB255">
        <v>38971.599999999999</v>
      </c>
      <c r="AC255">
        <v>38971.599999999999</v>
      </c>
      <c r="AI255">
        <v>38971.599999999999</v>
      </c>
    </row>
    <row r="256" spans="1:35"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35"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35"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AB258">
        <v>194217.5</v>
      </c>
      <c r="AC258">
        <v>194217.5</v>
      </c>
      <c r="AI258">
        <v>194217.5</v>
      </c>
    </row>
    <row r="259" spans="1:35"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AB259">
        <v>184217.5</v>
      </c>
      <c r="AC259">
        <v>184217.5</v>
      </c>
      <c r="AI259">
        <v>184217.5</v>
      </c>
    </row>
    <row r="260" spans="1:35"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AB260">
        <v>216421</v>
      </c>
      <c r="AC260">
        <v>216421</v>
      </c>
      <c r="AI260">
        <v>216421</v>
      </c>
    </row>
    <row r="261" spans="1:35"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row>
    <row r="262" spans="1:35"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35"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AC263">
        <v>412755</v>
      </c>
      <c r="AI263">
        <v>412755</v>
      </c>
    </row>
    <row r="264" spans="1:35"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row>
    <row r="265" spans="1:35"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row>
    <row r="266" spans="1:35"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row>
    <row r="267" spans="1:35"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row>
    <row r="268" spans="1:35"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row>
    <row r="269" spans="1:35"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row>
    <row r="270" spans="1:35"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row>
    <row r="271" spans="1:35"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row>
    <row r="272" spans="1:35"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row>
    <row r="273" spans="1:34"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row>
    <row r="274" spans="1:34"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row>
    <row r="275" spans="1:34"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row>
    <row r="276" spans="1:34"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row>
    <row r="277" spans="1:34"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row>
    <row r="278" spans="1:34"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row>
    <row r="279" spans="1:34"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34"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34"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34"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row>
    <row r="283" spans="1:34"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AH283">
        <v>768011.21</v>
      </c>
    </row>
    <row r="284" spans="1:34"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AH284">
        <v>766251.51</v>
      </c>
    </row>
    <row r="285" spans="1:34"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AH285">
        <v>768011.21</v>
      </c>
    </row>
    <row r="286" spans="1:34"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AH286">
        <v>574950</v>
      </c>
    </row>
    <row r="287" spans="1:34"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AH287">
        <v>573190.63</v>
      </c>
    </row>
    <row r="288" spans="1:34"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AH288">
        <v>574950</v>
      </c>
    </row>
    <row r="289" spans="1:34"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AH289">
        <v>193060.88</v>
      </c>
    </row>
    <row r="290" spans="1:34"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AH290">
        <v>768011.21</v>
      </c>
    </row>
    <row r="291" spans="1:34"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AH291">
        <v>766251.51</v>
      </c>
    </row>
    <row r="292" spans="1:34"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AH292">
        <v>768011.21</v>
      </c>
    </row>
    <row r="293" spans="1:34"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AH293">
        <v>574950</v>
      </c>
    </row>
    <row r="294" spans="1:34"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AH294">
        <v>573190.63</v>
      </c>
    </row>
    <row r="295" spans="1:34"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AH295">
        <v>574950</v>
      </c>
    </row>
    <row r="296" spans="1:34"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AH296">
        <v>193060.88</v>
      </c>
    </row>
    <row r="297" spans="1:34"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34"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34"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34"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34"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34"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34"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34"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35"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35"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35"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35"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35"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AC309">
        <v>1167284</v>
      </c>
      <c r="AI309">
        <v>1167284</v>
      </c>
    </row>
    <row r="310" spans="1:35"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AC310">
        <v>1179574</v>
      </c>
      <c r="AI310">
        <v>1179574</v>
      </c>
    </row>
    <row r="311" spans="1:35"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AC311">
        <v>1177465</v>
      </c>
      <c r="AI311">
        <v>1177465</v>
      </c>
    </row>
    <row r="312" spans="1:35"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AC312">
        <v>1167013</v>
      </c>
      <c r="AD312">
        <v>1167013</v>
      </c>
      <c r="AG312">
        <v>1167013</v>
      </c>
      <c r="AI312">
        <v>1167013</v>
      </c>
    </row>
    <row r="313" spans="1:35"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35"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row>
    <row r="315" spans="1:35"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35"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35"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35"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row>
    <row r="319" spans="1:35"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row>
    <row r="320" spans="1:35"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row>
    <row r="321" spans="1:35"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row>
    <row r="322" spans="1:35"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row>
    <row r="323" spans="1:35"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row>
    <row r="324" spans="1:35"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row>
    <row r="325" spans="1:35"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row>
    <row r="326" spans="1:35"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row>
    <row r="327" spans="1:35"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row>
    <row r="328" spans="1:35"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row>
    <row r="329" spans="1:35"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AA329">
        <v>424955.25</v>
      </c>
      <c r="AC329">
        <v>424955.25</v>
      </c>
      <c r="AH329">
        <v>424955.25</v>
      </c>
      <c r="AI329">
        <v>424955.25</v>
      </c>
    </row>
    <row r="330" spans="1:35"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AA330">
        <v>399124</v>
      </c>
      <c r="AH330">
        <v>399124</v>
      </c>
    </row>
    <row r="331" spans="1:35"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AB331">
        <v>150013</v>
      </c>
      <c r="AC331">
        <v>150013</v>
      </c>
      <c r="AI331">
        <v>150013</v>
      </c>
    </row>
    <row r="332" spans="1:35"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row>
    <row r="333" spans="1:35"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row>
    <row r="334" spans="1:35"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row>
    <row r="335" spans="1:35"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row>
    <row r="336" spans="1:35"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AA336">
        <v>649447.66</v>
      </c>
      <c r="AH336">
        <v>649447.66</v>
      </c>
    </row>
    <row r="337" spans="1:35"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row>
    <row r="338" spans="1:35"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row>
    <row r="339" spans="1:35"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row>
    <row r="340" spans="1:35"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row>
    <row r="341" spans="1:35"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row>
    <row r="342" spans="1:35"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row>
    <row r="343" spans="1:35"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row>
    <row r="344" spans="1:35"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row>
    <row r="345" spans="1:35"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AA345">
        <v>76161</v>
      </c>
      <c r="AH345">
        <v>76161</v>
      </c>
    </row>
    <row r="346" spans="1:35"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row>
    <row r="347" spans="1:35"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row>
    <row r="348" spans="1:35"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AB348">
        <v>1097224</v>
      </c>
      <c r="AH348">
        <v>1097224</v>
      </c>
      <c r="AI348">
        <v>1097224</v>
      </c>
    </row>
    <row r="349" spans="1:35"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AC349">
        <v>729678</v>
      </c>
      <c r="AH349">
        <v>729678</v>
      </c>
      <c r="AI349">
        <v>729678</v>
      </c>
    </row>
    <row r="350" spans="1:35"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AC350">
        <v>715153</v>
      </c>
      <c r="AH350">
        <v>715153</v>
      </c>
      <c r="AI350">
        <v>715153</v>
      </c>
    </row>
    <row r="351" spans="1:35"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AC351">
        <v>813485</v>
      </c>
      <c r="AH351">
        <v>813485</v>
      </c>
      <c r="AI351">
        <v>813485</v>
      </c>
    </row>
    <row r="352" spans="1:35"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AB352">
        <v>110000</v>
      </c>
      <c r="AI352">
        <v>110000</v>
      </c>
    </row>
    <row r="353" spans="1:35"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AB353">
        <v>110880</v>
      </c>
      <c r="AC353">
        <v>110880</v>
      </c>
      <c r="AI353">
        <v>110880</v>
      </c>
    </row>
    <row r="354" spans="1:35"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AA354">
        <v>110843</v>
      </c>
      <c r="AB354">
        <v>110843</v>
      </c>
      <c r="AC354">
        <v>110843</v>
      </c>
      <c r="AH354">
        <v>110843</v>
      </c>
      <c r="AI354">
        <v>110843</v>
      </c>
    </row>
    <row r="355" spans="1:35"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row>
    <row r="356" spans="1:35"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row>
    <row r="357" spans="1:35"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row>
    <row r="358" spans="1:35"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row>
    <row r="359" spans="1:35"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AC359">
        <v>1462978.3</v>
      </c>
      <c r="AI359">
        <v>1462978.3</v>
      </c>
    </row>
    <row r="360" spans="1:35"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row>
    <row r="361" spans="1:35"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row>
    <row r="362" spans="1:35"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row>
    <row r="363" spans="1:35"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row>
    <row r="364" spans="1:35"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row>
    <row r="365" spans="1:35"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AB365">
        <v>111830</v>
      </c>
      <c r="AC365">
        <v>111830</v>
      </c>
      <c r="AI365">
        <v>111830</v>
      </c>
    </row>
    <row r="366" spans="1:35"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AB366">
        <v>116120</v>
      </c>
      <c r="AC366">
        <v>116120</v>
      </c>
      <c r="AI366">
        <v>116120</v>
      </c>
    </row>
    <row r="367" spans="1:35"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row>
    <row r="368" spans="1:35"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row>
    <row r="369" spans="1:35"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row>
    <row r="370" spans="1:35"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AC370">
        <v>450000</v>
      </c>
      <c r="AI370">
        <v>450000</v>
      </c>
    </row>
    <row r="371" spans="1:35"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AC371">
        <v>450000</v>
      </c>
      <c r="AI371">
        <v>450000</v>
      </c>
    </row>
    <row r="372" spans="1:35"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AC372">
        <v>450000</v>
      </c>
      <c r="AI372">
        <v>450000</v>
      </c>
    </row>
    <row r="373" spans="1:35"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row>
    <row r="374" spans="1:35"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row>
    <row r="375" spans="1:35"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row>
    <row r="376" spans="1:35"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row>
    <row r="377" spans="1:35"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AC377">
        <v>95750</v>
      </c>
      <c r="AI377">
        <v>95750</v>
      </c>
    </row>
    <row r="378" spans="1:35"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AC378">
        <v>81250</v>
      </c>
      <c r="AD378">
        <v>81250</v>
      </c>
      <c r="AG378">
        <v>81250</v>
      </c>
      <c r="AI378">
        <v>81250</v>
      </c>
    </row>
    <row r="379" spans="1:35"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AC379">
        <v>90000</v>
      </c>
      <c r="AI379">
        <v>90000</v>
      </c>
    </row>
    <row r="380" spans="1:35"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row>
    <row r="381" spans="1:35"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row>
    <row r="382" spans="1:35"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row>
    <row r="383" spans="1:35"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row>
    <row r="384" spans="1:35"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row>
    <row r="385" spans="1:34"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row>
    <row r="386" spans="1:34"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row>
    <row r="387" spans="1:34"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AA387">
        <v>692140.61</v>
      </c>
      <c r="AH387">
        <v>692140.61</v>
      </c>
    </row>
    <row r="388" spans="1:34"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AA388">
        <v>687505.9</v>
      </c>
      <c r="AH388">
        <v>687505.9</v>
      </c>
    </row>
    <row r="389" spans="1:34"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AA389">
        <v>687505.9</v>
      </c>
      <c r="AH389">
        <v>687505.9</v>
      </c>
    </row>
    <row r="390" spans="1:34"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AA390">
        <v>685167.89</v>
      </c>
      <c r="AH390">
        <v>685167.89</v>
      </c>
    </row>
    <row r="391" spans="1:34"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AA391">
        <v>687505.9</v>
      </c>
      <c r="AH391">
        <v>687505.9</v>
      </c>
    </row>
    <row r="392" spans="1:34"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row>
    <row r="393" spans="1:34"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row>
    <row r="394" spans="1:34"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row>
    <row r="395" spans="1:34"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row>
    <row r="396" spans="1:34"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row>
    <row r="397" spans="1:34"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row>
    <row r="398" spans="1:34"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row>
    <row r="399" spans="1:34"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row>
    <row r="400" spans="1:34"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row>
    <row r="401" spans="1:35"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row>
    <row r="402" spans="1:35"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row>
    <row r="403" spans="1:35"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row>
    <row r="404" spans="1:35"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AB404">
        <v>74591</v>
      </c>
      <c r="AC404">
        <v>74591</v>
      </c>
      <c r="AI404">
        <v>74591</v>
      </c>
    </row>
    <row r="405" spans="1:35"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row>
    <row r="406" spans="1:35"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AH406">
        <v>24400</v>
      </c>
    </row>
    <row r="407" spans="1:35"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row>
    <row r="408" spans="1:35"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row>
    <row r="409" spans="1:35"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AB409">
        <v>40000</v>
      </c>
      <c r="AH409">
        <v>40000</v>
      </c>
      <c r="AI409">
        <v>40000</v>
      </c>
    </row>
    <row r="410" spans="1:35"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AC410">
        <v>39312</v>
      </c>
      <c r="AH410">
        <v>39312</v>
      </c>
      <c r="AI410">
        <v>39312</v>
      </c>
    </row>
    <row r="411" spans="1:35"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row>
    <row r="412" spans="1:35"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row>
    <row r="413" spans="1:35"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row>
    <row r="414" spans="1:35"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row>
    <row r="415" spans="1:35"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row>
    <row r="416" spans="1:35"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row>
    <row r="417" spans="1:35"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row>
    <row r="418" spans="1:35"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row>
    <row r="419" spans="1:35"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row>
    <row r="420" spans="1:35"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row>
    <row r="421" spans="1:35"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row>
    <row r="422" spans="1:35"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row>
    <row r="423" spans="1:35"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row>
    <row r="424" spans="1:35"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AC424">
        <v>29300</v>
      </c>
      <c r="AH424">
        <v>29300</v>
      </c>
      <c r="AI424">
        <v>29300</v>
      </c>
    </row>
    <row r="425" spans="1:35"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AC425">
        <v>34700</v>
      </c>
      <c r="AH425">
        <v>34700</v>
      </c>
      <c r="AI425">
        <v>34700</v>
      </c>
    </row>
    <row r="426" spans="1:35"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AC426">
        <v>29508.2</v>
      </c>
      <c r="AI426">
        <v>29508.2</v>
      </c>
    </row>
    <row r="427" spans="1:35"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row>
    <row r="428" spans="1:35"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row>
    <row r="429" spans="1:35"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row>
    <row r="430" spans="1:35"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AA430">
        <v>68510.64</v>
      </c>
      <c r="AH430">
        <v>68510.64</v>
      </c>
    </row>
    <row r="431" spans="1:35"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AA431">
        <v>71261.91</v>
      </c>
      <c r="AH431">
        <v>71261.91</v>
      </c>
    </row>
    <row r="432" spans="1:35"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AA432">
        <v>72945.48</v>
      </c>
      <c r="AH432">
        <v>72945.48</v>
      </c>
    </row>
    <row r="433" spans="1:35"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row>
    <row r="434" spans="1:35"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row>
    <row r="435" spans="1:35"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row>
    <row r="436" spans="1:35"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row>
    <row r="437" spans="1:35"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row>
    <row r="438" spans="1:35"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row>
    <row r="439" spans="1:35"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row>
    <row r="440" spans="1:35"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row>
    <row r="441" spans="1:35"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row>
    <row r="442" spans="1:35"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row>
    <row r="443" spans="1:35"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row>
    <row r="444" spans="1:35"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AC444">
        <v>39140</v>
      </c>
      <c r="AI444">
        <v>39140</v>
      </c>
    </row>
    <row r="445" spans="1:35"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row>
    <row r="446" spans="1:35"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row>
    <row r="447" spans="1:35"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row>
    <row r="448" spans="1:35"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row>
    <row r="449" spans="1:35"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row>
    <row r="450" spans="1:35"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row>
    <row r="451" spans="1:35"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AB451">
        <v>693643.72</v>
      </c>
      <c r="AH451">
        <v>693643.72</v>
      </c>
      <c r="AI451">
        <v>693643.72</v>
      </c>
    </row>
    <row r="452" spans="1:35"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AB452">
        <v>761179.23</v>
      </c>
      <c r="AH452">
        <v>761179.23</v>
      </c>
      <c r="AI452">
        <v>761179.23</v>
      </c>
    </row>
    <row r="453" spans="1:35"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AB453">
        <v>689502.57</v>
      </c>
      <c r="AH453">
        <v>689502.57</v>
      </c>
      <c r="AI453">
        <v>689502.57</v>
      </c>
    </row>
    <row r="454" spans="1:35"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AB454">
        <v>699839.43</v>
      </c>
      <c r="AH454">
        <v>699839.43</v>
      </c>
      <c r="AI454">
        <v>699839.43</v>
      </c>
    </row>
    <row r="455" spans="1:35"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AC455">
        <v>645364</v>
      </c>
      <c r="AD455">
        <v>645364</v>
      </c>
      <c r="AG455">
        <v>645364</v>
      </c>
      <c r="AI455">
        <v>645364</v>
      </c>
    </row>
    <row r="456" spans="1:35"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row>
    <row r="457" spans="1:35"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row>
    <row r="458" spans="1:35"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row>
    <row r="459" spans="1:35"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row>
    <row r="460" spans="1:35"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row>
    <row r="461" spans="1:35"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row>
    <row r="462" spans="1:35"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row>
    <row r="463" spans="1:35"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row>
    <row r="464" spans="1:35"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row>
    <row r="465" spans="1:35"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row>
    <row r="466" spans="1:35"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row>
    <row r="467" spans="1:35"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row>
    <row r="468" spans="1:35"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row>
    <row r="469" spans="1:35"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row>
    <row r="470" spans="1:35"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row>
    <row r="471" spans="1:35"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row>
    <row r="472" spans="1:35"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row>
    <row r="473" spans="1:35"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row>
    <row r="474" spans="1:35"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row>
    <row r="475" spans="1:35"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row>
    <row r="476" spans="1:35"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row>
    <row r="477" spans="1:35"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row>
    <row r="478" spans="1:35"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row>
    <row r="479" spans="1:35"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row>
    <row r="480" spans="1:35"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AC480">
        <v>22000</v>
      </c>
      <c r="AD480">
        <v>22000</v>
      </c>
      <c r="AG480">
        <v>22000</v>
      </c>
      <c r="AI480">
        <v>22000</v>
      </c>
    </row>
    <row r="481" spans="1:35"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row>
    <row r="482" spans="1:35"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row>
    <row r="483" spans="1:35"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row>
    <row r="484" spans="1:35"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row>
    <row r="485" spans="1:35"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row>
    <row r="486" spans="1:35"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row>
    <row r="487" spans="1:35"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row>
    <row r="488" spans="1:35"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AB488">
        <v>158357.29999999999</v>
      </c>
      <c r="AC488">
        <v>158357.29999999999</v>
      </c>
      <c r="AI488">
        <v>158357.29999999999</v>
      </c>
    </row>
    <row r="489" spans="1:35"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row>
    <row r="490" spans="1:35"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row>
    <row r="491" spans="1:35"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row>
    <row r="492" spans="1:35"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row>
    <row r="493" spans="1:35"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AA493">
        <v>578436.6</v>
      </c>
      <c r="AH493">
        <v>578436.6</v>
      </c>
    </row>
    <row r="494" spans="1:35"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AA494">
        <v>485985.8</v>
      </c>
      <c r="AH494">
        <v>485985.8</v>
      </c>
    </row>
    <row r="495" spans="1:35"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AH495">
        <v>284038</v>
      </c>
    </row>
    <row r="496" spans="1:35"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row>
    <row r="497" spans="1:35"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row>
    <row r="498" spans="1:35"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AA498">
        <v>502480</v>
      </c>
      <c r="AH498">
        <v>502480</v>
      </c>
    </row>
    <row r="499" spans="1:35"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AH499">
        <v>439032.4</v>
      </c>
    </row>
    <row r="500" spans="1:35"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row>
    <row r="501" spans="1:35"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row>
    <row r="502" spans="1:35"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AC502">
        <v>2199147</v>
      </c>
      <c r="AI502">
        <v>2199147</v>
      </c>
    </row>
    <row r="503" spans="1:35"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AC503">
        <v>2298233</v>
      </c>
      <c r="AI503">
        <v>2298233</v>
      </c>
    </row>
    <row r="504" spans="1:35"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row>
    <row r="505" spans="1:35"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AB505">
        <v>134345</v>
      </c>
      <c r="AC505">
        <v>134345</v>
      </c>
      <c r="AI505">
        <v>134345</v>
      </c>
    </row>
    <row r="506" spans="1:35"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row>
    <row r="507" spans="1:35"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row>
    <row r="508" spans="1:35"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row>
    <row r="509" spans="1:35"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row>
    <row r="510" spans="1:35"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row>
    <row r="511" spans="1:35"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row>
    <row r="512" spans="1:35"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row>
    <row r="513" spans="1:23"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row>
    <row r="514" spans="1:23"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row>
  </sheetData>
  <phoneticPr fontId="2"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X519"/>
  <sheetViews>
    <sheetView workbookViewId="0"/>
  </sheetViews>
  <sheetFormatPr defaultRowHeight="14.25" x14ac:dyDescent="0.45"/>
  <cols>
    <col min="1" max="1" width="12.06640625" bestFit="1" customWidth="1"/>
    <col min="2" max="2" width="26.73046875" bestFit="1" customWidth="1"/>
    <col min="3" max="3" width="80.53125" bestFit="1" customWidth="1"/>
    <col min="4" max="4" width="26.86328125" bestFit="1" customWidth="1"/>
    <col min="5" max="5" width="18.33203125" bestFit="1" customWidth="1"/>
    <col min="6" max="6" width="11.46484375" bestFit="1" customWidth="1"/>
    <col min="7" max="8" width="17.1328125" bestFit="1" customWidth="1"/>
    <col min="9" max="9" width="13.06640625" bestFit="1" customWidth="1"/>
    <col min="10" max="10" width="37.3984375" bestFit="1" customWidth="1"/>
    <col min="11" max="11" width="32.3984375" bestFit="1" customWidth="1"/>
    <col min="12" max="12" width="23.46484375" bestFit="1" customWidth="1"/>
    <col min="13" max="13" width="80.53125" bestFit="1" customWidth="1"/>
    <col min="14" max="14" width="66.46484375" bestFit="1" customWidth="1"/>
    <col min="15" max="15" width="13.19921875" bestFit="1" customWidth="1"/>
    <col min="16" max="16" width="11.73046875" bestFit="1" customWidth="1"/>
    <col min="17" max="17" width="10.06640625" bestFit="1" customWidth="1"/>
    <col min="18" max="18" width="13.86328125" bestFit="1" customWidth="1"/>
    <col min="19" max="19" width="28.73046875" bestFit="1" customWidth="1"/>
    <col min="20" max="20" width="30.3984375" bestFit="1" customWidth="1"/>
    <col min="21" max="21" width="26.59765625" bestFit="1" customWidth="1"/>
    <col min="22" max="22" width="28.33203125" bestFit="1" customWidth="1"/>
    <col min="23" max="23" width="27.06640625" bestFit="1" customWidth="1"/>
    <col min="24" max="24" width="28.265625" bestFit="1" customWidth="1"/>
    <col min="25" max="25" width="19.86328125" bestFit="1" customWidth="1"/>
    <col min="26" max="26" width="30.796875" bestFit="1" customWidth="1"/>
    <col min="27" max="27" width="34.6640625" bestFit="1" customWidth="1"/>
    <col min="28" max="28" width="20.1328125" bestFit="1" customWidth="1"/>
    <col min="29" max="29" width="26.19921875" bestFit="1" customWidth="1"/>
    <col min="30" max="30" width="32.06640625" bestFit="1" customWidth="1"/>
    <col min="31" max="31" width="23.6640625" bestFit="1" customWidth="1"/>
    <col min="32" max="32" width="21.06640625" bestFit="1" customWidth="1"/>
    <col min="33" max="33" width="17" bestFit="1" customWidth="1"/>
    <col min="34" max="34" width="15.9296875" bestFit="1" customWidth="1"/>
    <col min="35" max="35" width="31.33203125" bestFit="1" customWidth="1"/>
    <col min="36" max="36" width="20.06640625" bestFit="1" customWidth="1"/>
    <col min="37" max="37" width="27.19921875" bestFit="1" customWidth="1"/>
    <col min="38" max="38" width="24.46484375" bestFit="1" customWidth="1"/>
    <col min="39" max="39" width="23.1328125" bestFit="1" customWidth="1"/>
    <col min="40" max="40" width="25.59765625" bestFit="1" customWidth="1"/>
    <col min="41" max="41" width="22.9296875" bestFit="1" customWidth="1"/>
    <col min="42" max="42" width="25.46484375" bestFit="1" customWidth="1"/>
    <col min="43" max="43" width="21.265625" bestFit="1" customWidth="1"/>
    <col min="44" max="44" width="34.3984375" bestFit="1" customWidth="1"/>
    <col min="45" max="45" width="18.19921875" bestFit="1" customWidth="1"/>
    <col min="46" max="46" width="36.73046875" bestFit="1" customWidth="1"/>
    <col min="47" max="47" width="23.3984375" bestFit="1" customWidth="1"/>
    <col min="48" max="48" width="20.3984375" bestFit="1" customWidth="1"/>
    <col min="49" max="49" width="35.3984375" bestFit="1" customWidth="1"/>
    <col min="50" max="50" width="15.3984375" bestFit="1" customWidth="1"/>
    <col min="51" max="51" width="23.59765625" bestFit="1" customWidth="1"/>
    <col min="52" max="52" width="15.265625" bestFit="1" customWidth="1"/>
    <col min="53" max="53" width="21.33203125" bestFit="1" customWidth="1"/>
    <col min="54" max="54" width="27" bestFit="1" customWidth="1"/>
    <col min="55" max="55" width="33.1328125" bestFit="1" customWidth="1"/>
    <col min="56" max="56" width="30.53125" bestFit="1" customWidth="1"/>
    <col min="57" max="57" width="34.796875" bestFit="1" customWidth="1"/>
    <col min="58" max="58" width="26.19921875" bestFit="1" customWidth="1"/>
    <col min="59" max="59" width="34.6640625" bestFit="1" customWidth="1"/>
    <col min="60" max="60" width="34.53125" bestFit="1" customWidth="1"/>
    <col min="61" max="61" width="29.9296875" bestFit="1" customWidth="1"/>
    <col min="62" max="62" width="21.73046875" bestFit="1" customWidth="1"/>
    <col min="63" max="63" width="26.33203125" bestFit="1" customWidth="1"/>
    <col min="64" max="64" width="32.19921875" bestFit="1" customWidth="1"/>
    <col min="65" max="65" width="38.53125" bestFit="1" customWidth="1"/>
    <col min="66" max="66" width="31.06640625" bestFit="1" customWidth="1"/>
    <col min="67" max="67" width="37.46484375" bestFit="1" customWidth="1"/>
    <col min="68" max="68" width="39" bestFit="1" customWidth="1"/>
    <col min="69" max="69" width="15.9296875" bestFit="1" customWidth="1"/>
    <col min="70" max="70" width="24.53125" bestFit="1" customWidth="1"/>
    <col min="71" max="71" width="12.86328125" bestFit="1" customWidth="1"/>
    <col min="72" max="72" width="19.53125" bestFit="1" customWidth="1"/>
    <col min="73" max="73" width="20.9296875" bestFit="1" customWidth="1"/>
    <col min="74" max="74" width="22.265625" bestFit="1" customWidth="1"/>
    <col min="75" max="75" width="30.9296875" bestFit="1" customWidth="1"/>
    <col min="76" max="76" width="14.265625" bestFit="1" customWidth="1"/>
  </cols>
  <sheetData>
    <row r="1" spans="1:7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96</v>
      </c>
      <c r="BV1" t="s">
        <v>97</v>
      </c>
      <c r="BW1" t="s">
        <v>100</v>
      </c>
      <c r="BX1" t="s">
        <v>1656</v>
      </c>
    </row>
    <row r="2" spans="1:76" x14ac:dyDescent="0.45">
      <c r="A2">
        <v>40</v>
      </c>
      <c r="B2" s="1">
        <v>44148.643055555556</v>
      </c>
      <c r="C2" t="s">
        <v>539</v>
      </c>
      <c r="D2" t="s">
        <v>540</v>
      </c>
      <c r="E2" t="s">
        <v>541</v>
      </c>
      <c r="F2">
        <v>1</v>
      </c>
      <c r="G2" t="s">
        <v>1628</v>
      </c>
      <c r="H2" t="s">
        <v>1628</v>
      </c>
      <c r="I2" t="s">
        <v>1619</v>
      </c>
      <c r="J2" t="s">
        <v>542</v>
      </c>
      <c r="K2" t="s">
        <v>543</v>
      </c>
      <c r="L2" t="s">
        <v>74</v>
      </c>
      <c r="M2" t="s">
        <v>544</v>
      </c>
      <c r="N2" t="s">
        <v>545</v>
      </c>
      <c r="O2" t="s">
        <v>75</v>
      </c>
      <c r="P2">
        <v>1258947.925</v>
      </c>
      <c r="Q2" t="s">
        <v>546</v>
      </c>
      <c r="R2">
        <v>1424324.892</v>
      </c>
      <c r="AE2" t="s">
        <v>77</v>
      </c>
      <c r="AG2" t="s">
        <v>547</v>
      </c>
      <c r="AH2" t="s">
        <v>77</v>
      </c>
      <c r="AJ2" t="s">
        <v>77</v>
      </c>
      <c r="AK2" t="s">
        <v>77</v>
      </c>
      <c r="AQ2" t="s">
        <v>77</v>
      </c>
      <c r="AT2" t="s">
        <v>77</v>
      </c>
      <c r="AU2" t="s">
        <v>77</v>
      </c>
      <c r="AV2" t="s">
        <v>77</v>
      </c>
      <c r="AX2" t="s">
        <v>77</v>
      </c>
      <c r="BA2" t="s">
        <v>77</v>
      </c>
      <c r="BB2" t="s">
        <v>77</v>
      </c>
      <c r="BG2" t="s">
        <v>77</v>
      </c>
      <c r="BJ2" t="s">
        <v>77</v>
      </c>
      <c r="BK2" t="s">
        <v>77</v>
      </c>
      <c r="BM2" t="s">
        <v>77</v>
      </c>
      <c r="BS2" t="s">
        <v>77</v>
      </c>
      <c r="BT2" t="s">
        <v>77</v>
      </c>
      <c r="BU2" t="s">
        <v>77</v>
      </c>
      <c r="BV2" t="s">
        <v>77</v>
      </c>
      <c r="BW2" t="s">
        <v>77</v>
      </c>
      <c r="BX2">
        <v>0</v>
      </c>
    </row>
    <row r="3" spans="1:76" x14ac:dyDescent="0.45">
      <c r="A3">
        <v>40</v>
      </c>
      <c r="B3" s="1">
        <v>44148.643055555556</v>
      </c>
      <c r="C3" t="s">
        <v>539</v>
      </c>
      <c r="D3" t="s">
        <v>540</v>
      </c>
      <c r="E3" t="s">
        <v>541</v>
      </c>
      <c r="F3">
        <v>0</v>
      </c>
      <c r="G3" t="s">
        <v>1628</v>
      </c>
      <c r="H3" t="s">
        <v>1628</v>
      </c>
      <c r="I3" t="s">
        <v>1619</v>
      </c>
      <c r="J3" t="s">
        <v>542</v>
      </c>
      <c r="K3" t="s">
        <v>77</v>
      </c>
      <c r="L3" t="s">
        <v>74</v>
      </c>
      <c r="M3" t="s">
        <v>548</v>
      </c>
      <c r="N3" t="s">
        <v>549</v>
      </c>
      <c r="O3" t="s">
        <v>75</v>
      </c>
      <c r="P3">
        <v>1589701.8589999999</v>
      </c>
      <c r="Q3" t="s">
        <v>546</v>
      </c>
      <c r="T3">
        <v>1</v>
      </c>
      <c r="W3">
        <v>1</v>
      </c>
      <c r="X3">
        <v>1</v>
      </c>
      <c r="AE3" t="s">
        <v>77</v>
      </c>
      <c r="AG3" t="s">
        <v>77</v>
      </c>
      <c r="AH3" t="s">
        <v>77</v>
      </c>
      <c r="AJ3" t="s">
        <v>77</v>
      </c>
      <c r="AK3" t="s">
        <v>77</v>
      </c>
      <c r="AQ3" t="s">
        <v>77</v>
      </c>
      <c r="AT3" t="s">
        <v>77</v>
      </c>
      <c r="AU3" t="s">
        <v>77</v>
      </c>
      <c r="AV3" t="s">
        <v>77</v>
      </c>
      <c r="AX3" t="s">
        <v>77</v>
      </c>
      <c r="BA3" t="s">
        <v>77</v>
      </c>
      <c r="BB3" t="s">
        <v>77</v>
      </c>
      <c r="BG3" t="s">
        <v>77</v>
      </c>
      <c r="BJ3" t="s">
        <v>77</v>
      </c>
      <c r="BK3" t="s">
        <v>77</v>
      </c>
      <c r="BM3" t="s">
        <v>77</v>
      </c>
      <c r="BS3" t="s">
        <v>77</v>
      </c>
      <c r="BT3" t="s">
        <v>77</v>
      </c>
      <c r="BU3" t="s">
        <v>77</v>
      </c>
      <c r="BV3" t="s">
        <v>77</v>
      </c>
      <c r="BW3" t="s">
        <v>77</v>
      </c>
      <c r="BX3">
        <v>0</v>
      </c>
    </row>
    <row r="4" spans="1:76" x14ac:dyDescent="0.45">
      <c r="A4">
        <v>40</v>
      </c>
      <c r="B4" s="1">
        <v>44148.643055555556</v>
      </c>
      <c r="C4" t="s">
        <v>539</v>
      </c>
      <c r="D4" t="s">
        <v>540</v>
      </c>
      <c r="E4" t="s">
        <v>541</v>
      </c>
      <c r="F4">
        <v>0</v>
      </c>
      <c r="G4" t="s">
        <v>1628</v>
      </c>
      <c r="H4" t="s">
        <v>1628</v>
      </c>
      <c r="I4" t="s">
        <v>1619</v>
      </c>
      <c r="J4" t="s">
        <v>542</v>
      </c>
      <c r="K4" t="s">
        <v>77</v>
      </c>
      <c r="L4" t="s">
        <v>80</v>
      </c>
      <c r="M4" t="s">
        <v>548</v>
      </c>
      <c r="N4" t="s">
        <v>550</v>
      </c>
      <c r="O4" t="s">
        <v>75</v>
      </c>
      <c r="P4">
        <v>31200</v>
      </c>
      <c r="Q4" t="s">
        <v>546</v>
      </c>
      <c r="AE4" t="s">
        <v>77</v>
      </c>
      <c r="AG4" t="s">
        <v>77</v>
      </c>
      <c r="AH4" t="s">
        <v>77</v>
      </c>
      <c r="AJ4" t="s">
        <v>77</v>
      </c>
      <c r="AK4" t="s">
        <v>77</v>
      </c>
      <c r="AQ4" t="s">
        <v>77</v>
      </c>
      <c r="AT4" t="s">
        <v>77</v>
      </c>
      <c r="AU4" t="s">
        <v>77</v>
      </c>
      <c r="AV4" t="s">
        <v>77</v>
      </c>
      <c r="AX4" t="s">
        <v>77</v>
      </c>
      <c r="BA4" t="s">
        <v>77</v>
      </c>
      <c r="BB4" t="s">
        <v>77</v>
      </c>
      <c r="BG4" t="s">
        <v>77</v>
      </c>
      <c r="BJ4" t="s">
        <v>77</v>
      </c>
      <c r="BK4" t="s">
        <v>77</v>
      </c>
      <c r="BM4" t="s">
        <v>77</v>
      </c>
      <c r="BS4" t="s">
        <v>77</v>
      </c>
      <c r="BT4" t="s">
        <v>77</v>
      </c>
      <c r="BU4" t="s">
        <v>77</v>
      </c>
      <c r="BV4" t="s">
        <v>77</v>
      </c>
      <c r="BW4" t="s">
        <v>77</v>
      </c>
      <c r="BX4">
        <v>0</v>
      </c>
    </row>
    <row r="5" spans="1:76" x14ac:dyDescent="0.45">
      <c r="A5">
        <v>40</v>
      </c>
      <c r="B5" s="1">
        <v>44148.643055555556</v>
      </c>
      <c r="C5" t="s">
        <v>539</v>
      </c>
      <c r="D5" t="s">
        <v>540</v>
      </c>
      <c r="E5" t="s">
        <v>541</v>
      </c>
      <c r="F5">
        <v>0</v>
      </c>
      <c r="G5" t="s">
        <v>1628</v>
      </c>
      <c r="H5" t="s">
        <v>1628</v>
      </c>
      <c r="I5" t="s">
        <v>1619</v>
      </c>
      <c r="J5" t="s">
        <v>542</v>
      </c>
      <c r="K5" t="s">
        <v>77</v>
      </c>
      <c r="L5" t="s">
        <v>87</v>
      </c>
      <c r="M5" t="s">
        <v>551</v>
      </c>
      <c r="N5" t="s">
        <v>552</v>
      </c>
      <c r="O5" t="s">
        <v>75</v>
      </c>
      <c r="P5">
        <v>376750</v>
      </c>
      <c r="Q5" t="s">
        <v>546</v>
      </c>
      <c r="AE5" t="s">
        <v>77</v>
      </c>
      <c r="AG5" t="s">
        <v>77</v>
      </c>
      <c r="AH5" t="s">
        <v>77</v>
      </c>
      <c r="AJ5" t="s">
        <v>77</v>
      </c>
      <c r="AK5" t="s">
        <v>77</v>
      </c>
      <c r="AQ5" t="s">
        <v>77</v>
      </c>
      <c r="AT5" t="s">
        <v>77</v>
      </c>
      <c r="AU5" t="s">
        <v>77</v>
      </c>
      <c r="AV5" t="s">
        <v>77</v>
      </c>
      <c r="AX5" t="s">
        <v>77</v>
      </c>
      <c r="BA5" t="s">
        <v>77</v>
      </c>
      <c r="BB5" t="s">
        <v>77</v>
      </c>
      <c r="BG5" t="s">
        <v>77</v>
      </c>
      <c r="BJ5" t="s">
        <v>77</v>
      </c>
      <c r="BK5" t="s">
        <v>77</v>
      </c>
      <c r="BM5" t="s">
        <v>77</v>
      </c>
      <c r="BS5" t="s">
        <v>77</v>
      </c>
      <c r="BT5" t="s">
        <v>77</v>
      </c>
      <c r="BU5" t="s">
        <v>77</v>
      </c>
      <c r="BV5" t="s">
        <v>77</v>
      </c>
      <c r="BW5" t="s">
        <v>77</v>
      </c>
      <c r="BX5">
        <v>0</v>
      </c>
    </row>
    <row r="6" spans="1:76" x14ac:dyDescent="0.45">
      <c r="A6">
        <v>40</v>
      </c>
      <c r="B6" s="1">
        <v>44148.643055555556</v>
      </c>
      <c r="C6" t="s">
        <v>539</v>
      </c>
      <c r="D6" t="s">
        <v>540</v>
      </c>
      <c r="E6" t="s">
        <v>541</v>
      </c>
      <c r="F6">
        <v>0</v>
      </c>
      <c r="G6" t="s">
        <v>1628</v>
      </c>
      <c r="H6" t="s">
        <v>1628</v>
      </c>
      <c r="I6" t="s">
        <v>1619</v>
      </c>
      <c r="J6" t="s">
        <v>542</v>
      </c>
      <c r="K6" t="s">
        <v>77</v>
      </c>
      <c r="L6" t="s">
        <v>87</v>
      </c>
      <c r="M6" t="s">
        <v>553</v>
      </c>
      <c r="N6" t="s">
        <v>554</v>
      </c>
      <c r="O6" t="s">
        <v>75</v>
      </c>
      <c r="P6">
        <v>388300</v>
      </c>
      <c r="Q6" t="s">
        <v>546</v>
      </c>
      <c r="AE6" t="s">
        <v>77</v>
      </c>
      <c r="AG6" t="s">
        <v>77</v>
      </c>
      <c r="AH6" t="s">
        <v>77</v>
      </c>
      <c r="AJ6" t="s">
        <v>77</v>
      </c>
      <c r="AK6" t="s">
        <v>77</v>
      </c>
      <c r="AQ6" t="s">
        <v>77</v>
      </c>
      <c r="AT6" t="s">
        <v>77</v>
      </c>
      <c r="AU6" t="s">
        <v>77</v>
      </c>
      <c r="AV6" t="s">
        <v>77</v>
      </c>
      <c r="AX6" t="s">
        <v>77</v>
      </c>
      <c r="BA6" t="s">
        <v>77</v>
      </c>
      <c r="BB6" t="s">
        <v>77</v>
      </c>
      <c r="BG6" t="s">
        <v>77</v>
      </c>
      <c r="BJ6" t="s">
        <v>77</v>
      </c>
      <c r="BK6" t="s">
        <v>77</v>
      </c>
      <c r="BM6" t="s">
        <v>77</v>
      </c>
      <c r="BS6" t="s">
        <v>77</v>
      </c>
      <c r="BT6" t="s">
        <v>77</v>
      </c>
      <c r="BU6" t="s">
        <v>77</v>
      </c>
      <c r="BV6" t="s">
        <v>77</v>
      </c>
      <c r="BW6" t="s">
        <v>77</v>
      </c>
      <c r="BX6">
        <v>0</v>
      </c>
    </row>
    <row r="7" spans="1:76" x14ac:dyDescent="0.45">
      <c r="A7">
        <v>40</v>
      </c>
      <c r="B7" s="1">
        <v>44148.643055555556</v>
      </c>
      <c r="C7" t="s">
        <v>539</v>
      </c>
      <c r="D7" t="s">
        <v>540</v>
      </c>
      <c r="E7" t="s">
        <v>541</v>
      </c>
      <c r="F7">
        <v>0</v>
      </c>
      <c r="G7" t="s">
        <v>1628</v>
      </c>
      <c r="H7" t="s">
        <v>1628</v>
      </c>
      <c r="I7" t="s">
        <v>1619</v>
      </c>
      <c r="J7" t="s">
        <v>542</v>
      </c>
      <c r="K7" t="s">
        <v>77</v>
      </c>
      <c r="L7" t="s">
        <v>87</v>
      </c>
      <c r="M7" t="s">
        <v>555</v>
      </c>
      <c r="N7" t="s">
        <v>556</v>
      </c>
      <c r="O7" t="s">
        <v>75</v>
      </c>
      <c r="P7">
        <v>332200</v>
      </c>
      <c r="Q7" t="s">
        <v>546</v>
      </c>
      <c r="AE7" t="s">
        <v>77</v>
      </c>
      <c r="AG7" t="s">
        <v>77</v>
      </c>
      <c r="AH7" t="s">
        <v>77</v>
      </c>
      <c r="AJ7" t="s">
        <v>77</v>
      </c>
      <c r="AK7" t="s">
        <v>77</v>
      </c>
      <c r="AQ7" t="s">
        <v>77</v>
      </c>
      <c r="AT7" t="s">
        <v>77</v>
      </c>
      <c r="AU7" t="s">
        <v>77</v>
      </c>
      <c r="AV7" t="s">
        <v>77</v>
      </c>
      <c r="AX7" t="s">
        <v>77</v>
      </c>
      <c r="BA7" t="s">
        <v>77</v>
      </c>
      <c r="BB7" t="s">
        <v>77</v>
      </c>
      <c r="BG7" t="s">
        <v>77</v>
      </c>
      <c r="BJ7" t="s">
        <v>77</v>
      </c>
      <c r="BK7" t="s">
        <v>77</v>
      </c>
      <c r="BM7" t="s">
        <v>77</v>
      </c>
      <c r="BS7" t="s">
        <v>77</v>
      </c>
      <c r="BT7" t="s">
        <v>77</v>
      </c>
      <c r="BU7" t="s">
        <v>77</v>
      </c>
      <c r="BV7" t="s">
        <v>77</v>
      </c>
      <c r="BW7" t="s">
        <v>77</v>
      </c>
      <c r="BX7">
        <v>0</v>
      </c>
    </row>
    <row r="8" spans="1:76" x14ac:dyDescent="0.45">
      <c r="A8">
        <v>40</v>
      </c>
      <c r="B8" s="1">
        <v>44148.643055555556</v>
      </c>
      <c r="C8" t="s">
        <v>539</v>
      </c>
      <c r="D8" t="s">
        <v>540</v>
      </c>
      <c r="E8" t="s">
        <v>541</v>
      </c>
      <c r="F8">
        <v>1</v>
      </c>
      <c r="G8" t="s">
        <v>1628</v>
      </c>
      <c r="H8" t="s">
        <v>1628</v>
      </c>
      <c r="I8" t="s">
        <v>1619</v>
      </c>
      <c r="J8" t="s">
        <v>542</v>
      </c>
      <c r="K8" t="s">
        <v>557</v>
      </c>
      <c r="L8" t="s">
        <v>87</v>
      </c>
      <c r="M8" t="s">
        <v>548</v>
      </c>
      <c r="N8" t="s">
        <v>77</v>
      </c>
      <c r="O8" t="s">
        <v>75</v>
      </c>
      <c r="P8">
        <v>296850</v>
      </c>
      <c r="Q8" t="s">
        <v>546</v>
      </c>
      <c r="R8">
        <v>348525</v>
      </c>
      <c r="AE8" t="s">
        <v>77</v>
      </c>
      <c r="AG8" t="s">
        <v>558</v>
      </c>
      <c r="AH8" t="s">
        <v>77</v>
      </c>
      <c r="AJ8" t="s">
        <v>77</v>
      </c>
      <c r="AK8" t="s">
        <v>77</v>
      </c>
      <c r="AQ8" t="s">
        <v>77</v>
      </c>
      <c r="AT8" t="s">
        <v>77</v>
      </c>
      <c r="AU8" t="s">
        <v>77</v>
      </c>
      <c r="AV8" t="s">
        <v>77</v>
      </c>
      <c r="AX8" t="s">
        <v>77</v>
      </c>
      <c r="BA8" t="s">
        <v>77</v>
      </c>
      <c r="BB8" t="s">
        <v>77</v>
      </c>
      <c r="BG8" t="s">
        <v>77</v>
      </c>
      <c r="BJ8" t="s">
        <v>77</v>
      </c>
      <c r="BK8" t="s">
        <v>77</v>
      </c>
      <c r="BM8" t="s">
        <v>77</v>
      </c>
      <c r="BS8" t="s">
        <v>77</v>
      </c>
      <c r="BT8" t="s">
        <v>77</v>
      </c>
      <c r="BU8" t="s">
        <v>77</v>
      </c>
      <c r="BV8" t="s">
        <v>77</v>
      </c>
      <c r="BW8" t="s">
        <v>77</v>
      </c>
      <c r="BX8">
        <v>0</v>
      </c>
    </row>
    <row r="9" spans="1:76" x14ac:dyDescent="0.45">
      <c r="A9">
        <v>40</v>
      </c>
      <c r="B9" s="1">
        <v>44148.643055555556</v>
      </c>
      <c r="C9" t="s">
        <v>539</v>
      </c>
      <c r="D9" t="s">
        <v>540</v>
      </c>
      <c r="E9" t="s">
        <v>541</v>
      </c>
      <c r="F9">
        <v>0</v>
      </c>
      <c r="G9" t="s">
        <v>1628</v>
      </c>
      <c r="H9" t="s">
        <v>1628</v>
      </c>
      <c r="I9" t="s">
        <v>1619</v>
      </c>
      <c r="J9" t="s">
        <v>542</v>
      </c>
      <c r="K9" t="s">
        <v>77</v>
      </c>
      <c r="L9" t="s">
        <v>78</v>
      </c>
      <c r="M9" t="s">
        <v>548</v>
      </c>
      <c r="N9" t="s">
        <v>559</v>
      </c>
      <c r="O9" t="s">
        <v>75</v>
      </c>
      <c r="P9">
        <v>113990.39999999999</v>
      </c>
      <c r="Q9" t="s">
        <v>546</v>
      </c>
      <c r="V9">
        <v>1</v>
      </c>
      <c r="W9">
        <v>1</v>
      </c>
      <c r="X9">
        <v>1</v>
      </c>
      <c r="AE9" t="s">
        <v>77</v>
      </c>
      <c r="AG9" t="s">
        <v>77</v>
      </c>
      <c r="AH9" t="s">
        <v>77</v>
      </c>
      <c r="AJ9" t="s">
        <v>77</v>
      </c>
      <c r="AK9" t="s">
        <v>77</v>
      </c>
      <c r="AQ9" t="s">
        <v>77</v>
      </c>
      <c r="AT9" t="s">
        <v>77</v>
      </c>
      <c r="AU9" t="s">
        <v>77</v>
      </c>
      <c r="AV9" t="s">
        <v>77</v>
      </c>
      <c r="AX9" t="s">
        <v>77</v>
      </c>
      <c r="BA9" t="s">
        <v>77</v>
      </c>
      <c r="BB9" t="s">
        <v>77</v>
      </c>
      <c r="BG9" t="s">
        <v>77</v>
      </c>
      <c r="BJ9" t="s">
        <v>77</v>
      </c>
      <c r="BK9" t="s">
        <v>77</v>
      </c>
      <c r="BM9" t="s">
        <v>77</v>
      </c>
      <c r="BS9" t="s">
        <v>77</v>
      </c>
      <c r="BT9" t="s">
        <v>77</v>
      </c>
      <c r="BU9" t="s">
        <v>77</v>
      </c>
      <c r="BV9" t="s">
        <v>77</v>
      </c>
      <c r="BW9" t="s">
        <v>77</v>
      </c>
      <c r="BX9">
        <v>0</v>
      </c>
    </row>
    <row r="10" spans="1:76" x14ac:dyDescent="0.45">
      <c r="A10">
        <v>40</v>
      </c>
      <c r="B10" s="1">
        <v>44148.643055555556</v>
      </c>
      <c r="C10" t="s">
        <v>539</v>
      </c>
      <c r="D10" t="s">
        <v>540</v>
      </c>
      <c r="E10" t="s">
        <v>541</v>
      </c>
      <c r="F10">
        <v>0</v>
      </c>
      <c r="G10" t="s">
        <v>1628</v>
      </c>
      <c r="H10" t="s">
        <v>1628</v>
      </c>
      <c r="I10" t="s">
        <v>1619</v>
      </c>
      <c r="J10" t="s">
        <v>542</v>
      </c>
      <c r="K10" t="s">
        <v>77</v>
      </c>
      <c r="L10" t="s">
        <v>78</v>
      </c>
      <c r="M10" t="s">
        <v>560</v>
      </c>
      <c r="N10" t="s">
        <v>77</v>
      </c>
      <c r="O10" t="s">
        <v>75</v>
      </c>
      <c r="P10">
        <v>90090</v>
      </c>
      <c r="Q10" t="s">
        <v>546</v>
      </c>
      <c r="AE10" t="s">
        <v>77</v>
      </c>
      <c r="AG10" t="s">
        <v>77</v>
      </c>
      <c r="AH10" t="s">
        <v>77</v>
      </c>
      <c r="AJ10" t="s">
        <v>77</v>
      </c>
      <c r="AK10" t="s">
        <v>77</v>
      </c>
      <c r="AQ10" t="s">
        <v>77</v>
      </c>
      <c r="AT10" t="s">
        <v>77</v>
      </c>
      <c r="AU10" t="s">
        <v>77</v>
      </c>
      <c r="AV10" t="s">
        <v>77</v>
      </c>
      <c r="AX10" t="s">
        <v>77</v>
      </c>
      <c r="BA10" t="s">
        <v>77</v>
      </c>
      <c r="BB10" t="s">
        <v>77</v>
      </c>
      <c r="BG10" t="s">
        <v>77</v>
      </c>
      <c r="BJ10" t="s">
        <v>77</v>
      </c>
      <c r="BK10" t="s">
        <v>77</v>
      </c>
      <c r="BM10" t="s">
        <v>77</v>
      </c>
      <c r="BS10" t="s">
        <v>77</v>
      </c>
      <c r="BT10" t="s">
        <v>77</v>
      </c>
      <c r="BU10" t="s">
        <v>77</v>
      </c>
      <c r="BV10" t="s">
        <v>77</v>
      </c>
      <c r="BW10" t="s">
        <v>77</v>
      </c>
      <c r="BX10">
        <v>0</v>
      </c>
    </row>
    <row r="11" spans="1:76" x14ac:dyDescent="0.45">
      <c r="A11">
        <v>40</v>
      </c>
      <c r="B11" s="1">
        <v>44148.643055555556</v>
      </c>
      <c r="C11" t="s">
        <v>539</v>
      </c>
      <c r="D11" t="s">
        <v>540</v>
      </c>
      <c r="E11" t="s">
        <v>541</v>
      </c>
      <c r="F11">
        <v>1</v>
      </c>
      <c r="G11" t="s">
        <v>1628</v>
      </c>
      <c r="H11" t="s">
        <v>1628</v>
      </c>
      <c r="I11" t="s">
        <v>1619</v>
      </c>
      <c r="J11" t="s">
        <v>542</v>
      </c>
      <c r="K11" t="s">
        <v>561</v>
      </c>
      <c r="L11" t="s">
        <v>78</v>
      </c>
      <c r="M11" t="s">
        <v>548</v>
      </c>
      <c r="N11" t="s">
        <v>562</v>
      </c>
      <c r="O11" t="s">
        <v>75</v>
      </c>
      <c r="P11">
        <v>98440</v>
      </c>
      <c r="Q11" t="s">
        <v>546</v>
      </c>
      <c r="R11">
        <v>100840.1333</v>
      </c>
      <c r="AE11" t="s">
        <v>77</v>
      </c>
      <c r="AG11" t="s">
        <v>563</v>
      </c>
      <c r="AH11" t="s">
        <v>77</v>
      </c>
      <c r="AJ11" t="s">
        <v>77</v>
      </c>
      <c r="AK11" t="s">
        <v>77</v>
      </c>
      <c r="AQ11" t="s">
        <v>77</v>
      </c>
      <c r="AT11" t="s">
        <v>77</v>
      </c>
      <c r="AU11" t="s">
        <v>77</v>
      </c>
      <c r="AV11" t="s">
        <v>77</v>
      </c>
      <c r="AX11" t="s">
        <v>77</v>
      </c>
      <c r="BA11" t="s">
        <v>77</v>
      </c>
      <c r="BB11" t="s">
        <v>77</v>
      </c>
      <c r="BG11" t="s">
        <v>77</v>
      </c>
      <c r="BJ11" t="s">
        <v>77</v>
      </c>
      <c r="BK11" t="s">
        <v>77</v>
      </c>
      <c r="BM11" t="s">
        <v>77</v>
      </c>
      <c r="BS11" t="s">
        <v>77</v>
      </c>
      <c r="BT11" t="s">
        <v>77</v>
      </c>
      <c r="BU11" t="s">
        <v>77</v>
      </c>
      <c r="BV11" t="s">
        <v>77</v>
      </c>
      <c r="BW11" t="s">
        <v>77</v>
      </c>
      <c r="BX11">
        <v>0</v>
      </c>
    </row>
    <row r="12" spans="1:76" x14ac:dyDescent="0.45">
      <c r="A12">
        <v>40</v>
      </c>
      <c r="B12" s="1">
        <v>44148.643055555556</v>
      </c>
      <c r="C12" t="s">
        <v>539</v>
      </c>
      <c r="D12" t="s">
        <v>540</v>
      </c>
      <c r="E12" t="s">
        <v>541</v>
      </c>
      <c r="F12">
        <v>0</v>
      </c>
      <c r="G12" t="s">
        <v>1628</v>
      </c>
      <c r="H12" t="s">
        <v>1628</v>
      </c>
      <c r="I12" t="s">
        <v>1619</v>
      </c>
      <c r="J12" t="s">
        <v>542</v>
      </c>
      <c r="K12" t="s">
        <v>77</v>
      </c>
      <c r="L12" t="s">
        <v>79</v>
      </c>
      <c r="M12" t="s">
        <v>560</v>
      </c>
      <c r="N12" t="s">
        <v>564</v>
      </c>
      <c r="O12" t="s">
        <v>75</v>
      </c>
      <c r="P12">
        <v>12350</v>
      </c>
      <c r="Q12" t="s">
        <v>546</v>
      </c>
      <c r="AE12" t="s">
        <v>77</v>
      </c>
      <c r="AG12" t="s">
        <v>77</v>
      </c>
      <c r="AH12" t="s">
        <v>77</v>
      </c>
      <c r="AJ12" t="s">
        <v>77</v>
      </c>
      <c r="AK12" t="s">
        <v>77</v>
      </c>
      <c r="AQ12" t="s">
        <v>77</v>
      </c>
      <c r="AT12" t="s">
        <v>77</v>
      </c>
      <c r="AU12" t="s">
        <v>77</v>
      </c>
      <c r="AV12" t="s">
        <v>77</v>
      </c>
      <c r="AX12" t="s">
        <v>77</v>
      </c>
      <c r="BA12" t="s">
        <v>77</v>
      </c>
      <c r="BB12" t="s">
        <v>77</v>
      </c>
      <c r="BG12" t="s">
        <v>77</v>
      </c>
      <c r="BJ12" t="s">
        <v>77</v>
      </c>
      <c r="BK12" t="s">
        <v>77</v>
      </c>
      <c r="BM12" t="s">
        <v>77</v>
      </c>
      <c r="BS12" t="s">
        <v>77</v>
      </c>
      <c r="BT12" t="s">
        <v>77</v>
      </c>
      <c r="BU12" t="s">
        <v>77</v>
      </c>
      <c r="BV12" t="s">
        <v>77</v>
      </c>
      <c r="BW12" t="s">
        <v>77</v>
      </c>
      <c r="BX12">
        <v>0</v>
      </c>
    </row>
    <row r="13" spans="1:76" x14ac:dyDescent="0.45">
      <c r="A13">
        <v>42</v>
      </c>
      <c r="B13" s="1">
        <v>44150.992361111108</v>
      </c>
      <c r="C13" t="s">
        <v>565</v>
      </c>
      <c r="D13" t="s">
        <v>540</v>
      </c>
      <c r="E13" t="s">
        <v>541</v>
      </c>
      <c r="F13">
        <v>0</v>
      </c>
      <c r="G13" t="s">
        <v>1628</v>
      </c>
      <c r="H13" t="s">
        <v>1628</v>
      </c>
      <c r="I13" t="s">
        <v>1619</v>
      </c>
      <c r="J13" t="s">
        <v>542</v>
      </c>
      <c r="K13" t="s">
        <v>77</v>
      </c>
      <c r="L13" t="s">
        <v>74</v>
      </c>
      <c r="M13" t="s">
        <v>566</v>
      </c>
      <c r="N13" t="s">
        <v>567</v>
      </c>
      <c r="O13" t="s">
        <v>75</v>
      </c>
      <c r="P13">
        <v>1816968.2560000001</v>
      </c>
      <c r="Q13" t="s">
        <v>546</v>
      </c>
      <c r="T13">
        <v>1</v>
      </c>
      <c r="W13">
        <v>1</v>
      </c>
      <c r="AE13" t="s">
        <v>77</v>
      </c>
      <c r="AG13" t="s">
        <v>77</v>
      </c>
      <c r="AH13" t="s">
        <v>77</v>
      </c>
      <c r="AJ13" t="s">
        <v>77</v>
      </c>
      <c r="AK13" t="s">
        <v>77</v>
      </c>
      <c r="AQ13" t="s">
        <v>77</v>
      </c>
      <c r="AT13" t="s">
        <v>77</v>
      </c>
      <c r="AU13" t="s">
        <v>77</v>
      </c>
      <c r="AV13" t="s">
        <v>77</v>
      </c>
      <c r="AX13" t="s">
        <v>77</v>
      </c>
      <c r="BA13" t="s">
        <v>77</v>
      </c>
      <c r="BB13" t="s">
        <v>77</v>
      </c>
      <c r="BG13" t="s">
        <v>77</v>
      </c>
      <c r="BJ13" t="s">
        <v>77</v>
      </c>
      <c r="BK13" t="s">
        <v>77</v>
      </c>
      <c r="BM13" t="s">
        <v>77</v>
      </c>
      <c r="BS13" t="s">
        <v>77</v>
      </c>
      <c r="BT13" t="s">
        <v>77</v>
      </c>
      <c r="BU13" t="s">
        <v>77</v>
      </c>
      <c r="BV13" t="s">
        <v>77</v>
      </c>
      <c r="BW13" t="s">
        <v>77</v>
      </c>
      <c r="BX13">
        <v>0</v>
      </c>
    </row>
    <row r="14" spans="1:76" x14ac:dyDescent="0.45">
      <c r="A14">
        <v>42</v>
      </c>
      <c r="B14" s="1">
        <v>44150.992361111108</v>
      </c>
      <c r="C14" t="s">
        <v>565</v>
      </c>
      <c r="D14" t="s">
        <v>540</v>
      </c>
      <c r="E14" t="s">
        <v>541</v>
      </c>
      <c r="F14">
        <v>1</v>
      </c>
      <c r="G14" t="s">
        <v>1628</v>
      </c>
      <c r="H14" t="s">
        <v>1628</v>
      </c>
      <c r="I14" t="s">
        <v>1619</v>
      </c>
      <c r="J14" t="s">
        <v>542</v>
      </c>
      <c r="K14" t="s">
        <v>568</v>
      </c>
      <c r="L14" t="s">
        <v>74</v>
      </c>
      <c r="M14" t="s">
        <v>569</v>
      </c>
      <c r="N14" t="s">
        <v>570</v>
      </c>
      <c r="O14" t="s">
        <v>75</v>
      </c>
      <c r="P14">
        <v>1378361.513</v>
      </c>
      <c r="Q14" t="s">
        <v>546</v>
      </c>
      <c r="R14">
        <v>1597664.8840000001</v>
      </c>
      <c r="T14">
        <v>1</v>
      </c>
      <c r="W14">
        <v>1</v>
      </c>
      <c r="AE14" t="s">
        <v>77</v>
      </c>
      <c r="AG14" t="s">
        <v>571</v>
      </c>
      <c r="AH14" t="s">
        <v>77</v>
      </c>
      <c r="AJ14" t="s">
        <v>77</v>
      </c>
      <c r="AK14" t="s">
        <v>77</v>
      </c>
      <c r="AQ14" t="s">
        <v>77</v>
      </c>
      <c r="AT14" t="s">
        <v>77</v>
      </c>
      <c r="AU14" t="s">
        <v>77</v>
      </c>
      <c r="AV14" t="s">
        <v>77</v>
      </c>
      <c r="AX14" t="s">
        <v>77</v>
      </c>
      <c r="BA14" t="s">
        <v>77</v>
      </c>
      <c r="BB14" t="s">
        <v>77</v>
      </c>
      <c r="BG14" t="s">
        <v>77</v>
      </c>
      <c r="BJ14" t="s">
        <v>77</v>
      </c>
      <c r="BK14" t="s">
        <v>77</v>
      </c>
      <c r="BM14" t="s">
        <v>77</v>
      </c>
      <c r="BS14" t="s">
        <v>77</v>
      </c>
      <c r="BT14" t="s">
        <v>77</v>
      </c>
      <c r="BU14" t="s">
        <v>77</v>
      </c>
      <c r="BV14" t="s">
        <v>77</v>
      </c>
      <c r="BW14" t="s">
        <v>77</v>
      </c>
      <c r="BX14">
        <v>0</v>
      </c>
    </row>
    <row r="15" spans="1:76" x14ac:dyDescent="0.45">
      <c r="A15">
        <v>42</v>
      </c>
      <c r="B15" s="1">
        <v>44150.992361111108</v>
      </c>
      <c r="C15" t="s">
        <v>565</v>
      </c>
      <c r="D15" t="s">
        <v>540</v>
      </c>
      <c r="E15" t="s">
        <v>541</v>
      </c>
      <c r="F15">
        <v>0</v>
      </c>
      <c r="G15" t="s">
        <v>1628</v>
      </c>
      <c r="H15" t="s">
        <v>1628</v>
      </c>
      <c r="I15" t="s">
        <v>1619</v>
      </c>
      <c r="J15" t="s">
        <v>542</v>
      </c>
      <c r="K15" t="s">
        <v>77</v>
      </c>
      <c r="L15" t="s">
        <v>78</v>
      </c>
      <c r="M15" t="s">
        <v>572</v>
      </c>
      <c r="N15" t="s">
        <v>573</v>
      </c>
      <c r="O15" t="s">
        <v>75</v>
      </c>
      <c r="P15">
        <v>280048.40000000002</v>
      </c>
      <c r="Q15" t="s">
        <v>76</v>
      </c>
      <c r="AE15" t="s">
        <v>77</v>
      </c>
      <c r="AG15" t="s">
        <v>77</v>
      </c>
      <c r="AH15" t="s">
        <v>77</v>
      </c>
      <c r="AJ15" t="s">
        <v>77</v>
      </c>
      <c r="AK15" t="s">
        <v>77</v>
      </c>
      <c r="AQ15" t="s">
        <v>77</v>
      </c>
      <c r="AT15" t="s">
        <v>77</v>
      </c>
      <c r="AU15" t="s">
        <v>77</v>
      </c>
      <c r="AV15" t="s">
        <v>77</v>
      </c>
      <c r="AX15" t="s">
        <v>77</v>
      </c>
      <c r="BA15" t="s">
        <v>77</v>
      </c>
      <c r="BB15" t="s">
        <v>77</v>
      </c>
      <c r="BG15" t="s">
        <v>77</v>
      </c>
      <c r="BJ15" t="s">
        <v>77</v>
      </c>
      <c r="BK15" t="s">
        <v>77</v>
      </c>
      <c r="BM15" t="s">
        <v>77</v>
      </c>
      <c r="BS15" t="s">
        <v>77</v>
      </c>
      <c r="BT15" t="s">
        <v>77</v>
      </c>
      <c r="BU15" t="s">
        <v>77</v>
      </c>
      <c r="BV15" t="s">
        <v>77</v>
      </c>
      <c r="BW15" t="s">
        <v>77</v>
      </c>
      <c r="BX15">
        <v>0</v>
      </c>
    </row>
    <row r="16" spans="1:76" x14ac:dyDescent="0.45">
      <c r="A16">
        <v>42</v>
      </c>
      <c r="B16" s="1">
        <v>44150.992361111108</v>
      </c>
      <c r="C16" t="s">
        <v>565</v>
      </c>
      <c r="D16" t="s">
        <v>540</v>
      </c>
      <c r="E16" t="s">
        <v>541</v>
      </c>
      <c r="F16">
        <v>0</v>
      </c>
      <c r="G16" t="s">
        <v>1628</v>
      </c>
      <c r="H16" t="s">
        <v>1628</v>
      </c>
      <c r="I16" t="s">
        <v>1619</v>
      </c>
      <c r="J16" t="s">
        <v>542</v>
      </c>
      <c r="K16" t="s">
        <v>77</v>
      </c>
      <c r="L16" t="s">
        <v>78</v>
      </c>
      <c r="M16" t="s">
        <v>574</v>
      </c>
      <c r="N16" t="s">
        <v>575</v>
      </c>
      <c r="O16" t="s">
        <v>75</v>
      </c>
      <c r="P16">
        <v>15067</v>
      </c>
      <c r="Q16" t="s">
        <v>76</v>
      </c>
      <c r="AE16" t="s">
        <v>77</v>
      </c>
      <c r="AG16" t="s">
        <v>77</v>
      </c>
      <c r="AH16" t="s">
        <v>77</v>
      </c>
      <c r="AJ16" t="s">
        <v>77</v>
      </c>
      <c r="AK16" t="s">
        <v>77</v>
      </c>
      <c r="AQ16" t="s">
        <v>77</v>
      </c>
      <c r="AT16" t="s">
        <v>77</v>
      </c>
      <c r="AU16" t="s">
        <v>77</v>
      </c>
      <c r="AV16" t="s">
        <v>77</v>
      </c>
      <c r="AX16" t="s">
        <v>77</v>
      </c>
      <c r="BA16" t="s">
        <v>77</v>
      </c>
      <c r="BB16" t="s">
        <v>77</v>
      </c>
      <c r="BG16" t="s">
        <v>77</v>
      </c>
      <c r="BJ16" t="s">
        <v>77</v>
      </c>
      <c r="BK16" t="s">
        <v>77</v>
      </c>
      <c r="BM16" t="s">
        <v>77</v>
      </c>
      <c r="BS16" t="s">
        <v>77</v>
      </c>
      <c r="BT16" t="s">
        <v>77</v>
      </c>
      <c r="BU16" t="s">
        <v>77</v>
      </c>
      <c r="BV16" t="s">
        <v>77</v>
      </c>
      <c r="BW16" t="s">
        <v>77</v>
      </c>
      <c r="BX16">
        <v>0</v>
      </c>
    </row>
    <row r="17" spans="1:76" x14ac:dyDescent="0.45">
      <c r="A17">
        <v>42</v>
      </c>
      <c r="B17" s="1">
        <v>44150.992361111108</v>
      </c>
      <c r="C17" t="s">
        <v>565</v>
      </c>
      <c r="D17" t="s">
        <v>540</v>
      </c>
      <c r="E17" t="s">
        <v>541</v>
      </c>
      <c r="F17">
        <v>0</v>
      </c>
      <c r="G17" t="s">
        <v>1628</v>
      </c>
      <c r="H17" t="s">
        <v>1628</v>
      </c>
      <c r="I17" t="s">
        <v>1619</v>
      </c>
      <c r="J17" t="s">
        <v>542</v>
      </c>
      <c r="K17" t="s">
        <v>77</v>
      </c>
      <c r="L17" t="s">
        <v>78</v>
      </c>
      <c r="M17" t="s">
        <v>576</v>
      </c>
      <c r="N17" t="s">
        <v>577</v>
      </c>
      <c r="O17" t="s">
        <v>75</v>
      </c>
      <c r="P17">
        <v>34862.199999999997</v>
      </c>
      <c r="Q17" t="s">
        <v>76</v>
      </c>
      <c r="AE17" t="s">
        <v>77</v>
      </c>
      <c r="AG17" t="s">
        <v>77</v>
      </c>
      <c r="AH17" t="s">
        <v>77</v>
      </c>
      <c r="AJ17" t="s">
        <v>77</v>
      </c>
      <c r="AK17" t="s">
        <v>77</v>
      </c>
      <c r="AQ17" t="s">
        <v>77</v>
      </c>
      <c r="AT17" t="s">
        <v>77</v>
      </c>
      <c r="AU17" t="s">
        <v>77</v>
      </c>
      <c r="AV17" t="s">
        <v>77</v>
      </c>
      <c r="AX17" t="s">
        <v>77</v>
      </c>
      <c r="BA17" t="s">
        <v>77</v>
      </c>
      <c r="BB17" t="s">
        <v>77</v>
      </c>
      <c r="BG17" t="s">
        <v>77</v>
      </c>
      <c r="BJ17" t="s">
        <v>77</v>
      </c>
      <c r="BK17" t="s">
        <v>77</v>
      </c>
      <c r="BM17" t="s">
        <v>77</v>
      </c>
      <c r="BS17" t="s">
        <v>77</v>
      </c>
      <c r="BT17" t="s">
        <v>77</v>
      </c>
      <c r="BU17" t="s">
        <v>77</v>
      </c>
      <c r="BV17" t="s">
        <v>77</v>
      </c>
      <c r="BW17" t="s">
        <v>77</v>
      </c>
      <c r="BX17">
        <v>0</v>
      </c>
    </row>
    <row r="18" spans="1:76" x14ac:dyDescent="0.45">
      <c r="A18">
        <v>42</v>
      </c>
      <c r="B18" s="1">
        <v>44150.992361111108</v>
      </c>
      <c r="C18" t="s">
        <v>565</v>
      </c>
      <c r="D18" t="s">
        <v>540</v>
      </c>
      <c r="E18" t="s">
        <v>541</v>
      </c>
      <c r="F18">
        <v>0</v>
      </c>
      <c r="G18" t="s">
        <v>1628</v>
      </c>
      <c r="H18" t="s">
        <v>1628</v>
      </c>
      <c r="I18" t="s">
        <v>1619</v>
      </c>
      <c r="J18" t="s">
        <v>542</v>
      </c>
      <c r="K18" t="s">
        <v>77</v>
      </c>
      <c r="L18" t="s">
        <v>78</v>
      </c>
      <c r="M18" t="s">
        <v>578</v>
      </c>
      <c r="N18" t="s">
        <v>579</v>
      </c>
      <c r="O18" t="s">
        <v>75</v>
      </c>
      <c r="P18">
        <v>227365</v>
      </c>
      <c r="Q18" t="s">
        <v>76</v>
      </c>
      <c r="AE18" t="s">
        <v>77</v>
      </c>
      <c r="AG18" t="s">
        <v>77</v>
      </c>
      <c r="AH18" t="s">
        <v>77</v>
      </c>
      <c r="AJ18" t="s">
        <v>77</v>
      </c>
      <c r="AK18" t="s">
        <v>77</v>
      </c>
      <c r="AQ18" t="s">
        <v>77</v>
      </c>
      <c r="AT18" t="s">
        <v>77</v>
      </c>
      <c r="AU18" t="s">
        <v>77</v>
      </c>
      <c r="AV18" t="s">
        <v>77</v>
      </c>
      <c r="AX18" t="s">
        <v>77</v>
      </c>
      <c r="BA18" t="s">
        <v>77</v>
      </c>
      <c r="BB18" t="s">
        <v>77</v>
      </c>
      <c r="BG18" t="s">
        <v>77</v>
      </c>
      <c r="BJ18" t="s">
        <v>77</v>
      </c>
      <c r="BK18" t="s">
        <v>77</v>
      </c>
      <c r="BM18" t="s">
        <v>77</v>
      </c>
      <c r="BS18" t="s">
        <v>77</v>
      </c>
      <c r="BT18" t="s">
        <v>77</v>
      </c>
      <c r="BU18" t="s">
        <v>77</v>
      </c>
      <c r="BV18" t="s">
        <v>77</v>
      </c>
      <c r="BW18" t="s">
        <v>77</v>
      </c>
      <c r="BX18">
        <v>0</v>
      </c>
    </row>
    <row r="19" spans="1:76" x14ac:dyDescent="0.45">
      <c r="A19">
        <v>42</v>
      </c>
      <c r="B19" s="1">
        <v>44150.992361111108</v>
      </c>
      <c r="C19" t="s">
        <v>565</v>
      </c>
      <c r="D19" t="s">
        <v>540</v>
      </c>
      <c r="E19" t="s">
        <v>541</v>
      </c>
      <c r="F19">
        <v>0</v>
      </c>
      <c r="G19" t="s">
        <v>1628</v>
      </c>
      <c r="H19" t="s">
        <v>1628</v>
      </c>
      <c r="I19" t="s">
        <v>1619</v>
      </c>
      <c r="J19" t="s">
        <v>542</v>
      </c>
      <c r="K19" t="s">
        <v>77</v>
      </c>
      <c r="L19" t="s">
        <v>78</v>
      </c>
      <c r="M19" t="s">
        <v>580</v>
      </c>
      <c r="N19" t="s">
        <v>581</v>
      </c>
      <c r="O19" t="s">
        <v>75</v>
      </c>
      <c r="P19">
        <v>19343</v>
      </c>
      <c r="Q19" t="s">
        <v>76</v>
      </c>
      <c r="AE19" t="s">
        <v>77</v>
      </c>
      <c r="AG19" t="s">
        <v>77</v>
      </c>
      <c r="AH19" t="s">
        <v>77</v>
      </c>
      <c r="AJ19" t="s">
        <v>77</v>
      </c>
      <c r="AK19" t="s">
        <v>77</v>
      </c>
      <c r="AQ19" t="s">
        <v>77</v>
      </c>
      <c r="AT19" t="s">
        <v>77</v>
      </c>
      <c r="AU19" t="s">
        <v>77</v>
      </c>
      <c r="AV19" t="s">
        <v>77</v>
      </c>
      <c r="AX19" t="s">
        <v>77</v>
      </c>
      <c r="BA19" t="s">
        <v>77</v>
      </c>
      <c r="BB19" t="s">
        <v>77</v>
      </c>
      <c r="BG19" t="s">
        <v>77</v>
      </c>
      <c r="BJ19" t="s">
        <v>77</v>
      </c>
      <c r="BK19" t="s">
        <v>77</v>
      </c>
      <c r="BM19" t="s">
        <v>77</v>
      </c>
      <c r="BS19" t="s">
        <v>77</v>
      </c>
      <c r="BT19" t="s">
        <v>77</v>
      </c>
      <c r="BU19" t="s">
        <v>77</v>
      </c>
      <c r="BV19" t="s">
        <v>77</v>
      </c>
      <c r="BW19" t="s">
        <v>77</v>
      </c>
      <c r="BX19">
        <v>0</v>
      </c>
    </row>
    <row r="20" spans="1:76" x14ac:dyDescent="0.45">
      <c r="A20">
        <v>42</v>
      </c>
      <c r="B20" s="1">
        <v>44150.992361111108</v>
      </c>
      <c r="C20" t="s">
        <v>565</v>
      </c>
      <c r="D20" t="s">
        <v>540</v>
      </c>
      <c r="E20" t="s">
        <v>541</v>
      </c>
      <c r="F20">
        <v>0</v>
      </c>
      <c r="G20" t="s">
        <v>1628</v>
      </c>
      <c r="H20" t="s">
        <v>1628</v>
      </c>
      <c r="I20" t="s">
        <v>1619</v>
      </c>
      <c r="J20" t="s">
        <v>542</v>
      </c>
      <c r="K20" t="s">
        <v>77</v>
      </c>
      <c r="L20" t="s">
        <v>78</v>
      </c>
      <c r="M20" t="s">
        <v>582</v>
      </c>
      <c r="N20" t="s">
        <v>583</v>
      </c>
      <c r="O20" t="s">
        <v>75</v>
      </c>
      <c r="P20">
        <v>37272.5</v>
      </c>
      <c r="Q20" t="s">
        <v>76</v>
      </c>
      <c r="AE20" t="s">
        <v>77</v>
      </c>
      <c r="AG20" t="s">
        <v>77</v>
      </c>
      <c r="AH20" t="s">
        <v>77</v>
      </c>
      <c r="AJ20" t="s">
        <v>77</v>
      </c>
      <c r="AK20" t="s">
        <v>77</v>
      </c>
      <c r="AQ20" t="s">
        <v>77</v>
      </c>
      <c r="AT20" t="s">
        <v>77</v>
      </c>
      <c r="AU20" t="s">
        <v>77</v>
      </c>
      <c r="AV20" t="s">
        <v>77</v>
      </c>
      <c r="AX20" t="s">
        <v>77</v>
      </c>
      <c r="BA20" t="s">
        <v>77</v>
      </c>
      <c r="BB20" t="s">
        <v>77</v>
      </c>
      <c r="BG20" t="s">
        <v>77</v>
      </c>
      <c r="BJ20" t="s">
        <v>77</v>
      </c>
      <c r="BK20" t="s">
        <v>77</v>
      </c>
      <c r="BM20" t="s">
        <v>77</v>
      </c>
      <c r="BS20" t="s">
        <v>77</v>
      </c>
      <c r="BT20" t="s">
        <v>77</v>
      </c>
      <c r="BU20" t="s">
        <v>77</v>
      </c>
      <c r="BV20" t="s">
        <v>77</v>
      </c>
      <c r="BW20" t="s">
        <v>77</v>
      </c>
      <c r="BX20">
        <v>0</v>
      </c>
    </row>
    <row r="21" spans="1:76" x14ac:dyDescent="0.45">
      <c r="A21">
        <v>42</v>
      </c>
      <c r="B21" s="1">
        <v>44150.992361111108</v>
      </c>
      <c r="C21" t="s">
        <v>565</v>
      </c>
      <c r="D21" t="s">
        <v>540</v>
      </c>
      <c r="E21" t="s">
        <v>541</v>
      </c>
      <c r="F21">
        <v>1</v>
      </c>
      <c r="G21" t="s">
        <v>1628</v>
      </c>
      <c r="H21" t="s">
        <v>1628</v>
      </c>
      <c r="I21" t="s">
        <v>1619</v>
      </c>
      <c r="J21" t="s">
        <v>542</v>
      </c>
      <c r="K21" t="s">
        <v>584</v>
      </c>
      <c r="L21" t="s">
        <v>78</v>
      </c>
      <c r="M21" t="s">
        <v>585</v>
      </c>
      <c r="N21" t="s">
        <v>586</v>
      </c>
      <c r="O21" t="s">
        <v>75</v>
      </c>
      <c r="P21">
        <v>258625</v>
      </c>
      <c r="Q21" t="s">
        <v>76</v>
      </c>
      <c r="R21">
        <v>95311.684999999998</v>
      </c>
      <c r="W21">
        <v>1</v>
      </c>
      <c r="AE21" t="s">
        <v>77</v>
      </c>
      <c r="AG21" t="s">
        <v>587</v>
      </c>
      <c r="AH21" t="s">
        <v>77</v>
      </c>
      <c r="AJ21" t="s">
        <v>77</v>
      </c>
      <c r="AK21" t="s">
        <v>77</v>
      </c>
      <c r="AQ21" t="s">
        <v>77</v>
      </c>
      <c r="AT21" t="s">
        <v>77</v>
      </c>
      <c r="AU21" t="s">
        <v>77</v>
      </c>
      <c r="AV21" t="s">
        <v>77</v>
      </c>
      <c r="AX21" t="s">
        <v>77</v>
      </c>
      <c r="BA21" t="s">
        <v>77</v>
      </c>
      <c r="BB21" t="s">
        <v>77</v>
      </c>
      <c r="BG21" t="s">
        <v>77</v>
      </c>
      <c r="BJ21" t="s">
        <v>77</v>
      </c>
      <c r="BK21" t="s">
        <v>77</v>
      </c>
      <c r="BM21" t="s">
        <v>77</v>
      </c>
      <c r="BS21" t="s">
        <v>77</v>
      </c>
      <c r="BT21" t="s">
        <v>77</v>
      </c>
      <c r="BU21" t="s">
        <v>77</v>
      </c>
      <c r="BV21" t="s">
        <v>77</v>
      </c>
      <c r="BW21" t="s">
        <v>77</v>
      </c>
      <c r="BX21">
        <v>0</v>
      </c>
    </row>
    <row r="22" spans="1:76" x14ac:dyDescent="0.45">
      <c r="A22">
        <v>42</v>
      </c>
      <c r="B22" s="1">
        <v>44150.992361111108</v>
      </c>
      <c r="C22" t="s">
        <v>565</v>
      </c>
      <c r="D22" t="s">
        <v>540</v>
      </c>
      <c r="E22" t="s">
        <v>541</v>
      </c>
      <c r="F22">
        <v>0</v>
      </c>
      <c r="G22" t="s">
        <v>1628</v>
      </c>
      <c r="H22" t="s">
        <v>1628</v>
      </c>
      <c r="I22" t="s">
        <v>1619</v>
      </c>
      <c r="J22" t="s">
        <v>542</v>
      </c>
      <c r="K22" t="s">
        <v>77</v>
      </c>
      <c r="L22" t="s">
        <v>78</v>
      </c>
      <c r="M22" t="s">
        <v>588</v>
      </c>
      <c r="N22" t="s">
        <v>589</v>
      </c>
      <c r="O22" t="s">
        <v>75</v>
      </c>
      <c r="P22">
        <v>38675</v>
      </c>
      <c r="Q22" t="s">
        <v>76</v>
      </c>
      <c r="W22">
        <v>1</v>
      </c>
      <c r="AE22" t="s">
        <v>77</v>
      </c>
      <c r="AG22" t="s">
        <v>77</v>
      </c>
      <c r="AH22" t="s">
        <v>77</v>
      </c>
      <c r="AJ22" t="s">
        <v>77</v>
      </c>
      <c r="AK22" t="s">
        <v>77</v>
      </c>
      <c r="AQ22" t="s">
        <v>77</v>
      </c>
      <c r="AT22" t="s">
        <v>77</v>
      </c>
      <c r="AU22" t="s">
        <v>77</v>
      </c>
      <c r="AV22" t="s">
        <v>77</v>
      </c>
      <c r="AX22" t="s">
        <v>77</v>
      </c>
      <c r="BA22" t="s">
        <v>77</v>
      </c>
      <c r="BB22" t="s">
        <v>77</v>
      </c>
      <c r="BG22" t="s">
        <v>77</v>
      </c>
      <c r="BJ22" t="s">
        <v>77</v>
      </c>
      <c r="BK22" t="s">
        <v>77</v>
      </c>
      <c r="BM22" t="s">
        <v>77</v>
      </c>
      <c r="BS22" t="s">
        <v>77</v>
      </c>
      <c r="BT22" t="s">
        <v>77</v>
      </c>
      <c r="BU22" t="s">
        <v>77</v>
      </c>
      <c r="BV22" t="s">
        <v>77</v>
      </c>
      <c r="BW22" t="s">
        <v>77</v>
      </c>
      <c r="BX22">
        <v>0</v>
      </c>
    </row>
    <row r="23" spans="1:76" x14ac:dyDescent="0.45">
      <c r="A23">
        <v>42</v>
      </c>
      <c r="B23" s="1">
        <v>44150.992361111108</v>
      </c>
      <c r="C23" t="s">
        <v>565</v>
      </c>
      <c r="D23" t="s">
        <v>540</v>
      </c>
      <c r="E23" t="s">
        <v>541</v>
      </c>
      <c r="F23">
        <v>0</v>
      </c>
      <c r="G23" t="s">
        <v>1628</v>
      </c>
      <c r="H23" t="s">
        <v>1628</v>
      </c>
      <c r="I23" t="s">
        <v>1619</v>
      </c>
      <c r="J23" t="s">
        <v>542</v>
      </c>
      <c r="K23" t="s">
        <v>77</v>
      </c>
      <c r="L23" t="s">
        <v>78</v>
      </c>
      <c r="M23" t="s">
        <v>590</v>
      </c>
      <c r="N23" t="s">
        <v>591</v>
      </c>
      <c r="O23" t="s">
        <v>75</v>
      </c>
      <c r="P23">
        <v>19843.75</v>
      </c>
      <c r="Q23" t="s">
        <v>76</v>
      </c>
      <c r="W23">
        <v>1</v>
      </c>
      <c r="AE23" t="s">
        <v>77</v>
      </c>
      <c r="AG23" t="s">
        <v>77</v>
      </c>
      <c r="AH23" t="s">
        <v>77</v>
      </c>
      <c r="AJ23" t="s">
        <v>77</v>
      </c>
      <c r="AK23" t="s">
        <v>77</v>
      </c>
      <c r="AQ23" t="s">
        <v>77</v>
      </c>
      <c r="AT23" t="s">
        <v>77</v>
      </c>
      <c r="AU23" t="s">
        <v>77</v>
      </c>
      <c r="AV23" t="s">
        <v>77</v>
      </c>
      <c r="AX23" t="s">
        <v>77</v>
      </c>
      <c r="BA23" t="s">
        <v>77</v>
      </c>
      <c r="BB23" t="s">
        <v>77</v>
      </c>
      <c r="BG23" t="s">
        <v>77</v>
      </c>
      <c r="BJ23" t="s">
        <v>77</v>
      </c>
      <c r="BK23" t="s">
        <v>77</v>
      </c>
      <c r="BM23" t="s">
        <v>77</v>
      </c>
      <c r="BS23" t="s">
        <v>77</v>
      </c>
      <c r="BT23" t="s">
        <v>77</v>
      </c>
      <c r="BU23" t="s">
        <v>77</v>
      </c>
      <c r="BV23" t="s">
        <v>77</v>
      </c>
      <c r="BW23" t="s">
        <v>77</v>
      </c>
      <c r="BX23">
        <v>0</v>
      </c>
    </row>
    <row r="24" spans="1:76" x14ac:dyDescent="0.45">
      <c r="A24">
        <v>42</v>
      </c>
      <c r="B24" s="1">
        <v>44150.992361111108</v>
      </c>
      <c r="C24" t="s">
        <v>565</v>
      </c>
      <c r="D24" t="s">
        <v>540</v>
      </c>
      <c r="E24" t="s">
        <v>541</v>
      </c>
      <c r="F24">
        <v>0</v>
      </c>
      <c r="G24" t="s">
        <v>1628</v>
      </c>
      <c r="H24" t="s">
        <v>1628</v>
      </c>
      <c r="I24" t="s">
        <v>1619</v>
      </c>
      <c r="J24" t="s">
        <v>542</v>
      </c>
      <c r="K24" t="s">
        <v>77</v>
      </c>
      <c r="L24" t="s">
        <v>78</v>
      </c>
      <c r="M24" t="s">
        <v>592</v>
      </c>
      <c r="N24" t="s">
        <v>593</v>
      </c>
      <c r="O24" t="s">
        <v>75</v>
      </c>
      <c r="P24">
        <v>22015</v>
      </c>
      <c r="Q24" t="s">
        <v>76</v>
      </c>
      <c r="W24">
        <v>1</v>
      </c>
      <c r="AE24" t="s">
        <v>77</v>
      </c>
      <c r="AG24" t="s">
        <v>77</v>
      </c>
      <c r="AH24" t="s">
        <v>77</v>
      </c>
      <c r="AJ24" t="s">
        <v>77</v>
      </c>
      <c r="AK24" t="s">
        <v>77</v>
      </c>
      <c r="AQ24" t="s">
        <v>77</v>
      </c>
      <c r="AT24" t="s">
        <v>77</v>
      </c>
      <c r="AU24" t="s">
        <v>77</v>
      </c>
      <c r="AV24" t="s">
        <v>77</v>
      </c>
      <c r="AX24" t="s">
        <v>77</v>
      </c>
      <c r="BA24" t="s">
        <v>77</v>
      </c>
      <c r="BB24" t="s">
        <v>77</v>
      </c>
      <c r="BG24" t="s">
        <v>77</v>
      </c>
      <c r="BJ24" t="s">
        <v>77</v>
      </c>
      <c r="BK24" t="s">
        <v>77</v>
      </c>
      <c r="BM24" t="s">
        <v>77</v>
      </c>
      <c r="BS24" t="s">
        <v>77</v>
      </c>
      <c r="BT24" t="s">
        <v>77</v>
      </c>
      <c r="BU24" t="s">
        <v>77</v>
      </c>
      <c r="BV24" t="s">
        <v>77</v>
      </c>
      <c r="BW24" t="s">
        <v>77</v>
      </c>
      <c r="BX24">
        <v>0</v>
      </c>
    </row>
    <row r="25" spans="1:76" x14ac:dyDescent="0.45">
      <c r="A25">
        <v>42</v>
      </c>
      <c r="B25" s="1">
        <v>44150.992361111108</v>
      </c>
      <c r="C25" t="s">
        <v>565</v>
      </c>
      <c r="D25" t="s">
        <v>540</v>
      </c>
      <c r="E25" t="s">
        <v>541</v>
      </c>
      <c r="F25">
        <v>1</v>
      </c>
      <c r="G25" t="s">
        <v>1628</v>
      </c>
      <c r="H25" t="s">
        <v>1628</v>
      </c>
      <c r="I25" t="s">
        <v>1619</v>
      </c>
      <c r="J25" t="s">
        <v>542</v>
      </c>
      <c r="K25" t="s">
        <v>594</v>
      </c>
      <c r="L25" t="s">
        <v>80</v>
      </c>
      <c r="M25" t="s">
        <v>595</v>
      </c>
      <c r="N25" t="s">
        <v>596</v>
      </c>
      <c r="O25" t="s">
        <v>75</v>
      </c>
      <c r="P25">
        <v>230100</v>
      </c>
      <c r="Q25" t="s">
        <v>76</v>
      </c>
      <c r="R25">
        <v>230100</v>
      </c>
      <c r="AE25" t="s">
        <v>77</v>
      </c>
      <c r="AG25" t="s">
        <v>597</v>
      </c>
      <c r="AH25" t="s">
        <v>77</v>
      </c>
      <c r="AJ25" t="s">
        <v>77</v>
      </c>
      <c r="AK25" t="s">
        <v>77</v>
      </c>
      <c r="AQ25" t="s">
        <v>77</v>
      </c>
      <c r="AT25" t="s">
        <v>77</v>
      </c>
      <c r="AU25" t="s">
        <v>77</v>
      </c>
      <c r="AV25" t="s">
        <v>77</v>
      </c>
      <c r="AX25" t="s">
        <v>77</v>
      </c>
      <c r="BA25" t="s">
        <v>77</v>
      </c>
      <c r="BB25" t="s">
        <v>77</v>
      </c>
      <c r="BG25" t="s">
        <v>77</v>
      </c>
      <c r="BJ25" t="s">
        <v>77</v>
      </c>
      <c r="BK25" t="s">
        <v>77</v>
      </c>
      <c r="BM25" t="s">
        <v>77</v>
      </c>
      <c r="BS25" t="s">
        <v>77</v>
      </c>
      <c r="BT25" t="s">
        <v>77</v>
      </c>
      <c r="BU25" t="s">
        <v>77</v>
      </c>
      <c r="BV25" t="s">
        <v>77</v>
      </c>
      <c r="BW25" t="s">
        <v>77</v>
      </c>
      <c r="BX25">
        <v>0</v>
      </c>
    </row>
    <row r="26" spans="1:76" x14ac:dyDescent="0.45">
      <c r="A26">
        <v>43</v>
      </c>
      <c r="B26" s="1">
        <v>44159.004166666666</v>
      </c>
      <c r="C26" t="s">
        <v>598</v>
      </c>
      <c r="D26" t="s">
        <v>540</v>
      </c>
      <c r="E26" t="s">
        <v>541</v>
      </c>
      <c r="F26">
        <v>0</v>
      </c>
      <c r="G26" t="s">
        <v>1628</v>
      </c>
      <c r="H26" t="s">
        <v>1628</v>
      </c>
      <c r="I26" t="s">
        <v>1619</v>
      </c>
      <c r="J26" t="s">
        <v>542</v>
      </c>
      <c r="K26" t="s">
        <v>77</v>
      </c>
      <c r="L26" t="s">
        <v>74</v>
      </c>
      <c r="M26" t="s">
        <v>548</v>
      </c>
      <c r="N26" t="s">
        <v>599</v>
      </c>
      <c r="O26" t="s">
        <v>75</v>
      </c>
      <c r="P26">
        <v>1950395.62</v>
      </c>
      <c r="Q26" t="s">
        <v>546</v>
      </c>
      <c r="AE26" t="s">
        <v>77</v>
      </c>
      <c r="AG26" t="s">
        <v>77</v>
      </c>
      <c r="AH26" t="s">
        <v>77</v>
      </c>
      <c r="AJ26" t="s">
        <v>77</v>
      </c>
      <c r="AK26" t="s">
        <v>77</v>
      </c>
      <c r="AQ26" t="s">
        <v>77</v>
      </c>
      <c r="AT26" t="s">
        <v>77</v>
      </c>
      <c r="AU26" t="s">
        <v>77</v>
      </c>
      <c r="AV26" t="s">
        <v>77</v>
      </c>
      <c r="AX26" t="s">
        <v>77</v>
      </c>
      <c r="BA26" t="s">
        <v>77</v>
      </c>
      <c r="BB26" t="s">
        <v>77</v>
      </c>
      <c r="BG26" t="s">
        <v>77</v>
      </c>
      <c r="BJ26" t="s">
        <v>77</v>
      </c>
      <c r="BK26" t="s">
        <v>77</v>
      </c>
      <c r="BM26" t="s">
        <v>77</v>
      </c>
      <c r="BS26" t="s">
        <v>77</v>
      </c>
      <c r="BT26" t="s">
        <v>77</v>
      </c>
      <c r="BU26" t="s">
        <v>77</v>
      </c>
      <c r="BV26" t="s">
        <v>77</v>
      </c>
      <c r="BW26" t="s">
        <v>77</v>
      </c>
      <c r="BX26">
        <v>0</v>
      </c>
    </row>
    <row r="27" spans="1:76" x14ac:dyDescent="0.45">
      <c r="A27">
        <v>43</v>
      </c>
      <c r="B27" s="1">
        <v>44159.004166666666</v>
      </c>
      <c r="C27" t="s">
        <v>598</v>
      </c>
      <c r="D27" t="s">
        <v>540</v>
      </c>
      <c r="E27" t="s">
        <v>541</v>
      </c>
      <c r="F27">
        <v>1</v>
      </c>
      <c r="G27" t="s">
        <v>1628</v>
      </c>
      <c r="H27" t="s">
        <v>1628</v>
      </c>
      <c r="I27" t="s">
        <v>1619</v>
      </c>
      <c r="J27" t="s">
        <v>542</v>
      </c>
      <c r="K27" t="s">
        <v>600</v>
      </c>
      <c r="L27" t="s">
        <v>74</v>
      </c>
      <c r="M27" t="s">
        <v>548</v>
      </c>
      <c r="N27" t="s">
        <v>77</v>
      </c>
      <c r="O27" t="s">
        <v>75</v>
      </c>
      <c r="P27">
        <v>1739749.0349999999</v>
      </c>
      <c r="Q27" t="s">
        <v>546</v>
      </c>
      <c r="R27">
        <v>1845072.327</v>
      </c>
      <c r="AE27" t="s">
        <v>77</v>
      </c>
      <c r="AG27" t="s">
        <v>601</v>
      </c>
      <c r="AH27" t="s">
        <v>77</v>
      </c>
      <c r="AJ27" t="s">
        <v>77</v>
      </c>
      <c r="AK27" t="s">
        <v>77</v>
      </c>
      <c r="AQ27" t="s">
        <v>77</v>
      </c>
      <c r="AT27" t="s">
        <v>77</v>
      </c>
      <c r="AU27" t="s">
        <v>77</v>
      </c>
      <c r="AV27" t="s">
        <v>77</v>
      </c>
      <c r="AX27" t="s">
        <v>77</v>
      </c>
      <c r="BA27" t="s">
        <v>77</v>
      </c>
      <c r="BB27" t="s">
        <v>77</v>
      </c>
      <c r="BG27" t="s">
        <v>77</v>
      </c>
      <c r="BJ27" t="s">
        <v>77</v>
      </c>
      <c r="BK27" t="s">
        <v>77</v>
      </c>
      <c r="BM27" t="s">
        <v>77</v>
      </c>
      <c r="BS27" t="s">
        <v>77</v>
      </c>
      <c r="BT27" t="s">
        <v>77</v>
      </c>
      <c r="BU27" t="s">
        <v>77</v>
      </c>
      <c r="BV27" t="s">
        <v>77</v>
      </c>
      <c r="BW27" t="s">
        <v>77</v>
      </c>
      <c r="BX27">
        <v>0</v>
      </c>
    </row>
    <row r="28" spans="1:76" x14ac:dyDescent="0.45">
      <c r="A28">
        <v>43</v>
      </c>
      <c r="B28" s="1">
        <v>44159.004166666666</v>
      </c>
      <c r="C28" t="s">
        <v>598</v>
      </c>
      <c r="D28" t="s">
        <v>540</v>
      </c>
      <c r="E28" t="s">
        <v>541</v>
      </c>
      <c r="F28">
        <v>1</v>
      </c>
      <c r="G28" t="s">
        <v>1628</v>
      </c>
      <c r="H28" t="s">
        <v>1628</v>
      </c>
      <c r="I28" t="s">
        <v>1619</v>
      </c>
      <c r="J28" t="s">
        <v>542</v>
      </c>
      <c r="K28" t="s">
        <v>602</v>
      </c>
      <c r="L28" t="s">
        <v>78</v>
      </c>
      <c r="M28" t="s">
        <v>603</v>
      </c>
      <c r="N28" t="s">
        <v>604</v>
      </c>
      <c r="O28" t="s">
        <v>75</v>
      </c>
      <c r="P28">
        <v>238972.34</v>
      </c>
      <c r="Q28" t="s">
        <v>546</v>
      </c>
      <c r="R28">
        <v>130306.79</v>
      </c>
      <c r="W28">
        <v>1</v>
      </c>
      <c r="X28">
        <v>1</v>
      </c>
      <c r="AE28" t="s">
        <v>77</v>
      </c>
      <c r="AG28" t="s">
        <v>605</v>
      </c>
      <c r="AH28" t="s">
        <v>77</v>
      </c>
      <c r="AJ28" t="s">
        <v>77</v>
      </c>
      <c r="AK28" t="s">
        <v>77</v>
      </c>
      <c r="AQ28" t="s">
        <v>77</v>
      </c>
      <c r="AT28" t="s">
        <v>77</v>
      </c>
      <c r="AU28" t="s">
        <v>77</v>
      </c>
      <c r="AV28" t="s">
        <v>77</v>
      </c>
      <c r="AX28" t="s">
        <v>77</v>
      </c>
      <c r="BA28" t="s">
        <v>77</v>
      </c>
      <c r="BB28" t="s">
        <v>77</v>
      </c>
      <c r="BG28" t="s">
        <v>77</v>
      </c>
      <c r="BJ28" t="s">
        <v>77</v>
      </c>
      <c r="BK28" t="s">
        <v>77</v>
      </c>
      <c r="BM28" t="s">
        <v>77</v>
      </c>
      <c r="BS28" t="s">
        <v>77</v>
      </c>
      <c r="BT28" t="s">
        <v>77</v>
      </c>
      <c r="BU28" t="s">
        <v>77</v>
      </c>
      <c r="BV28" t="s">
        <v>77</v>
      </c>
      <c r="BW28" t="s">
        <v>77</v>
      </c>
      <c r="BX28">
        <v>0</v>
      </c>
    </row>
    <row r="29" spans="1:76" x14ac:dyDescent="0.45">
      <c r="A29">
        <v>43</v>
      </c>
      <c r="B29" s="1">
        <v>44159.004166666666</v>
      </c>
      <c r="C29" t="s">
        <v>598</v>
      </c>
      <c r="D29" t="s">
        <v>540</v>
      </c>
      <c r="E29" t="s">
        <v>541</v>
      </c>
      <c r="F29">
        <v>1</v>
      </c>
      <c r="G29" t="s">
        <v>1628</v>
      </c>
      <c r="H29" t="s">
        <v>1628</v>
      </c>
      <c r="I29" t="s">
        <v>1619</v>
      </c>
      <c r="J29" t="s">
        <v>542</v>
      </c>
      <c r="K29" t="s">
        <v>602</v>
      </c>
      <c r="L29" t="s">
        <v>78</v>
      </c>
      <c r="M29" t="s">
        <v>603</v>
      </c>
      <c r="N29" t="s">
        <v>606</v>
      </c>
      <c r="O29" t="s">
        <v>75</v>
      </c>
      <c r="P29">
        <v>21641.24</v>
      </c>
      <c r="Q29" t="s">
        <v>546</v>
      </c>
      <c r="R29">
        <v>130306.79</v>
      </c>
      <c r="W29">
        <v>1</v>
      </c>
      <c r="X29">
        <v>1</v>
      </c>
      <c r="AE29" t="s">
        <v>77</v>
      </c>
      <c r="AG29" t="s">
        <v>607</v>
      </c>
      <c r="AH29" t="s">
        <v>77</v>
      </c>
      <c r="AJ29" t="s">
        <v>77</v>
      </c>
      <c r="AK29" t="s">
        <v>77</v>
      </c>
      <c r="AQ29" t="s">
        <v>77</v>
      </c>
      <c r="AT29" t="s">
        <v>77</v>
      </c>
      <c r="AU29" t="s">
        <v>77</v>
      </c>
      <c r="AV29" t="s">
        <v>77</v>
      </c>
      <c r="AX29" t="s">
        <v>77</v>
      </c>
      <c r="BA29" t="s">
        <v>77</v>
      </c>
      <c r="BB29" t="s">
        <v>77</v>
      </c>
      <c r="BG29" t="s">
        <v>77</v>
      </c>
      <c r="BJ29" t="s">
        <v>77</v>
      </c>
      <c r="BK29" t="s">
        <v>77</v>
      </c>
      <c r="BM29" t="s">
        <v>77</v>
      </c>
      <c r="BS29" t="s">
        <v>77</v>
      </c>
      <c r="BT29" t="s">
        <v>77</v>
      </c>
      <c r="BU29" t="s">
        <v>77</v>
      </c>
      <c r="BV29" t="s">
        <v>77</v>
      </c>
      <c r="BW29" t="s">
        <v>77</v>
      </c>
      <c r="BX29">
        <v>0</v>
      </c>
    </row>
    <row r="30" spans="1:76" x14ac:dyDescent="0.45">
      <c r="A30">
        <v>43</v>
      </c>
      <c r="B30" s="1">
        <v>44159.004166666666</v>
      </c>
      <c r="C30" t="s">
        <v>598</v>
      </c>
      <c r="D30" t="s">
        <v>540</v>
      </c>
      <c r="E30" t="s">
        <v>541</v>
      </c>
      <c r="F30">
        <v>1</v>
      </c>
      <c r="G30" t="s">
        <v>1628</v>
      </c>
      <c r="H30" t="s">
        <v>1628</v>
      </c>
      <c r="I30" t="s">
        <v>1619</v>
      </c>
      <c r="J30" t="s">
        <v>542</v>
      </c>
      <c r="K30" t="s">
        <v>594</v>
      </c>
      <c r="L30" t="s">
        <v>87</v>
      </c>
      <c r="M30" t="s">
        <v>608</v>
      </c>
      <c r="N30" t="s">
        <v>608</v>
      </c>
      <c r="O30" t="s">
        <v>75</v>
      </c>
      <c r="P30">
        <v>695380</v>
      </c>
      <c r="Q30" t="s">
        <v>76</v>
      </c>
      <c r="R30">
        <v>695380</v>
      </c>
      <c r="AE30" t="s">
        <v>77</v>
      </c>
      <c r="AG30" t="s">
        <v>609</v>
      </c>
      <c r="AH30" t="s">
        <v>77</v>
      </c>
      <c r="AJ30" t="s">
        <v>77</v>
      </c>
      <c r="AK30" t="s">
        <v>77</v>
      </c>
      <c r="AQ30" t="s">
        <v>77</v>
      </c>
      <c r="AT30" t="s">
        <v>77</v>
      </c>
      <c r="AU30" t="s">
        <v>77</v>
      </c>
      <c r="AV30" t="s">
        <v>77</v>
      </c>
      <c r="AX30" t="s">
        <v>77</v>
      </c>
      <c r="BA30" t="s">
        <v>77</v>
      </c>
      <c r="BB30" t="s">
        <v>77</v>
      </c>
      <c r="BG30" t="s">
        <v>77</v>
      </c>
      <c r="BJ30" t="s">
        <v>77</v>
      </c>
      <c r="BK30" t="s">
        <v>77</v>
      </c>
      <c r="BM30" t="s">
        <v>77</v>
      </c>
      <c r="BS30" t="s">
        <v>77</v>
      </c>
      <c r="BT30" t="s">
        <v>77</v>
      </c>
      <c r="BU30" t="s">
        <v>77</v>
      </c>
      <c r="BV30" t="s">
        <v>77</v>
      </c>
      <c r="BW30" t="s">
        <v>77</v>
      </c>
      <c r="BX30">
        <v>0</v>
      </c>
    </row>
    <row r="31" spans="1:76" x14ac:dyDescent="0.45">
      <c r="A31">
        <v>44</v>
      </c>
      <c r="B31" s="1">
        <v>44165.960416666669</v>
      </c>
      <c r="C31" t="s">
        <v>610</v>
      </c>
      <c r="D31" t="s">
        <v>540</v>
      </c>
      <c r="E31" t="s">
        <v>541</v>
      </c>
      <c r="F31">
        <v>0</v>
      </c>
      <c r="G31" t="s">
        <v>1628</v>
      </c>
      <c r="H31" t="s">
        <v>1628</v>
      </c>
      <c r="I31" t="s">
        <v>1619</v>
      </c>
      <c r="J31" t="s">
        <v>542</v>
      </c>
      <c r="K31" t="s">
        <v>77</v>
      </c>
      <c r="L31" t="s">
        <v>74</v>
      </c>
      <c r="M31" t="s">
        <v>611</v>
      </c>
      <c r="N31" t="s">
        <v>612</v>
      </c>
      <c r="O31" t="s">
        <v>75</v>
      </c>
      <c r="P31">
        <v>2070474</v>
      </c>
      <c r="Q31" t="s">
        <v>546</v>
      </c>
      <c r="AE31" t="s">
        <v>77</v>
      </c>
      <c r="AG31" t="s">
        <v>77</v>
      </c>
      <c r="AH31" t="s">
        <v>77</v>
      </c>
      <c r="AJ31" t="s">
        <v>77</v>
      </c>
      <c r="AK31" t="s">
        <v>77</v>
      </c>
      <c r="AQ31" t="s">
        <v>77</v>
      </c>
      <c r="AT31" t="s">
        <v>77</v>
      </c>
      <c r="AU31" t="s">
        <v>77</v>
      </c>
      <c r="AV31" t="s">
        <v>77</v>
      </c>
      <c r="AX31" t="s">
        <v>77</v>
      </c>
      <c r="BA31" t="s">
        <v>77</v>
      </c>
      <c r="BB31" t="s">
        <v>77</v>
      </c>
      <c r="BG31" t="s">
        <v>77</v>
      </c>
      <c r="BJ31" t="s">
        <v>77</v>
      </c>
      <c r="BK31" t="s">
        <v>77</v>
      </c>
      <c r="BM31" t="s">
        <v>77</v>
      </c>
      <c r="BS31" t="s">
        <v>77</v>
      </c>
      <c r="BT31" t="s">
        <v>77</v>
      </c>
      <c r="BU31" t="s">
        <v>77</v>
      </c>
      <c r="BV31" t="s">
        <v>77</v>
      </c>
      <c r="BW31" t="s">
        <v>77</v>
      </c>
      <c r="BX31">
        <v>0</v>
      </c>
    </row>
    <row r="32" spans="1:76" x14ac:dyDescent="0.45">
      <c r="A32">
        <v>44</v>
      </c>
      <c r="B32" s="1">
        <v>44165.960416666669</v>
      </c>
      <c r="C32" t="s">
        <v>610</v>
      </c>
      <c r="D32" t="s">
        <v>540</v>
      </c>
      <c r="E32" t="s">
        <v>541</v>
      </c>
      <c r="F32">
        <v>0</v>
      </c>
      <c r="G32" t="s">
        <v>1628</v>
      </c>
      <c r="H32" t="s">
        <v>1628</v>
      </c>
      <c r="I32" t="s">
        <v>1619</v>
      </c>
      <c r="J32" t="s">
        <v>542</v>
      </c>
      <c r="K32" t="s">
        <v>77</v>
      </c>
      <c r="L32" t="s">
        <v>74</v>
      </c>
      <c r="M32" t="s">
        <v>548</v>
      </c>
      <c r="N32" t="s">
        <v>613</v>
      </c>
      <c r="O32" t="s">
        <v>75</v>
      </c>
      <c r="P32">
        <v>2938948.6749999998</v>
      </c>
      <c r="Q32" t="s">
        <v>546</v>
      </c>
      <c r="AE32" t="s">
        <v>77</v>
      </c>
      <c r="AG32" t="s">
        <v>77</v>
      </c>
      <c r="AH32" t="s">
        <v>77</v>
      </c>
      <c r="AJ32" t="s">
        <v>77</v>
      </c>
      <c r="AK32" t="s">
        <v>77</v>
      </c>
      <c r="AQ32" t="s">
        <v>77</v>
      </c>
      <c r="AT32" t="s">
        <v>77</v>
      </c>
      <c r="AU32" t="s">
        <v>77</v>
      </c>
      <c r="AV32" t="s">
        <v>77</v>
      </c>
      <c r="AX32" t="s">
        <v>77</v>
      </c>
      <c r="BA32" t="s">
        <v>77</v>
      </c>
      <c r="BB32" t="s">
        <v>77</v>
      </c>
      <c r="BG32" t="s">
        <v>77</v>
      </c>
      <c r="BJ32" t="s">
        <v>77</v>
      </c>
      <c r="BK32" t="s">
        <v>77</v>
      </c>
      <c r="BM32" t="s">
        <v>77</v>
      </c>
      <c r="BS32" t="s">
        <v>77</v>
      </c>
      <c r="BT32" t="s">
        <v>77</v>
      </c>
      <c r="BU32" t="s">
        <v>77</v>
      </c>
      <c r="BV32" t="s">
        <v>77</v>
      </c>
      <c r="BW32" t="s">
        <v>77</v>
      </c>
      <c r="BX32">
        <v>0</v>
      </c>
    </row>
    <row r="33" spans="1:76" x14ac:dyDescent="0.45">
      <c r="A33">
        <v>44</v>
      </c>
      <c r="B33" s="1">
        <v>44165.960416666669</v>
      </c>
      <c r="C33" t="s">
        <v>610</v>
      </c>
      <c r="D33" t="s">
        <v>540</v>
      </c>
      <c r="E33" t="s">
        <v>541</v>
      </c>
      <c r="F33">
        <v>1</v>
      </c>
      <c r="G33" t="s">
        <v>1628</v>
      </c>
      <c r="H33" t="s">
        <v>1628</v>
      </c>
      <c r="I33" t="s">
        <v>1619</v>
      </c>
      <c r="J33" t="s">
        <v>542</v>
      </c>
      <c r="K33" t="s">
        <v>600</v>
      </c>
      <c r="L33" t="s">
        <v>74</v>
      </c>
      <c r="M33" t="s">
        <v>548</v>
      </c>
      <c r="N33" t="s">
        <v>614</v>
      </c>
      <c r="O33" t="s">
        <v>75</v>
      </c>
      <c r="P33">
        <v>3386143.3539999998</v>
      </c>
      <c r="Q33" t="s">
        <v>546</v>
      </c>
      <c r="R33">
        <v>2470626.2280000001</v>
      </c>
      <c r="AE33" t="s">
        <v>77</v>
      </c>
      <c r="AG33" t="s">
        <v>615</v>
      </c>
      <c r="AH33" t="s">
        <v>77</v>
      </c>
      <c r="AJ33" t="s">
        <v>77</v>
      </c>
      <c r="AK33" t="s">
        <v>77</v>
      </c>
      <c r="AQ33" t="s">
        <v>77</v>
      </c>
      <c r="AT33" t="s">
        <v>77</v>
      </c>
      <c r="AU33" t="s">
        <v>77</v>
      </c>
      <c r="AV33" t="s">
        <v>77</v>
      </c>
      <c r="AX33" t="s">
        <v>77</v>
      </c>
      <c r="BA33" t="s">
        <v>77</v>
      </c>
      <c r="BB33" t="s">
        <v>77</v>
      </c>
      <c r="BG33" t="s">
        <v>77</v>
      </c>
      <c r="BJ33" t="s">
        <v>77</v>
      </c>
      <c r="BK33" t="s">
        <v>77</v>
      </c>
      <c r="BM33" t="s">
        <v>77</v>
      </c>
      <c r="BS33" t="s">
        <v>77</v>
      </c>
      <c r="BT33" t="s">
        <v>77</v>
      </c>
      <c r="BU33" t="s">
        <v>77</v>
      </c>
      <c r="BV33" t="s">
        <v>77</v>
      </c>
      <c r="BW33" t="s">
        <v>77</v>
      </c>
      <c r="BX33">
        <v>0</v>
      </c>
    </row>
    <row r="34" spans="1:76" x14ac:dyDescent="0.45">
      <c r="A34">
        <v>44</v>
      </c>
      <c r="B34" s="1">
        <v>44165.960416666669</v>
      </c>
      <c r="C34" t="s">
        <v>610</v>
      </c>
      <c r="D34" t="s">
        <v>540</v>
      </c>
      <c r="E34" t="s">
        <v>541</v>
      </c>
      <c r="F34">
        <v>0</v>
      </c>
      <c r="G34" t="s">
        <v>1628</v>
      </c>
      <c r="H34" t="s">
        <v>1628</v>
      </c>
      <c r="I34" t="s">
        <v>1619</v>
      </c>
      <c r="J34" t="s">
        <v>542</v>
      </c>
      <c r="K34" t="s">
        <v>77</v>
      </c>
      <c r="L34" t="s">
        <v>74</v>
      </c>
      <c r="M34" t="s">
        <v>616</v>
      </c>
      <c r="N34" t="s">
        <v>617</v>
      </c>
      <c r="O34" t="s">
        <v>75</v>
      </c>
      <c r="P34">
        <v>1971406</v>
      </c>
      <c r="Q34" t="s">
        <v>546</v>
      </c>
      <c r="T34">
        <v>1</v>
      </c>
      <c r="W34">
        <v>1</v>
      </c>
      <c r="AE34" t="s">
        <v>77</v>
      </c>
      <c r="AG34" t="s">
        <v>77</v>
      </c>
      <c r="AH34" t="s">
        <v>77</v>
      </c>
      <c r="AJ34" t="s">
        <v>77</v>
      </c>
      <c r="AK34" t="s">
        <v>77</v>
      </c>
      <c r="AQ34" t="s">
        <v>77</v>
      </c>
      <c r="AT34" t="s">
        <v>77</v>
      </c>
      <c r="AU34" t="s">
        <v>77</v>
      </c>
      <c r="AV34" t="s">
        <v>77</v>
      </c>
      <c r="AX34" t="s">
        <v>77</v>
      </c>
      <c r="BA34" t="s">
        <v>77</v>
      </c>
      <c r="BB34" t="s">
        <v>77</v>
      </c>
      <c r="BG34" t="s">
        <v>77</v>
      </c>
      <c r="BJ34" t="s">
        <v>77</v>
      </c>
      <c r="BK34" t="s">
        <v>77</v>
      </c>
      <c r="BM34" t="s">
        <v>77</v>
      </c>
      <c r="BS34" t="s">
        <v>77</v>
      </c>
      <c r="BT34" t="s">
        <v>77</v>
      </c>
      <c r="BU34" t="s">
        <v>77</v>
      </c>
      <c r="BV34" t="s">
        <v>77</v>
      </c>
      <c r="BW34" t="s">
        <v>77</v>
      </c>
      <c r="BX34">
        <v>0</v>
      </c>
    </row>
    <row r="35" spans="1:76" x14ac:dyDescent="0.45">
      <c r="A35">
        <v>44</v>
      </c>
      <c r="B35" s="1">
        <v>44165.960416666669</v>
      </c>
      <c r="C35" t="s">
        <v>610</v>
      </c>
      <c r="D35" t="s">
        <v>540</v>
      </c>
      <c r="E35" t="s">
        <v>541</v>
      </c>
      <c r="F35">
        <v>0</v>
      </c>
      <c r="G35" t="s">
        <v>1628</v>
      </c>
      <c r="H35" t="s">
        <v>1628</v>
      </c>
      <c r="I35" t="s">
        <v>1619</v>
      </c>
      <c r="J35" t="s">
        <v>542</v>
      </c>
      <c r="K35" t="s">
        <v>77</v>
      </c>
      <c r="L35" t="s">
        <v>74</v>
      </c>
      <c r="M35" t="s">
        <v>618</v>
      </c>
      <c r="N35" t="s">
        <v>619</v>
      </c>
      <c r="O35" t="s">
        <v>75</v>
      </c>
      <c r="P35">
        <v>1986159.11</v>
      </c>
      <c r="Q35" t="s">
        <v>546</v>
      </c>
      <c r="AE35" t="s">
        <v>77</v>
      </c>
      <c r="AG35" t="s">
        <v>77</v>
      </c>
      <c r="AH35" t="s">
        <v>77</v>
      </c>
      <c r="AJ35" t="s">
        <v>77</v>
      </c>
      <c r="AK35" t="s">
        <v>77</v>
      </c>
      <c r="AQ35" t="s">
        <v>77</v>
      </c>
      <c r="AT35" t="s">
        <v>77</v>
      </c>
      <c r="AU35" t="s">
        <v>77</v>
      </c>
      <c r="AV35" t="s">
        <v>77</v>
      </c>
      <c r="AX35" t="s">
        <v>77</v>
      </c>
      <c r="BA35" t="s">
        <v>77</v>
      </c>
      <c r="BB35" t="s">
        <v>77</v>
      </c>
      <c r="BG35" t="s">
        <v>77</v>
      </c>
      <c r="BJ35" t="s">
        <v>77</v>
      </c>
      <c r="BK35" t="s">
        <v>77</v>
      </c>
      <c r="BM35" t="s">
        <v>77</v>
      </c>
      <c r="BS35" t="s">
        <v>77</v>
      </c>
      <c r="BT35" t="s">
        <v>77</v>
      </c>
      <c r="BU35" t="s">
        <v>77</v>
      </c>
      <c r="BV35" t="s">
        <v>77</v>
      </c>
      <c r="BW35" t="s">
        <v>77</v>
      </c>
      <c r="BX35">
        <v>0</v>
      </c>
    </row>
    <row r="36" spans="1:76" x14ac:dyDescent="0.45">
      <c r="A36">
        <v>44</v>
      </c>
      <c r="B36" s="1">
        <v>44165.960416666669</v>
      </c>
      <c r="C36" t="s">
        <v>610</v>
      </c>
      <c r="D36" t="s">
        <v>540</v>
      </c>
      <c r="E36" t="s">
        <v>541</v>
      </c>
      <c r="F36">
        <v>1</v>
      </c>
      <c r="G36" t="s">
        <v>1628</v>
      </c>
      <c r="H36" t="s">
        <v>1628</v>
      </c>
      <c r="I36" t="s">
        <v>1619</v>
      </c>
      <c r="J36" t="s">
        <v>542</v>
      </c>
      <c r="K36" t="s">
        <v>561</v>
      </c>
      <c r="L36" t="s">
        <v>78</v>
      </c>
      <c r="M36" t="s">
        <v>620</v>
      </c>
      <c r="N36" t="s">
        <v>621</v>
      </c>
      <c r="O36" t="s">
        <v>75</v>
      </c>
      <c r="P36">
        <v>112360</v>
      </c>
      <c r="Q36" t="s">
        <v>546</v>
      </c>
      <c r="R36">
        <v>112360</v>
      </c>
      <c r="AE36" t="s">
        <v>77</v>
      </c>
      <c r="AG36" t="s">
        <v>622</v>
      </c>
      <c r="AH36" t="s">
        <v>77</v>
      </c>
      <c r="AJ36" t="s">
        <v>77</v>
      </c>
      <c r="AK36" t="s">
        <v>77</v>
      </c>
      <c r="AQ36" t="s">
        <v>77</v>
      </c>
      <c r="AT36" t="s">
        <v>77</v>
      </c>
      <c r="AU36" t="s">
        <v>77</v>
      </c>
      <c r="AV36" t="s">
        <v>77</v>
      </c>
      <c r="AX36" t="s">
        <v>77</v>
      </c>
      <c r="BA36" t="s">
        <v>77</v>
      </c>
      <c r="BB36" t="s">
        <v>77</v>
      </c>
      <c r="BG36" t="s">
        <v>77</v>
      </c>
      <c r="BJ36" t="s">
        <v>77</v>
      </c>
      <c r="BK36" t="s">
        <v>77</v>
      </c>
      <c r="BM36" t="s">
        <v>77</v>
      </c>
      <c r="BS36" t="s">
        <v>77</v>
      </c>
      <c r="BT36" t="s">
        <v>77</v>
      </c>
      <c r="BU36" t="s">
        <v>77</v>
      </c>
      <c r="BV36" t="s">
        <v>77</v>
      </c>
      <c r="BW36" t="s">
        <v>77</v>
      </c>
      <c r="BX36">
        <v>0</v>
      </c>
    </row>
    <row r="37" spans="1:76" x14ac:dyDescent="0.45">
      <c r="A37">
        <v>44</v>
      </c>
      <c r="B37" s="1">
        <v>44165.960416666669</v>
      </c>
      <c r="C37" t="s">
        <v>610</v>
      </c>
      <c r="D37" t="s">
        <v>540</v>
      </c>
      <c r="E37" t="s">
        <v>541</v>
      </c>
      <c r="F37">
        <v>1</v>
      </c>
      <c r="G37" t="s">
        <v>1628</v>
      </c>
      <c r="H37" t="s">
        <v>1628</v>
      </c>
      <c r="I37" t="s">
        <v>1619</v>
      </c>
      <c r="J37" t="s">
        <v>542</v>
      </c>
      <c r="K37" t="s">
        <v>561</v>
      </c>
      <c r="L37" t="s">
        <v>80</v>
      </c>
      <c r="M37" t="s">
        <v>623</v>
      </c>
      <c r="N37" t="s">
        <v>624</v>
      </c>
      <c r="O37" t="s">
        <v>75</v>
      </c>
      <c r="P37">
        <v>184931.6</v>
      </c>
      <c r="Q37" t="s">
        <v>546</v>
      </c>
      <c r="R37">
        <v>184931.6</v>
      </c>
      <c r="AE37" t="s">
        <v>77</v>
      </c>
      <c r="AG37" t="s">
        <v>625</v>
      </c>
      <c r="AH37" t="s">
        <v>77</v>
      </c>
      <c r="AJ37" t="s">
        <v>77</v>
      </c>
      <c r="AK37" t="s">
        <v>77</v>
      </c>
      <c r="AQ37" t="s">
        <v>77</v>
      </c>
      <c r="AT37" t="s">
        <v>77</v>
      </c>
      <c r="AU37" t="s">
        <v>77</v>
      </c>
      <c r="AV37" t="s">
        <v>77</v>
      </c>
      <c r="AX37" t="s">
        <v>77</v>
      </c>
      <c r="BA37" t="s">
        <v>77</v>
      </c>
      <c r="BB37" t="s">
        <v>77</v>
      </c>
      <c r="BG37" t="s">
        <v>77</v>
      </c>
      <c r="BJ37" t="s">
        <v>77</v>
      </c>
      <c r="BK37" t="s">
        <v>77</v>
      </c>
      <c r="BM37" t="s">
        <v>77</v>
      </c>
      <c r="BS37" t="s">
        <v>77</v>
      </c>
      <c r="BT37" t="s">
        <v>77</v>
      </c>
      <c r="BU37" t="s">
        <v>77</v>
      </c>
      <c r="BV37" t="s">
        <v>77</v>
      </c>
      <c r="BW37" t="s">
        <v>77</v>
      </c>
      <c r="BX37">
        <v>0</v>
      </c>
    </row>
    <row r="38" spans="1:76" x14ac:dyDescent="0.45">
      <c r="A38">
        <v>45</v>
      </c>
      <c r="B38" s="1">
        <v>44168.626388888886</v>
      </c>
      <c r="C38" t="s">
        <v>626</v>
      </c>
      <c r="D38" t="s">
        <v>540</v>
      </c>
      <c r="E38" t="s">
        <v>541</v>
      </c>
      <c r="F38">
        <v>1</v>
      </c>
      <c r="G38" t="s">
        <v>1628</v>
      </c>
      <c r="H38" t="s">
        <v>1628</v>
      </c>
      <c r="I38" t="s">
        <v>1619</v>
      </c>
      <c r="J38" t="s">
        <v>542</v>
      </c>
      <c r="K38" t="s">
        <v>627</v>
      </c>
      <c r="L38" t="s">
        <v>84</v>
      </c>
      <c r="M38" t="s">
        <v>548</v>
      </c>
      <c r="N38" t="s">
        <v>628</v>
      </c>
      <c r="O38" t="s">
        <v>75</v>
      </c>
      <c r="P38">
        <v>285763.75</v>
      </c>
      <c r="Q38" t="s">
        <v>76</v>
      </c>
      <c r="R38">
        <v>285763.75</v>
      </c>
      <c r="W38">
        <v>1</v>
      </c>
      <c r="AE38" t="s">
        <v>77</v>
      </c>
      <c r="AG38" t="s">
        <v>629</v>
      </c>
      <c r="AH38" t="s">
        <v>77</v>
      </c>
      <c r="AJ38" t="s">
        <v>77</v>
      </c>
      <c r="AK38" t="s">
        <v>77</v>
      </c>
      <c r="AQ38" t="s">
        <v>77</v>
      </c>
      <c r="AT38" t="s">
        <v>77</v>
      </c>
      <c r="AU38" t="s">
        <v>77</v>
      </c>
      <c r="AV38" t="s">
        <v>77</v>
      </c>
      <c r="AX38" t="s">
        <v>77</v>
      </c>
      <c r="BA38" t="s">
        <v>77</v>
      </c>
      <c r="BB38" t="s">
        <v>77</v>
      </c>
      <c r="BG38" t="s">
        <v>77</v>
      </c>
      <c r="BJ38" t="s">
        <v>77</v>
      </c>
      <c r="BK38" t="s">
        <v>77</v>
      </c>
      <c r="BM38" t="s">
        <v>77</v>
      </c>
      <c r="BS38" t="s">
        <v>77</v>
      </c>
      <c r="BT38" t="s">
        <v>77</v>
      </c>
      <c r="BU38" t="s">
        <v>77</v>
      </c>
      <c r="BV38" t="s">
        <v>77</v>
      </c>
      <c r="BW38" t="s">
        <v>77</v>
      </c>
      <c r="BX38">
        <v>0</v>
      </c>
    </row>
    <row r="39" spans="1:76" x14ac:dyDescent="0.45">
      <c r="A39">
        <v>49</v>
      </c>
      <c r="B39" s="1">
        <v>44174.961111111108</v>
      </c>
      <c r="C39" t="s">
        <v>630</v>
      </c>
      <c r="D39" t="s">
        <v>540</v>
      </c>
      <c r="E39" t="s">
        <v>541</v>
      </c>
      <c r="F39">
        <v>1</v>
      </c>
      <c r="G39" t="s">
        <v>1628</v>
      </c>
      <c r="H39" t="s">
        <v>1628</v>
      </c>
      <c r="I39" t="s">
        <v>1619</v>
      </c>
      <c r="J39" t="s">
        <v>542</v>
      </c>
      <c r="K39" t="s">
        <v>602</v>
      </c>
      <c r="L39" t="s">
        <v>78</v>
      </c>
      <c r="M39" t="s">
        <v>631</v>
      </c>
      <c r="N39" t="s">
        <v>632</v>
      </c>
      <c r="O39" t="s">
        <v>75</v>
      </c>
      <c r="P39">
        <v>84819.86</v>
      </c>
      <c r="Q39" t="s">
        <v>76</v>
      </c>
      <c r="R39">
        <v>83587.81</v>
      </c>
      <c r="U39">
        <v>1</v>
      </c>
      <c r="V39">
        <v>1</v>
      </c>
      <c r="W39">
        <v>1</v>
      </c>
      <c r="X39">
        <v>1</v>
      </c>
      <c r="AE39" t="s">
        <v>77</v>
      </c>
      <c r="AG39" t="s">
        <v>633</v>
      </c>
      <c r="AH39" t="s">
        <v>77</v>
      </c>
      <c r="AJ39" t="s">
        <v>77</v>
      </c>
      <c r="AK39" t="s">
        <v>77</v>
      </c>
      <c r="AQ39" t="s">
        <v>77</v>
      </c>
      <c r="AT39" t="s">
        <v>77</v>
      </c>
      <c r="AU39" t="s">
        <v>77</v>
      </c>
      <c r="AV39" t="s">
        <v>77</v>
      </c>
      <c r="AX39" t="s">
        <v>77</v>
      </c>
      <c r="BA39" t="s">
        <v>77</v>
      </c>
      <c r="BB39" t="s">
        <v>77</v>
      </c>
      <c r="BG39" t="s">
        <v>77</v>
      </c>
      <c r="BJ39" t="s">
        <v>77</v>
      </c>
      <c r="BK39" t="s">
        <v>77</v>
      </c>
      <c r="BM39" t="s">
        <v>77</v>
      </c>
      <c r="BS39" t="s">
        <v>77</v>
      </c>
      <c r="BT39" t="s">
        <v>77</v>
      </c>
      <c r="BU39" t="s">
        <v>77</v>
      </c>
      <c r="BV39" t="s">
        <v>77</v>
      </c>
      <c r="BW39" t="s">
        <v>77</v>
      </c>
      <c r="BX39">
        <v>0</v>
      </c>
    </row>
    <row r="40" spans="1:76" x14ac:dyDescent="0.45">
      <c r="A40">
        <v>49</v>
      </c>
      <c r="B40" s="1">
        <v>44174.961111111108</v>
      </c>
      <c r="C40" t="s">
        <v>630</v>
      </c>
      <c r="D40" t="s">
        <v>540</v>
      </c>
      <c r="E40" t="s">
        <v>541</v>
      </c>
      <c r="F40">
        <v>0</v>
      </c>
      <c r="G40" t="s">
        <v>1628</v>
      </c>
      <c r="H40" t="s">
        <v>1628</v>
      </c>
      <c r="I40" t="s">
        <v>1619</v>
      </c>
      <c r="J40" t="s">
        <v>542</v>
      </c>
      <c r="K40" t="s">
        <v>77</v>
      </c>
      <c r="L40" t="s">
        <v>78</v>
      </c>
      <c r="M40" t="s">
        <v>634</v>
      </c>
      <c r="N40" t="s">
        <v>635</v>
      </c>
      <c r="O40" t="s">
        <v>75</v>
      </c>
      <c r="P40">
        <v>82355.759999999995</v>
      </c>
      <c r="Q40" t="s">
        <v>76</v>
      </c>
      <c r="U40">
        <v>1</v>
      </c>
      <c r="V40">
        <v>1</v>
      </c>
      <c r="W40">
        <v>1</v>
      </c>
      <c r="X40">
        <v>1</v>
      </c>
      <c r="AE40" t="s">
        <v>77</v>
      </c>
      <c r="AG40" t="s">
        <v>77</v>
      </c>
      <c r="AH40" t="s">
        <v>77</v>
      </c>
      <c r="AJ40" t="s">
        <v>77</v>
      </c>
      <c r="AK40" t="s">
        <v>77</v>
      </c>
      <c r="AQ40" t="s">
        <v>77</v>
      </c>
      <c r="AT40" t="s">
        <v>77</v>
      </c>
      <c r="AU40" t="s">
        <v>77</v>
      </c>
      <c r="AV40" t="s">
        <v>77</v>
      </c>
      <c r="AX40" t="s">
        <v>77</v>
      </c>
      <c r="BA40" t="s">
        <v>77</v>
      </c>
      <c r="BB40" t="s">
        <v>77</v>
      </c>
      <c r="BG40" t="s">
        <v>77</v>
      </c>
      <c r="BJ40" t="s">
        <v>77</v>
      </c>
      <c r="BK40" t="s">
        <v>77</v>
      </c>
      <c r="BM40" t="s">
        <v>77</v>
      </c>
      <c r="BS40" t="s">
        <v>77</v>
      </c>
      <c r="BT40" t="s">
        <v>77</v>
      </c>
      <c r="BU40" t="s">
        <v>77</v>
      </c>
      <c r="BV40" t="s">
        <v>77</v>
      </c>
      <c r="BW40" t="s">
        <v>77</v>
      </c>
      <c r="BX40">
        <v>0</v>
      </c>
    </row>
    <row r="41" spans="1:76" x14ac:dyDescent="0.45">
      <c r="A41">
        <v>49</v>
      </c>
      <c r="B41" s="1">
        <v>44174.961111111108</v>
      </c>
      <c r="C41" t="s">
        <v>630</v>
      </c>
      <c r="D41" t="s">
        <v>540</v>
      </c>
      <c r="E41" t="s">
        <v>541</v>
      </c>
      <c r="F41">
        <v>0</v>
      </c>
      <c r="G41" t="s">
        <v>1628</v>
      </c>
      <c r="H41" t="s">
        <v>1628</v>
      </c>
      <c r="I41" t="s">
        <v>1619</v>
      </c>
      <c r="J41" t="s">
        <v>542</v>
      </c>
      <c r="K41" t="s">
        <v>77</v>
      </c>
      <c r="L41" t="s">
        <v>79</v>
      </c>
      <c r="M41" t="s">
        <v>634</v>
      </c>
      <c r="N41" t="s">
        <v>217</v>
      </c>
      <c r="O41" t="s">
        <v>75</v>
      </c>
      <c r="P41">
        <v>4465</v>
      </c>
      <c r="Q41" t="s">
        <v>76</v>
      </c>
      <c r="U41">
        <v>1</v>
      </c>
      <c r="V41">
        <v>1</v>
      </c>
      <c r="W41">
        <v>1</v>
      </c>
      <c r="X41">
        <v>1</v>
      </c>
      <c r="AE41" t="s">
        <v>77</v>
      </c>
      <c r="AG41" t="s">
        <v>77</v>
      </c>
      <c r="AH41" t="s">
        <v>77</v>
      </c>
      <c r="AJ41" t="s">
        <v>77</v>
      </c>
      <c r="AK41" t="s">
        <v>77</v>
      </c>
      <c r="AQ41" t="s">
        <v>77</v>
      </c>
      <c r="AT41" t="s">
        <v>77</v>
      </c>
      <c r="AU41" t="s">
        <v>77</v>
      </c>
      <c r="AV41" t="s">
        <v>77</v>
      </c>
      <c r="AX41" t="s">
        <v>77</v>
      </c>
      <c r="BA41" t="s">
        <v>77</v>
      </c>
      <c r="BB41" t="s">
        <v>77</v>
      </c>
      <c r="BG41" t="s">
        <v>77</v>
      </c>
      <c r="BJ41" t="s">
        <v>77</v>
      </c>
      <c r="BK41" t="s">
        <v>77</v>
      </c>
      <c r="BM41" t="s">
        <v>77</v>
      </c>
      <c r="BS41" t="s">
        <v>77</v>
      </c>
      <c r="BT41" t="s">
        <v>77</v>
      </c>
      <c r="BU41" t="s">
        <v>77</v>
      </c>
      <c r="BV41" t="s">
        <v>77</v>
      </c>
      <c r="BW41" t="s">
        <v>77</v>
      </c>
      <c r="BX41">
        <v>0</v>
      </c>
    </row>
    <row r="42" spans="1:76" x14ac:dyDescent="0.45">
      <c r="A42">
        <v>49</v>
      </c>
      <c r="B42" s="1">
        <v>44174.961111111108</v>
      </c>
      <c r="C42" t="s">
        <v>630</v>
      </c>
      <c r="D42" t="s">
        <v>540</v>
      </c>
      <c r="E42" t="s">
        <v>541</v>
      </c>
      <c r="F42">
        <v>0</v>
      </c>
      <c r="G42" t="s">
        <v>1628</v>
      </c>
      <c r="H42" t="s">
        <v>1628</v>
      </c>
      <c r="I42" t="s">
        <v>1619</v>
      </c>
      <c r="J42" t="s">
        <v>542</v>
      </c>
      <c r="K42" t="s">
        <v>77</v>
      </c>
      <c r="L42" t="s">
        <v>80</v>
      </c>
      <c r="M42" t="s">
        <v>634</v>
      </c>
      <c r="N42" t="s">
        <v>636</v>
      </c>
      <c r="O42" t="s">
        <v>75</v>
      </c>
      <c r="P42">
        <v>46493</v>
      </c>
      <c r="Q42" t="s">
        <v>76</v>
      </c>
      <c r="U42">
        <v>1</v>
      </c>
      <c r="V42">
        <v>1</v>
      </c>
      <c r="W42">
        <v>1</v>
      </c>
      <c r="X42">
        <v>1</v>
      </c>
      <c r="AE42" t="s">
        <v>77</v>
      </c>
      <c r="AG42" t="s">
        <v>77</v>
      </c>
      <c r="AH42" t="s">
        <v>77</v>
      </c>
      <c r="AJ42" t="s">
        <v>77</v>
      </c>
      <c r="AK42" t="s">
        <v>77</v>
      </c>
      <c r="AQ42" t="s">
        <v>77</v>
      </c>
      <c r="AT42" t="s">
        <v>77</v>
      </c>
      <c r="AU42" t="s">
        <v>77</v>
      </c>
      <c r="AV42" t="s">
        <v>77</v>
      </c>
      <c r="AX42" t="s">
        <v>77</v>
      </c>
      <c r="BA42" t="s">
        <v>77</v>
      </c>
      <c r="BB42" t="s">
        <v>77</v>
      </c>
      <c r="BG42" t="s">
        <v>77</v>
      </c>
      <c r="BJ42" t="s">
        <v>77</v>
      </c>
      <c r="BK42" t="s">
        <v>77</v>
      </c>
      <c r="BM42" t="s">
        <v>77</v>
      </c>
      <c r="BS42" t="s">
        <v>77</v>
      </c>
      <c r="BT42" t="s">
        <v>77</v>
      </c>
      <c r="BU42" t="s">
        <v>77</v>
      </c>
      <c r="BV42" t="s">
        <v>77</v>
      </c>
      <c r="BW42" t="s">
        <v>77</v>
      </c>
      <c r="BX42">
        <v>0</v>
      </c>
    </row>
    <row r="43" spans="1:76" x14ac:dyDescent="0.45">
      <c r="A43">
        <v>50</v>
      </c>
      <c r="B43" s="1">
        <v>44175.68472222222</v>
      </c>
      <c r="C43" t="s">
        <v>637</v>
      </c>
      <c r="D43" t="s">
        <v>540</v>
      </c>
      <c r="E43" t="s">
        <v>541</v>
      </c>
      <c r="F43">
        <v>1</v>
      </c>
      <c r="G43" t="s">
        <v>1628</v>
      </c>
      <c r="H43" t="s">
        <v>1628</v>
      </c>
      <c r="I43" t="s">
        <v>1619</v>
      </c>
      <c r="J43" t="s">
        <v>542</v>
      </c>
      <c r="K43" t="s">
        <v>602</v>
      </c>
      <c r="L43" t="s">
        <v>78</v>
      </c>
      <c r="M43" t="s">
        <v>638</v>
      </c>
      <c r="N43" t="s">
        <v>639</v>
      </c>
      <c r="O43" t="s">
        <v>75</v>
      </c>
      <c r="P43">
        <v>129477.84</v>
      </c>
      <c r="Q43" t="s">
        <v>76</v>
      </c>
      <c r="R43">
        <v>129477.84</v>
      </c>
      <c r="W43">
        <v>1</v>
      </c>
      <c r="X43">
        <v>1</v>
      </c>
      <c r="AE43" t="s">
        <v>77</v>
      </c>
      <c r="AG43" t="s">
        <v>640</v>
      </c>
      <c r="AH43" t="s">
        <v>77</v>
      </c>
      <c r="AJ43" t="s">
        <v>77</v>
      </c>
      <c r="AK43" t="s">
        <v>77</v>
      </c>
      <c r="AQ43" t="s">
        <v>77</v>
      </c>
      <c r="AT43" t="s">
        <v>77</v>
      </c>
      <c r="AU43" t="s">
        <v>77</v>
      </c>
      <c r="AV43" t="s">
        <v>77</v>
      </c>
      <c r="AX43" t="s">
        <v>77</v>
      </c>
      <c r="BA43" t="s">
        <v>77</v>
      </c>
      <c r="BB43" t="s">
        <v>77</v>
      </c>
      <c r="BG43" t="s">
        <v>77</v>
      </c>
      <c r="BJ43" t="s">
        <v>77</v>
      </c>
      <c r="BK43" t="s">
        <v>77</v>
      </c>
      <c r="BM43" t="s">
        <v>77</v>
      </c>
      <c r="BS43" t="s">
        <v>77</v>
      </c>
      <c r="BT43" t="s">
        <v>77</v>
      </c>
      <c r="BU43" t="s">
        <v>77</v>
      </c>
      <c r="BV43" t="s">
        <v>77</v>
      </c>
      <c r="BW43" t="s">
        <v>77</v>
      </c>
      <c r="BX43">
        <v>0</v>
      </c>
    </row>
    <row r="44" spans="1:76" x14ac:dyDescent="0.45">
      <c r="A44">
        <v>50</v>
      </c>
      <c r="B44" s="1">
        <v>44175.68472222222</v>
      </c>
      <c r="C44" t="s">
        <v>637</v>
      </c>
      <c r="D44" t="s">
        <v>540</v>
      </c>
      <c r="E44" t="s">
        <v>541</v>
      </c>
      <c r="F44">
        <v>1</v>
      </c>
      <c r="G44" t="s">
        <v>1628</v>
      </c>
      <c r="H44" t="s">
        <v>1628</v>
      </c>
      <c r="I44" t="s">
        <v>1619</v>
      </c>
      <c r="J44" t="s">
        <v>542</v>
      </c>
      <c r="K44" t="s">
        <v>594</v>
      </c>
      <c r="L44" t="s">
        <v>87</v>
      </c>
      <c r="M44" t="s">
        <v>548</v>
      </c>
      <c r="N44" t="s">
        <v>641</v>
      </c>
      <c r="O44" t="s">
        <v>75</v>
      </c>
      <c r="P44">
        <v>10000</v>
      </c>
      <c r="Q44" t="s">
        <v>76</v>
      </c>
      <c r="R44">
        <v>10000</v>
      </c>
      <c r="AE44" t="s">
        <v>77</v>
      </c>
      <c r="AG44" t="s">
        <v>99</v>
      </c>
      <c r="AH44" t="s">
        <v>77</v>
      </c>
      <c r="AJ44" t="s">
        <v>77</v>
      </c>
      <c r="AK44" t="s">
        <v>77</v>
      </c>
      <c r="AQ44" t="s">
        <v>77</v>
      </c>
      <c r="AT44" t="s">
        <v>77</v>
      </c>
      <c r="AU44" t="s">
        <v>77</v>
      </c>
      <c r="AV44" t="s">
        <v>77</v>
      </c>
      <c r="AX44" t="s">
        <v>77</v>
      </c>
      <c r="BA44" t="s">
        <v>77</v>
      </c>
      <c r="BB44" t="s">
        <v>77</v>
      </c>
      <c r="BG44" t="s">
        <v>77</v>
      </c>
      <c r="BJ44" t="s">
        <v>77</v>
      </c>
      <c r="BK44" t="s">
        <v>77</v>
      </c>
      <c r="BM44" t="s">
        <v>77</v>
      </c>
      <c r="BS44" t="s">
        <v>77</v>
      </c>
      <c r="BT44" t="s">
        <v>77</v>
      </c>
      <c r="BU44" t="s">
        <v>77</v>
      </c>
      <c r="BV44" t="s">
        <v>77</v>
      </c>
      <c r="BW44" t="s">
        <v>77</v>
      </c>
      <c r="BX44">
        <v>0</v>
      </c>
    </row>
    <row r="45" spans="1:76" x14ac:dyDescent="0.45">
      <c r="A45">
        <v>52</v>
      </c>
      <c r="B45" s="1">
        <v>44175.890277777777</v>
      </c>
      <c r="C45" t="s">
        <v>642</v>
      </c>
      <c r="D45" t="s">
        <v>540</v>
      </c>
      <c r="E45" t="s">
        <v>541</v>
      </c>
      <c r="F45">
        <v>0</v>
      </c>
      <c r="G45" t="s">
        <v>1628</v>
      </c>
      <c r="H45" t="s">
        <v>1628</v>
      </c>
      <c r="I45" t="s">
        <v>1619</v>
      </c>
      <c r="J45" t="s">
        <v>542</v>
      </c>
      <c r="K45" t="s">
        <v>77</v>
      </c>
      <c r="L45" t="s">
        <v>74</v>
      </c>
      <c r="M45" t="s">
        <v>548</v>
      </c>
      <c r="N45" t="s">
        <v>643</v>
      </c>
      <c r="O45" t="s">
        <v>75</v>
      </c>
      <c r="P45">
        <v>396374.16</v>
      </c>
      <c r="Q45" t="s">
        <v>546</v>
      </c>
      <c r="AE45" t="s">
        <v>77</v>
      </c>
      <c r="AG45" t="s">
        <v>77</v>
      </c>
      <c r="AH45" t="s">
        <v>77</v>
      </c>
      <c r="AJ45" t="s">
        <v>77</v>
      </c>
      <c r="AK45" t="s">
        <v>77</v>
      </c>
      <c r="AQ45" t="s">
        <v>77</v>
      </c>
      <c r="AT45" t="s">
        <v>77</v>
      </c>
      <c r="AU45" t="s">
        <v>77</v>
      </c>
      <c r="AV45" t="s">
        <v>77</v>
      </c>
      <c r="AX45" t="s">
        <v>77</v>
      </c>
      <c r="BA45" t="s">
        <v>77</v>
      </c>
      <c r="BB45" t="s">
        <v>77</v>
      </c>
      <c r="BG45" t="s">
        <v>77</v>
      </c>
      <c r="BJ45" t="s">
        <v>77</v>
      </c>
      <c r="BK45" t="s">
        <v>77</v>
      </c>
      <c r="BM45" t="s">
        <v>77</v>
      </c>
      <c r="BS45" t="s">
        <v>77</v>
      </c>
      <c r="BT45" t="s">
        <v>77</v>
      </c>
      <c r="BU45" t="s">
        <v>77</v>
      </c>
      <c r="BV45" t="s">
        <v>77</v>
      </c>
      <c r="BW45" t="s">
        <v>77</v>
      </c>
      <c r="BX45">
        <v>0</v>
      </c>
    </row>
    <row r="46" spans="1:76" x14ac:dyDescent="0.45">
      <c r="A46">
        <v>52</v>
      </c>
      <c r="B46" s="1">
        <v>44175.890277777777</v>
      </c>
      <c r="C46" t="s">
        <v>642</v>
      </c>
      <c r="D46" t="s">
        <v>540</v>
      </c>
      <c r="E46" t="s">
        <v>541</v>
      </c>
      <c r="F46">
        <v>1</v>
      </c>
      <c r="G46" t="s">
        <v>1628</v>
      </c>
      <c r="H46" t="s">
        <v>1628</v>
      </c>
      <c r="I46" t="s">
        <v>1619</v>
      </c>
      <c r="J46" t="s">
        <v>542</v>
      </c>
      <c r="K46" t="s">
        <v>644</v>
      </c>
      <c r="L46" t="s">
        <v>74</v>
      </c>
      <c r="M46" t="s">
        <v>548</v>
      </c>
      <c r="N46" t="s">
        <v>643</v>
      </c>
      <c r="O46" t="s">
        <v>75</v>
      </c>
      <c r="P46">
        <v>396374.16</v>
      </c>
      <c r="Q46" t="s">
        <v>546</v>
      </c>
      <c r="R46">
        <v>396374.16</v>
      </c>
      <c r="AE46" t="s">
        <v>77</v>
      </c>
      <c r="AG46" t="s">
        <v>645</v>
      </c>
      <c r="AH46" t="s">
        <v>77</v>
      </c>
      <c r="AJ46" t="s">
        <v>77</v>
      </c>
      <c r="AK46" t="s">
        <v>77</v>
      </c>
      <c r="AQ46" t="s">
        <v>77</v>
      </c>
      <c r="AT46" t="s">
        <v>77</v>
      </c>
      <c r="AU46" t="s">
        <v>77</v>
      </c>
      <c r="AV46" t="s">
        <v>77</v>
      </c>
      <c r="AX46" t="s">
        <v>77</v>
      </c>
      <c r="BA46" t="s">
        <v>77</v>
      </c>
      <c r="BB46" t="s">
        <v>77</v>
      </c>
      <c r="BG46" t="s">
        <v>77</v>
      </c>
      <c r="BJ46" t="s">
        <v>77</v>
      </c>
      <c r="BK46" t="s">
        <v>77</v>
      </c>
      <c r="BM46" t="s">
        <v>77</v>
      </c>
      <c r="BS46" t="s">
        <v>77</v>
      </c>
      <c r="BT46" t="s">
        <v>77</v>
      </c>
      <c r="BU46" t="s">
        <v>77</v>
      </c>
      <c r="BV46" t="s">
        <v>77</v>
      </c>
      <c r="BW46" t="s">
        <v>77</v>
      </c>
      <c r="BX46">
        <v>0</v>
      </c>
    </row>
    <row r="47" spans="1:76" x14ac:dyDescent="0.45">
      <c r="A47">
        <v>52</v>
      </c>
      <c r="B47" s="1">
        <v>44175.890277777777</v>
      </c>
      <c r="C47" t="s">
        <v>642</v>
      </c>
      <c r="D47" t="s">
        <v>540</v>
      </c>
      <c r="E47" t="s">
        <v>541</v>
      </c>
      <c r="F47">
        <v>1</v>
      </c>
      <c r="G47" t="s">
        <v>1628</v>
      </c>
      <c r="H47" t="s">
        <v>1628</v>
      </c>
      <c r="I47" t="s">
        <v>1619</v>
      </c>
      <c r="J47" t="s">
        <v>542</v>
      </c>
      <c r="K47" t="s">
        <v>584</v>
      </c>
      <c r="L47" t="s">
        <v>78</v>
      </c>
      <c r="M47" t="s">
        <v>646</v>
      </c>
      <c r="N47" t="s">
        <v>647</v>
      </c>
      <c r="O47" t="s">
        <v>75</v>
      </c>
      <c r="P47">
        <v>100223</v>
      </c>
      <c r="Q47" t="s">
        <v>546</v>
      </c>
      <c r="R47">
        <v>100223</v>
      </c>
      <c r="W47">
        <v>1</v>
      </c>
      <c r="X47">
        <v>1</v>
      </c>
      <c r="AE47" t="s">
        <v>77</v>
      </c>
      <c r="AG47" t="s">
        <v>648</v>
      </c>
      <c r="AH47" t="s">
        <v>77</v>
      </c>
      <c r="AJ47" t="s">
        <v>77</v>
      </c>
      <c r="AK47" t="s">
        <v>77</v>
      </c>
      <c r="AQ47" t="s">
        <v>77</v>
      </c>
      <c r="AT47" t="s">
        <v>77</v>
      </c>
      <c r="AU47" t="s">
        <v>77</v>
      </c>
      <c r="AV47" t="s">
        <v>77</v>
      </c>
      <c r="AX47" t="s">
        <v>77</v>
      </c>
      <c r="BA47" t="s">
        <v>77</v>
      </c>
      <c r="BB47" t="s">
        <v>77</v>
      </c>
      <c r="BG47" t="s">
        <v>77</v>
      </c>
      <c r="BJ47" t="s">
        <v>77</v>
      </c>
      <c r="BK47" t="s">
        <v>77</v>
      </c>
      <c r="BM47" t="s">
        <v>77</v>
      </c>
      <c r="BS47" t="s">
        <v>77</v>
      </c>
      <c r="BT47" t="s">
        <v>77</v>
      </c>
      <c r="BU47" t="s">
        <v>77</v>
      </c>
      <c r="BV47" t="s">
        <v>77</v>
      </c>
      <c r="BW47" t="s">
        <v>77</v>
      </c>
      <c r="BX47">
        <v>0</v>
      </c>
    </row>
    <row r="48" spans="1:76" x14ac:dyDescent="0.45">
      <c r="A48">
        <v>52</v>
      </c>
      <c r="B48" s="1">
        <v>44175.890277777777</v>
      </c>
      <c r="C48" t="s">
        <v>642</v>
      </c>
      <c r="D48" t="s">
        <v>540</v>
      </c>
      <c r="E48" t="s">
        <v>541</v>
      </c>
      <c r="F48">
        <v>0</v>
      </c>
      <c r="G48" t="s">
        <v>1628</v>
      </c>
      <c r="H48" t="s">
        <v>1628</v>
      </c>
      <c r="I48" t="s">
        <v>1619</v>
      </c>
      <c r="J48" t="s">
        <v>542</v>
      </c>
      <c r="K48" t="s">
        <v>77</v>
      </c>
      <c r="L48" t="s">
        <v>78</v>
      </c>
      <c r="M48" t="s">
        <v>548</v>
      </c>
      <c r="N48" t="s">
        <v>647</v>
      </c>
      <c r="O48" t="s">
        <v>75</v>
      </c>
      <c r="P48">
        <v>100223</v>
      </c>
      <c r="Q48" t="s">
        <v>546</v>
      </c>
      <c r="AE48" t="s">
        <v>77</v>
      </c>
      <c r="AG48" t="s">
        <v>77</v>
      </c>
      <c r="AH48" t="s">
        <v>77</v>
      </c>
      <c r="AJ48" t="s">
        <v>77</v>
      </c>
      <c r="AK48" t="s">
        <v>77</v>
      </c>
      <c r="AQ48" t="s">
        <v>77</v>
      </c>
      <c r="AT48" t="s">
        <v>77</v>
      </c>
      <c r="AU48" t="s">
        <v>77</v>
      </c>
      <c r="AV48" t="s">
        <v>77</v>
      </c>
      <c r="AX48" t="s">
        <v>77</v>
      </c>
      <c r="BA48" t="s">
        <v>77</v>
      </c>
      <c r="BB48" t="s">
        <v>77</v>
      </c>
      <c r="BG48" t="s">
        <v>77</v>
      </c>
      <c r="BJ48" t="s">
        <v>77</v>
      </c>
      <c r="BK48" t="s">
        <v>77</v>
      </c>
      <c r="BM48" t="s">
        <v>77</v>
      </c>
      <c r="BS48" t="s">
        <v>77</v>
      </c>
      <c r="BT48" t="s">
        <v>77</v>
      </c>
      <c r="BU48" t="s">
        <v>77</v>
      </c>
      <c r="BV48" t="s">
        <v>77</v>
      </c>
      <c r="BW48" t="s">
        <v>77</v>
      </c>
      <c r="BX48">
        <v>0</v>
      </c>
    </row>
    <row r="49" spans="1:76" x14ac:dyDescent="0.45">
      <c r="A49">
        <v>52</v>
      </c>
      <c r="B49" s="1">
        <v>44175.890277777777</v>
      </c>
      <c r="C49" t="s">
        <v>642</v>
      </c>
      <c r="D49" t="s">
        <v>540</v>
      </c>
      <c r="E49" t="s">
        <v>541</v>
      </c>
      <c r="F49">
        <v>1</v>
      </c>
      <c r="G49" t="s">
        <v>1628</v>
      </c>
      <c r="H49" t="s">
        <v>1628</v>
      </c>
      <c r="I49" t="s">
        <v>1619</v>
      </c>
      <c r="J49" t="s">
        <v>542</v>
      </c>
      <c r="K49" t="s">
        <v>649</v>
      </c>
      <c r="L49" t="s">
        <v>85</v>
      </c>
      <c r="M49" t="s">
        <v>650</v>
      </c>
      <c r="N49" t="s">
        <v>651</v>
      </c>
      <c r="O49" t="s">
        <v>75</v>
      </c>
      <c r="P49">
        <v>100000</v>
      </c>
      <c r="Q49" t="s">
        <v>76</v>
      </c>
      <c r="R49">
        <v>100000</v>
      </c>
      <c r="X49">
        <v>1</v>
      </c>
      <c r="AE49" t="s">
        <v>77</v>
      </c>
      <c r="AG49" t="s">
        <v>652</v>
      </c>
      <c r="AH49" t="s">
        <v>77</v>
      </c>
      <c r="AJ49" t="s">
        <v>77</v>
      </c>
      <c r="AK49" t="s">
        <v>77</v>
      </c>
      <c r="AQ49" t="s">
        <v>77</v>
      </c>
      <c r="AT49" t="s">
        <v>77</v>
      </c>
      <c r="AU49" t="s">
        <v>77</v>
      </c>
      <c r="AV49" t="s">
        <v>77</v>
      </c>
      <c r="AX49" t="s">
        <v>77</v>
      </c>
      <c r="BA49" t="s">
        <v>77</v>
      </c>
      <c r="BB49" t="s">
        <v>77</v>
      </c>
      <c r="BG49" t="s">
        <v>77</v>
      </c>
      <c r="BJ49" t="s">
        <v>77</v>
      </c>
      <c r="BK49" t="s">
        <v>77</v>
      </c>
      <c r="BM49" t="s">
        <v>77</v>
      </c>
      <c r="BS49" t="s">
        <v>77</v>
      </c>
      <c r="BT49" t="s">
        <v>77</v>
      </c>
      <c r="BU49" t="s">
        <v>77</v>
      </c>
      <c r="BV49" t="s">
        <v>77</v>
      </c>
      <c r="BW49" t="s">
        <v>77</v>
      </c>
      <c r="BX49">
        <v>0</v>
      </c>
    </row>
    <row r="50" spans="1:76" x14ac:dyDescent="0.45">
      <c r="A50">
        <v>55</v>
      </c>
      <c r="B50" s="1">
        <v>44186.991666666669</v>
      </c>
      <c r="C50" t="s">
        <v>653</v>
      </c>
      <c r="D50" t="s">
        <v>540</v>
      </c>
      <c r="E50" t="s">
        <v>541</v>
      </c>
      <c r="F50">
        <v>1</v>
      </c>
      <c r="G50" t="s">
        <v>1628</v>
      </c>
      <c r="H50" t="s">
        <v>1628</v>
      </c>
      <c r="I50" t="s">
        <v>1619</v>
      </c>
      <c r="J50" t="s">
        <v>542</v>
      </c>
      <c r="K50" t="s">
        <v>654</v>
      </c>
      <c r="L50" t="s">
        <v>74</v>
      </c>
      <c r="M50" t="s">
        <v>655</v>
      </c>
      <c r="N50" t="s">
        <v>656</v>
      </c>
      <c r="O50" t="s">
        <v>75</v>
      </c>
      <c r="P50">
        <v>505453</v>
      </c>
      <c r="Q50" t="s">
        <v>546</v>
      </c>
      <c r="R50">
        <v>505453</v>
      </c>
      <c r="AE50" t="s">
        <v>77</v>
      </c>
      <c r="AG50" t="s">
        <v>657</v>
      </c>
      <c r="AH50" t="s">
        <v>77</v>
      </c>
      <c r="AJ50" t="s">
        <v>77</v>
      </c>
      <c r="AK50" t="s">
        <v>77</v>
      </c>
      <c r="AQ50" t="s">
        <v>77</v>
      </c>
      <c r="AT50" t="s">
        <v>77</v>
      </c>
      <c r="AU50" t="s">
        <v>77</v>
      </c>
      <c r="AV50" t="s">
        <v>77</v>
      </c>
      <c r="AX50" t="s">
        <v>77</v>
      </c>
      <c r="BA50" t="s">
        <v>77</v>
      </c>
      <c r="BB50" t="s">
        <v>77</v>
      </c>
      <c r="BG50" t="s">
        <v>77</v>
      </c>
      <c r="BJ50" t="s">
        <v>77</v>
      </c>
      <c r="BK50" t="s">
        <v>77</v>
      </c>
      <c r="BM50" t="s">
        <v>77</v>
      </c>
      <c r="BS50" t="s">
        <v>77</v>
      </c>
      <c r="BT50" t="s">
        <v>77</v>
      </c>
      <c r="BU50" t="s">
        <v>77</v>
      </c>
      <c r="BV50" t="s">
        <v>77</v>
      </c>
      <c r="BW50" t="s">
        <v>77</v>
      </c>
      <c r="BX50">
        <v>0</v>
      </c>
    </row>
    <row r="51" spans="1:76" x14ac:dyDescent="0.45">
      <c r="A51">
        <v>60</v>
      </c>
      <c r="B51" s="1">
        <v>44204.770138888889</v>
      </c>
      <c r="C51" t="s">
        <v>658</v>
      </c>
      <c r="D51" t="s">
        <v>540</v>
      </c>
      <c r="E51" t="s">
        <v>541</v>
      </c>
      <c r="F51">
        <v>0</v>
      </c>
      <c r="G51" t="s">
        <v>1628</v>
      </c>
      <c r="H51" t="s">
        <v>1628</v>
      </c>
      <c r="I51" t="s">
        <v>1619</v>
      </c>
      <c r="J51" t="s">
        <v>542</v>
      </c>
      <c r="K51" t="s">
        <v>77</v>
      </c>
      <c r="L51" t="s">
        <v>74</v>
      </c>
      <c r="M51" t="s">
        <v>659</v>
      </c>
      <c r="N51" t="s">
        <v>660</v>
      </c>
      <c r="O51" t="s">
        <v>75</v>
      </c>
      <c r="P51">
        <v>243890</v>
      </c>
      <c r="Q51" t="s">
        <v>76</v>
      </c>
      <c r="T51">
        <v>1</v>
      </c>
      <c r="AE51" t="s">
        <v>77</v>
      </c>
      <c r="AG51" t="s">
        <v>77</v>
      </c>
      <c r="AH51" t="s">
        <v>77</v>
      </c>
      <c r="AJ51" t="s">
        <v>77</v>
      </c>
      <c r="AK51" t="s">
        <v>77</v>
      </c>
      <c r="AQ51" t="s">
        <v>77</v>
      </c>
      <c r="AT51" t="s">
        <v>77</v>
      </c>
      <c r="AU51" t="s">
        <v>77</v>
      </c>
      <c r="AV51" t="s">
        <v>77</v>
      </c>
      <c r="AX51" t="s">
        <v>77</v>
      </c>
      <c r="BA51" t="s">
        <v>77</v>
      </c>
      <c r="BB51" t="s">
        <v>77</v>
      </c>
      <c r="BG51" t="s">
        <v>77</v>
      </c>
      <c r="BJ51" t="s">
        <v>77</v>
      </c>
      <c r="BK51" t="s">
        <v>77</v>
      </c>
      <c r="BM51" t="s">
        <v>77</v>
      </c>
      <c r="BS51" t="s">
        <v>77</v>
      </c>
      <c r="BT51" t="s">
        <v>77</v>
      </c>
      <c r="BU51" t="s">
        <v>77</v>
      </c>
      <c r="BV51" t="s">
        <v>77</v>
      </c>
      <c r="BW51" t="s">
        <v>77</v>
      </c>
      <c r="BX51">
        <v>0</v>
      </c>
    </row>
    <row r="52" spans="1:76" x14ac:dyDescent="0.45">
      <c r="A52">
        <v>60</v>
      </c>
      <c r="B52" s="1">
        <v>44204.770138888889</v>
      </c>
      <c r="C52" t="s">
        <v>658</v>
      </c>
      <c r="D52" t="s">
        <v>540</v>
      </c>
      <c r="E52" t="s">
        <v>541</v>
      </c>
      <c r="F52">
        <v>1</v>
      </c>
      <c r="G52" t="s">
        <v>1628</v>
      </c>
      <c r="H52" t="s">
        <v>1628</v>
      </c>
      <c r="I52" t="s">
        <v>1619</v>
      </c>
      <c r="J52" t="s">
        <v>542</v>
      </c>
      <c r="K52" t="s">
        <v>661</v>
      </c>
      <c r="L52" t="s">
        <v>74</v>
      </c>
      <c r="M52" t="s">
        <v>662</v>
      </c>
      <c r="N52" t="s">
        <v>663</v>
      </c>
      <c r="O52" t="s">
        <v>75</v>
      </c>
      <c r="P52">
        <v>232970</v>
      </c>
      <c r="Q52" t="s">
        <v>76</v>
      </c>
      <c r="R52">
        <v>249112.37400000001</v>
      </c>
      <c r="T52">
        <v>1</v>
      </c>
      <c r="AE52" t="s">
        <v>77</v>
      </c>
      <c r="AG52" t="s">
        <v>664</v>
      </c>
      <c r="AH52" t="s">
        <v>77</v>
      </c>
      <c r="AJ52" t="s">
        <v>77</v>
      </c>
      <c r="AK52" t="s">
        <v>77</v>
      </c>
      <c r="AQ52" t="s">
        <v>77</v>
      </c>
      <c r="AT52" t="s">
        <v>77</v>
      </c>
      <c r="AU52" t="s">
        <v>77</v>
      </c>
      <c r="AV52" t="s">
        <v>77</v>
      </c>
      <c r="AX52" t="s">
        <v>77</v>
      </c>
      <c r="BA52" t="s">
        <v>77</v>
      </c>
      <c r="BB52" t="s">
        <v>77</v>
      </c>
      <c r="BG52" t="s">
        <v>77</v>
      </c>
      <c r="BJ52" t="s">
        <v>77</v>
      </c>
      <c r="BK52" t="s">
        <v>77</v>
      </c>
      <c r="BM52" t="s">
        <v>77</v>
      </c>
      <c r="BS52" t="s">
        <v>77</v>
      </c>
      <c r="BT52" t="s">
        <v>77</v>
      </c>
      <c r="BU52" t="s">
        <v>77</v>
      </c>
      <c r="BV52" t="s">
        <v>77</v>
      </c>
      <c r="BW52" t="s">
        <v>77</v>
      </c>
      <c r="BX52">
        <v>0</v>
      </c>
    </row>
    <row r="53" spans="1:76" x14ac:dyDescent="0.45">
      <c r="A53">
        <v>60</v>
      </c>
      <c r="B53" s="1">
        <v>44204.770138888889</v>
      </c>
      <c r="C53" t="s">
        <v>658</v>
      </c>
      <c r="D53" t="s">
        <v>540</v>
      </c>
      <c r="E53" t="s">
        <v>541</v>
      </c>
      <c r="F53">
        <v>0</v>
      </c>
      <c r="G53" t="s">
        <v>1628</v>
      </c>
      <c r="H53" t="s">
        <v>1628</v>
      </c>
      <c r="I53" t="s">
        <v>1619</v>
      </c>
      <c r="J53" t="s">
        <v>542</v>
      </c>
      <c r="K53" t="s">
        <v>77</v>
      </c>
      <c r="L53" t="s">
        <v>74</v>
      </c>
      <c r="M53" t="s">
        <v>665</v>
      </c>
      <c r="N53" t="s">
        <v>666</v>
      </c>
      <c r="O53" t="s">
        <v>75</v>
      </c>
      <c r="P53">
        <v>250009.29</v>
      </c>
      <c r="Q53" t="s">
        <v>76</v>
      </c>
      <c r="S53">
        <v>1</v>
      </c>
      <c r="T53">
        <v>1</v>
      </c>
      <c r="AE53" t="s">
        <v>77</v>
      </c>
      <c r="AG53" t="s">
        <v>77</v>
      </c>
      <c r="AH53" t="s">
        <v>77</v>
      </c>
      <c r="AJ53" t="s">
        <v>77</v>
      </c>
      <c r="AK53" t="s">
        <v>77</v>
      </c>
      <c r="AQ53" t="s">
        <v>77</v>
      </c>
      <c r="AT53" t="s">
        <v>77</v>
      </c>
      <c r="AU53" t="s">
        <v>77</v>
      </c>
      <c r="AV53" t="s">
        <v>77</v>
      </c>
      <c r="AX53" t="s">
        <v>77</v>
      </c>
      <c r="BA53" t="s">
        <v>77</v>
      </c>
      <c r="BB53" t="s">
        <v>77</v>
      </c>
      <c r="BG53" t="s">
        <v>77</v>
      </c>
      <c r="BJ53" t="s">
        <v>77</v>
      </c>
      <c r="BK53" t="s">
        <v>77</v>
      </c>
      <c r="BM53" t="s">
        <v>77</v>
      </c>
      <c r="BS53" t="s">
        <v>77</v>
      </c>
      <c r="BT53" t="s">
        <v>77</v>
      </c>
      <c r="BU53" t="s">
        <v>77</v>
      </c>
      <c r="BV53" t="s">
        <v>77</v>
      </c>
      <c r="BW53" t="s">
        <v>77</v>
      </c>
      <c r="BX53">
        <v>250009.29</v>
      </c>
    </row>
    <row r="54" spans="1:76" x14ac:dyDescent="0.45">
      <c r="A54">
        <v>60</v>
      </c>
      <c r="B54" s="1">
        <v>44204.770138888889</v>
      </c>
      <c r="C54" t="s">
        <v>658</v>
      </c>
      <c r="D54" t="s">
        <v>540</v>
      </c>
      <c r="E54" t="s">
        <v>541</v>
      </c>
      <c r="F54">
        <v>0</v>
      </c>
      <c r="G54" t="s">
        <v>1628</v>
      </c>
      <c r="H54" t="s">
        <v>1628</v>
      </c>
      <c r="I54" t="s">
        <v>1619</v>
      </c>
      <c r="J54" t="s">
        <v>542</v>
      </c>
      <c r="K54" t="s">
        <v>77</v>
      </c>
      <c r="L54" t="s">
        <v>74</v>
      </c>
      <c r="M54" t="s">
        <v>667</v>
      </c>
      <c r="N54" t="s">
        <v>666</v>
      </c>
      <c r="O54" t="s">
        <v>75</v>
      </c>
      <c r="P54">
        <v>250009.29</v>
      </c>
      <c r="Q54" t="s">
        <v>76</v>
      </c>
      <c r="S54">
        <v>1</v>
      </c>
      <c r="T54">
        <v>1</v>
      </c>
      <c r="AE54" t="s">
        <v>77</v>
      </c>
      <c r="AG54" t="s">
        <v>77</v>
      </c>
      <c r="AH54" t="s">
        <v>77</v>
      </c>
      <c r="AJ54" t="s">
        <v>77</v>
      </c>
      <c r="AK54" t="s">
        <v>77</v>
      </c>
      <c r="AQ54" t="s">
        <v>77</v>
      </c>
      <c r="AT54" t="s">
        <v>77</v>
      </c>
      <c r="AU54" t="s">
        <v>77</v>
      </c>
      <c r="AV54" t="s">
        <v>77</v>
      </c>
      <c r="AX54" t="s">
        <v>77</v>
      </c>
      <c r="BA54" t="s">
        <v>77</v>
      </c>
      <c r="BB54" t="s">
        <v>77</v>
      </c>
      <c r="BG54" t="s">
        <v>77</v>
      </c>
      <c r="BJ54" t="s">
        <v>77</v>
      </c>
      <c r="BK54" t="s">
        <v>77</v>
      </c>
      <c r="BM54" t="s">
        <v>77</v>
      </c>
      <c r="BS54" t="s">
        <v>77</v>
      </c>
      <c r="BT54" t="s">
        <v>77</v>
      </c>
      <c r="BU54" t="s">
        <v>77</v>
      </c>
      <c r="BV54" t="s">
        <v>77</v>
      </c>
      <c r="BW54" t="s">
        <v>77</v>
      </c>
      <c r="BX54">
        <v>250009.29</v>
      </c>
    </row>
    <row r="55" spans="1:76" x14ac:dyDescent="0.45">
      <c r="A55">
        <v>60</v>
      </c>
      <c r="B55" s="1">
        <v>44204.770138888889</v>
      </c>
      <c r="C55" t="s">
        <v>658</v>
      </c>
      <c r="D55" t="s">
        <v>540</v>
      </c>
      <c r="E55" t="s">
        <v>541</v>
      </c>
      <c r="F55">
        <v>0</v>
      </c>
      <c r="G55" t="s">
        <v>1628</v>
      </c>
      <c r="H55" t="s">
        <v>1628</v>
      </c>
      <c r="I55" t="s">
        <v>1619</v>
      </c>
      <c r="J55" t="s">
        <v>542</v>
      </c>
      <c r="K55" t="s">
        <v>77</v>
      </c>
      <c r="L55" t="s">
        <v>74</v>
      </c>
      <c r="M55" t="s">
        <v>668</v>
      </c>
      <c r="N55" t="s">
        <v>669</v>
      </c>
      <c r="O55" t="s">
        <v>75</v>
      </c>
      <c r="P55">
        <v>268683.28999999998</v>
      </c>
      <c r="Q55" t="s">
        <v>76</v>
      </c>
      <c r="S55">
        <v>1</v>
      </c>
      <c r="AE55" t="s">
        <v>77</v>
      </c>
      <c r="AG55" t="s">
        <v>77</v>
      </c>
      <c r="AH55" t="s">
        <v>77</v>
      </c>
      <c r="AJ55" t="s">
        <v>77</v>
      </c>
      <c r="AK55" t="s">
        <v>77</v>
      </c>
      <c r="AQ55" t="s">
        <v>77</v>
      </c>
      <c r="AT55" t="s">
        <v>77</v>
      </c>
      <c r="AU55" t="s">
        <v>77</v>
      </c>
      <c r="AV55" t="s">
        <v>77</v>
      </c>
      <c r="AX55" t="s">
        <v>77</v>
      </c>
      <c r="BA55" t="s">
        <v>77</v>
      </c>
      <c r="BB55" t="s">
        <v>77</v>
      </c>
      <c r="BG55" t="s">
        <v>77</v>
      </c>
      <c r="BJ55" t="s">
        <v>77</v>
      </c>
      <c r="BK55" t="s">
        <v>77</v>
      </c>
      <c r="BM55" t="s">
        <v>77</v>
      </c>
      <c r="BS55" t="s">
        <v>77</v>
      </c>
      <c r="BT55" t="s">
        <v>77</v>
      </c>
      <c r="BU55" t="s">
        <v>77</v>
      </c>
      <c r="BV55" t="s">
        <v>77</v>
      </c>
      <c r="BW55" t="s">
        <v>77</v>
      </c>
      <c r="BX55">
        <v>268683.28999999998</v>
      </c>
    </row>
    <row r="56" spans="1:76" x14ac:dyDescent="0.45">
      <c r="A56">
        <v>60</v>
      </c>
      <c r="B56" s="1">
        <v>44204.770138888889</v>
      </c>
      <c r="C56" t="s">
        <v>658</v>
      </c>
      <c r="D56" t="s">
        <v>540</v>
      </c>
      <c r="E56" t="s">
        <v>541</v>
      </c>
      <c r="F56">
        <v>0</v>
      </c>
      <c r="G56" t="s">
        <v>1628</v>
      </c>
      <c r="H56" t="s">
        <v>1628</v>
      </c>
      <c r="I56" t="s">
        <v>1619</v>
      </c>
      <c r="J56" t="s">
        <v>542</v>
      </c>
      <c r="K56" t="s">
        <v>77</v>
      </c>
      <c r="L56" t="s">
        <v>78</v>
      </c>
      <c r="M56" t="s">
        <v>670</v>
      </c>
      <c r="N56" t="s">
        <v>671</v>
      </c>
      <c r="O56" t="s">
        <v>75</v>
      </c>
      <c r="P56">
        <v>77380</v>
      </c>
      <c r="Q56" t="s">
        <v>546</v>
      </c>
      <c r="U56">
        <v>1</v>
      </c>
      <c r="V56">
        <v>1</v>
      </c>
      <c r="W56">
        <v>1</v>
      </c>
      <c r="X56">
        <v>1</v>
      </c>
      <c r="AE56" t="s">
        <v>77</v>
      </c>
      <c r="AG56" t="s">
        <v>77</v>
      </c>
      <c r="AH56" t="s">
        <v>77</v>
      </c>
      <c r="AJ56" t="s">
        <v>77</v>
      </c>
      <c r="AK56" t="s">
        <v>77</v>
      </c>
      <c r="AQ56" t="s">
        <v>77</v>
      </c>
      <c r="AT56" t="s">
        <v>77</v>
      </c>
      <c r="AU56" t="s">
        <v>77</v>
      </c>
      <c r="AV56" t="s">
        <v>77</v>
      </c>
      <c r="AX56" t="s">
        <v>77</v>
      </c>
      <c r="BA56" t="s">
        <v>77</v>
      </c>
      <c r="BB56" t="s">
        <v>77</v>
      </c>
      <c r="BG56" t="s">
        <v>77</v>
      </c>
      <c r="BJ56" t="s">
        <v>77</v>
      </c>
      <c r="BK56" t="s">
        <v>77</v>
      </c>
      <c r="BM56" t="s">
        <v>77</v>
      </c>
      <c r="BS56" t="s">
        <v>77</v>
      </c>
      <c r="BT56" t="s">
        <v>77</v>
      </c>
      <c r="BU56" t="s">
        <v>77</v>
      </c>
      <c r="BV56" t="s">
        <v>77</v>
      </c>
      <c r="BW56" t="s">
        <v>77</v>
      </c>
      <c r="BX56">
        <v>0</v>
      </c>
    </row>
    <row r="57" spans="1:76" x14ac:dyDescent="0.45">
      <c r="A57">
        <v>60</v>
      </c>
      <c r="B57" s="1">
        <v>44204.770138888889</v>
      </c>
      <c r="C57" t="s">
        <v>658</v>
      </c>
      <c r="D57" t="s">
        <v>540</v>
      </c>
      <c r="E57" t="s">
        <v>541</v>
      </c>
      <c r="F57">
        <v>1</v>
      </c>
      <c r="G57" t="s">
        <v>1628</v>
      </c>
      <c r="H57" t="s">
        <v>1628</v>
      </c>
      <c r="I57" t="s">
        <v>1619</v>
      </c>
      <c r="J57" t="s">
        <v>542</v>
      </c>
      <c r="K57" t="s">
        <v>672</v>
      </c>
      <c r="L57" t="s">
        <v>78</v>
      </c>
      <c r="M57" t="s">
        <v>673</v>
      </c>
      <c r="N57" t="s">
        <v>674</v>
      </c>
      <c r="O57" t="s">
        <v>75</v>
      </c>
      <c r="P57">
        <v>49166.3</v>
      </c>
      <c r="Q57" t="s">
        <v>546</v>
      </c>
      <c r="R57">
        <v>63273.15</v>
      </c>
      <c r="AE57" t="s">
        <v>77</v>
      </c>
      <c r="AG57" t="s">
        <v>675</v>
      </c>
      <c r="AH57" t="s">
        <v>77</v>
      </c>
      <c r="AJ57" t="s">
        <v>77</v>
      </c>
      <c r="AK57" t="s">
        <v>77</v>
      </c>
      <c r="AQ57" t="s">
        <v>77</v>
      </c>
      <c r="AT57" t="s">
        <v>77</v>
      </c>
      <c r="AU57" t="s">
        <v>77</v>
      </c>
      <c r="AV57" t="s">
        <v>77</v>
      </c>
      <c r="AX57" t="s">
        <v>77</v>
      </c>
      <c r="BA57" t="s">
        <v>77</v>
      </c>
      <c r="BB57" t="s">
        <v>77</v>
      </c>
      <c r="BG57" t="s">
        <v>77</v>
      </c>
      <c r="BJ57" t="s">
        <v>77</v>
      </c>
      <c r="BK57" t="s">
        <v>77</v>
      </c>
      <c r="BM57" t="s">
        <v>77</v>
      </c>
      <c r="BS57" t="s">
        <v>77</v>
      </c>
      <c r="BT57" t="s">
        <v>77</v>
      </c>
      <c r="BU57" t="s">
        <v>77</v>
      </c>
      <c r="BV57" t="s">
        <v>77</v>
      </c>
      <c r="BW57" t="s">
        <v>77</v>
      </c>
      <c r="BX57">
        <v>0</v>
      </c>
    </row>
    <row r="58" spans="1:76" x14ac:dyDescent="0.45">
      <c r="A58">
        <v>60</v>
      </c>
      <c r="B58" s="1">
        <v>44204.770138888889</v>
      </c>
      <c r="C58" t="s">
        <v>658</v>
      </c>
      <c r="D58" t="s">
        <v>540</v>
      </c>
      <c r="E58" t="s">
        <v>541</v>
      </c>
      <c r="F58">
        <v>1</v>
      </c>
      <c r="G58" t="s">
        <v>1628</v>
      </c>
      <c r="H58" t="s">
        <v>1628</v>
      </c>
      <c r="I58" t="s">
        <v>1619</v>
      </c>
      <c r="J58" t="s">
        <v>542</v>
      </c>
      <c r="K58" t="s">
        <v>672</v>
      </c>
      <c r="L58" t="s">
        <v>80</v>
      </c>
      <c r="M58" t="s">
        <v>673</v>
      </c>
      <c r="N58" t="s">
        <v>676</v>
      </c>
      <c r="O58" t="s">
        <v>75</v>
      </c>
      <c r="P58">
        <v>19000</v>
      </c>
      <c r="Q58" t="s">
        <v>546</v>
      </c>
      <c r="R58">
        <v>19000</v>
      </c>
      <c r="AE58" t="s">
        <v>77</v>
      </c>
      <c r="AG58" t="s">
        <v>677</v>
      </c>
      <c r="AH58" t="s">
        <v>77</v>
      </c>
      <c r="AJ58" t="s">
        <v>77</v>
      </c>
      <c r="AK58" t="s">
        <v>77</v>
      </c>
      <c r="AQ58" t="s">
        <v>77</v>
      </c>
      <c r="AT58" t="s">
        <v>77</v>
      </c>
      <c r="AU58" t="s">
        <v>77</v>
      </c>
      <c r="AV58" t="s">
        <v>77</v>
      </c>
      <c r="AX58" t="s">
        <v>77</v>
      </c>
      <c r="BA58" t="s">
        <v>77</v>
      </c>
      <c r="BB58" t="s">
        <v>77</v>
      </c>
      <c r="BG58" t="s">
        <v>77</v>
      </c>
      <c r="BJ58" t="s">
        <v>77</v>
      </c>
      <c r="BK58" t="s">
        <v>77</v>
      </c>
      <c r="BM58" t="s">
        <v>77</v>
      </c>
      <c r="BS58" t="s">
        <v>77</v>
      </c>
      <c r="BT58" t="s">
        <v>77</v>
      </c>
      <c r="BU58" t="s">
        <v>77</v>
      </c>
      <c r="BV58" t="s">
        <v>77</v>
      </c>
      <c r="BW58" t="s">
        <v>77</v>
      </c>
      <c r="BX58">
        <v>0</v>
      </c>
    </row>
    <row r="59" spans="1:76" x14ac:dyDescent="0.45">
      <c r="A59">
        <v>61</v>
      </c>
      <c r="B59" s="1">
        <v>44211.881249999999</v>
      </c>
      <c r="C59" t="s">
        <v>678</v>
      </c>
      <c r="D59" t="s">
        <v>540</v>
      </c>
      <c r="E59" t="s">
        <v>541</v>
      </c>
      <c r="F59">
        <v>0</v>
      </c>
      <c r="G59" t="s">
        <v>1628</v>
      </c>
      <c r="H59" t="s">
        <v>1628</v>
      </c>
      <c r="I59" t="s">
        <v>1619</v>
      </c>
      <c r="J59" t="s">
        <v>542</v>
      </c>
      <c r="K59" t="s">
        <v>77</v>
      </c>
      <c r="L59" t="s">
        <v>74</v>
      </c>
      <c r="M59" t="s">
        <v>679</v>
      </c>
      <c r="N59" t="s">
        <v>680</v>
      </c>
      <c r="O59" t="s">
        <v>75</v>
      </c>
      <c r="P59">
        <v>1193231.6100000001</v>
      </c>
      <c r="Q59" t="s">
        <v>546</v>
      </c>
      <c r="AE59" t="s">
        <v>77</v>
      </c>
      <c r="AG59" t="s">
        <v>77</v>
      </c>
      <c r="AH59" t="s">
        <v>77</v>
      </c>
      <c r="AJ59" t="s">
        <v>77</v>
      </c>
      <c r="AK59" t="s">
        <v>77</v>
      </c>
      <c r="AQ59" t="s">
        <v>77</v>
      </c>
      <c r="AT59" t="s">
        <v>77</v>
      </c>
      <c r="AU59" t="s">
        <v>77</v>
      </c>
      <c r="AV59" t="s">
        <v>77</v>
      </c>
      <c r="AX59" t="s">
        <v>77</v>
      </c>
      <c r="BA59" t="s">
        <v>77</v>
      </c>
      <c r="BB59" t="s">
        <v>77</v>
      </c>
      <c r="BG59" t="s">
        <v>77</v>
      </c>
      <c r="BJ59" t="s">
        <v>77</v>
      </c>
      <c r="BK59" t="s">
        <v>77</v>
      </c>
      <c r="BM59" t="s">
        <v>77</v>
      </c>
      <c r="BS59" t="s">
        <v>77</v>
      </c>
      <c r="BT59" t="s">
        <v>77</v>
      </c>
      <c r="BU59" t="s">
        <v>77</v>
      </c>
      <c r="BV59" t="s">
        <v>77</v>
      </c>
      <c r="BW59" t="s">
        <v>77</v>
      </c>
      <c r="BX59">
        <v>0</v>
      </c>
    </row>
    <row r="60" spans="1:76" x14ac:dyDescent="0.45">
      <c r="A60">
        <v>61</v>
      </c>
      <c r="B60" s="1">
        <v>44211.881249999999</v>
      </c>
      <c r="C60" t="s">
        <v>678</v>
      </c>
      <c r="D60" t="s">
        <v>540</v>
      </c>
      <c r="E60" t="s">
        <v>541</v>
      </c>
      <c r="F60">
        <v>0</v>
      </c>
      <c r="G60" t="s">
        <v>1628</v>
      </c>
      <c r="H60" t="s">
        <v>1628</v>
      </c>
      <c r="I60" t="s">
        <v>1619</v>
      </c>
      <c r="J60" t="s">
        <v>542</v>
      </c>
      <c r="K60" t="s">
        <v>77</v>
      </c>
      <c r="L60" t="s">
        <v>74</v>
      </c>
      <c r="M60" t="s">
        <v>681</v>
      </c>
      <c r="N60" t="s">
        <v>682</v>
      </c>
      <c r="O60" t="s">
        <v>75</v>
      </c>
      <c r="P60">
        <v>1162786.3570000001</v>
      </c>
      <c r="Q60" t="s">
        <v>546</v>
      </c>
      <c r="AE60" t="s">
        <v>77</v>
      </c>
      <c r="AG60" t="s">
        <v>77</v>
      </c>
      <c r="AH60" t="s">
        <v>77</v>
      </c>
      <c r="AJ60" t="s">
        <v>77</v>
      </c>
      <c r="AK60" t="s">
        <v>77</v>
      </c>
      <c r="AQ60" t="s">
        <v>77</v>
      </c>
      <c r="AT60" t="s">
        <v>77</v>
      </c>
      <c r="AU60" t="s">
        <v>77</v>
      </c>
      <c r="AV60" t="s">
        <v>77</v>
      </c>
      <c r="AX60" t="s">
        <v>77</v>
      </c>
      <c r="BA60" t="s">
        <v>77</v>
      </c>
      <c r="BB60" t="s">
        <v>77</v>
      </c>
      <c r="BG60" t="s">
        <v>77</v>
      </c>
      <c r="BJ60" t="s">
        <v>77</v>
      </c>
      <c r="BK60" t="s">
        <v>77</v>
      </c>
      <c r="BM60" t="s">
        <v>77</v>
      </c>
      <c r="BS60" t="s">
        <v>77</v>
      </c>
      <c r="BT60" t="s">
        <v>77</v>
      </c>
      <c r="BU60" t="s">
        <v>77</v>
      </c>
      <c r="BV60" t="s">
        <v>77</v>
      </c>
      <c r="BW60" t="s">
        <v>77</v>
      </c>
      <c r="BX60">
        <v>0</v>
      </c>
    </row>
    <row r="61" spans="1:76" x14ac:dyDescent="0.45">
      <c r="A61">
        <v>61</v>
      </c>
      <c r="B61" s="1">
        <v>44211.881249999999</v>
      </c>
      <c r="C61" t="s">
        <v>678</v>
      </c>
      <c r="D61" t="s">
        <v>540</v>
      </c>
      <c r="E61" t="s">
        <v>541</v>
      </c>
      <c r="F61">
        <v>0</v>
      </c>
      <c r="G61" t="s">
        <v>1628</v>
      </c>
      <c r="H61" t="s">
        <v>1628</v>
      </c>
      <c r="I61" t="s">
        <v>1619</v>
      </c>
      <c r="J61" t="s">
        <v>542</v>
      </c>
      <c r="K61" t="s">
        <v>77</v>
      </c>
      <c r="L61" t="s">
        <v>74</v>
      </c>
      <c r="M61" t="s">
        <v>683</v>
      </c>
      <c r="N61" t="s">
        <v>684</v>
      </c>
      <c r="O61" t="s">
        <v>75</v>
      </c>
      <c r="P61">
        <v>1135991.2250000001</v>
      </c>
      <c r="Q61" t="s">
        <v>546</v>
      </c>
      <c r="AE61" t="s">
        <v>77</v>
      </c>
      <c r="AG61" t="s">
        <v>77</v>
      </c>
      <c r="AH61" t="s">
        <v>77</v>
      </c>
      <c r="AJ61" t="s">
        <v>77</v>
      </c>
      <c r="AK61" t="s">
        <v>77</v>
      </c>
      <c r="AQ61" t="s">
        <v>77</v>
      </c>
      <c r="AT61" t="s">
        <v>77</v>
      </c>
      <c r="AU61" t="s">
        <v>77</v>
      </c>
      <c r="AV61" t="s">
        <v>77</v>
      </c>
      <c r="AX61" t="s">
        <v>77</v>
      </c>
      <c r="BA61" t="s">
        <v>77</v>
      </c>
      <c r="BB61" t="s">
        <v>77</v>
      </c>
      <c r="BG61" t="s">
        <v>77</v>
      </c>
      <c r="BJ61" t="s">
        <v>77</v>
      </c>
      <c r="BK61" t="s">
        <v>77</v>
      </c>
      <c r="BM61" t="s">
        <v>77</v>
      </c>
      <c r="BS61" t="s">
        <v>77</v>
      </c>
      <c r="BT61" t="s">
        <v>77</v>
      </c>
      <c r="BU61" t="s">
        <v>77</v>
      </c>
      <c r="BV61" t="s">
        <v>77</v>
      </c>
      <c r="BW61" t="s">
        <v>77</v>
      </c>
      <c r="BX61">
        <v>0</v>
      </c>
    </row>
    <row r="62" spans="1:76" x14ac:dyDescent="0.45">
      <c r="A62">
        <v>61</v>
      </c>
      <c r="B62" s="1">
        <v>44211.881249999999</v>
      </c>
      <c r="C62" t="s">
        <v>678</v>
      </c>
      <c r="D62" t="s">
        <v>540</v>
      </c>
      <c r="E62" t="s">
        <v>541</v>
      </c>
      <c r="F62">
        <v>0</v>
      </c>
      <c r="G62" t="s">
        <v>1628</v>
      </c>
      <c r="H62" t="s">
        <v>1628</v>
      </c>
      <c r="I62" t="s">
        <v>1619</v>
      </c>
      <c r="J62" t="s">
        <v>542</v>
      </c>
      <c r="K62" t="s">
        <v>77</v>
      </c>
      <c r="L62" t="s">
        <v>74</v>
      </c>
      <c r="M62" t="s">
        <v>685</v>
      </c>
      <c r="N62" t="s">
        <v>686</v>
      </c>
      <c r="O62" t="s">
        <v>75</v>
      </c>
      <c r="P62">
        <v>799785.87679999997</v>
      </c>
      <c r="Q62" t="s">
        <v>546</v>
      </c>
      <c r="W62">
        <v>1</v>
      </c>
      <c r="AE62" t="s">
        <v>77</v>
      </c>
      <c r="AG62" t="s">
        <v>77</v>
      </c>
      <c r="AH62" t="s">
        <v>77</v>
      </c>
      <c r="AJ62" t="s">
        <v>77</v>
      </c>
      <c r="AK62" t="s">
        <v>77</v>
      </c>
      <c r="AQ62" t="s">
        <v>77</v>
      </c>
      <c r="AT62" t="s">
        <v>77</v>
      </c>
      <c r="AU62" t="s">
        <v>77</v>
      </c>
      <c r="AV62" t="s">
        <v>77</v>
      </c>
      <c r="AX62" t="s">
        <v>77</v>
      </c>
      <c r="BA62" t="s">
        <v>77</v>
      </c>
      <c r="BB62" t="s">
        <v>77</v>
      </c>
      <c r="BG62" t="s">
        <v>77</v>
      </c>
      <c r="BJ62" t="s">
        <v>77</v>
      </c>
      <c r="BK62" t="s">
        <v>77</v>
      </c>
      <c r="BM62" t="s">
        <v>77</v>
      </c>
      <c r="BS62" t="s">
        <v>77</v>
      </c>
      <c r="BT62" t="s">
        <v>77</v>
      </c>
      <c r="BU62" t="s">
        <v>77</v>
      </c>
      <c r="BV62" t="s">
        <v>77</v>
      </c>
      <c r="BW62" t="s">
        <v>77</v>
      </c>
      <c r="BX62">
        <v>0</v>
      </c>
    </row>
    <row r="63" spans="1:76" x14ac:dyDescent="0.45">
      <c r="A63">
        <v>61</v>
      </c>
      <c r="B63" s="1">
        <v>44211.881249999999</v>
      </c>
      <c r="C63" t="s">
        <v>678</v>
      </c>
      <c r="D63" t="s">
        <v>540</v>
      </c>
      <c r="E63" t="s">
        <v>541</v>
      </c>
      <c r="F63">
        <v>0</v>
      </c>
      <c r="G63" t="s">
        <v>1628</v>
      </c>
      <c r="H63" t="s">
        <v>1628</v>
      </c>
      <c r="I63" t="s">
        <v>1619</v>
      </c>
      <c r="J63" t="s">
        <v>542</v>
      </c>
      <c r="K63" t="s">
        <v>77</v>
      </c>
      <c r="L63" t="s">
        <v>74</v>
      </c>
      <c r="M63" t="s">
        <v>687</v>
      </c>
      <c r="N63" t="s">
        <v>688</v>
      </c>
      <c r="O63" t="s">
        <v>75</v>
      </c>
      <c r="P63">
        <v>884063.5148</v>
      </c>
      <c r="Q63" t="s">
        <v>546</v>
      </c>
      <c r="S63">
        <v>1</v>
      </c>
      <c r="W63">
        <v>1</v>
      </c>
      <c r="AE63" t="s">
        <v>77</v>
      </c>
      <c r="AG63" t="s">
        <v>77</v>
      </c>
      <c r="AH63" t="s">
        <v>77</v>
      </c>
      <c r="AJ63" t="s">
        <v>77</v>
      </c>
      <c r="AK63" t="s">
        <v>77</v>
      </c>
      <c r="AQ63" t="s">
        <v>77</v>
      </c>
      <c r="AT63" t="s">
        <v>77</v>
      </c>
      <c r="AU63" t="s">
        <v>77</v>
      </c>
      <c r="AV63" t="s">
        <v>77</v>
      </c>
      <c r="AX63" t="s">
        <v>77</v>
      </c>
      <c r="BA63" t="s">
        <v>77</v>
      </c>
      <c r="BB63" t="s">
        <v>77</v>
      </c>
      <c r="BG63" t="s">
        <v>77</v>
      </c>
      <c r="BJ63" t="s">
        <v>77</v>
      </c>
      <c r="BK63" t="s">
        <v>77</v>
      </c>
      <c r="BM63" t="s">
        <v>77</v>
      </c>
      <c r="BS63" t="s">
        <v>77</v>
      </c>
      <c r="BT63" t="s">
        <v>77</v>
      </c>
      <c r="BU63" t="s">
        <v>77</v>
      </c>
      <c r="BV63" t="s">
        <v>77</v>
      </c>
      <c r="BW63" t="s">
        <v>77</v>
      </c>
      <c r="BX63">
        <v>884063.5148</v>
      </c>
    </row>
    <row r="64" spans="1:76" x14ac:dyDescent="0.45">
      <c r="A64">
        <v>61</v>
      </c>
      <c r="B64" s="1">
        <v>44211.881249999999</v>
      </c>
      <c r="C64" t="s">
        <v>678</v>
      </c>
      <c r="D64" t="s">
        <v>540</v>
      </c>
      <c r="E64" t="s">
        <v>541</v>
      </c>
      <c r="F64">
        <v>0</v>
      </c>
      <c r="G64" t="s">
        <v>1628</v>
      </c>
      <c r="H64" t="s">
        <v>1628</v>
      </c>
      <c r="I64" t="s">
        <v>1619</v>
      </c>
      <c r="J64" t="s">
        <v>542</v>
      </c>
      <c r="K64" t="s">
        <v>77</v>
      </c>
      <c r="L64" t="s">
        <v>74</v>
      </c>
      <c r="M64" t="s">
        <v>687</v>
      </c>
      <c r="N64" t="s">
        <v>689</v>
      </c>
      <c r="O64" t="s">
        <v>75</v>
      </c>
      <c r="P64">
        <v>955673.5148</v>
      </c>
      <c r="Q64" t="s">
        <v>546</v>
      </c>
      <c r="S64">
        <v>1</v>
      </c>
      <c r="W64">
        <v>1</v>
      </c>
      <c r="AE64" t="s">
        <v>77</v>
      </c>
      <c r="AG64" t="s">
        <v>77</v>
      </c>
      <c r="AH64" t="s">
        <v>77</v>
      </c>
      <c r="AJ64" t="s">
        <v>77</v>
      </c>
      <c r="AK64" t="s">
        <v>77</v>
      </c>
      <c r="AQ64" t="s">
        <v>77</v>
      </c>
      <c r="AT64" t="s">
        <v>77</v>
      </c>
      <c r="AU64" t="s">
        <v>77</v>
      </c>
      <c r="AV64" t="s">
        <v>77</v>
      </c>
      <c r="AX64" t="s">
        <v>77</v>
      </c>
      <c r="BA64" t="s">
        <v>77</v>
      </c>
      <c r="BB64" t="s">
        <v>77</v>
      </c>
      <c r="BG64" t="s">
        <v>77</v>
      </c>
      <c r="BJ64" t="s">
        <v>77</v>
      </c>
      <c r="BK64" t="s">
        <v>77</v>
      </c>
      <c r="BM64" t="s">
        <v>77</v>
      </c>
      <c r="BS64" t="s">
        <v>77</v>
      </c>
      <c r="BT64" t="s">
        <v>77</v>
      </c>
      <c r="BU64" t="s">
        <v>77</v>
      </c>
      <c r="BV64" t="s">
        <v>77</v>
      </c>
      <c r="BW64" t="s">
        <v>77</v>
      </c>
      <c r="BX64">
        <v>955673.5148</v>
      </c>
    </row>
    <row r="65" spans="1:76" x14ac:dyDescent="0.45">
      <c r="A65">
        <v>61</v>
      </c>
      <c r="B65" s="1">
        <v>44211.881249999999</v>
      </c>
      <c r="C65" t="s">
        <v>678</v>
      </c>
      <c r="D65" t="s">
        <v>540</v>
      </c>
      <c r="E65" t="s">
        <v>541</v>
      </c>
      <c r="F65">
        <v>1</v>
      </c>
      <c r="G65" t="s">
        <v>1628</v>
      </c>
      <c r="H65" t="s">
        <v>1628</v>
      </c>
      <c r="I65" t="s">
        <v>1619</v>
      </c>
      <c r="J65" t="s">
        <v>542</v>
      </c>
      <c r="K65" t="s">
        <v>690</v>
      </c>
      <c r="L65" t="s">
        <v>74</v>
      </c>
      <c r="M65" t="s">
        <v>691</v>
      </c>
      <c r="N65" t="s">
        <v>692</v>
      </c>
      <c r="O65" t="s">
        <v>75</v>
      </c>
      <c r="P65">
        <v>698239.19319999998</v>
      </c>
      <c r="Q65" t="s">
        <v>546</v>
      </c>
      <c r="R65">
        <v>953395.24809999997</v>
      </c>
      <c r="S65">
        <v>1</v>
      </c>
      <c r="W65">
        <v>1</v>
      </c>
      <c r="AE65" t="s">
        <v>77</v>
      </c>
      <c r="AG65" t="s">
        <v>693</v>
      </c>
      <c r="AH65" t="s">
        <v>77</v>
      </c>
      <c r="AJ65" t="s">
        <v>77</v>
      </c>
      <c r="AK65" t="s">
        <v>77</v>
      </c>
      <c r="AQ65" t="s">
        <v>77</v>
      </c>
      <c r="AT65" t="s">
        <v>77</v>
      </c>
      <c r="AU65" t="s">
        <v>77</v>
      </c>
      <c r="AV65" t="s">
        <v>77</v>
      </c>
      <c r="AX65" t="s">
        <v>77</v>
      </c>
      <c r="BA65" t="s">
        <v>77</v>
      </c>
      <c r="BB65" t="s">
        <v>77</v>
      </c>
      <c r="BG65" t="s">
        <v>77</v>
      </c>
      <c r="BJ65" t="s">
        <v>77</v>
      </c>
      <c r="BK65" t="s">
        <v>77</v>
      </c>
      <c r="BM65" t="s">
        <v>77</v>
      </c>
      <c r="BS65" t="s">
        <v>77</v>
      </c>
      <c r="BT65" t="s">
        <v>77</v>
      </c>
      <c r="BU65" t="s">
        <v>77</v>
      </c>
      <c r="BV65" t="s">
        <v>77</v>
      </c>
      <c r="BW65" t="s">
        <v>77</v>
      </c>
      <c r="BX65">
        <v>698239.19319999998</v>
      </c>
    </row>
    <row r="66" spans="1:76" x14ac:dyDescent="0.45">
      <c r="A66">
        <v>61</v>
      </c>
      <c r="B66" s="1">
        <v>44211.881249999999</v>
      </c>
      <c r="C66" t="s">
        <v>678</v>
      </c>
      <c r="D66" t="s">
        <v>540</v>
      </c>
      <c r="E66" t="s">
        <v>541</v>
      </c>
      <c r="F66">
        <v>0</v>
      </c>
      <c r="G66" t="s">
        <v>1628</v>
      </c>
      <c r="H66" t="s">
        <v>1628</v>
      </c>
      <c r="I66" t="s">
        <v>1619</v>
      </c>
      <c r="J66" t="s">
        <v>542</v>
      </c>
      <c r="K66" t="s">
        <v>77</v>
      </c>
      <c r="L66" t="s">
        <v>74</v>
      </c>
      <c r="M66" t="s">
        <v>694</v>
      </c>
      <c r="N66" t="s">
        <v>695</v>
      </c>
      <c r="O66" t="s">
        <v>75</v>
      </c>
      <c r="P66">
        <v>797390.69319999998</v>
      </c>
      <c r="Q66" t="s">
        <v>546</v>
      </c>
      <c r="S66">
        <v>1</v>
      </c>
      <c r="W66">
        <v>1</v>
      </c>
      <c r="AE66" t="s">
        <v>77</v>
      </c>
      <c r="AG66" t="s">
        <v>77</v>
      </c>
      <c r="AH66" t="s">
        <v>77</v>
      </c>
      <c r="AJ66" t="s">
        <v>77</v>
      </c>
      <c r="AK66" t="s">
        <v>77</v>
      </c>
      <c r="AQ66" t="s">
        <v>77</v>
      </c>
      <c r="AT66" t="s">
        <v>77</v>
      </c>
      <c r="AU66" t="s">
        <v>77</v>
      </c>
      <c r="AV66" t="s">
        <v>77</v>
      </c>
      <c r="AX66" t="s">
        <v>77</v>
      </c>
      <c r="BA66" t="s">
        <v>77</v>
      </c>
      <c r="BB66" t="s">
        <v>77</v>
      </c>
      <c r="BG66" t="s">
        <v>77</v>
      </c>
      <c r="BJ66" t="s">
        <v>77</v>
      </c>
      <c r="BK66" t="s">
        <v>77</v>
      </c>
      <c r="BM66" t="s">
        <v>77</v>
      </c>
      <c r="BS66" t="s">
        <v>77</v>
      </c>
      <c r="BT66" t="s">
        <v>77</v>
      </c>
      <c r="BU66" t="s">
        <v>77</v>
      </c>
      <c r="BV66" t="s">
        <v>77</v>
      </c>
      <c r="BW66" t="s">
        <v>77</v>
      </c>
      <c r="BX66">
        <v>797390.69319999998</v>
      </c>
    </row>
    <row r="67" spans="1:76" x14ac:dyDescent="0.45">
      <c r="A67">
        <v>61</v>
      </c>
      <c r="B67" s="1">
        <v>44211.881249999999</v>
      </c>
      <c r="C67" t="s">
        <v>678</v>
      </c>
      <c r="D67" t="s">
        <v>540</v>
      </c>
      <c r="E67" t="s">
        <v>541</v>
      </c>
      <c r="F67">
        <v>1</v>
      </c>
      <c r="G67" t="s">
        <v>1628</v>
      </c>
      <c r="H67" t="s">
        <v>1628</v>
      </c>
      <c r="I67" t="s">
        <v>1619</v>
      </c>
      <c r="J67" t="s">
        <v>542</v>
      </c>
      <c r="K67" t="s">
        <v>584</v>
      </c>
      <c r="L67" t="s">
        <v>78</v>
      </c>
      <c r="M67" t="s">
        <v>696</v>
      </c>
      <c r="N67" t="s">
        <v>697</v>
      </c>
      <c r="O67" t="s">
        <v>75</v>
      </c>
      <c r="P67">
        <v>56615</v>
      </c>
      <c r="Q67" t="s">
        <v>76</v>
      </c>
      <c r="R67">
        <v>66724.453129999994</v>
      </c>
      <c r="U67">
        <v>1</v>
      </c>
      <c r="W67">
        <v>1</v>
      </c>
      <c r="X67">
        <v>1</v>
      </c>
      <c r="AE67" t="s">
        <v>77</v>
      </c>
      <c r="AG67" t="s">
        <v>698</v>
      </c>
      <c r="AH67" t="s">
        <v>77</v>
      </c>
      <c r="AJ67" t="s">
        <v>77</v>
      </c>
      <c r="AK67" t="s">
        <v>77</v>
      </c>
      <c r="AQ67" t="s">
        <v>77</v>
      </c>
      <c r="AT67" t="s">
        <v>77</v>
      </c>
      <c r="AU67" t="s">
        <v>77</v>
      </c>
      <c r="AV67" t="s">
        <v>77</v>
      </c>
      <c r="AX67" t="s">
        <v>77</v>
      </c>
      <c r="BA67" t="s">
        <v>77</v>
      </c>
      <c r="BB67" t="s">
        <v>77</v>
      </c>
      <c r="BG67" t="s">
        <v>77</v>
      </c>
      <c r="BJ67" t="s">
        <v>77</v>
      </c>
      <c r="BK67" t="s">
        <v>77</v>
      </c>
      <c r="BM67" t="s">
        <v>77</v>
      </c>
      <c r="BS67" t="s">
        <v>77</v>
      </c>
      <c r="BT67" t="s">
        <v>77</v>
      </c>
      <c r="BU67" t="s">
        <v>77</v>
      </c>
      <c r="BV67" t="s">
        <v>77</v>
      </c>
      <c r="BW67" t="s">
        <v>77</v>
      </c>
      <c r="BX67">
        <v>0</v>
      </c>
    </row>
    <row r="68" spans="1:76" x14ac:dyDescent="0.45">
      <c r="A68">
        <v>61</v>
      </c>
      <c r="B68" s="1">
        <v>44211.881249999999</v>
      </c>
      <c r="C68" t="s">
        <v>678</v>
      </c>
      <c r="D68" t="s">
        <v>540</v>
      </c>
      <c r="E68" t="s">
        <v>541</v>
      </c>
      <c r="F68">
        <v>0</v>
      </c>
      <c r="G68" t="s">
        <v>1628</v>
      </c>
      <c r="H68" t="s">
        <v>1628</v>
      </c>
      <c r="I68" t="s">
        <v>1619</v>
      </c>
      <c r="J68" t="s">
        <v>542</v>
      </c>
      <c r="K68" t="s">
        <v>77</v>
      </c>
      <c r="L68" t="s">
        <v>78</v>
      </c>
      <c r="M68" t="s">
        <v>699</v>
      </c>
      <c r="N68" t="s">
        <v>700</v>
      </c>
      <c r="O68" t="s">
        <v>75</v>
      </c>
      <c r="P68">
        <v>76833.90625</v>
      </c>
      <c r="Q68" t="s">
        <v>76</v>
      </c>
      <c r="AE68" t="s">
        <v>77</v>
      </c>
      <c r="AG68" t="s">
        <v>77</v>
      </c>
      <c r="AH68" t="s">
        <v>77</v>
      </c>
      <c r="AJ68" t="s">
        <v>77</v>
      </c>
      <c r="AK68" t="s">
        <v>77</v>
      </c>
      <c r="AQ68" t="s">
        <v>77</v>
      </c>
      <c r="AT68" t="s">
        <v>77</v>
      </c>
      <c r="AU68" t="s">
        <v>77</v>
      </c>
      <c r="AV68" t="s">
        <v>77</v>
      </c>
      <c r="AX68" t="s">
        <v>77</v>
      </c>
      <c r="BA68" t="s">
        <v>77</v>
      </c>
      <c r="BB68" t="s">
        <v>77</v>
      </c>
      <c r="BG68" t="s">
        <v>77</v>
      </c>
      <c r="BJ68" t="s">
        <v>77</v>
      </c>
      <c r="BK68" t="s">
        <v>77</v>
      </c>
      <c r="BM68" t="s">
        <v>77</v>
      </c>
      <c r="BS68" t="s">
        <v>77</v>
      </c>
      <c r="BT68" t="s">
        <v>77</v>
      </c>
      <c r="BU68" t="s">
        <v>77</v>
      </c>
      <c r="BV68" t="s">
        <v>77</v>
      </c>
      <c r="BW68" t="s">
        <v>77</v>
      </c>
      <c r="BX68">
        <v>0</v>
      </c>
    </row>
    <row r="69" spans="1:76" x14ac:dyDescent="0.45">
      <c r="A69">
        <v>61</v>
      </c>
      <c r="B69" s="1">
        <v>44211.881249999999</v>
      </c>
      <c r="C69" t="s">
        <v>678</v>
      </c>
      <c r="D69" t="s">
        <v>540</v>
      </c>
      <c r="E69" t="s">
        <v>541</v>
      </c>
      <c r="F69">
        <v>0</v>
      </c>
      <c r="G69" t="s">
        <v>1628</v>
      </c>
      <c r="H69" t="s">
        <v>1628</v>
      </c>
      <c r="I69" t="s">
        <v>1619</v>
      </c>
      <c r="J69" t="s">
        <v>542</v>
      </c>
      <c r="K69" t="s">
        <v>77</v>
      </c>
      <c r="L69" t="s">
        <v>87</v>
      </c>
      <c r="M69" t="s">
        <v>701</v>
      </c>
      <c r="N69" t="s">
        <v>702</v>
      </c>
      <c r="O69" t="s">
        <v>75</v>
      </c>
      <c r="P69">
        <v>185200</v>
      </c>
      <c r="Q69" t="s">
        <v>76</v>
      </c>
      <c r="AE69" t="s">
        <v>77</v>
      </c>
      <c r="AG69" t="s">
        <v>77</v>
      </c>
      <c r="AH69" t="s">
        <v>77</v>
      </c>
      <c r="AJ69" t="s">
        <v>77</v>
      </c>
      <c r="AK69" t="s">
        <v>77</v>
      </c>
      <c r="AQ69" t="s">
        <v>77</v>
      </c>
      <c r="AT69" t="s">
        <v>77</v>
      </c>
      <c r="AU69" t="s">
        <v>77</v>
      </c>
      <c r="AV69" t="s">
        <v>77</v>
      </c>
      <c r="AX69" t="s">
        <v>77</v>
      </c>
      <c r="BA69" t="s">
        <v>77</v>
      </c>
      <c r="BB69" t="s">
        <v>77</v>
      </c>
      <c r="BG69" t="s">
        <v>77</v>
      </c>
      <c r="BJ69" t="s">
        <v>77</v>
      </c>
      <c r="BK69" t="s">
        <v>77</v>
      </c>
      <c r="BM69" t="s">
        <v>77</v>
      </c>
      <c r="BS69" t="s">
        <v>77</v>
      </c>
      <c r="BT69" t="s">
        <v>77</v>
      </c>
      <c r="BU69" t="s">
        <v>77</v>
      </c>
      <c r="BV69" t="s">
        <v>77</v>
      </c>
      <c r="BW69" t="s">
        <v>77</v>
      </c>
      <c r="BX69">
        <v>0</v>
      </c>
    </row>
    <row r="70" spans="1:76" x14ac:dyDescent="0.45">
      <c r="A70">
        <v>61</v>
      </c>
      <c r="B70" s="1">
        <v>44211.881249999999</v>
      </c>
      <c r="C70" t="s">
        <v>678</v>
      </c>
      <c r="D70" t="s">
        <v>540</v>
      </c>
      <c r="E70" t="s">
        <v>541</v>
      </c>
      <c r="F70">
        <v>0</v>
      </c>
      <c r="G70" t="s">
        <v>1628</v>
      </c>
      <c r="H70" t="s">
        <v>1628</v>
      </c>
      <c r="I70" t="s">
        <v>1619</v>
      </c>
      <c r="J70" t="s">
        <v>542</v>
      </c>
      <c r="K70" t="s">
        <v>77</v>
      </c>
      <c r="L70" t="s">
        <v>87</v>
      </c>
      <c r="M70" t="s">
        <v>703</v>
      </c>
      <c r="N70" t="s">
        <v>704</v>
      </c>
      <c r="O70" t="s">
        <v>75</v>
      </c>
      <c r="P70">
        <v>226100</v>
      </c>
      <c r="Q70" t="s">
        <v>76</v>
      </c>
      <c r="AE70" t="s">
        <v>77</v>
      </c>
      <c r="AG70" t="s">
        <v>77</v>
      </c>
      <c r="AH70" t="s">
        <v>77</v>
      </c>
      <c r="AJ70" t="s">
        <v>77</v>
      </c>
      <c r="AK70" t="s">
        <v>77</v>
      </c>
      <c r="AQ70" t="s">
        <v>77</v>
      </c>
      <c r="AT70" t="s">
        <v>77</v>
      </c>
      <c r="AU70" t="s">
        <v>77</v>
      </c>
      <c r="AV70" t="s">
        <v>77</v>
      </c>
      <c r="AX70" t="s">
        <v>77</v>
      </c>
      <c r="BA70" t="s">
        <v>77</v>
      </c>
      <c r="BB70" t="s">
        <v>77</v>
      </c>
      <c r="BG70" t="s">
        <v>77</v>
      </c>
      <c r="BJ70" t="s">
        <v>77</v>
      </c>
      <c r="BK70" t="s">
        <v>77</v>
      </c>
      <c r="BM70" t="s">
        <v>77</v>
      </c>
      <c r="BS70" t="s">
        <v>77</v>
      </c>
      <c r="BT70" t="s">
        <v>77</v>
      </c>
      <c r="BU70" t="s">
        <v>77</v>
      </c>
      <c r="BV70" t="s">
        <v>77</v>
      </c>
      <c r="BW70" t="s">
        <v>77</v>
      </c>
      <c r="BX70">
        <v>0</v>
      </c>
    </row>
    <row r="71" spans="1:76" x14ac:dyDescent="0.45">
      <c r="A71">
        <v>61</v>
      </c>
      <c r="B71" s="1">
        <v>44211.881249999999</v>
      </c>
      <c r="C71" t="s">
        <v>678</v>
      </c>
      <c r="D71" t="s">
        <v>540</v>
      </c>
      <c r="E71" t="s">
        <v>541</v>
      </c>
      <c r="F71">
        <v>0</v>
      </c>
      <c r="G71" t="s">
        <v>1628</v>
      </c>
      <c r="H71" t="s">
        <v>1628</v>
      </c>
      <c r="I71" t="s">
        <v>1619</v>
      </c>
      <c r="J71" t="s">
        <v>542</v>
      </c>
      <c r="K71" t="s">
        <v>77</v>
      </c>
      <c r="L71" t="s">
        <v>87</v>
      </c>
      <c r="M71" t="s">
        <v>705</v>
      </c>
      <c r="N71" t="s">
        <v>706</v>
      </c>
      <c r="O71" t="s">
        <v>75</v>
      </c>
      <c r="P71">
        <v>188900</v>
      </c>
      <c r="Q71" t="s">
        <v>76</v>
      </c>
      <c r="AE71" t="s">
        <v>77</v>
      </c>
      <c r="AG71" t="s">
        <v>77</v>
      </c>
      <c r="AH71" t="s">
        <v>77</v>
      </c>
      <c r="AJ71" t="s">
        <v>77</v>
      </c>
      <c r="AK71" t="s">
        <v>77</v>
      </c>
      <c r="AQ71" t="s">
        <v>77</v>
      </c>
      <c r="AT71" t="s">
        <v>77</v>
      </c>
      <c r="AU71" t="s">
        <v>77</v>
      </c>
      <c r="AV71" t="s">
        <v>77</v>
      </c>
      <c r="AX71" t="s">
        <v>77</v>
      </c>
      <c r="BA71" t="s">
        <v>77</v>
      </c>
      <c r="BB71" t="s">
        <v>77</v>
      </c>
      <c r="BG71" t="s">
        <v>77</v>
      </c>
      <c r="BJ71" t="s">
        <v>77</v>
      </c>
      <c r="BK71" t="s">
        <v>77</v>
      </c>
      <c r="BM71" t="s">
        <v>77</v>
      </c>
      <c r="BS71" t="s">
        <v>77</v>
      </c>
      <c r="BT71" t="s">
        <v>77</v>
      </c>
      <c r="BU71" t="s">
        <v>77</v>
      </c>
      <c r="BV71" t="s">
        <v>77</v>
      </c>
      <c r="BW71" t="s">
        <v>77</v>
      </c>
      <c r="BX71">
        <v>0</v>
      </c>
    </row>
    <row r="72" spans="1:76" x14ac:dyDescent="0.45">
      <c r="A72">
        <v>61</v>
      </c>
      <c r="B72" s="1">
        <v>44211.881249999999</v>
      </c>
      <c r="C72" t="s">
        <v>678</v>
      </c>
      <c r="D72" t="s">
        <v>540</v>
      </c>
      <c r="E72" t="s">
        <v>541</v>
      </c>
      <c r="F72">
        <v>0</v>
      </c>
      <c r="G72" t="s">
        <v>1628</v>
      </c>
      <c r="H72" t="s">
        <v>1628</v>
      </c>
      <c r="I72" t="s">
        <v>1619</v>
      </c>
      <c r="J72" t="s">
        <v>542</v>
      </c>
      <c r="K72" t="s">
        <v>77</v>
      </c>
      <c r="L72" t="s">
        <v>87</v>
      </c>
      <c r="M72" t="s">
        <v>707</v>
      </c>
      <c r="N72" t="s">
        <v>708</v>
      </c>
      <c r="O72" t="s">
        <v>75</v>
      </c>
      <c r="P72">
        <v>163600</v>
      </c>
      <c r="Q72" t="s">
        <v>76</v>
      </c>
      <c r="S72">
        <v>1</v>
      </c>
      <c r="AE72" t="s">
        <v>77</v>
      </c>
      <c r="AG72" t="s">
        <v>77</v>
      </c>
      <c r="AH72" t="s">
        <v>77</v>
      </c>
      <c r="AJ72" t="s">
        <v>77</v>
      </c>
      <c r="AK72" t="s">
        <v>77</v>
      </c>
      <c r="AQ72" t="s">
        <v>77</v>
      </c>
      <c r="AT72" t="s">
        <v>77</v>
      </c>
      <c r="AU72" t="s">
        <v>77</v>
      </c>
      <c r="AV72" t="s">
        <v>77</v>
      </c>
      <c r="AX72" t="s">
        <v>77</v>
      </c>
      <c r="BA72" t="s">
        <v>77</v>
      </c>
      <c r="BB72" t="s">
        <v>77</v>
      </c>
      <c r="BG72" t="s">
        <v>77</v>
      </c>
      <c r="BJ72" t="s">
        <v>77</v>
      </c>
      <c r="BK72" t="s">
        <v>77</v>
      </c>
      <c r="BM72" t="s">
        <v>77</v>
      </c>
      <c r="BS72" t="s">
        <v>77</v>
      </c>
      <c r="BT72" t="s">
        <v>77</v>
      </c>
      <c r="BU72" t="s">
        <v>77</v>
      </c>
      <c r="BV72" t="s">
        <v>77</v>
      </c>
      <c r="BW72" t="s">
        <v>77</v>
      </c>
      <c r="BX72">
        <v>163600</v>
      </c>
    </row>
    <row r="73" spans="1:76" x14ac:dyDescent="0.45">
      <c r="A73">
        <v>61</v>
      </c>
      <c r="B73" s="1">
        <v>44211.881249999999</v>
      </c>
      <c r="C73" t="s">
        <v>678</v>
      </c>
      <c r="D73" t="s">
        <v>540</v>
      </c>
      <c r="E73" t="s">
        <v>541</v>
      </c>
      <c r="F73">
        <v>1</v>
      </c>
      <c r="G73" t="s">
        <v>1628</v>
      </c>
      <c r="H73" t="s">
        <v>1628</v>
      </c>
      <c r="I73" t="s">
        <v>1619</v>
      </c>
      <c r="J73" t="s">
        <v>542</v>
      </c>
      <c r="K73" t="s">
        <v>594</v>
      </c>
      <c r="L73" t="s">
        <v>87</v>
      </c>
      <c r="M73" t="s">
        <v>709</v>
      </c>
      <c r="N73" t="s">
        <v>710</v>
      </c>
      <c r="O73" t="s">
        <v>75</v>
      </c>
      <c r="P73">
        <v>119500</v>
      </c>
      <c r="Q73" t="s">
        <v>76</v>
      </c>
      <c r="R73">
        <v>176660</v>
      </c>
      <c r="AE73" t="s">
        <v>77</v>
      </c>
      <c r="AG73" t="s">
        <v>711</v>
      </c>
      <c r="AH73" t="s">
        <v>77</v>
      </c>
      <c r="AJ73" t="s">
        <v>77</v>
      </c>
      <c r="AK73" t="s">
        <v>77</v>
      </c>
      <c r="AQ73" t="s">
        <v>77</v>
      </c>
      <c r="AT73" t="s">
        <v>77</v>
      </c>
      <c r="AU73" t="s">
        <v>77</v>
      </c>
      <c r="AV73" t="s">
        <v>77</v>
      </c>
      <c r="AX73" t="s">
        <v>77</v>
      </c>
      <c r="BA73" t="s">
        <v>77</v>
      </c>
      <c r="BB73" t="s">
        <v>77</v>
      </c>
      <c r="BG73" t="s">
        <v>77</v>
      </c>
      <c r="BJ73" t="s">
        <v>77</v>
      </c>
      <c r="BK73" t="s">
        <v>77</v>
      </c>
      <c r="BM73" t="s">
        <v>77</v>
      </c>
      <c r="BS73" t="s">
        <v>77</v>
      </c>
      <c r="BT73" t="s">
        <v>77</v>
      </c>
      <c r="BU73" t="s">
        <v>77</v>
      </c>
      <c r="BV73" t="s">
        <v>77</v>
      </c>
      <c r="BW73" t="s">
        <v>77</v>
      </c>
      <c r="BX73">
        <v>0</v>
      </c>
    </row>
    <row r="74" spans="1:76" x14ac:dyDescent="0.45">
      <c r="A74">
        <v>61</v>
      </c>
      <c r="B74" s="1">
        <v>44211.881249999999</v>
      </c>
      <c r="C74" t="s">
        <v>678</v>
      </c>
      <c r="D74" t="s">
        <v>540</v>
      </c>
      <c r="E74" t="s">
        <v>541</v>
      </c>
      <c r="F74">
        <v>0</v>
      </c>
      <c r="G74" t="s">
        <v>1628</v>
      </c>
      <c r="H74" t="s">
        <v>1628</v>
      </c>
      <c r="I74" t="s">
        <v>1619</v>
      </c>
      <c r="J74" t="s">
        <v>542</v>
      </c>
      <c r="K74" t="s">
        <v>77</v>
      </c>
      <c r="L74" t="s">
        <v>85</v>
      </c>
      <c r="M74" t="s">
        <v>712</v>
      </c>
      <c r="N74" t="s">
        <v>713</v>
      </c>
      <c r="O74" t="s">
        <v>75</v>
      </c>
      <c r="P74">
        <v>72000</v>
      </c>
      <c r="Q74" t="s">
        <v>76</v>
      </c>
      <c r="AE74" t="s">
        <v>77</v>
      </c>
      <c r="AG74" t="s">
        <v>77</v>
      </c>
      <c r="AH74" t="s">
        <v>77</v>
      </c>
      <c r="AJ74" t="s">
        <v>77</v>
      </c>
      <c r="AK74" t="s">
        <v>77</v>
      </c>
      <c r="AQ74" t="s">
        <v>77</v>
      </c>
      <c r="AT74" t="s">
        <v>77</v>
      </c>
      <c r="AU74" t="s">
        <v>77</v>
      </c>
      <c r="AV74" t="s">
        <v>77</v>
      </c>
      <c r="AX74" t="s">
        <v>77</v>
      </c>
      <c r="BA74" t="s">
        <v>77</v>
      </c>
      <c r="BB74" t="s">
        <v>77</v>
      </c>
      <c r="BG74" t="s">
        <v>77</v>
      </c>
      <c r="BJ74" t="s">
        <v>77</v>
      </c>
      <c r="BK74" t="s">
        <v>77</v>
      </c>
      <c r="BM74" t="s">
        <v>77</v>
      </c>
      <c r="BS74" t="s">
        <v>77</v>
      </c>
      <c r="BT74" t="s">
        <v>77</v>
      </c>
      <c r="BU74" t="s">
        <v>77</v>
      </c>
      <c r="BV74" t="s">
        <v>77</v>
      </c>
      <c r="BW74" t="s">
        <v>77</v>
      </c>
      <c r="BX74">
        <v>0</v>
      </c>
    </row>
    <row r="75" spans="1:76" x14ac:dyDescent="0.45">
      <c r="A75">
        <v>61</v>
      </c>
      <c r="B75" s="1">
        <v>44211.881249999999</v>
      </c>
      <c r="C75" t="s">
        <v>678</v>
      </c>
      <c r="D75" t="s">
        <v>540</v>
      </c>
      <c r="E75" t="s">
        <v>541</v>
      </c>
      <c r="F75">
        <v>0</v>
      </c>
      <c r="G75" t="s">
        <v>1628</v>
      </c>
      <c r="H75" t="s">
        <v>1628</v>
      </c>
      <c r="I75" t="s">
        <v>1619</v>
      </c>
      <c r="J75" t="s">
        <v>542</v>
      </c>
      <c r="K75" t="s">
        <v>77</v>
      </c>
      <c r="L75" t="s">
        <v>85</v>
      </c>
      <c r="M75" t="s">
        <v>714</v>
      </c>
      <c r="N75" t="s">
        <v>715</v>
      </c>
      <c r="O75" t="s">
        <v>75</v>
      </c>
      <c r="P75">
        <v>75000</v>
      </c>
      <c r="Q75" t="s">
        <v>76</v>
      </c>
      <c r="AE75" t="s">
        <v>77</v>
      </c>
      <c r="AG75" t="s">
        <v>77</v>
      </c>
      <c r="AH75" t="s">
        <v>77</v>
      </c>
      <c r="AJ75" t="s">
        <v>77</v>
      </c>
      <c r="AK75" t="s">
        <v>77</v>
      </c>
      <c r="AQ75" t="s">
        <v>77</v>
      </c>
      <c r="AT75" t="s">
        <v>77</v>
      </c>
      <c r="AU75" t="s">
        <v>77</v>
      </c>
      <c r="AV75" t="s">
        <v>77</v>
      </c>
      <c r="AX75" t="s">
        <v>77</v>
      </c>
      <c r="BA75" t="s">
        <v>77</v>
      </c>
      <c r="BB75" t="s">
        <v>77</v>
      </c>
      <c r="BG75" t="s">
        <v>77</v>
      </c>
      <c r="BJ75" t="s">
        <v>77</v>
      </c>
      <c r="BK75" t="s">
        <v>77</v>
      </c>
      <c r="BM75" t="s">
        <v>77</v>
      </c>
      <c r="BS75" t="s">
        <v>77</v>
      </c>
      <c r="BT75" t="s">
        <v>77</v>
      </c>
      <c r="BU75" t="s">
        <v>77</v>
      </c>
      <c r="BV75" t="s">
        <v>77</v>
      </c>
      <c r="BW75" t="s">
        <v>77</v>
      </c>
      <c r="BX75">
        <v>0</v>
      </c>
    </row>
    <row r="76" spans="1:76" x14ac:dyDescent="0.45">
      <c r="A76">
        <v>63</v>
      </c>
      <c r="B76" s="1">
        <v>44218.674305555556</v>
      </c>
      <c r="C76" t="s">
        <v>716</v>
      </c>
      <c r="D76" t="s">
        <v>540</v>
      </c>
      <c r="E76" t="s">
        <v>541</v>
      </c>
      <c r="F76">
        <v>1</v>
      </c>
      <c r="G76" t="s">
        <v>1628</v>
      </c>
      <c r="H76" t="s">
        <v>1628</v>
      </c>
      <c r="I76" t="s">
        <v>1619</v>
      </c>
      <c r="J76" t="s">
        <v>542</v>
      </c>
      <c r="K76" t="s">
        <v>717</v>
      </c>
      <c r="L76" t="s">
        <v>74</v>
      </c>
      <c r="M76" t="s">
        <v>718</v>
      </c>
      <c r="N76" t="s">
        <v>719</v>
      </c>
      <c r="O76" t="s">
        <v>75</v>
      </c>
      <c r="P76">
        <v>119844.5344</v>
      </c>
      <c r="Q76" t="s">
        <v>546</v>
      </c>
      <c r="R76">
        <v>119844.5344</v>
      </c>
      <c r="AE76" t="s">
        <v>77</v>
      </c>
      <c r="AG76" t="s">
        <v>720</v>
      </c>
      <c r="AH76" t="s">
        <v>77</v>
      </c>
      <c r="AJ76" t="s">
        <v>77</v>
      </c>
      <c r="AK76" t="s">
        <v>77</v>
      </c>
      <c r="AQ76" t="s">
        <v>77</v>
      </c>
      <c r="AT76" t="s">
        <v>77</v>
      </c>
      <c r="AU76" t="s">
        <v>77</v>
      </c>
      <c r="AV76" t="s">
        <v>77</v>
      </c>
      <c r="AX76" t="s">
        <v>77</v>
      </c>
      <c r="BA76" t="s">
        <v>77</v>
      </c>
      <c r="BB76" t="s">
        <v>77</v>
      </c>
      <c r="BG76" t="s">
        <v>77</v>
      </c>
      <c r="BJ76" t="s">
        <v>77</v>
      </c>
      <c r="BK76" t="s">
        <v>77</v>
      </c>
      <c r="BM76" t="s">
        <v>77</v>
      </c>
      <c r="BS76" t="s">
        <v>77</v>
      </c>
      <c r="BT76" t="s">
        <v>77</v>
      </c>
      <c r="BU76" t="s">
        <v>77</v>
      </c>
      <c r="BV76" t="s">
        <v>77</v>
      </c>
      <c r="BW76" t="s">
        <v>77</v>
      </c>
      <c r="BX76">
        <v>0</v>
      </c>
    </row>
    <row r="77" spans="1:76" x14ac:dyDescent="0.45">
      <c r="A77">
        <v>65</v>
      </c>
      <c r="B77" s="1">
        <v>44224.716666666667</v>
      </c>
      <c r="C77" t="s">
        <v>721</v>
      </c>
      <c r="D77" t="s">
        <v>540</v>
      </c>
      <c r="E77" t="s">
        <v>541</v>
      </c>
      <c r="F77">
        <v>1</v>
      </c>
      <c r="G77" t="s">
        <v>1628</v>
      </c>
      <c r="H77" t="s">
        <v>1628</v>
      </c>
      <c r="I77" t="s">
        <v>1619</v>
      </c>
      <c r="J77" t="s">
        <v>542</v>
      </c>
      <c r="K77" t="s">
        <v>627</v>
      </c>
      <c r="L77" t="s">
        <v>84</v>
      </c>
      <c r="M77" t="s">
        <v>722</v>
      </c>
      <c r="N77" t="s">
        <v>723</v>
      </c>
      <c r="O77" t="s">
        <v>75</v>
      </c>
      <c r="P77">
        <v>27525</v>
      </c>
      <c r="Q77" t="s">
        <v>546</v>
      </c>
      <c r="R77">
        <v>27525</v>
      </c>
      <c r="W77">
        <v>1</v>
      </c>
      <c r="AE77" t="s">
        <v>77</v>
      </c>
      <c r="AG77" t="s">
        <v>724</v>
      </c>
      <c r="AH77" t="s">
        <v>77</v>
      </c>
      <c r="AJ77" t="s">
        <v>77</v>
      </c>
      <c r="AK77" t="s">
        <v>77</v>
      </c>
      <c r="AQ77" t="s">
        <v>77</v>
      </c>
      <c r="AT77" t="s">
        <v>77</v>
      </c>
      <c r="AU77" t="s">
        <v>77</v>
      </c>
      <c r="AV77" t="s">
        <v>77</v>
      </c>
      <c r="AX77" t="s">
        <v>77</v>
      </c>
      <c r="BA77" t="s">
        <v>77</v>
      </c>
      <c r="BB77" t="s">
        <v>77</v>
      </c>
      <c r="BG77" t="s">
        <v>77</v>
      </c>
      <c r="BJ77" t="s">
        <v>77</v>
      </c>
      <c r="BK77" t="s">
        <v>77</v>
      </c>
      <c r="BM77" t="s">
        <v>77</v>
      </c>
      <c r="BS77" t="s">
        <v>77</v>
      </c>
      <c r="BT77" t="s">
        <v>77</v>
      </c>
      <c r="BU77" t="s">
        <v>77</v>
      </c>
      <c r="BV77" t="s">
        <v>77</v>
      </c>
      <c r="BW77" t="s">
        <v>77</v>
      </c>
      <c r="BX77">
        <v>0</v>
      </c>
    </row>
    <row r="78" spans="1:76" x14ac:dyDescent="0.45">
      <c r="A78">
        <v>72</v>
      </c>
      <c r="B78" s="1">
        <v>44249.85833333333</v>
      </c>
      <c r="C78" t="s">
        <v>725</v>
      </c>
      <c r="D78" t="s">
        <v>540</v>
      </c>
      <c r="E78" t="s">
        <v>541</v>
      </c>
      <c r="F78">
        <v>1</v>
      </c>
      <c r="G78" t="s">
        <v>1628</v>
      </c>
      <c r="H78" t="s">
        <v>1628</v>
      </c>
      <c r="I78" t="s">
        <v>1619</v>
      </c>
      <c r="J78" t="s">
        <v>542</v>
      </c>
      <c r="K78" t="s">
        <v>726</v>
      </c>
      <c r="L78" t="s">
        <v>74</v>
      </c>
      <c r="M78" t="s">
        <v>727</v>
      </c>
      <c r="N78" t="s">
        <v>728</v>
      </c>
      <c r="O78" t="s">
        <v>75</v>
      </c>
      <c r="P78">
        <v>546874</v>
      </c>
      <c r="Q78" t="s">
        <v>546</v>
      </c>
      <c r="R78">
        <v>702069.6716</v>
      </c>
      <c r="S78">
        <v>1</v>
      </c>
      <c r="W78">
        <v>1</v>
      </c>
      <c r="AE78" t="s">
        <v>77</v>
      </c>
      <c r="AG78" t="s">
        <v>729</v>
      </c>
      <c r="AH78" t="s">
        <v>77</v>
      </c>
      <c r="AJ78" t="s">
        <v>77</v>
      </c>
      <c r="AK78" t="s">
        <v>77</v>
      </c>
      <c r="AQ78" t="s">
        <v>77</v>
      </c>
      <c r="AT78" t="s">
        <v>77</v>
      </c>
      <c r="AU78" t="s">
        <v>77</v>
      </c>
      <c r="AV78" t="s">
        <v>77</v>
      </c>
      <c r="AX78" t="s">
        <v>77</v>
      </c>
      <c r="BA78" t="s">
        <v>77</v>
      </c>
      <c r="BB78" t="s">
        <v>77</v>
      </c>
      <c r="BG78" t="s">
        <v>77</v>
      </c>
      <c r="BJ78" t="s">
        <v>77</v>
      </c>
      <c r="BK78" t="s">
        <v>77</v>
      </c>
      <c r="BM78" t="s">
        <v>77</v>
      </c>
      <c r="BS78" t="s">
        <v>77</v>
      </c>
      <c r="BT78" t="s">
        <v>77</v>
      </c>
      <c r="BU78" t="s">
        <v>77</v>
      </c>
      <c r="BV78" t="s">
        <v>77</v>
      </c>
      <c r="BW78" t="s">
        <v>77</v>
      </c>
      <c r="BX78">
        <v>546874</v>
      </c>
    </row>
    <row r="79" spans="1:76" x14ac:dyDescent="0.45">
      <c r="A79">
        <v>72</v>
      </c>
      <c r="B79" s="1">
        <v>44249.85833333333</v>
      </c>
      <c r="C79" t="s">
        <v>725</v>
      </c>
      <c r="D79" t="s">
        <v>540</v>
      </c>
      <c r="E79" t="s">
        <v>541</v>
      </c>
      <c r="F79">
        <v>0</v>
      </c>
      <c r="G79" t="s">
        <v>1628</v>
      </c>
      <c r="H79" t="s">
        <v>1628</v>
      </c>
      <c r="I79" t="s">
        <v>1619</v>
      </c>
      <c r="J79" t="s">
        <v>542</v>
      </c>
      <c r="K79" t="s">
        <v>77</v>
      </c>
      <c r="L79" t="s">
        <v>74</v>
      </c>
      <c r="M79" t="s">
        <v>730</v>
      </c>
      <c r="N79" t="s">
        <v>731</v>
      </c>
      <c r="O79" t="s">
        <v>75</v>
      </c>
      <c r="P79">
        <v>539687</v>
      </c>
      <c r="Q79" t="s">
        <v>546</v>
      </c>
      <c r="S79">
        <v>1</v>
      </c>
      <c r="W79">
        <v>1</v>
      </c>
      <c r="AE79" t="s">
        <v>77</v>
      </c>
      <c r="AG79" t="s">
        <v>77</v>
      </c>
      <c r="AH79" t="s">
        <v>77</v>
      </c>
      <c r="AJ79" t="s">
        <v>77</v>
      </c>
      <c r="AK79" t="s">
        <v>77</v>
      </c>
      <c r="AQ79" t="s">
        <v>77</v>
      </c>
      <c r="AT79" t="s">
        <v>77</v>
      </c>
      <c r="AU79" t="s">
        <v>77</v>
      </c>
      <c r="AV79" t="s">
        <v>77</v>
      </c>
      <c r="AX79" t="s">
        <v>77</v>
      </c>
      <c r="BA79" t="s">
        <v>77</v>
      </c>
      <c r="BB79" t="s">
        <v>77</v>
      </c>
      <c r="BG79" t="s">
        <v>77</v>
      </c>
      <c r="BJ79" t="s">
        <v>77</v>
      </c>
      <c r="BK79" t="s">
        <v>77</v>
      </c>
      <c r="BM79" t="s">
        <v>77</v>
      </c>
      <c r="BS79" t="s">
        <v>77</v>
      </c>
      <c r="BT79" t="s">
        <v>77</v>
      </c>
      <c r="BU79" t="s">
        <v>77</v>
      </c>
      <c r="BV79" t="s">
        <v>77</v>
      </c>
      <c r="BW79" t="s">
        <v>77</v>
      </c>
      <c r="BX79">
        <v>539687</v>
      </c>
    </row>
    <row r="80" spans="1:76" x14ac:dyDescent="0.45">
      <c r="A80">
        <v>72</v>
      </c>
      <c r="B80" s="1">
        <v>44249.85833333333</v>
      </c>
      <c r="C80" t="s">
        <v>725</v>
      </c>
      <c r="D80" t="s">
        <v>540</v>
      </c>
      <c r="E80" t="s">
        <v>541</v>
      </c>
      <c r="F80">
        <v>0</v>
      </c>
      <c r="G80" t="s">
        <v>1628</v>
      </c>
      <c r="H80" t="s">
        <v>1628</v>
      </c>
      <c r="I80" t="s">
        <v>1619</v>
      </c>
      <c r="J80" t="s">
        <v>542</v>
      </c>
      <c r="K80" t="s">
        <v>77</v>
      </c>
      <c r="L80" t="s">
        <v>74</v>
      </c>
      <c r="M80" t="s">
        <v>732</v>
      </c>
      <c r="N80" t="s">
        <v>733</v>
      </c>
      <c r="O80" t="s">
        <v>75</v>
      </c>
      <c r="P80">
        <v>546087</v>
      </c>
      <c r="Q80" t="s">
        <v>546</v>
      </c>
      <c r="S80">
        <v>1</v>
      </c>
      <c r="W80">
        <v>1</v>
      </c>
      <c r="AE80" t="s">
        <v>77</v>
      </c>
      <c r="AG80" t="s">
        <v>77</v>
      </c>
      <c r="AH80" t="s">
        <v>77</v>
      </c>
      <c r="AJ80" t="s">
        <v>77</v>
      </c>
      <c r="AK80" t="s">
        <v>77</v>
      </c>
      <c r="AQ80" t="s">
        <v>77</v>
      </c>
      <c r="AT80" t="s">
        <v>77</v>
      </c>
      <c r="AU80" t="s">
        <v>77</v>
      </c>
      <c r="AV80" t="s">
        <v>77</v>
      </c>
      <c r="AX80" t="s">
        <v>77</v>
      </c>
      <c r="BA80" t="s">
        <v>77</v>
      </c>
      <c r="BB80" t="s">
        <v>77</v>
      </c>
      <c r="BG80" t="s">
        <v>77</v>
      </c>
      <c r="BJ80" t="s">
        <v>77</v>
      </c>
      <c r="BK80" t="s">
        <v>77</v>
      </c>
      <c r="BM80" t="s">
        <v>77</v>
      </c>
      <c r="BS80" t="s">
        <v>77</v>
      </c>
      <c r="BT80" t="s">
        <v>77</v>
      </c>
      <c r="BU80" t="s">
        <v>77</v>
      </c>
      <c r="BV80" t="s">
        <v>77</v>
      </c>
      <c r="BW80" t="s">
        <v>77</v>
      </c>
      <c r="BX80">
        <v>546087</v>
      </c>
    </row>
    <row r="81" spans="1:76" x14ac:dyDescent="0.45">
      <c r="A81">
        <v>72</v>
      </c>
      <c r="B81" s="1">
        <v>44249.85833333333</v>
      </c>
      <c r="C81" t="s">
        <v>725</v>
      </c>
      <c r="D81" t="s">
        <v>540</v>
      </c>
      <c r="E81" t="s">
        <v>541</v>
      </c>
      <c r="F81">
        <v>0</v>
      </c>
      <c r="G81" t="s">
        <v>1628</v>
      </c>
      <c r="H81" t="s">
        <v>1628</v>
      </c>
      <c r="I81" t="s">
        <v>1619</v>
      </c>
      <c r="J81" t="s">
        <v>542</v>
      </c>
      <c r="K81" t="s">
        <v>77</v>
      </c>
      <c r="L81" t="s">
        <v>74</v>
      </c>
      <c r="M81" t="s">
        <v>734</v>
      </c>
      <c r="N81" t="s">
        <v>735</v>
      </c>
      <c r="O81" t="s">
        <v>75</v>
      </c>
      <c r="P81">
        <v>546874</v>
      </c>
      <c r="Q81" t="s">
        <v>546</v>
      </c>
      <c r="S81">
        <v>1</v>
      </c>
      <c r="W81">
        <v>1</v>
      </c>
      <c r="AE81" t="s">
        <v>77</v>
      </c>
      <c r="AG81" t="s">
        <v>77</v>
      </c>
      <c r="AH81" t="s">
        <v>77</v>
      </c>
      <c r="AJ81" t="s">
        <v>77</v>
      </c>
      <c r="AK81" t="s">
        <v>77</v>
      </c>
      <c r="AQ81" t="s">
        <v>77</v>
      </c>
      <c r="AT81" t="s">
        <v>77</v>
      </c>
      <c r="AU81" t="s">
        <v>77</v>
      </c>
      <c r="AV81" t="s">
        <v>77</v>
      </c>
      <c r="AX81" t="s">
        <v>77</v>
      </c>
      <c r="BA81" t="s">
        <v>77</v>
      </c>
      <c r="BB81" t="s">
        <v>77</v>
      </c>
      <c r="BG81" t="s">
        <v>77</v>
      </c>
      <c r="BJ81" t="s">
        <v>77</v>
      </c>
      <c r="BK81" t="s">
        <v>77</v>
      </c>
      <c r="BM81" t="s">
        <v>77</v>
      </c>
      <c r="BS81" t="s">
        <v>77</v>
      </c>
      <c r="BT81" t="s">
        <v>77</v>
      </c>
      <c r="BU81" t="s">
        <v>77</v>
      </c>
      <c r="BV81" t="s">
        <v>77</v>
      </c>
      <c r="BW81" t="s">
        <v>77</v>
      </c>
      <c r="BX81">
        <v>546874</v>
      </c>
    </row>
    <row r="82" spans="1:76" x14ac:dyDescent="0.45">
      <c r="A82">
        <v>72</v>
      </c>
      <c r="B82" s="1">
        <v>44249.85833333333</v>
      </c>
      <c r="C82" t="s">
        <v>725</v>
      </c>
      <c r="D82" t="s">
        <v>540</v>
      </c>
      <c r="E82" t="s">
        <v>541</v>
      </c>
      <c r="F82">
        <v>0</v>
      </c>
      <c r="G82" t="s">
        <v>1628</v>
      </c>
      <c r="H82" t="s">
        <v>1628</v>
      </c>
      <c r="I82" t="s">
        <v>1619</v>
      </c>
      <c r="J82" t="s">
        <v>542</v>
      </c>
      <c r="K82" t="s">
        <v>77</v>
      </c>
      <c r="L82" t="s">
        <v>74</v>
      </c>
      <c r="M82" t="s">
        <v>736</v>
      </c>
      <c r="N82" t="s">
        <v>737</v>
      </c>
      <c r="O82" t="s">
        <v>75</v>
      </c>
      <c r="P82">
        <v>883568.14729999995</v>
      </c>
      <c r="Q82" t="s">
        <v>546</v>
      </c>
      <c r="AE82" t="s">
        <v>77</v>
      </c>
      <c r="AG82" t="s">
        <v>77</v>
      </c>
      <c r="AH82" t="s">
        <v>77</v>
      </c>
      <c r="AJ82" t="s">
        <v>77</v>
      </c>
      <c r="AK82" t="s">
        <v>77</v>
      </c>
      <c r="AQ82" t="s">
        <v>77</v>
      </c>
      <c r="AT82" t="s">
        <v>77</v>
      </c>
      <c r="AU82" t="s">
        <v>77</v>
      </c>
      <c r="AV82" t="s">
        <v>77</v>
      </c>
      <c r="AX82" t="s">
        <v>77</v>
      </c>
      <c r="BA82" t="s">
        <v>77</v>
      </c>
      <c r="BB82" t="s">
        <v>77</v>
      </c>
      <c r="BG82" t="s">
        <v>77</v>
      </c>
      <c r="BJ82" t="s">
        <v>77</v>
      </c>
      <c r="BK82" t="s">
        <v>77</v>
      </c>
      <c r="BM82" t="s">
        <v>77</v>
      </c>
      <c r="BS82" t="s">
        <v>77</v>
      </c>
      <c r="BT82" t="s">
        <v>77</v>
      </c>
      <c r="BU82" t="s">
        <v>77</v>
      </c>
      <c r="BV82" t="s">
        <v>77</v>
      </c>
      <c r="BW82" t="s">
        <v>77</v>
      </c>
      <c r="BX82">
        <v>0</v>
      </c>
    </row>
    <row r="83" spans="1:76" x14ac:dyDescent="0.45">
      <c r="A83">
        <v>72</v>
      </c>
      <c r="B83" s="1">
        <v>44249.85833333333</v>
      </c>
      <c r="C83" t="s">
        <v>725</v>
      </c>
      <c r="D83" t="s">
        <v>540</v>
      </c>
      <c r="E83" t="s">
        <v>541</v>
      </c>
      <c r="F83">
        <v>0</v>
      </c>
      <c r="G83" t="s">
        <v>1628</v>
      </c>
      <c r="H83" t="s">
        <v>1628</v>
      </c>
      <c r="I83" t="s">
        <v>1619</v>
      </c>
      <c r="J83" t="s">
        <v>542</v>
      </c>
      <c r="K83" t="s">
        <v>77</v>
      </c>
      <c r="L83" t="s">
        <v>74</v>
      </c>
      <c r="M83" t="s">
        <v>738</v>
      </c>
      <c r="N83" t="s">
        <v>739</v>
      </c>
      <c r="O83" t="s">
        <v>75</v>
      </c>
      <c r="P83">
        <v>968869.89729999995</v>
      </c>
      <c r="Q83" t="s">
        <v>546</v>
      </c>
      <c r="AE83" t="s">
        <v>77</v>
      </c>
      <c r="AG83" t="s">
        <v>77</v>
      </c>
      <c r="AH83" t="s">
        <v>77</v>
      </c>
      <c r="AJ83" t="s">
        <v>77</v>
      </c>
      <c r="AK83" t="s">
        <v>77</v>
      </c>
      <c r="AQ83" t="s">
        <v>77</v>
      </c>
      <c r="AT83" t="s">
        <v>77</v>
      </c>
      <c r="AU83" t="s">
        <v>77</v>
      </c>
      <c r="AV83" t="s">
        <v>77</v>
      </c>
      <c r="AX83" t="s">
        <v>77</v>
      </c>
      <c r="BA83" t="s">
        <v>77</v>
      </c>
      <c r="BB83" t="s">
        <v>77</v>
      </c>
      <c r="BG83" t="s">
        <v>77</v>
      </c>
      <c r="BJ83" t="s">
        <v>77</v>
      </c>
      <c r="BK83" t="s">
        <v>77</v>
      </c>
      <c r="BM83" t="s">
        <v>77</v>
      </c>
      <c r="BS83" t="s">
        <v>77</v>
      </c>
      <c r="BT83" t="s">
        <v>77</v>
      </c>
      <c r="BU83" t="s">
        <v>77</v>
      </c>
      <c r="BV83" t="s">
        <v>77</v>
      </c>
      <c r="BW83" t="s">
        <v>77</v>
      </c>
      <c r="BX83">
        <v>0</v>
      </c>
    </row>
    <row r="84" spans="1:76" x14ac:dyDescent="0.45">
      <c r="A84">
        <v>72</v>
      </c>
      <c r="B84" s="1">
        <v>44249.85833333333</v>
      </c>
      <c r="C84" t="s">
        <v>725</v>
      </c>
      <c r="D84" t="s">
        <v>540</v>
      </c>
      <c r="E84" t="s">
        <v>541</v>
      </c>
      <c r="F84">
        <v>0</v>
      </c>
      <c r="G84" t="s">
        <v>1628</v>
      </c>
      <c r="H84" t="s">
        <v>1628</v>
      </c>
      <c r="I84" t="s">
        <v>1619</v>
      </c>
      <c r="J84" t="s">
        <v>542</v>
      </c>
      <c r="K84" t="s">
        <v>77</v>
      </c>
      <c r="L84" t="s">
        <v>74</v>
      </c>
      <c r="M84" t="s">
        <v>740</v>
      </c>
      <c r="N84" t="s">
        <v>741</v>
      </c>
      <c r="O84" t="s">
        <v>75</v>
      </c>
      <c r="P84">
        <v>779870</v>
      </c>
      <c r="Q84" t="s">
        <v>546</v>
      </c>
      <c r="T84">
        <v>1</v>
      </c>
      <c r="W84">
        <v>1</v>
      </c>
      <c r="AE84" t="s">
        <v>77</v>
      </c>
      <c r="AG84" t="s">
        <v>77</v>
      </c>
      <c r="AH84" t="s">
        <v>77</v>
      </c>
      <c r="AJ84" t="s">
        <v>77</v>
      </c>
      <c r="AK84" t="s">
        <v>77</v>
      </c>
      <c r="AQ84" t="s">
        <v>77</v>
      </c>
      <c r="AT84" t="s">
        <v>77</v>
      </c>
      <c r="AU84" t="s">
        <v>77</v>
      </c>
      <c r="AV84" t="s">
        <v>77</v>
      </c>
      <c r="AX84" t="s">
        <v>77</v>
      </c>
      <c r="BA84" t="s">
        <v>77</v>
      </c>
      <c r="BB84" t="s">
        <v>77</v>
      </c>
      <c r="BG84" t="s">
        <v>77</v>
      </c>
      <c r="BJ84" t="s">
        <v>77</v>
      </c>
      <c r="BK84" t="s">
        <v>77</v>
      </c>
      <c r="BM84" t="s">
        <v>77</v>
      </c>
      <c r="BS84" t="s">
        <v>77</v>
      </c>
      <c r="BT84" t="s">
        <v>77</v>
      </c>
      <c r="BU84" t="s">
        <v>77</v>
      </c>
      <c r="BV84" t="s">
        <v>77</v>
      </c>
      <c r="BW84" t="s">
        <v>77</v>
      </c>
      <c r="BX84">
        <v>0</v>
      </c>
    </row>
    <row r="85" spans="1:76" x14ac:dyDescent="0.45">
      <c r="A85">
        <v>72</v>
      </c>
      <c r="B85" s="1">
        <v>44249.85833333333</v>
      </c>
      <c r="C85" t="s">
        <v>725</v>
      </c>
      <c r="D85" t="s">
        <v>540</v>
      </c>
      <c r="E85" t="s">
        <v>541</v>
      </c>
      <c r="F85">
        <v>0</v>
      </c>
      <c r="G85" t="s">
        <v>1628</v>
      </c>
      <c r="H85" t="s">
        <v>1628</v>
      </c>
      <c r="I85" t="s">
        <v>1619</v>
      </c>
      <c r="J85" t="s">
        <v>542</v>
      </c>
      <c r="K85" t="s">
        <v>77</v>
      </c>
      <c r="L85" t="s">
        <v>74</v>
      </c>
      <c r="M85" t="s">
        <v>742</v>
      </c>
      <c r="N85" t="s">
        <v>743</v>
      </c>
      <c r="O85" t="s">
        <v>75</v>
      </c>
      <c r="P85">
        <v>777527</v>
      </c>
      <c r="Q85" t="s">
        <v>546</v>
      </c>
      <c r="T85">
        <v>1</v>
      </c>
      <c r="W85">
        <v>1</v>
      </c>
      <c r="AE85" t="s">
        <v>77</v>
      </c>
      <c r="AG85" t="s">
        <v>77</v>
      </c>
      <c r="AH85" t="s">
        <v>77</v>
      </c>
      <c r="AJ85" t="s">
        <v>77</v>
      </c>
      <c r="AK85" t="s">
        <v>77</v>
      </c>
      <c r="AQ85" t="s">
        <v>77</v>
      </c>
      <c r="AT85" t="s">
        <v>77</v>
      </c>
      <c r="AU85" t="s">
        <v>77</v>
      </c>
      <c r="AV85" t="s">
        <v>77</v>
      </c>
      <c r="AX85" t="s">
        <v>77</v>
      </c>
      <c r="BA85" t="s">
        <v>77</v>
      </c>
      <c r="BB85" t="s">
        <v>77</v>
      </c>
      <c r="BG85" t="s">
        <v>77</v>
      </c>
      <c r="BJ85" t="s">
        <v>77</v>
      </c>
      <c r="BK85" t="s">
        <v>77</v>
      </c>
      <c r="BM85" t="s">
        <v>77</v>
      </c>
      <c r="BS85" t="s">
        <v>77</v>
      </c>
      <c r="BT85" t="s">
        <v>77</v>
      </c>
      <c r="BU85" t="s">
        <v>77</v>
      </c>
      <c r="BV85" t="s">
        <v>77</v>
      </c>
      <c r="BW85" t="s">
        <v>77</v>
      </c>
      <c r="BX85">
        <v>0</v>
      </c>
    </row>
    <row r="86" spans="1:76" x14ac:dyDescent="0.45">
      <c r="A86">
        <v>72</v>
      </c>
      <c r="B86" s="1">
        <v>44249.85833333333</v>
      </c>
      <c r="C86" t="s">
        <v>725</v>
      </c>
      <c r="D86" t="s">
        <v>540</v>
      </c>
      <c r="E86" t="s">
        <v>541</v>
      </c>
      <c r="F86">
        <v>0</v>
      </c>
      <c r="G86" t="s">
        <v>1628</v>
      </c>
      <c r="H86" t="s">
        <v>1628</v>
      </c>
      <c r="I86" t="s">
        <v>1619</v>
      </c>
      <c r="J86" t="s">
        <v>542</v>
      </c>
      <c r="K86" t="s">
        <v>77</v>
      </c>
      <c r="L86" t="s">
        <v>74</v>
      </c>
      <c r="M86" t="s">
        <v>744</v>
      </c>
      <c r="N86" t="s">
        <v>745</v>
      </c>
      <c r="O86" t="s">
        <v>75</v>
      </c>
      <c r="P86">
        <v>729270</v>
      </c>
      <c r="Q86" t="s">
        <v>546</v>
      </c>
      <c r="T86">
        <v>1</v>
      </c>
      <c r="W86">
        <v>1</v>
      </c>
      <c r="AE86" t="s">
        <v>77</v>
      </c>
      <c r="AG86" t="s">
        <v>77</v>
      </c>
      <c r="AH86" t="s">
        <v>77</v>
      </c>
      <c r="AJ86" t="s">
        <v>77</v>
      </c>
      <c r="AK86" t="s">
        <v>77</v>
      </c>
      <c r="AQ86" t="s">
        <v>77</v>
      </c>
      <c r="AT86" t="s">
        <v>77</v>
      </c>
      <c r="AU86" t="s">
        <v>77</v>
      </c>
      <c r="AV86" t="s">
        <v>77</v>
      </c>
      <c r="AX86" t="s">
        <v>77</v>
      </c>
      <c r="BA86" t="s">
        <v>77</v>
      </c>
      <c r="BB86" t="s">
        <v>77</v>
      </c>
      <c r="BG86" t="s">
        <v>77</v>
      </c>
      <c r="BJ86" t="s">
        <v>77</v>
      </c>
      <c r="BK86" t="s">
        <v>77</v>
      </c>
      <c r="BM86" t="s">
        <v>77</v>
      </c>
      <c r="BS86" t="s">
        <v>77</v>
      </c>
      <c r="BT86" t="s">
        <v>77</v>
      </c>
      <c r="BU86" t="s">
        <v>77</v>
      </c>
      <c r="BV86" t="s">
        <v>77</v>
      </c>
      <c r="BW86" t="s">
        <v>77</v>
      </c>
      <c r="BX86">
        <v>0</v>
      </c>
    </row>
    <row r="87" spans="1:76" x14ac:dyDescent="0.45">
      <c r="A87">
        <v>72</v>
      </c>
      <c r="B87" s="1">
        <v>44249.85833333333</v>
      </c>
      <c r="C87" t="s">
        <v>725</v>
      </c>
      <c r="D87" t="s">
        <v>540</v>
      </c>
      <c r="E87" t="s">
        <v>541</v>
      </c>
      <c r="F87">
        <v>1</v>
      </c>
      <c r="G87" t="s">
        <v>1628</v>
      </c>
      <c r="H87" t="s">
        <v>1628</v>
      </c>
      <c r="I87" t="s">
        <v>1619</v>
      </c>
      <c r="J87" t="s">
        <v>542</v>
      </c>
      <c r="K87" t="s">
        <v>602</v>
      </c>
      <c r="L87" t="s">
        <v>78</v>
      </c>
      <c r="M87" t="s">
        <v>746</v>
      </c>
      <c r="N87" t="s">
        <v>747</v>
      </c>
      <c r="O87" t="s">
        <v>75</v>
      </c>
      <c r="P87">
        <v>54046.7</v>
      </c>
      <c r="Q87" t="s">
        <v>546</v>
      </c>
      <c r="R87">
        <v>54046.7</v>
      </c>
      <c r="V87">
        <v>1</v>
      </c>
      <c r="W87">
        <v>1</v>
      </c>
      <c r="X87">
        <v>1</v>
      </c>
      <c r="AE87" t="s">
        <v>77</v>
      </c>
      <c r="AG87" t="s">
        <v>748</v>
      </c>
      <c r="AH87" t="s">
        <v>77</v>
      </c>
      <c r="AJ87" t="s">
        <v>77</v>
      </c>
      <c r="AK87" t="s">
        <v>77</v>
      </c>
      <c r="AQ87" t="s">
        <v>77</v>
      </c>
      <c r="AT87" t="s">
        <v>77</v>
      </c>
      <c r="AU87" t="s">
        <v>77</v>
      </c>
      <c r="AV87" t="s">
        <v>77</v>
      </c>
      <c r="AX87" t="s">
        <v>77</v>
      </c>
      <c r="BA87" t="s">
        <v>77</v>
      </c>
      <c r="BB87" t="s">
        <v>77</v>
      </c>
      <c r="BG87" t="s">
        <v>77</v>
      </c>
      <c r="BJ87" t="s">
        <v>77</v>
      </c>
      <c r="BK87" t="s">
        <v>77</v>
      </c>
      <c r="BM87" t="s">
        <v>77</v>
      </c>
      <c r="BS87" t="s">
        <v>77</v>
      </c>
      <c r="BT87" t="s">
        <v>77</v>
      </c>
      <c r="BU87" t="s">
        <v>77</v>
      </c>
      <c r="BV87" t="s">
        <v>77</v>
      </c>
      <c r="BW87" t="s">
        <v>77</v>
      </c>
      <c r="BX87">
        <v>0</v>
      </c>
    </row>
    <row r="88" spans="1:76" x14ac:dyDescent="0.45">
      <c r="A88">
        <v>72</v>
      </c>
      <c r="B88" s="1">
        <v>44249.85833333333</v>
      </c>
      <c r="C88" t="s">
        <v>725</v>
      </c>
      <c r="D88" t="s">
        <v>540</v>
      </c>
      <c r="E88" t="s">
        <v>541</v>
      </c>
      <c r="F88">
        <v>1</v>
      </c>
      <c r="G88" t="s">
        <v>1628</v>
      </c>
      <c r="H88" t="s">
        <v>1628</v>
      </c>
      <c r="I88" t="s">
        <v>1619</v>
      </c>
      <c r="J88" t="s">
        <v>542</v>
      </c>
      <c r="K88" t="s">
        <v>602</v>
      </c>
      <c r="L88" t="s">
        <v>79</v>
      </c>
      <c r="M88" t="s">
        <v>746</v>
      </c>
      <c r="N88" t="s">
        <v>217</v>
      </c>
      <c r="O88" t="s">
        <v>75</v>
      </c>
      <c r="P88">
        <v>3560</v>
      </c>
      <c r="Q88" t="s">
        <v>546</v>
      </c>
      <c r="R88">
        <v>3560</v>
      </c>
      <c r="V88">
        <v>1</v>
      </c>
      <c r="W88">
        <v>1</v>
      </c>
      <c r="X88">
        <v>1</v>
      </c>
      <c r="AE88" t="s">
        <v>77</v>
      </c>
      <c r="AG88" t="s">
        <v>749</v>
      </c>
      <c r="AH88" t="s">
        <v>77</v>
      </c>
      <c r="AJ88" t="s">
        <v>77</v>
      </c>
      <c r="AK88" t="s">
        <v>77</v>
      </c>
      <c r="AQ88" t="s">
        <v>77</v>
      </c>
      <c r="AT88" t="s">
        <v>77</v>
      </c>
      <c r="AU88" t="s">
        <v>77</v>
      </c>
      <c r="AV88" t="s">
        <v>77</v>
      </c>
      <c r="AX88" t="s">
        <v>77</v>
      </c>
      <c r="BA88" t="s">
        <v>77</v>
      </c>
      <c r="BB88" t="s">
        <v>77</v>
      </c>
      <c r="BG88" t="s">
        <v>77</v>
      </c>
      <c r="BJ88" t="s">
        <v>77</v>
      </c>
      <c r="BK88" t="s">
        <v>77</v>
      </c>
      <c r="BM88" t="s">
        <v>77</v>
      </c>
      <c r="BS88" t="s">
        <v>77</v>
      </c>
      <c r="BT88" t="s">
        <v>77</v>
      </c>
      <c r="BU88" t="s">
        <v>77</v>
      </c>
      <c r="BV88" t="s">
        <v>77</v>
      </c>
      <c r="BW88" t="s">
        <v>77</v>
      </c>
      <c r="BX88">
        <v>0</v>
      </c>
    </row>
    <row r="89" spans="1:76" x14ac:dyDescent="0.45">
      <c r="A89">
        <v>74</v>
      </c>
      <c r="B89" s="1">
        <v>44253.121527777781</v>
      </c>
      <c r="C89" t="s">
        <v>750</v>
      </c>
      <c r="D89" t="s">
        <v>540</v>
      </c>
      <c r="E89" t="s">
        <v>541</v>
      </c>
      <c r="F89">
        <v>0</v>
      </c>
      <c r="G89" t="s">
        <v>1628</v>
      </c>
      <c r="H89" t="s">
        <v>1628</v>
      </c>
      <c r="I89" t="s">
        <v>1619</v>
      </c>
      <c r="J89" t="s">
        <v>542</v>
      </c>
      <c r="K89" t="s">
        <v>77</v>
      </c>
      <c r="L89" t="s">
        <v>74</v>
      </c>
      <c r="M89" t="s">
        <v>751</v>
      </c>
      <c r="N89" t="s">
        <v>752</v>
      </c>
      <c r="O89" t="s">
        <v>75</v>
      </c>
      <c r="P89">
        <v>915193.07519999996</v>
      </c>
      <c r="Q89" t="s">
        <v>546</v>
      </c>
      <c r="S89">
        <v>1</v>
      </c>
      <c r="T89">
        <v>1</v>
      </c>
      <c r="W89">
        <v>1</v>
      </c>
      <c r="AE89" t="s">
        <v>77</v>
      </c>
      <c r="AG89" t="s">
        <v>77</v>
      </c>
      <c r="AH89" t="s">
        <v>77</v>
      </c>
      <c r="AJ89" t="s">
        <v>77</v>
      </c>
      <c r="AK89" t="s">
        <v>77</v>
      </c>
      <c r="AQ89" t="s">
        <v>77</v>
      </c>
      <c r="AT89" t="s">
        <v>77</v>
      </c>
      <c r="AU89" t="s">
        <v>77</v>
      </c>
      <c r="AV89" t="s">
        <v>77</v>
      </c>
      <c r="AX89" t="s">
        <v>77</v>
      </c>
      <c r="BA89" t="s">
        <v>77</v>
      </c>
      <c r="BB89" t="s">
        <v>77</v>
      </c>
      <c r="BG89" t="s">
        <v>77</v>
      </c>
      <c r="BJ89" t="s">
        <v>77</v>
      </c>
      <c r="BK89" t="s">
        <v>77</v>
      </c>
      <c r="BM89" t="s">
        <v>77</v>
      </c>
      <c r="BS89" t="s">
        <v>77</v>
      </c>
      <c r="BT89" t="s">
        <v>77</v>
      </c>
      <c r="BU89" t="s">
        <v>77</v>
      </c>
      <c r="BV89" t="s">
        <v>77</v>
      </c>
      <c r="BW89" t="s">
        <v>77</v>
      </c>
      <c r="BX89">
        <v>915193.07519999996</v>
      </c>
    </row>
    <row r="90" spans="1:76" x14ac:dyDescent="0.45">
      <c r="A90">
        <v>74</v>
      </c>
      <c r="B90" s="1">
        <v>44253.121527777781</v>
      </c>
      <c r="C90" t="s">
        <v>750</v>
      </c>
      <c r="D90" t="s">
        <v>540</v>
      </c>
      <c r="E90" t="s">
        <v>541</v>
      </c>
      <c r="F90">
        <v>1</v>
      </c>
      <c r="G90" t="s">
        <v>1628</v>
      </c>
      <c r="H90" t="s">
        <v>1628</v>
      </c>
      <c r="I90" t="s">
        <v>1619</v>
      </c>
      <c r="J90" t="s">
        <v>542</v>
      </c>
      <c r="K90" t="s">
        <v>753</v>
      </c>
      <c r="L90" t="s">
        <v>74</v>
      </c>
      <c r="M90" t="s">
        <v>754</v>
      </c>
      <c r="N90" t="s">
        <v>755</v>
      </c>
      <c r="O90" t="s">
        <v>75</v>
      </c>
      <c r="P90">
        <v>676807.62479999999</v>
      </c>
      <c r="Q90" t="s">
        <v>546</v>
      </c>
      <c r="R90">
        <v>737018.98230000003</v>
      </c>
      <c r="S90">
        <v>1</v>
      </c>
      <c r="T90">
        <v>1</v>
      </c>
      <c r="W90">
        <v>1</v>
      </c>
      <c r="AE90" t="s">
        <v>77</v>
      </c>
      <c r="AG90" t="s">
        <v>756</v>
      </c>
      <c r="AH90" t="s">
        <v>77</v>
      </c>
      <c r="AJ90" t="s">
        <v>77</v>
      </c>
      <c r="AK90" t="s">
        <v>77</v>
      </c>
      <c r="AQ90" t="s">
        <v>77</v>
      </c>
      <c r="AT90" t="s">
        <v>77</v>
      </c>
      <c r="AU90" t="s">
        <v>77</v>
      </c>
      <c r="AV90" t="s">
        <v>77</v>
      </c>
      <c r="AX90" t="s">
        <v>77</v>
      </c>
      <c r="BA90" t="s">
        <v>77</v>
      </c>
      <c r="BB90" t="s">
        <v>77</v>
      </c>
      <c r="BG90" t="s">
        <v>77</v>
      </c>
      <c r="BJ90" t="s">
        <v>77</v>
      </c>
      <c r="BK90" t="s">
        <v>77</v>
      </c>
      <c r="BM90" t="s">
        <v>77</v>
      </c>
      <c r="BS90" t="s">
        <v>77</v>
      </c>
      <c r="BT90" t="s">
        <v>77</v>
      </c>
      <c r="BU90" t="s">
        <v>77</v>
      </c>
      <c r="BV90" t="s">
        <v>77</v>
      </c>
      <c r="BW90" t="s">
        <v>77</v>
      </c>
      <c r="BX90">
        <v>676807.62479999999</v>
      </c>
    </row>
    <row r="91" spans="1:76" x14ac:dyDescent="0.45">
      <c r="A91">
        <v>74</v>
      </c>
      <c r="B91" s="1">
        <v>44253.121527777781</v>
      </c>
      <c r="C91" t="s">
        <v>750</v>
      </c>
      <c r="D91" t="s">
        <v>540</v>
      </c>
      <c r="E91" t="s">
        <v>541</v>
      </c>
      <c r="F91">
        <v>0</v>
      </c>
      <c r="G91" t="s">
        <v>1628</v>
      </c>
      <c r="H91" t="s">
        <v>1628</v>
      </c>
      <c r="I91" t="s">
        <v>1619</v>
      </c>
      <c r="J91" t="s">
        <v>542</v>
      </c>
      <c r="K91" t="s">
        <v>77</v>
      </c>
      <c r="L91" t="s">
        <v>74</v>
      </c>
      <c r="M91" t="s">
        <v>757</v>
      </c>
      <c r="N91" t="s">
        <v>758</v>
      </c>
      <c r="O91" t="s">
        <v>75</v>
      </c>
      <c r="P91">
        <v>799179.59589999996</v>
      </c>
      <c r="Q91" t="s">
        <v>546</v>
      </c>
      <c r="S91">
        <v>1</v>
      </c>
      <c r="T91">
        <v>1</v>
      </c>
      <c r="W91">
        <v>1</v>
      </c>
      <c r="AE91" t="s">
        <v>77</v>
      </c>
      <c r="AG91" t="s">
        <v>77</v>
      </c>
      <c r="AH91" t="s">
        <v>77</v>
      </c>
      <c r="AJ91" t="s">
        <v>77</v>
      </c>
      <c r="AK91" t="s">
        <v>77</v>
      </c>
      <c r="AQ91" t="s">
        <v>77</v>
      </c>
      <c r="AT91" t="s">
        <v>77</v>
      </c>
      <c r="AU91" t="s">
        <v>77</v>
      </c>
      <c r="AV91" t="s">
        <v>77</v>
      </c>
      <c r="AX91" t="s">
        <v>77</v>
      </c>
      <c r="BA91" t="s">
        <v>77</v>
      </c>
      <c r="BB91" t="s">
        <v>77</v>
      </c>
      <c r="BG91" t="s">
        <v>77</v>
      </c>
      <c r="BJ91" t="s">
        <v>77</v>
      </c>
      <c r="BK91" t="s">
        <v>77</v>
      </c>
      <c r="BM91" t="s">
        <v>77</v>
      </c>
      <c r="BS91" t="s">
        <v>77</v>
      </c>
      <c r="BT91" t="s">
        <v>77</v>
      </c>
      <c r="BU91" t="s">
        <v>77</v>
      </c>
      <c r="BV91" t="s">
        <v>77</v>
      </c>
      <c r="BW91" t="s">
        <v>77</v>
      </c>
      <c r="BX91">
        <v>799179.59589999996</v>
      </c>
    </row>
    <row r="92" spans="1:76" x14ac:dyDescent="0.45">
      <c r="A92">
        <v>74</v>
      </c>
      <c r="B92" s="1">
        <v>44253.121527777781</v>
      </c>
      <c r="C92" t="s">
        <v>750</v>
      </c>
      <c r="D92" t="s">
        <v>540</v>
      </c>
      <c r="E92" t="s">
        <v>541</v>
      </c>
      <c r="F92">
        <v>0</v>
      </c>
      <c r="G92" t="s">
        <v>1628</v>
      </c>
      <c r="H92" t="s">
        <v>1628</v>
      </c>
      <c r="I92" t="s">
        <v>1619</v>
      </c>
      <c r="J92" t="s">
        <v>542</v>
      </c>
      <c r="K92" t="s">
        <v>77</v>
      </c>
      <c r="L92" t="s">
        <v>74</v>
      </c>
      <c r="M92" t="s">
        <v>759</v>
      </c>
      <c r="N92" t="s">
        <v>760</v>
      </c>
      <c r="O92" t="s">
        <v>75</v>
      </c>
      <c r="P92">
        <v>662391.20189999999</v>
      </c>
      <c r="Q92" t="s">
        <v>546</v>
      </c>
      <c r="S92">
        <v>1</v>
      </c>
      <c r="T92">
        <v>1</v>
      </c>
      <c r="W92">
        <v>1</v>
      </c>
      <c r="AE92" t="s">
        <v>77</v>
      </c>
      <c r="AG92" t="s">
        <v>77</v>
      </c>
      <c r="AH92" t="s">
        <v>77</v>
      </c>
      <c r="AJ92" t="s">
        <v>77</v>
      </c>
      <c r="AK92" t="s">
        <v>77</v>
      </c>
      <c r="AQ92" t="s">
        <v>77</v>
      </c>
      <c r="AT92" t="s">
        <v>77</v>
      </c>
      <c r="AU92" t="s">
        <v>77</v>
      </c>
      <c r="AV92" t="s">
        <v>77</v>
      </c>
      <c r="AX92" t="s">
        <v>77</v>
      </c>
      <c r="BA92" t="s">
        <v>77</v>
      </c>
      <c r="BB92" t="s">
        <v>77</v>
      </c>
      <c r="BG92" t="s">
        <v>77</v>
      </c>
      <c r="BJ92" t="s">
        <v>77</v>
      </c>
      <c r="BK92" t="s">
        <v>77</v>
      </c>
      <c r="BM92" t="s">
        <v>77</v>
      </c>
      <c r="BS92" t="s">
        <v>77</v>
      </c>
      <c r="BT92" t="s">
        <v>77</v>
      </c>
      <c r="BU92" t="s">
        <v>77</v>
      </c>
      <c r="BV92" t="s">
        <v>77</v>
      </c>
      <c r="BW92" t="s">
        <v>77</v>
      </c>
      <c r="BX92">
        <v>662391.20189999999</v>
      </c>
    </row>
    <row r="93" spans="1:76" x14ac:dyDescent="0.45">
      <c r="A93">
        <v>74</v>
      </c>
      <c r="B93" s="1">
        <v>44253.121527777781</v>
      </c>
      <c r="C93" t="s">
        <v>750</v>
      </c>
      <c r="D93" t="s">
        <v>540</v>
      </c>
      <c r="E93" t="s">
        <v>541</v>
      </c>
      <c r="F93">
        <v>0</v>
      </c>
      <c r="G93" t="s">
        <v>1628</v>
      </c>
      <c r="H93" t="s">
        <v>1628</v>
      </c>
      <c r="I93" t="s">
        <v>1619</v>
      </c>
      <c r="J93" t="s">
        <v>542</v>
      </c>
      <c r="K93" t="s">
        <v>77</v>
      </c>
      <c r="L93" t="s">
        <v>74</v>
      </c>
      <c r="M93" t="s">
        <v>761</v>
      </c>
      <c r="N93" t="s">
        <v>762</v>
      </c>
      <c r="O93" t="s">
        <v>75</v>
      </c>
      <c r="P93">
        <v>603650.83429999999</v>
      </c>
      <c r="Q93" t="s">
        <v>546</v>
      </c>
      <c r="S93">
        <v>1</v>
      </c>
      <c r="T93">
        <v>1</v>
      </c>
      <c r="W93">
        <v>1</v>
      </c>
      <c r="AE93" t="s">
        <v>77</v>
      </c>
      <c r="AG93" t="s">
        <v>77</v>
      </c>
      <c r="AH93" t="s">
        <v>77</v>
      </c>
      <c r="AJ93" t="s">
        <v>77</v>
      </c>
      <c r="AK93" t="s">
        <v>77</v>
      </c>
      <c r="AQ93" t="s">
        <v>77</v>
      </c>
      <c r="AT93" t="s">
        <v>77</v>
      </c>
      <c r="AU93" t="s">
        <v>77</v>
      </c>
      <c r="AV93" t="s">
        <v>77</v>
      </c>
      <c r="AX93" t="s">
        <v>77</v>
      </c>
      <c r="BA93" t="s">
        <v>77</v>
      </c>
      <c r="BB93" t="s">
        <v>77</v>
      </c>
      <c r="BG93" t="s">
        <v>77</v>
      </c>
      <c r="BJ93" t="s">
        <v>77</v>
      </c>
      <c r="BK93" t="s">
        <v>77</v>
      </c>
      <c r="BM93" t="s">
        <v>77</v>
      </c>
      <c r="BS93" t="s">
        <v>77</v>
      </c>
      <c r="BT93" t="s">
        <v>77</v>
      </c>
      <c r="BU93" t="s">
        <v>77</v>
      </c>
      <c r="BV93" t="s">
        <v>77</v>
      </c>
      <c r="BW93" t="s">
        <v>77</v>
      </c>
      <c r="BX93">
        <v>603650.83429999999</v>
      </c>
    </row>
    <row r="94" spans="1:76" x14ac:dyDescent="0.45">
      <c r="A94">
        <v>74</v>
      </c>
      <c r="B94" s="1">
        <v>44253.121527777781</v>
      </c>
      <c r="C94" t="s">
        <v>750</v>
      </c>
      <c r="D94" t="s">
        <v>540</v>
      </c>
      <c r="E94" t="s">
        <v>541</v>
      </c>
      <c r="F94">
        <v>0</v>
      </c>
      <c r="G94" t="s">
        <v>1628</v>
      </c>
      <c r="H94" t="s">
        <v>1628</v>
      </c>
      <c r="I94" t="s">
        <v>1619</v>
      </c>
      <c r="J94" t="s">
        <v>542</v>
      </c>
      <c r="K94" t="s">
        <v>77</v>
      </c>
      <c r="L94" t="s">
        <v>74</v>
      </c>
      <c r="M94" t="s">
        <v>763</v>
      </c>
      <c r="N94" t="s">
        <v>764</v>
      </c>
      <c r="O94" t="s">
        <v>75</v>
      </c>
      <c r="P94">
        <v>704353.69850000006</v>
      </c>
      <c r="Q94" t="s">
        <v>546</v>
      </c>
      <c r="S94">
        <v>1</v>
      </c>
      <c r="T94">
        <v>1</v>
      </c>
      <c r="W94">
        <v>1</v>
      </c>
      <c r="AE94" t="s">
        <v>77</v>
      </c>
      <c r="AG94" t="s">
        <v>77</v>
      </c>
      <c r="AH94" t="s">
        <v>77</v>
      </c>
      <c r="AJ94" t="s">
        <v>77</v>
      </c>
      <c r="AK94" t="s">
        <v>77</v>
      </c>
      <c r="AQ94" t="s">
        <v>77</v>
      </c>
      <c r="AT94" t="s">
        <v>77</v>
      </c>
      <c r="AU94" t="s">
        <v>77</v>
      </c>
      <c r="AV94" t="s">
        <v>77</v>
      </c>
      <c r="AX94" t="s">
        <v>77</v>
      </c>
      <c r="BA94" t="s">
        <v>77</v>
      </c>
      <c r="BB94" t="s">
        <v>77</v>
      </c>
      <c r="BG94" t="s">
        <v>77</v>
      </c>
      <c r="BJ94" t="s">
        <v>77</v>
      </c>
      <c r="BK94" t="s">
        <v>77</v>
      </c>
      <c r="BM94" t="s">
        <v>77</v>
      </c>
      <c r="BS94" t="s">
        <v>77</v>
      </c>
      <c r="BT94" t="s">
        <v>77</v>
      </c>
      <c r="BU94" t="s">
        <v>77</v>
      </c>
      <c r="BV94" t="s">
        <v>77</v>
      </c>
      <c r="BW94" t="s">
        <v>77</v>
      </c>
      <c r="BX94">
        <v>704353.69850000006</v>
      </c>
    </row>
    <row r="95" spans="1:76" x14ac:dyDescent="0.45">
      <c r="A95">
        <v>74</v>
      </c>
      <c r="B95" s="1">
        <v>44253.121527777781</v>
      </c>
      <c r="C95" t="s">
        <v>750</v>
      </c>
      <c r="D95" t="s">
        <v>540</v>
      </c>
      <c r="E95" t="s">
        <v>541</v>
      </c>
      <c r="F95">
        <v>0</v>
      </c>
      <c r="G95" t="s">
        <v>1628</v>
      </c>
      <c r="H95" t="s">
        <v>1628</v>
      </c>
      <c r="I95" t="s">
        <v>1619</v>
      </c>
      <c r="J95" t="s">
        <v>542</v>
      </c>
      <c r="K95" t="s">
        <v>77</v>
      </c>
      <c r="L95" t="s">
        <v>74</v>
      </c>
      <c r="M95" t="s">
        <v>765</v>
      </c>
      <c r="N95" t="s">
        <v>766</v>
      </c>
      <c r="O95" t="s">
        <v>75</v>
      </c>
      <c r="P95">
        <v>797556.84589999996</v>
      </c>
      <c r="Q95" t="s">
        <v>546</v>
      </c>
      <c r="S95">
        <v>1</v>
      </c>
      <c r="T95">
        <v>1</v>
      </c>
      <c r="W95">
        <v>1</v>
      </c>
      <c r="AE95" t="s">
        <v>77</v>
      </c>
      <c r="AG95" t="s">
        <v>77</v>
      </c>
      <c r="AH95" t="s">
        <v>77</v>
      </c>
      <c r="AJ95" t="s">
        <v>77</v>
      </c>
      <c r="AK95" t="s">
        <v>77</v>
      </c>
      <c r="AQ95" t="s">
        <v>77</v>
      </c>
      <c r="AT95" t="s">
        <v>77</v>
      </c>
      <c r="AU95" t="s">
        <v>77</v>
      </c>
      <c r="AV95" t="s">
        <v>77</v>
      </c>
      <c r="AX95" t="s">
        <v>77</v>
      </c>
      <c r="BA95" t="s">
        <v>77</v>
      </c>
      <c r="BB95" t="s">
        <v>77</v>
      </c>
      <c r="BG95" t="s">
        <v>77</v>
      </c>
      <c r="BJ95" t="s">
        <v>77</v>
      </c>
      <c r="BK95" t="s">
        <v>77</v>
      </c>
      <c r="BM95" t="s">
        <v>77</v>
      </c>
      <c r="BS95" t="s">
        <v>77</v>
      </c>
      <c r="BT95" t="s">
        <v>77</v>
      </c>
      <c r="BU95" t="s">
        <v>77</v>
      </c>
      <c r="BV95" t="s">
        <v>77</v>
      </c>
      <c r="BW95" t="s">
        <v>77</v>
      </c>
      <c r="BX95">
        <v>797556.84589999996</v>
      </c>
    </row>
    <row r="96" spans="1:76" x14ac:dyDescent="0.45">
      <c r="A96">
        <v>74</v>
      </c>
      <c r="B96" s="1">
        <v>44253.121527777781</v>
      </c>
      <c r="C96" t="s">
        <v>750</v>
      </c>
      <c r="D96" t="s">
        <v>540</v>
      </c>
      <c r="E96" t="s">
        <v>541</v>
      </c>
      <c r="F96">
        <v>0</v>
      </c>
      <c r="G96" t="s">
        <v>1628</v>
      </c>
      <c r="H96" t="s">
        <v>1628</v>
      </c>
      <c r="I96" t="s">
        <v>1619</v>
      </c>
      <c r="J96" t="s">
        <v>542</v>
      </c>
      <c r="K96" t="s">
        <v>77</v>
      </c>
      <c r="L96" t="s">
        <v>78</v>
      </c>
      <c r="M96" t="s">
        <v>767</v>
      </c>
      <c r="N96" t="s">
        <v>768</v>
      </c>
      <c r="O96" t="s">
        <v>75</v>
      </c>
      <c r="P96">
        <v>175290.14</v>
      </c>
      <c r="Q96" t="s">
        <v>76</v>
      </c>
      <c r="V96">
        <v>1</v>
      </c>
      <c r="W96">
        <v>1</v>
      </c>
      <c r="X96">
        <v>1</v>
      </c>
      <c r="AE96" t="s">
        <v>77</v>
      </c>
      <c r="AG96" t="s">
        <v>77</v>
      </c>
      <c r="AH96" t="s">
        <v>77</v>
      </c>
      <c r="AJ96" t="s">
        <v>77</v>
      </c>
      <c r="AK96" t="s">
        <v>77</v>
      </c>
      <c r="AQ96" t="s">
        <v>77</v>
      </c>
      <c r="AT96" t="s">
        <v>77</v>
      </c>
      <c r="AU96" t="s">
        <v>77</v>
      </c>
      <c r="AV96" t="s">
        <v>77</v>
      </c>
      <c r="AX96" t="s">
        <v>77</v>
      </c>
      <c r="BA96" t="s">
        <v>77</v>
      </c>
      <c r="BB96" t="s">
        <v>77</v>
      </c>
      <c r="BG96" t="s">
        <v>77</v>
      </c>
      <c r="BJ96" t="s">
        <v>77</v>
      </c>
      <c r="BK96" t="s">
        <v>77</v>
      </c>
      <c r="BM96" t="s">
        <v>77</v>
      </c>
      <c r="BS96" t="s">
        <v>77</v>
      </c>
      <c r="BT96" t="s">
        <v>77</v>
      </c>
      <c r="BU96" t="s">
        <v>77</v>
      </c>
      <c r="BV96" t="s">
        <v>77</v>
      </c>
      <c r="BW96" t="s">
        <v>77</v>
      </c>
      <c r="BX96">
        <v>0</v>
      </c>
    </row>
    <row r="97" spans="1:76" x14ac:dyDescent="0.45">
      <c r="A97">
        <v>74</v>
      </c>
      <c r="B97" s="1">
        <v>44253.121527777781</v>
      </c>
      <c r="C97" t="s">
        <v>750</v>
      </c>
      <c r="D97" t="s">
        <v>540</v>
      </c>
      <c r="E97" t="s">
        <v>541</v>
      </c>
      <c r="F97">
        <v>0</v>
      </c>
      <c r="G97" t="s">
        <v>1628</v>
      </c>
      <c r="H97" t="s">
        <v>1628</v>
      </c>
      <c r="I97" t="s">
        <v>1619</v>
      </c>
      <c r="J97" t="s">
        <v>542</v>
      </c>
      <c r="K97" t="s">
        <v>77</v>
      </c>
      <c r="L97" t="s">
        <v>78</v>
      </c>
      <c r="M97" t="s">
        <v>769</v>
      </c>
      <c r="N97" t="s">
        <v>770</v>
      </c>
      <c r="O97" t="s">
        <v>75</v>
      </c>
      <c r="P97">
        <v>186588.45</v>
      </c>
      <c r="Q97" t="s">
        <v>76</v>
      </c>
      <c r="V97">
        <v>1</v>
      </c>
      <c r="W97">
        <v>1</v>
      </c>
      <c r="X97">
        <v>1</v>
      </c>
      <c r="AE97" t="s">
        <v>77</v>
      </c>
      <c r="AG97" t="s">
        <v>77</v>
      </c>
      <c r="AH97" t="s">
        <v>77</v>
      </c>
      <c r="AJ97" t="s">
        <v>77</v>
      </c>
      <c r="AK97" t="s">
        <v>77</v>
      </c>
      <c r="AQ97" t="s">
        <v>77</v>
      </c>
      <c r="AT97" t="s">
        <v>77</v>
      </c>
      <c r="AU97" t="s">
        <v>77</v>
      </c>
      <c r="AV97" t="s">
        <v>77</v>
      </c>
      <c r="AX97" t="s">
        <v>77</v>
      </c>
      <c r="BA97" t="s">
        <v>77</v>
      </c>
      <c r="BB97" t="s">
        <v>77</v>
      </c>
      <c r="BG97" t="s">
        <v>77</v>
      </c>
      <c r="BJ97" t="s">
        <v>77</v>
      </c>
      <c r="BK97" t="s">
        <v>77</v>
      </c>
      <c r="BM97" t="s">
        <v>77</v>
      </c>
      <c r="BS97" t="s">
        <v>77</v>
      </c>
      <c r="BT97" t="s">
        <v>77</v>
      </c>
      <c r="BU97" t="s">
        <v>77</v>
      </c>
      <c r="BV97" t="s">
        <v>77</v>
      </c>
      <c r="BW97" t="s">
        <v>77</v>
      </c>
      <c r="BX97">
        <v>0</v>
      </c>
    </row>
    <row r="98" spans="1:76" x14ac:dyDescent="0.45">
      <c r="A98">
        <v>74</v>
      </c>
      <c r="B98" s="1">
        <v>44253.121527777781</v>
      </c>
      <c r="C98" t="s">
        <v>750</v>
      </c>
      <c r="D98" t="s">
        <v>540</v>
      </c>
      <c r="E98" t="s">
        <v>541</v>
      </c>
      <c r="F98">
        <v>0</v>
      </c>
      <c r="G98" t="s">
        <v>1628</v>
      </c>
      <c r="H98" t="s">
        <v>1628</v>
      </c>
      <c r="I98" t="s">
        <v>1619</v>
      </c>
      <c r="J98" t="s">
        <v>542</v>
      </c>
      <c r="K98" t="s">
        <v>77</v>
      </c>
      <c r="L98" t="s">
        <v>78</v>
      </c>
      <c r="M98" t="s">
        <v>771</v>
      </c>
      <c r="N98" t="s">
        <v>772</v>
      </c>
      <c r="O98" t="s">
        <v>75</v>
      </c>
      <c r="P98">
        <v>142897.44</v>
      </c>
      <c r="Q98" t="s">
        <v>76</v>
      </c>
      <c r="V98">
        <v>1</v>
      </c>
      <c r="W98">
        <v>1</v>
      </c>
      <c r="X98">
        <v>1</v>
      </c>
      <c r="AE98" t="s">
        <v>77</v>
      </c>
      <c r="AG98" t="s">
        <v>77</v>
      </c>
      <c r="AH98" t="s">
        <v>77</v>
      </c>
      <c r="AJ98" t="s">
        <v>77</v>
      </c>
      <c r="AK98" t="s">
        <v>77</v>
      </c>
      <c r="AQ98" t="s">
        <v>77</v>
      </c>
      <c r="AT98" t="s">
        <v>77</v>
      </c>
      <c r="AU98" t="s">
        <v>77</v>
      </c>
      <c r="AV98" t="s">
        <v>77</v>
      </c>
      <c r="AX98" t="s">
        <v>77</v>
      </c>
      <c r="BA98" t="s">
        <v>77</v>
      </c>
      <c r="BB98" t="s">
        <v>77</v>
      </c>
      <c r="BG98" t="s">
        <v>77</v>
      </c>
      <c r="BJ98" t="s">
        <v>77</v>
      </c>
      <c r="BK98" t="s">
        <v>77</v>
      </c>
      <c r="BM98" t="s">
        <v>77</v>
      </c>
      <c r="BS98" t="s">
        <v>77</v>
      </c>
      <c r="BT98" t="s">
        <v>77</v>
      </c>
      <c r="BU98" t="s">
        <v>77</v>
      </c>
      <c r="BV98" t="s">
        <v>77</v>
      </c>
      <c r="BW98" t="s">
        <v>77</v>
      </c>
      <c r="BX98">
        <v>0</v>
      </c>
    </row>
    <row r="99" spans="1:76" x14ac:dyDescent="0.45">
      <c r="A99">
        <v>74</v>
      </c>
      <c r="B99" s="1">
        <v>44253.121527777781</v>
      </c>
      <c r="C99" t="s">
        <v>750</v>
      </c>
      <c r="D99" t="s">
        <v>540</v>
      </c>
      <c r="E99" t="s">
        <v>541</v>
      </c>
      <c r="F99">
        <v>0</v>
      </c>
      <c r="G99" t="s">
        <v>1628</v>
      </c>
      <c r="H99" t="s">
        <v>1628</v>
      </c>
      <c r="I99" t="s">
        <v>1619</v>
      </c>
      <c r="J99" t="s">
        <v>542</v>
      </c>
      <c r="K99" t="s">
        <v>77</v>
      </c>
      <c r="L99" t="s">
        <v>78</v>
      </c>
      <c r="M99" t="s">
        <v>773</v>
      </c>
      <c r="N99" t="s">
        <v>774</v>
      </c>
      <c r="O99" t="s">
        <v>75</v>
      </c>
      <c r="P99">
        <v>154433.74</v>
      </c>
      <c r="Q99" t="s">
        <v>76</v>
      </c>
      <c r="V99">
        <v>1</v>
      </c>
      <c r="W99">
        <v>1</v>
      </c>
      <c r="X99">
        <v>1</v>
      </c>
      <c r="AE99" t="s">
        <v>77</v>
      </c>
      <c r="AG99" t="s">
        <v>77</v>
      </c>
      <c r="AH99" t="s">
        <v>77</v>
      </c>
      <c r="AJ99" t="s">
        <v>77</v>
      </c>
      <c r="AK99" t="s">
        <v>77</v>
      </c>
      <c r="AQ99" t="s">
        <v>77</v>
      </c>
      <c r="AT99" t="s">
        <v>77</v>
      </c>
      <c r="AU99" t="s">
        <v>77</v>
      </c>
      <c r="AV99" t="s">
        <v>77</v>
      </c>
      <c r="AX99" t="s">
        <v>77</v>
      </c>
      <c r="BA99" t="s">
        <v>77</v>
      </c>
      <c r="BB99" t="s">
        <v>77</v>
      </c>
      <c r="BG99" t="s">
        <v>77</v>
      </c>
      <c r="BJ99" t="s">
        <v>77</v>
      </c>
      <c r="BK99" t="s">
        <v>77</v>
      </c>
      <c r="BM99" t="s">
        <v>77</v>
      </c>
      <c r="BS99" t="s">
        <v>77</v>
      </c>
      <c r="BT99" t="s">
        <v>77</v>
      </c>
      <c r="BU99" t="s">
        <v>77</v>
      </c>
      <c r="BV99" t="s">
        <v>77</v>
      </c>
      <c r="BW99" t="s">
        <v>77</v>
      </c>
      <c r="BX99">
        <v>0</v>
      </c>
    </row>
    <row r="100" spans="1:76" x14ac:dyDescent="0.45">
      <c r="A100">
        <v>74</v>
      </c>
      <c r="B100" s="1">
        <v>44253.121527777781</v>
      </c>
      <c r="C100" t="s">
        <v>750</v>
      </c>
      <c r="D100" t="s">
        <v>540</v>
      </c>
      <c r="E100" t="s">
        <v>541</v>
      </c>
      <c r="F100">
        <v>1</v>
      </c>
      <c r="G100" t="s">
        <v>1628</v>
      </c>
      <c r="H100" t="s">
        <v>1628</v>
      </c>
      <c r="I100" t="s">
        <v>1619</v>
      </c>
      <c r="J100" t="s">
        <v>542</v>
      </c>
      <c r="K100" t="s">
        <v>602</v>
      </c>
      <c r="L100" t="s">
        <v>78</v>
      </c>
      <c r="M100" t="s">
        <v>775</v>
      </c>
      <c r="N100" t="s">
        <v>776</v>
      </c>
      <c r="O100" t="s">
        <v>75</v>
      </c>
      <c r="P100">
        <v>147293.44</v>
      </c>
      <c r="Q100" t="s">
        <v>76</v>
      </c>
      <c r="R100">
        <v>161300.64199999999</v>
      </c>
      <c r="V100">
        <v>1</v>
      </c>
      <c r="W100">
        <v>1</v>
      </c>
      <c r="X100">
        <v>1</v>
      </c>
      <c r="AE100" t="s">
        <v>77</v>
      </c>
      <c r="AG100" t="s">
        <v>777</v>
      </c>
      <c r="AH100" t="s">
        <v>77</v>
      </c>
      <c r="AJ100" t="s">
        <v>77</v>
      </c>
      <c r="AK100" t="s">
        <v>77</v>
      </c>
      <c r="AQ100" t="s">
        <v>77</v>
      </c>
      <c r="AT100" t="s">
        <v>77</v>
      </c>
      <c r="AU100" t="s">
        <v>77</v>
      </c>
      <c r="AV100" t="s">
        <v>77</v>
      </c>
      <c r="AX100" t="s">
        <v>77</v>
      </c>
      <c r="BA100" t="s">
        <v>77</v>
      </c>
      <c r="BB100" t="s">
        <v>77</v>
      </c>
      <c r="BG100" t="s">
        <v>77</v>
      </c>
      <c r="BJ100" t="s">
        <v>77</v>
      </c>
      <c r="BK100" t="s">
        <v>77</v>
      </c>
      <c r="BM100" t="s">
        <v>77</v>
      </c>
      <c r="BS100" t="s">
        <v>77</v>
      </c>
      <c r="BT100" t="s">
        <v>77</v>
      </c>
      <c r="BU100" t="s">
        <v>77</v>
      </c>
      <c r="BV100" t="s">
        <v>77</v>
      </c>
      <c r="BW100" t="s">
        <v>77</v>
      </c>
      <c r="BX100">
        <v>0</v>
      </c>
    </row>
    <row r="101" spans="1:76" x14ac:dyDescent="0.45">
      <c r="A101">
        <v>74</v>
      </c>
      <c r="B101" s="1">
        <v>44253.121527777781</v>
      </c>
      <c r="C101" t="s">
        <v>750</v>
      </c>
      <c r="D101" t="s">
        <v>540</v>
      </c>
      <c r="E101" t="s">
        <v>541</v>
      </c>
      <c r="F101">
        <v>1</v>
      </c>
      <c r="G101" t="s">
        <v>1628</v>
      </c>
      <c r="H101" t="s">
        <v>1628</v>
      </c>
      <c r="I101" t="s">
        <v>1619</v>
      </c>
      <c r="J101" t="s">
        <v>542</v>
      </c>
      <c r="K101" t="s">
        <v>594</v>
      </c>
      <c r="L101" t="s">
        <v>87</v>
      </c>
      <c r="M101" t="s">
        <v>778</v>
      </c>
      <c r="N101" t="s">
        <v>779</v>
      </c>
      <c r="O101" t="s">
        <v>75</v>
      </c>
      <c r="P101">
        <v>168120</v>
      </c>
      <c r="Q101" t="s">
        <v>546</v>
      </c>
      <c r="R101">
        <v>174120</v>
      </c>
      <c r="AE101" t="s">
        <v>77</v>
      </c>
      <c r="AG101" t="s">
        <v>780</v>
      </c>
      <c r="AH101" t="s">
        <v>77</v>
      </c>
      <c r="AJ101" t="s">
        <v>77</v>
      </c>
      <c r="AK101" t="s">
        <v>77</v>
      </c>
      <c r="AQ101" t="s">
        <v>77</v>
      </c>
      <c r="AT101" t="s">
        <v>77</v>
      </c>
      <c r="AU101" t="s">
        <v>77</v>
      </c>
      <c r="AV101" t="s">
        <v>77</v>
      </c>
      <c r="AX101" t="s">
        <v>77</v>
      </c>
      <c r="BA101" t="s">
        <v>77</v>
      </c>
      <c r="BB101" t="s">
        <v>77</v>
      </c>
      <c r="BG101" t="s">
        <v>77</v>
      </c>
      <c r="BJ101" t="s">
        <v>77</v>
      </c>
      <c r="BK101" t="s">
        <v>77</v>
      </c>
      <c r="BM101" t="s">
        <v>77</v>
      </c>
      <c r="BS101" t="s">
        <v>77</v>
      </c>
      <c r="BT101" t="s">
        <v>77</v>
      </c>
      <c r="BU101" t="s">
        <v>77</v>
      </c>
      <c r="BV101" t="s">
        <v>77</v>
      </c>
      <c r="BW101" t="s">
        <v>77</v>
      </c>
      <c r="BX101">
        <v>0</v>
      </c>
    </row>
    <row r="102" spans="1:76" x14ac:dyDescent="0.45">
      <c r="A102">
        <v>74</v>
      </c>
      <c r="B102" s="1">
        <v>44253.121527777781</v>
      </c>
      <c r="C102" t="s">
        <v>750</v>
      </c>
      <c r="D102" t="s">
        <v>540</v>
      </c>
      <c r="E102" t="s">
        <v>541</v>
      </c>
      <c r="F102">
        <v>0</v>
      </c>
      <c r="G102" t="s">
        <v>1628</v>
      </c>
      <c r="H102" t="s">
        <v>1628</v>
      </c>
      <c r="I102" t="s">
        <v>1619</v>
      </c>
      <c r="J102" t="s">
        <v>542</v>
      </c>
      <c r="K102" t="s">
        <v>77</v>
      </c>
      <c r="L102" t="s">
        <v>87</v>
      </c>
      <c r="M102" t="s">
        <v>781</v>
      </c>
      <c r="N102" t="s">
        <v>782</v>
      </c>
      <c r="O102" t="s">
        <v>75</v>
      </c>
      <c r="P102">
        <v>180120</v>
      </c>
      <c r="Q102" t="s">
        <v>546</v>
      </c>
      <c r="AE102" t="s">
        <v>77</v>
      </c>
      <c r="AG102" t="s">
        <v>77</v>
      </c>
      <c r="AH102" t="s">
        <v>77</v>
      </c>
      <c r="AJ102" t="s">
        <v>77</v>
      </c>
      <c r="AK102" t="s">
        <v>77</v>
      </c>
      <c r="AQ102" t="s">
        <v>77</v>
      </c>
      <c r="AT102" t="s">
        <v>77</v>
      </c>
      <c r="AU102" t="s">
        <v>77</v>
      </c>
      <c r="AV102" t="s">
        <v>77</v>
      </c>
      <c r="AX102" t="s">
        <v>77</v>
      </c>
      <c r="BA102" t="s">
        <v>77</v>
      </c>
      <c r="BB102" t="s">
        <v>77</v>
      </c>
      <c r="BG102" t="s">
        <v>77</v>
      </c>
      <c r="BJ102" t="s">
        <v>77</v>
      </c>
      <c r="BK102" t="s">
        <v>77</v>
      </c>
      <c r="BM102" t="s">
        <v>77</v>
      </c>
      <c r="BS102" t="s">
        <v>77</v>
      </c>
      <c r="BT102" t="s">
        <v>77</v>
      </c>
      <c r="BU102" t="s">
        <v>77</v>
      </c>
      <c r="BV102" t="s">
        <v>77</v>
      </c>
      <c r="BW102" t="s">
        <v>77</v>
      </c>
      <c r="BX102">
        <v>0</v>
      </c>
    </row>
    <row r="103" spans="1:76" x14ac:dyDescent="0.45">
      <c r="A103">
        <v>75</v>
      </c>
      <c r="B103" s="1">
        <v>44265.79791666667</v>
      </c>
      <c r="C103" t="s">
        <v>783</v>
      </c>
      <c r="D103" t="s">
        <v>540</v>
      </c>
      <c r="E103" t="s">
        <v>541</v>
      </c>
      <c r="F103">
        <v>0</v>
      </c>
      <c r="G103" t="s">
        <v>1628</v>
      </c>
      <c r="H103" t="s">
        <v>1628</v>
      </c>
      <c r="I103" t="s">
        <v>1619</v>
      </c>
      <c r="J103" t="s">
        <v>542</v>
      </c>
      <c r="K103" t="s">
        <v>77</v>
      </c>
      <c r="L103" t="s">
        <v>74</v>
      </c>
      <c r="M103" t="s">
        <v>784</v>
      </c>
      <c r="N103" t="s">
        <v>785</v>
      </c>
      <c r="O103" t="s">
        <v>75</v>
      </c>
      <c r="P103">
        <v>1528347.713</v>
      </c>
      <c r="Q103" t="s">
        <v>546</v>
      </c>
      <c r="S103">
        <v>1</v>
      </c>
      <c r="T103">
        <v>1</v>
      </c>
      <c r="AE103" t="s">
        <v>77</v>
      </c>
      <c r="AG103" t="s">
        <v>77</v>
      </c>
      <c r="AH103" t="s">
        <v>77</v>
      </c>
      <c r="AJ103" t="s">
        <v>77</v>
      </c>
      <c r="AK103" t="s">
        <v>77</v>
      </c>
      <c r="AQ103" t="s">
        <v>77</v>
      </c>
      <c r="AT103" t="s">
        <v>77</v>
      </c>
      <c r="AU103" t="s">
        <v>77</v>
      </c>
      <c r="AV103" t="s">
        <v>77</v>
      </c>
      <c r="AX103" t="s">
        <v>77</v>
      </c>
      <c r="BA103" t="s">
        <v>77</v>
      </c>
      <c r="BB103" t="s">
        <v>77</v>
      </c>
      <c r="BG103" t="s">
        <v>77</v>
      </c>
      <c r="BJ103" t="s">
        <v>77</v>
      </c>
      <c r="BK103" t="s">
        <v>77</v>
      </c>
      <c r="BM103" t="s">
        <v>77</v>
      </c>
      <c r="BS103" t="s">
        <v>77</v>
      </c>
      <c r="BT103" t="s">
        <v>77</v>
      </c>
      <c r="BU103" t="s">
        <v>77</v>
      </c>
      <c r="BV103" t="s">
        <v>77</v>
      </c>
      <c r="BW103" t="s">
        <v>77</v>
      </c>
      <c r="BX103">
        <v>1528347.713</v>
      </c>
    </row>
    <row r="104" spans="1:76" x14ac:dyDescent="0.45">
      <c r="A104">
        <v>75</v>
      </c>
      <c r="B104" s="1">
        <v>44265.79791666667</v>
      </c>
      <c r="C104" t="s">
        <v>783</v>
      </c>
      <c r="D104" t="s">
        <v>540</v>
      </c>
      <c r="E104" t="s">
        <v>541</v>
      </c>
      <c r="F104">
        <v>0</v>
      </c>
      <c r="G104" t="s">
        <v>1628</v>
      </c>
      <c r="H104" t="s">
        <v>1628</v>
      </c>
      <c r="I104" t="s">
        <v>1619</v>
      </c>
      <c r="J104" t="s">
        <v>542</v>
      </c>
      <c r="K104" t="s">
        <v>77</v>
      </c>
      <c r="L104" t="s">
        <v>74</v>
      </c>
      <c r="M104" t="s">
        <v>784</v>
      </c>
      <c r="N104" t="s">
        <v>785</v>
      </c>
      <c r="O104" t="s">
        <v>75</v>
      </c>
      <c r="P104">
        <v>1528347.713</v>
      </c>
      <c r="Q104" t="s">
        <v>546</v>
      </c>
      <c r="S104">
        <v>1</v>
      </c>
      <c r="T104">
        <v>1</v>
      </c>
      <c r="AE104" t="s">
        <v>77</v>
      </c>
      <c r="AG104" t="s">
        <v>77</v>
      </c>
      <c r="AH104" t="s">
        <v>77</v>
      </c>
      <c r="AJ104" t="s">
        <v>77</v>
      </c>
      <c r="AK104" t="s">
        <v>77</v>
      </c>
      <c r="AQ104" t="s">
        <v>77</v>
      </c>
      <c r="AT104" t="s">
        <v>77</v>
      </c>
      <c r="AU104" t="s">
        <v>77</v>
      </c>
      <c r="AV104" t="s">
        <v>77</v>
      </c>
      <c r="AX104" t="s">
        <v>77</v>
      </c>
      <c r="BA104" t="s">
        <v>77</v>
      </c>
      <c r="BB104" t="s">
        <v>77</v>
      </c>
      <c r="BG104" t="s">
        <v>77</v>
      </c>
      <c r="BJ104" t="s">
        <v>77</v>
      </c>
      <c r="BK104" t="s">
        <v>77</v>
      </c>
      <c r="BM104" t="s">
        <v>77</v>
      </c>
      <c r="BS104" t="s">
        <v>77</v>
      </c>
      <c r="BT104" t="s">
        <v>77</v>
      </c>
      <c r="BU104" t="s">
        <v>77</v>
      </c>
      <c r="BV104" t="s">
        <v>77</v>
      </c>
      <c r="BW104" t="s">
        <v>77</v>
      </c>
      <c r="BX104">
        <v>1528347.713</v>
      </c>
    </row>
    <row r="105" spans="1:76" x14ac:dyDescent="0.45">
      <c r="A105">
        <v>75</v>
      </c>
      <c r="B105" s="1">
        <v>44265.79791666667</v>
      </c>
      <c r="C105" t="s">
        <v>783</v>
      </c>
      <c r="D105" t="s">
        <v>540</v>
      </c>
      <c r="E105" t="s">
        <v>541</v>
      </c>
      <c r="F105">
        <v>1</v>
      </c>
      <c r="G105" t="s">
        <v>1628</v>
      </c>
      <c r="H105" t="s">
        <v>1628</v>
      </c>
      <c r="I105" t="s">
        <v>1619</v>
      </c>
      <c r="J105" t="s">
        <v>542</v>
      </c>
      <c r="K105" t="s">
        <v>786</v>
      </c>
      <c r="L105" t="s">
        <v>74</v>
      </c>
      <c r="M105" t="s">
        <v>787</v>
      </c>
      <c r="N105" t="s">
        <v>788</v>
      </c>
      <c r="O105" t="s">
        <v>75</v>
      </c>
      <c r="P105">
        <v>1344821.5530000001</v>
      </c>
      <c r="Q105" t="s">
        <v>546</v>
      </c>
      <c r="R105">
        <v>960338.05839999998</v>
      </c>
      <c r="S105">
        <v>1</v>
      </c>
      <c r="T105">
        <v>1</v>
      </c>
      <c r="AE105" t="s">
        <v>77</v>
      </c>
      <c r="AG105" t="s">
        <v>789</v>
      </c>
      <c r="AH105" t="s">
        <v>77</v>
      </c>
      <c r="AJ105" t="s">
        <v>77</v>
      </c>
      <c r="AK105" t="s">
        <v>77</v>
      </c>
      <c r="AQ105" t="s">
        <v>77</v>
      </c>
      <c r="AT105" t="s">
        <v>77</v>
      </c>
      <c r="AU105" t="s">
        <v>77</v>
      </c>
      <c r="AV105" t="s">
        <v>77</v>
      </c>
      <c r="AX105" t="s">
        <v>77</v>
      </c>
      <c r="BA105" t="s">
        <v>77</v>
      </c>
      <c r="BB105" t="s">
        <v>77</v>
      </c>
      <c r="BG105" t="s">
        <v>77</v>
      </c>
      <c r="BJ105" t="s">
        <v>77</v>
      </c>
      <c r="BK105" t="s">
        <v>77</v>
      </c>
      <c r="BM105" t="s">
        <v>77</v>
      </c>
      <c r="BS105" t="s">
        <v>77</v>
      </c>
      <c r="BT105" t="s">
        <v>77</v>
      </c>
      <c r="BU105" t="s">
        <v>77</v>
      </c>
      <c r="BV105" t="s">
        <v>77</v>
      </c>
      <c r="BW105" t="s">
        <v>77</v>
      </c>
      <c r="BX105">
        <v>1344821.5530000001</v>
      </c>
    </row>
    <row r="106" spans="1:76" x14ac:dyDescent="0.45">
      <c r="A106">
        <v>75</v>
      </c>
      <c r="B106" s="1">
        <v>44265.79791666667</v>
      </c>
      <c r="C106" t="s">
        <v>783</v>
      </c>
      <c r="D106" t="s">
        <v>540</v>
      </c>
      <c r="E106" t="s">
        <v>541</v>
      </c>
      <c r="F106">
        <v>0</v>
      </c>
      <c r="G106" t="s">
        <v>1628</v>
      </c>
      <c r="H106" t="s">
        <v>1628</v>
      </c>
      <c r="I106" t="s">
        <v>1619</v>
      </c>
      <c r="J106" t="s">
        <v>542</v>
      </c>
      <c r="K106" t="s">
        <v>77</v>
      </c>
      <c r="L106" t="s">
        <v>74</v>
      </c>
      <c r="M106" t="s">
        <v>790</v>
      </c>
      <c r="N106" t="s">
        <v>791</v>
      </c>
      <c r="O106" t="s">
        <v>75</v>
      </c>
      <c r="P106">
        <v>1369572.1780000001</v>
      </c>
      <c r="Q106" t="s">
        <v>546</v>
      </c>
      <c r="S106">
        <v>1</v>
      </c>
      <c r="T106">
        <v>1</v>
      </c>
      <c r="AE106" t="s">
        <v>77</v>
      </c>
      <c r="AG106" t="s">
        <v>77</v>
      </c>
      <c r="AH106" t="s">
        <v>77</v>
      </c>
      <c r="AJ106" t="s">
        <v>77</v>
      </c>
      <c r="AK106" t="s">
        <v>77</v>
      </c>
      <c r="AQ106" t="s">
        <v>77</v>
      </c>
      <c r="AT106" t="s">
        <v>77</v>
      </c>
      <c r="AU106" t="s">
        <v>77</v>
      </c>
      <c r="AV106" t="s">
        <v>77</v>
      </c>
      <c r="AX106" t="s">
        <v>77</v>
      </c>
      <c r="BA106" t="s">
        <v>77</v>
      </c>
      <c r="BB106" t="s">
        <v>77</v>
      </c>
      <c r="BG106" t="s">
        <v>77</v>
      </c>
      <c r="BJ106" t="s">
        <v>77</v>
      </c>
      <c r="BK106" t="s">
        <v>77</v>
      </c>
      <c r="BM106" t="s">
        <v>77</v>
      </c>
      <c r="BS106" t="s">
        <v>77</v>
      </c>
      <c r="BT106" t="s">
        <v>77</v>
      </c>
      <c r="BU106" t="s">
        <v>77</v>
      </c>
      <c r="BV106" t="s">
        <v>77</v>
      </c>
      <c r="BW106" t="s">
        <v>77</v>
      </c>
      <c r="BX106">
        <v>1369572.1780000001</v>
      </c>
    </row>
    <row r="107" spans="1:76" x14ac:dyDescent="0.45">
      <c r="A107">
        <v>75</v>
      </c>
      <c r="B107" s="1">
        <v>44265.79791666667</v>
      </c>
      <c r="C107" t="s">
        <v>783</v>
      </c>
      <c r="D107" t="s">
        <v>540</v>
      </c>
      <c r="E107" t="s">
        <v>541</v>
      </c>
      <c r="F107">
        <v>0</v>
      </c>
      <c r="G107" t="s">
        <v>1628</v>
      </c>
      <c r="H107" t="s">
        <v>1628</v>
      </c>
      <c r="I107" t="s">
        <v>1619</v>
      </c>
      <c r="J107" t="s">
        <v>542</v>
      </c>
      <c r="K107" t="s">
        <v>77</v>
      </c>
      <c r="L107" t="s">
        <v>74</v>
      </c>
      <c r="M107" t="s">
        <v>792</v>
      </c>
      <c r="N107" t="s">
        <v>793</v>
      </c>
      <c r="O107" t="s">
        <v>75</v>
      </c>
      <c r="P107">
        <v>1571806.49</v>
      </c>
      <c r="Q107" t="s">
        <v>546</v>
      </c>
      <c r="AE107" t="s">
        <v>77</v>
      </c>
      <c r="AG107" t="s">
        <v>77</v>
      </c>
      <c r="AH107" t="s">
        <v>77</v>
      </c>
      <c r="AJ107" t="s">
        <v>77</v>
      </c>
      <c r="AK107" t="s">
        <v>77</v>
      </c>
      <c r="AQ107" t="s">
        <v>77</v>
      </c>
      <c r="AT107" t="s">
        <v>77</v>
      </c>
      <c r="AU107" t="s">
        <v>77</v>
      </c>
      <c r="AV107" t="s">
        <v>77</v>
      </c>
      <c r="AX107" t="s">
        <v>77</v>
      </c>
      <c r="BA107" t="s">
        <v>77</v>
      </c>
      <c r="BB107" t="s">
        <v>77</v>
      </c>
      <c r="BG107" t="s">
        <v>77</v>
      </c>
      <c r="BJ107" t="s">
        <v>77</v>
      </c>
      <c r="BK107" t="s">
        <v>77</v>
      </c>
      <c r="BM107" t="s">
        <v>77</v>
      </c>
      <c r="BS107" t="s">
        <v>77</v>
      </c>
      <c r="BT107" t="s">
        <v>77</v>
      </c>
      <c r="BU107" t="s">
        <v>77</v>
      </c>
      <c r="BV107" t="s">
        <v>77</v>
      </c>
      <c r="BW107" t="s">
        <v>77</v>
      </c>
      <c r="BX107">
        <v>0</v>
      </c>
    </row>
    <row r="108" spans="1:76" x14ac:dyDescent="0.45">
      <c r="A108">
        <v>75</v>
      </c>
      <c r="B108" s="1">
        <v>44265.79791666667</v>
      </c>
      <c r="C108" t="s">
        <v>783</v>
      </c>
      <c r="D108" t="s">
        <v>540</v>
      </c>
      <c r="E108" t="s">
        <v>541</v>
      </c>
      <c r="F108">
        <v>0</v>
      </c>
      <c r="G108" t="s">
        <v>1628</v>
      </c>
      <c r="H108" t="s">
        <v>1628</v>
      </c>
      <c r="I108" t="s">
        <v>1619</v>
      </c>
      <c r="J108" t="s">
        <v>542</v>
      </c>
      <c r="K108" t="s">
        <v>77</v>
      </c>
      <c r="L108" t="s">
        <v>74</v>
      </c>
      <c r="M108" t="s">
        <v>792</v>
      </c>
      <c r="N108" t="s">
        <v>794</v>
      </c>
      <c r="O108" t="s">
        <v>75</v>
      </c>
      <c r="P108">
        <v>184356.8</v>
      </c>
      <c r="Q108" t="s">
        <v>546</v>
      </c>
      <c r="AE108" t="s">
        <v>77</v>
      </c>
      <c r="AG108" t="s">
        <v>77</v>
      </c>
      <c r="AH108" t="s">
        <v>77</v>
      </c>
      <c r="AJ108" t="s">
        <v>77</v>
      </c>
      <c r="AK108" t="s">
        <v>77</v>
      </c>
      <c r="AQ108" t="s">
        <v>77</v>
      </c>
      <c r="AT108" t="s">
        <v>77</v>
      </c>
      <c r="AU108" t="s">
        <v>77</v>
      </c>
      <c r="AV108" t="s">
        <v>77</v>
      </c>
      <c r="AX108" t="s">
        <v>77</v>
      </c>
      <c r="BA108" t="s">
        <v>77</v>
      </c>
      <c r="BB108" t="s">
        <v>77</v>
      </c>
      <c r="BG108" t="s">
        <v>77</v>
      </c>
      <c r="BJ108" t="s">
        <v>77</v>
      </c>
      <c r="BK108" t="s">
        <v>77</v>
      </c>
      <c r="BM108" t="s">
        <v>77</v>
      </c>
      <c r="BS108" t="s">
        <v>77</v>
      </c>
      <c r="BT108" t="s">
        <v>77</v>
      </c>
      <c r="BU108" t="s">
        <v>77</v>
      </c>
      <c r="BV108" t="s">
        <v>77</v>
      </c>
      <c r="BW108" t="s">
        <v>77</v>
      </c>
      <c r="BX108">
        <v>0</v>
      </c>
    </row>
    <row r="109" spans="1:76" x14ac:dyDescent="0.45">
      <c r="A109">
        <v>75</v>
      </c>
      <c r="B109" s="1">
        <v>44265.79791666667</v>
      </c>
      <c r="C109" t="s">
        <v>783</v>
      </c>
      <c r="D109" t="s">
        <v>540</v>
      </c>
      <c r="E109" t="s">
        <v>541</v>
      </c>
      <c r="F109">
        <v>0</v>
      </c>
      <c r="G109" t="s">
        <v>1628</v>
      </c>
      <c r="H109" t="s">
        <v>1628</v>
      </c>
      <c r="I109" t="s">
        <v>1619</v>
      </c>
      <c r="J109" t="s">
        <v>542</v>
      </c>
      <c r="K109" t="s">
        <v>77</v>
      </c>
      <c r="L109" t="s">
        <v>74</v>
      </c>
      <c r="M109" t="s">
        <v>795</v>
      </c>
      <c r="N109" t="s">
        <v>796</v>
      </c>
      <c r="O109" t="s">
        <v>75</v>
      </c>
      <c r="P109">
        <v>150166.70000000001</v>
      </c>
      <c r="Q109" t="s">
        <v>546</v>
      </c>
      <c r="AE109" t="s">
        <v>77</v>
      </c>
      <c r="AG109" t="s">
        <v>77</v>
      </c>
      <c r="AH109" t="s">
        <v>77</v>
      </c>
      <c r="AJ109" t="s">
        <v>77</v>
      </c>
      <c r="AK109" t="s">
        <v>77</v>
      </c>
      <c r="AQ109" t="s">
        <v>77</v>
      </c>
      <c r="AT109" t="s">
        <v>77</v>
      </c>
      <c r="AU109" t="s">
        <v>77</v>
      </c>
      <c r="AV109" t="s">
        <v>77</v>
      </c>
      <c r="AX109" t="s">
        <v>77</v>
      </c>
      <c r="BA109" t="s">
        <v>77</v>
      </c>
      <c r="BB109" t="s">
        <v>77</v>
      </c>
      <c r="BG109" t="s">
        <v>77</v>
      </c>
      <c r="BJ109" t="s">
        <v>77</v>
      </c>
      <c r="BK109" t="s">
        <v>77</v>
      </c>
      <c r="BM109" t="s">
        <v>77</v>
      </c>
      <c r="BS109" t="s">
        <v>77</v>
      </c>
      <c r="BT109" t="s">
        <v>77</v>
      </c>
      <c r="BU109" t="s">
        <v>77</v>
      </c>
      <c r="BV109" t="s">
        <v>77</v>
      </c>
      <c r="BW109" t="s">
        <v>77</v>
      </c>
      <c r="BX109">
        <v>0</v>
      </c>
    </row>
    <row r="110" spans="1:76" x14ac:dyDescent="0.45">
      <c r="A110">
        <v>75</v>
      </c>
      <c r="B110" s="1">
        <v>44265.79791666667</v>
      </c>
      <c r="C110" t="s">
        <v>783</v>
      </c>
      <c r="D110" t="s">
        <v>540</v>
      </c>
      <c r="E110" t="s">
        <v>541</v>
      </c>
      <c r="F110">
        <v>0</v>
      </c>
      <c r="G110" t="s">
        <v>1628</v>
      </c>
      <c r="H110" t="s">
        <v>1628</v>
      </c>
      <c r="I110" t="s">
        <v>1619</v>
      </c>
      <c r="J110" t="s">
        <v>542</v>
      </c>
      <c r="K110" t="s">
        <v>77</v>
      </c>
      <c r="L110" t="s">
        <v>74</v>
      </c>
      <c r="M110" t="s">
        <v>795</v>
      </c>
      <c r="N110" t="s">
        <v>797</v>
      </c>
      <c r="O110" t="s">
        <v>75</v>
      </c>
      <c r="P110">
        <v>1387154.67</v>
      </c>
      <c r="Q110" t="s">
        <v>546</v>
      </c>
      <c r="AE110" t="s">
        <v>77</v>
      </c>
      <c r="AG110" t="s">
        <v>77</v>
      </c>
      <c r="AH110" t="s">
        <v>77</v>
      </c>
      <c r="AJ110" t="s">
        <v>77</v>
      </c>
      <c r="AK110" t="s">
        <v>77</v>
      </c>
      <c r="AQ110" t="s">
        <v>77</v>
      </c>
      <c r="AT110" t="s">
        <v>77</v>
      </c>
      <c r="AU110" t="s">
        <v>77</v>
      </c>
      <c r="AV110" t="s">
        <v>77</v>
      </c>
      <c r="AX110" t="s">
        <v>77</v>
      </c>
      <c r="BA110" t="s">
        <v>77</v>
      </c>
      <c r="BB110" t="s">
        <v>77</v>
      </c>
      <c r="BG110" t="s">
        <v>77</v>
      </c>
      <c r="BJ110" t="s">
        <v>77</v>
      </c>
      <c r="BK110" t="s">
        <v>77</v>
      </c>
      <c r="BM110" t="s">
        <v>77</v>
      </c>
      <c r="BS110" t="s">
        <v>77</v>
      </c>
      <c r="BT110" t="s">
        <v>77</v>
      </c>
      <c r="BU110" t="s">
        <v>77</v>
      </c>
      <c r="BV110" t="s">
        <v>77</v>
      </c>
      <c r="BW110" t="s">
        <v>77</v>
      </c>
      <c r="BX110">
        <v>0</v>
      </c>
    </row>
    <row r="111" spans="1:76" x14ac:dyDescent="0.45">
      <c r="A111">
        <v>75</v>
      </c>
      <c r="B111" s="1">
        <v>44265.79791666667</v>
      </c>
      <c r="C111" t="s">
        <v>783</v>
      </c>
      <c r="D111" t="s">
        <v>540</v>
      </c>
      <c r="E111" t="s">
        <v>541</v>
      </c>
      <c r="F111">
        <v>0</v>
      </c>
      <c r="G111" t="s">
        <v>1628</v>
      </c>
      <c r="H111" t="s">
        <v>1628</v>
      </c>
      <c r="I111" t="s">
        <v>1619</v>
      </c>
      <c r="J111" t="s">
        <v>542</v>
      </c>
      <c r="K111" t="s">
        <v>77</v>
      </c>
      <c r="L111" t="s">
        <v>74</v>
      </c>
      <c r="M111" t="s">
        <v>798</v>
      </c>
      <c r="N111" t="s">
        <v>799</v>
      </c>
      <c r="O111" t="s">
        <v>75</v>
      </c>
      <c r="P111">
        <v>1323883.76</v>
      </c>
      <c r="Q111" t="s">
        <v>546</v>
      </c>
      <c r="AE111" t="s">
        <v>77</v>
      </c>
      <c r="AG111" t="s">
        <v>77</v>
      </c>
      <c r="AH111" t="s">
        <v>77</v>
      </c>
      <c r="AJ111" t="s">
        <v>77</v>
      </c>
      <c r="AK111" t="s">
        <v>77</v>
      </c>
      <c r="AQ111" t="s">
        <v>77</v>
      </c>
      <c r="AT111" t="s">
        <v>77</v>
      </c>
      <c r="AU111" t="s">
        <v>77</v>
      </c>
      <c r="AV111" t="s">
        <v>77</v>
      </c>
      <c r="AX111" t="s">
        <v>77</v>
      </c>
      <c r="BA111" t="s">
        <v>77</v>
      </c>
      <c r="BB111" t="s">
        <v>77</v>
      </c>
      <c r="BG111" t="s">
        <v>77</v>
      </c>
      <c r="BJ111" t="s">
        <v>77</v>
      </c>
      <c r="BK111" t="s">
        <v>77</v>
      </c>
      <c r="BM111" t="s">
        <v>77</v>
      </c>
      <c r="BS111" t="s">
        <v>77</v>
      </c>
      <c r="BT111" t="s">
        <v>77</v>
      </c>
      <c r="BU111" t="s">
        <v>77</v>
      </c>
      <c r="BV111" t="s">
        <v>77</v>
      </c>
      <c r="BW111" t="s">
        <v>77</v>
      </c>
      <c r="BX111">
        <v>0</v>
      </c>
    </row>
    <row r="112" spans="1:76" x14ac:dyDescent="0.45">
      <c r="A112">
        <v>75</v>
      </c>
      <c r="B112" s="1">
        <v>44265.79791666667</v>
      </c>
      <c r="C112" t="s">
        <v>783</v>
      </c>
      <c r="D112" t="s">
        <v>540</v>
      </c>
      <c r="E112" t="s">
        <v>541</v>
      </c>
      <c r="F112">
        <v>0</v>
      </c>
      <c r="G112" t="s">
        <v>1628</v>
      </c>
      <c r="H112" t="s">
        <v>1628</v>
      </c>
      <c r="I112" t="s">
        <v>1619</v>
      </c>
      <c r="J112" t="s">
        <v>542</v>
      </c>
      <c r="K112" t="s">
        <v>77</v>
      </c>
      <c r="L112" t="s">
        <v>74</v>
      </c>
      <c r="M112" t="s">
        <v>798</v>
      </c>
      <c r="N112" t="s">
        <v>800</v>
      </c>
      <c r="O112" t="s">
        <v>75</v>
      </c>
      <c r="P112">
        <v>137377.70000000001</v>
      </c>
      <c r="Q112" t="s">
        <v>546</v>
      </c>
      <c r="AE112" t="s">
        <v>77</v>
      </c>
      <c r="AG112" t="s">
        <v>77</v>
      </c>
      <c r="AH112" t="s">
        <v>77</v>
      </c>
      <c r="AJ112" t="s">
        <v>77</v>
      </c>
      <c r="AK112" t="s">
        <v>77</v>
      </c>
      <c r="AQ112" t="s">
        <v>77</v>
      </c>
      <c r="AT112" t="s">
        <v>77</v>
      </c>
      <c r="AU112" t="s">
        <v>77</v>
      </c>
      <c r="AV112" t="s">
        <v>77</v>
      </c>
      <c r="AX112" t="s">
        <v>77</v>
      </c>
      <c r="BA112" t="s">
        <v>77</v>
      </c>
      <c r="BB112" t="s">
        <v>77</v>
      </c>
      <c r="BG112" t="s">
        <v>77</v>
      </c>
      <c r="BJ112" t="s">
        <v>77</v>
      </c>
      <c r="BK112" t="s">
        <v>77</v>
      </c>
      <c r="BM112" t="s">
        <v>77</v>
      </c>
      <c r="BS112" t="s">
        <v>77</v>
      </c>
      <c r="BT112" t="s">
        <v>77</v>
      </c>
      <c r="BU112" t="s">
        <v>77</v>
      </c>
      <c r="BV112" t="s">
        <v>77</v>
      </c>
      <c r="BW112" t="s">
        <v>77</v>
      </c>
      <c r="BX112">
        <v>0</v>
      </c>
    </row>
    <row r="113" spans="1:76" x14ac:dyDescent="0.45">
      <c r="A113">
        <v>75</v>
      </c>
      <c r="B113" s="1">
        <v>44265.79791666667</v>
      </c>
      <c r="C113" t="s">
        <v>783</v>
      </c>
      <c r="D113" t="s">
        <v>540</v>
      </c>
      <c r="E113" t="s">
        <v>541</v>
      </c>
      <c r="F113">
        <v>0</v>
      </c>
      <c r="G113" t="s">
        <v>1628</v>
      </c>
      <c r="H113" t="s">
        <v>1628</v>
      </c>
      <c r="I113" t="s">
        <v>1619</v>
      </c>
      <c r="J113" t="s">
        <v>542</v>
      </c>
      <c r="K113" t="s">
        <v>77</v>
      </c>
      <c r="L113" t="s">
        <v>74</v>
      </c>
      <c r="M113" t="s">
        <v>801</v>
      </c>
      <c r="N113" t="s">
        <v>802</v>
      </c>
      <c r="O113" t="s">
        <v>75</v>
      </c>
      <c r="P113">
        <v>1316973.81</v>
      </c>
      <c r="Q113" t="s">
        <v>546</v>
      </c>
      <c r="AE113" t="s">
        <v>77</v>
      </c>
      <c r="AG113" t="s">
        <v>77</v>
      </c>
      <c r="AH113" t="s">
        <v>77</v>
      </c>
      <c r="AJ113" t="s">
        <v>77</v>
      </c>
      <c r="AK113" t="s">
        <v>77</v>
      </c>
      <c r="AQ113" t="s">
        <v>77</v>
      </c>
      <c r="AT113" t="s">
        <v>77</v>
      </c>
      <c r="AU113" t="s">
        <v>77</v>
      </c>
      <c r="AV113" t="s">
        <v>77</v>
      </c>
      <c r="AX113" t="s">
        <v>77</v>
      </c>
      <c r="BA113" t="s">
        <v>77</v>
      </c>
      <c r="BB113" t="s">
        <v>77</v>
      </c>
      <c r="BG113" t="s">
        <v>77</v>
      </c>
      <c r="BJ113" t="s">
        <v>77</v>
      </c>
      <c r="BK113" t="s">
        <v>77</v>
      </c>
      <c r="BM113" t="s">
        <v>77</v>
      </c>
      <c r="BS113" t="s">
        <v>77</v>
      </c>
      <c r="BT113" t="s">
        <v>77</v>
      </c>
      <c r="BU113" t="s">
        <v>77</v>
      </c>
      <c r="BV113" t="s">
        <v>77</v>
      </c>
      <c r="BW113" t="s">
        <v>77</v>
      </c>
      <c r="BX113">
        <v>0</v>
      </c>
    </row>
    <row r="114" spans="1:76" x14ac:dyDescent="0.45">
      <c r="A114">
        <v>75</v>
      </c>
      <c r="B114" s="1">
        <v>44265.79791666667</v>
      </c>
      <c r="C114" t="s">
        <v>783</v>
      </c>
      <c r="D114" t="s">
        <v>540</v>
      </c>
      <c r="E114" t="s">
        <v>541</v>
      </c>
      <c r="F114">
        <v>0</v>
      </c>
      <c r="G114" t="s">
        <v>1628</v>
      </c>
      <c r="H114" t="s">
        <v>1628</v>
      </c>
      <c r="I114" t="s">
        <v>1619</v>
      </c>
      <c r="J114" t="s">
        <v>542</v>
      </c>
      <c r="K114" t="s">
        <v>77</v>
      </c>
      <c r="L114" t="s">
        <v>74</v>
      </c>
      <c r="M114" t="s">
        <v>801</v>
      </c>
      <c r="N114" t="s">
        <v>800</v>
      </c>
      <c r="O114" t="s">
        <v>75</v>
      </c>
      <c r="P114">
        <v>137377.70000000001</v>
      </c>
      <c r="Q114" t="s">
        <v>546</v>
      </c>
      <c r="AE114" t="s">
        <v>77</v>
      </c>
      <c r="AG114" t="s">
        <v>77</v>
      </c>
      <c r="AH114" t="s">
        <v>77</v>
      </c>
      <c r="AJ114" t="s">
        <v>77</v>
      </c>
      <c r="AK114" t="s">
        <v>77</v>
      </c>
      <c r="AQ114" t="s">
        <v>77</v>
      </c>
      <c r="AT114" t="s">
        <v>77</v>
      </c>
      <c r="AU114" t="s">
        <v>77</v>
      </c>
      <c r="AV114" t="s">
        <v>77</v>
      </c>
      <c r="AX114" t="s">
        <v>77</v>
      </c>
      <c r="BA114" t="s">
        <v>77</v>
      </c>
      <c r="BB114" t="s">
        <v>77</v>
      </c>
      <c r="BG114" t="s">
        <v>77</v>
      </c>
      <c r="BJ114" t="s">
        <v>77</v>
      </c>
      <c r="BK114" t="s">
        <v>77</v>
      </c>
      <c r="BM114" t="s">
        <v>77</v>
      </c>
      <c r="BS114" t="s">
        <v>77</v>
      </c>
      <c r="BT114" t="s">
        <v>77</v>
      </c>
      <c r="BU114" t="s">
        <v>77</v>
      </c>
      <c r="BV114" t="s">
        <v>77</v>
      </c>
      <c r="BW114" t="s">
        <v>77</v>
      </c>
      <c r="BX114">
        <v>0</v>
      </c>
    </row>
    <row r="115" spans="1:76" x14ac:dyDescent="0.45">
      <c r="A115">
        <v>75</v>
      </c>
      <c r="B115" s="1">
        <v>44265.79791666667</v>
      </c>
      <c r="C115" t="s">
        <v>783</v>
      </c>
      <c r="D115" t="s">
        <v>540</v>
      </c>
      <c r="E115" t="s">
        <v>541</v>
      </c>
      <c r="F115">
        <v>0</v>
      </c>
      <c r="G115" t="s">
        <v>1628</v>
      </c>
      <c r="H115" t="s">
        <v>1628</v>
      </c>
      <c r="I115" t="s">
        <v>1619</v>
      </c>
      <c r="J115" t="s">
        <v>542</v>
      </c>
      <c r="K115" t="s">
        <v>77</v>
      </c>
      <c r="L115" t="s">
        <v>74</v>
      </c>
      <c r="M115" t="s">
        <v>803</v>
      </c>
      <c r="N115" t="s">
        <v>804</v>
      </c>
      <c r="O115" t="s">
        <v>75</v>
      </c>
      <c r="P115">
        <v>1335066.78</v>
      </c>
      <c r="Q115" t="s">
        <v>546</v>
      </c>
      <c r="AE115" t="s">
        <v>77</v>
      </c>
      <c r="AG115" t="s">
        <v>77</v>
      </c>
      <c r="AH115" t="s">
        <v>77</v>
      </c>
      <c r="AJ115" t="s">
        <v>77</v>
      </c>
      <c r="AK115" t="s">
        <v>77</v>
      </c>
      <c r="AQ115" t="s">
        <v>77</v>
      </c>
      <c r="AT115" t="s">
        <v>77</v>
      </c>
      <c r="AU115" t="s">
        <v>77</v>
      </c>
      <c r="AV115" t="s">
        <v>77</v>
      </c>
      <c r="AX115" t="s">
        <v>77</v>
      </c>
      <c r="BA115" t="s">
        <v>77</v>
      </c>
      <c r="BB115" t="s">
        <v>77</v>
      </c>
      <c r="BG115" t="s">
        <v>77</v>
      </c>
      <c r="BJ115" t="s">
        <v>77</v>
      </c>
      <c r="BK115" t="s">
        <v>77</v>
      </c>
      <c r="BM115" t="s">
        <v>77</v>
      </c>
      <c r="BS115" t="s">
        <v>77</v>
      </c>
      <c r="BT115" t="s">
        <v>77</v>
      </c>
      <c r="BU115" t="s">
        <v>77</v>
      </c>
      <c r="BV115" t="s">
        <v>77</v>
      </c>
      <c r="BW115" t="s">
        <v>77</v>
      </c>
      <c r="BX115">
        <v>0</v>
      </c>
    </row>
    <row r="116" spans="1:76" x14ac:dyDescent="0.45">
      <c r="A116">
        <v>75</v>
      </c>
      <c r="B116" s="1">
        <v>44265.79791666667</v>
      </c>
      <c r="C116" t="s">
        <v>783</v>
      </c>
      <c r="D116" t="s">
        <v>540</v>
      </c>
      <c r="E116" t="s">
        <v>541</v>
      </c>
      <c r="F116">
        <v>0</v>
      </c>
      <c r="G116" t="s">
        <v>1628</v>
      </c>
      <c r="H116" t="s">
        <v>1628</v>
      </c>
      <c r="I116" t="s">
        <v>1619</v>
      </c>
      <c r="J116" t="s">
        <v>542</v>
      </c>
      <c r="K116" t="s">
        <v>77</v>
      </c>
      <c r="L116" t="s">
        <v>74</v>
      </c>
      <c r="M116" t="s">
        <v>803</v>
      </c>
      <c r="N116" t="s">
        <v>805</v>
      </c>
      <c r="O116" t="s">
        <v>75</v>
      </c>
      <c r="P116">
        <v>129479.25</v>
      </c>
      <c r="Q116" t="s">
        <v>546</v>
      </c>
      <c r="AE116" t="s">
        <v>77</v>
      </c>
      <c r="AG116" t="s">
        <v>77</v>
      </c>
      <c r="AH116" t="s">
        <v>77</v>
      </c>
      <c r="AJ116" t="s">
        <v>77</v>
      </c>
      <c r="AK116" t="s">
        <v>77</v>
      </c>
      <c r="AQ116" t="s">
        <v>77</v>
      </c>
      <c r="AT116" t="s">
        <v>77</v>
      </c>
      <c r="AU116" t="s">
        <v>77</v>
      </c>
      <c r="AV116" t="s">
        <v>77</v>
      </c>
      <c r="AX116" t="s">
        <v>77</v>
      </c>
      <c r="BA116" t="s">
        <v>77</v>
      </c>
      <c r="BB116" t="s">
        <v>77</v>
      </c>
      <c r="BG116" t="s">
        <v>77</v>
      </c>
      <c r="BJ116" t="s">
        <v>77</v>
      </c>
      <c r="BK116" t="s">
        <v>77</v>
      </c>
      <c r="BM116" t="s">
        <v>77</v>
      </c>
      <c r="BS116" t="s">
        <v>77</v>
      </c>
      <c r="BT116" t="s">
        <v>77</v>
      </c>
      <c r="BU116" t="s">
        <v>77</v>
      </c>
      <c r="BV116" t="s">
        <v>77</v>
      </c>
      <c r="BW116" t="s">
        <v>77</v>
      </c>
      <c r="BX116">
        <v>0</v>
      </c>
    </row>
    <row r="117" spans="1:76" x14ac:dyDescent="0.45">
      <c r="A117">
        <v>75</v>
      </c>
      <c r="B117" s="1">
        <v>44265.79791666667</v>
      </c>
      <c r="C117" t="s">
        <v>783</v>
      </c>
      <c r="D117" t="s">
        <v>540</v>
      </c>
      <c r="E117" t="s">
        <v>541</v>
      </c>
      <c r="F117">
        <v>1</v>
      </c>
      <c r="G117" t="s">
        <v>1628</v>
      </c>
      <c r="H117" t="s">
        <v>1628</v>
      </c>
      <c r="I117" t="s">
        <v>1619</v>
      </c>
      <c r="J117" t="s">
        <v>542</v>
      </c>
      <c r="K117" t="s">
        <v>602</v>
      </c>
      <c r="L117" t="s">
        <v>78</v>
      </c>
      <c r="M117" t="s">
        <v>806</v>
      </c>
      <c r="N117" t="s">
        <v>807</v>
      </c>
      <c r="O117" t="s">
        <v>75</v>
      </c>
      <c r="P117">
        <v>140356.66</v>
      </c>
      <c r="Q117" t="s">
        <v>546</v>
      </c>
      <c r="R117">
        <v>140356.66</v>
      </c>
      <c r="W117">
        <v>1</v>
      </c>
      <c r="X117">
        <v>1</v>
      </c>
      <c r="AE117" t="s">
        <v>77</v>
      </c>
      <c r="AG117" t="s">
        <v>808</v>
      </c>
      <c r="AH117" t="s">
        <v>77</v>
      </c>
      <c r="AJ117" t="s">
        <v>77</v>
      </c>
      <c r="AK117" t="s">
        <v>77</v>
      </c>
      <c r="AQ117" t="s">
        <v>77</v>
      </c>
      <c r="AT117" t="s">
        <v>77</v>
      </c>
      <c r="AU117" t="s">
        <v>77</v>
      </c>
      <c r="AV117" t="s">
        <v>77</v>
      </c>
      <c r="AX117" t="s">
        <v>77</v>
      </c>
      <c r="BA117" t="s">
        <v>77</v>
      </c>
      <c r="BB117" t="s">
        <v>77</v>
      </c>
      <c r="BG117" t="s">
        <v>77</v>
      </c>
      <c r="BJ117" t="s">
        <v>77</v>
      </c>
      <c r="BK117" t="s">
        <v>77</v>
      </c>
      <c r="BM117" t="s">
        <v>77</v>
      </c>
      <c r="BS117" t="s">
        <v>77</v>
      </c>
      <c r="BT117" t="s">
        <v>77</v>
      </c>
      <c r="BU117" t="s">
        <v>77</v>
      </c>
      <c r="BV117" t="s">
        <v>77</v>
      </c>
      <c r="BW117" t="s">
        <v>77</v>
      </c>
      <c r="BX117">
        <v>0</v>
      </c>
    </row>
    <row r="118" spans="1:76" x14ac:dyDescent="0.45">
      <c r="A118">
        <v>75</v>
      </c>
      <c r="B118" s="1">
        <v>44265.79791666667</v>
      </c>
      <c r="C118" t="s">
        <v>783</v>
      </c>
      <c r="D118" t="s">
        <v>540</v>
      </c>
      <c r="E118" t="s">
        <v>541</v>
      </c>
      <c r="F118">
        <v>1</v>
      </c>
      <c r="G118" t="s">
        <v>1628</v>
      </c>
      <c r="H118" t="s">
        <v>1628</v>
      </c>
      <c r="I118" t="s">
        <v>1619</v>
      </c>
      <c r="J118" t="s">
        <v>542</v>
      </c>
      <c r="K118" t="s">
        <v>594</v>
      </c>
      <c r="L118" t="s">
        <v>87</v>
      </c>
      <c r="M118" t="s">
        <v>809</v>
      </c>
      <c r="N118" t="s">
        <v>810</v>
      </c>
      <c r="O118" t="s">
        <v>75</v>
      </c>
      <c r="P118">
        <v>164130</v>
      </c>
      <c r="Q118" t="s">
        <v>546</v>
      </c>
      <c r="R118">
        <v>164130</v>
      </c>
      <c r="AE118" t="s">
        <v>77</v>
      </c>
      <c r="AG118" t="s">
        <v>811</v>
      </c>
      <c r="AH118" t="s">
        <v>77</v>
      </c>
      <c r="AJ118" t="s">
        <v>77</v>
      </c>
      <c r="AK118" t="s">
        <v>77</v>
      </c>
      <c r="AQ118" t="s">
        <v>77</v>
      </c>
      <c r="AT118" t="s">
        <v>77</v>
      </c>
      <c r="AU118" t="s">
        <v>77</v>
      </c>
      <c r="AV118" t="s">
        <v>77</v>
      </c>
      <c r="AX118" t="s">
        <v>77</v>
      </c>
      <c r="BA118" t="s">
        <v>77</v>
      </c>
      <c r="BB118" t="s">
        <v>77</v>
      </c>
      <c r="BG118" t="s">
        <v>77</v>
      </c>
      <c r="BJ118" t="s">
        <v>77</v>
      </c>
      <c r="BK118" t="s">
        <v>77</v>
      </c>
      <c r="BM118" t="s">
        <v>77</v>
      </c>
      <c r="BS118" t="s">
        <v>77</v>
      </c>
      <c r="BT118" t="s">
        <v>77</v>
      </c>
      <c r="BU118" t="s">
        <v>77</v>
      </c>
      <c r="BV118" t="s">
        <v>77</v>
      </c>
      <c r="BW118" t="s">
        <v>77</v>
      </c>
      <c r="BX118">
        <v>0</v>
      </c>
    </row>
    <row r="119" spans="1:76" x14ac:dyDescent="0.45">
      <c r="A119">
        <v>76</v>
      </c>
      <c r="B119" s="1">
        <v>44278.772916666669</v>
      </c>
      <c r="C119" t="s">
        <v>812</v>
      </c>
      <c r="D119" t="s">
        <v>540</v>
      </c>
      <c r="E119" t="s">
        <v>541</v>
      </c>
      <c r="F119">
        <v>1</v>
      </c>
      <c r="G119" t="s">
        <v>1628</v>
      </c>
      <c r="H119" t="s">
        <v>1628</v>
      </c>
      <c r="I119" t="s">
        <v>1619</v>
      </c>
      <c r="J119" t="s">
        <v>542</v>
      </c>
      <c r="K119" t="s">
        <v>813</v>
      </c>
      <c r="L119" t="s">
        <v>74</v>
      </c>
      <c r="M119" t="s">
        <v>814</v>
      </c>
      <c r="N119" t="s">
        <v>815</v>
      </c>
      <c r="O119" t="s">
        <v>75</v>
      </c>
      <c r="P119">
        <v>69966.25</v>
      </c>
      <c r="Q119" t="s">
        <v>546</v>
      </c>
      <c r="R119">
        <v>73935.166670000006</v>
      </c>
      <c r="AE119" t="s">
        <v>77</v>
      </c>
      <c r="AG119" t="s">
        <v>816</v>
      </c>
      <c r="AH119" t="s">
        <v>77</v>
      </c>
      <c r="AJ119" t="s">
        <v>77</v>
      </c>
      <c r="AK119" t="s">
        <v>77</v>
      </c>
      <c r="AQ119" t="s">
        <v>77</v>
      </c>
      <c r="AT119" t="s">
        <v>77</v>
      </c>
      <c r="AU119" t="s">
        <v>77</v>
      </c>
      <c r="AV119" t="s">
        <v>77</v>
      </c>
      <c r="AX119" t="s">
        <v>77</v>
      </c>
      <c r="BA119" t="s">
        <v>77</v>
      </c>
      <c r="BB119" t="s">
        <v>77</v>
      </c>
      <c r="BG119" t="s">
        <v>77</v>
      </c>
      <c r="BJ119" t="s">
        <v>77</v>
      </c>
      <c r="BK119" t="s">
        <v>77</v>
      </c>
      <c r="BM119" t="s">
        <v>77</v>
      </c>
      <c r="BS119" t="s">
        <v>77</v>
      </c>
      <c r="BT119" t="s">
        <v>77</v>
      </c>
      <c r="BU119" t="s">
        <v>77</v>
      </c>
      <c r="BV119" t="s">
        <v>77</v>
      </c>
      <c r="BW119" t="s">
        <v>77</v>
      </c>
      <c r="BX119">
        <v>0</v>
      </c>
    </row>
    <row r="120" spans="1:76" x14ac:dyDescent="0.45">
      <c r="A120">
        <v>76</v>
      </c>
      <c r="B120" s="1">
        <v>44278.772916666669</v>
      </c>
      <c r="C120" t="s">
        <v>812</v>
      </c>
      <c r="D120" t="s">
        <v>540</v>
      </c>
      <c r="E120" t="s">
        <v>541</v>
      </c>
      <c r="F120">
        <v>0</v>
      </c>
      <c r="G120" t="s">
        <v>1628</v>
      </c>
      <c r="H120" t="s">
        <v>1628</v>
      </c>
      <c r="I120" t="s">
        <v>1619</v>
      </c>
      <c r="J120" t="s">
        <v>542</v>
      </c>
      <c r="K120" t="s">
        <v>77</v>
      </c>
      <c r="L120" t="s">
        <v>74</v>
      </c>
      <c r="M120" t="s">
        <v>817</v>
      </c>
      <c r="N120" t="s">
        <v>818</v>
      </c>
      <c r="O120" t="s">
        <v>75</v>
      </c>
      <c r="P120">
        <v>74316.25</v>
      </c>
      <c r="Q120" t="s">
        <v>546</v>
      </c>
      <c r="AE120" t="s">
        <v>77</v>
      </c>
      <c r="AG120" t="s">
        <v>77</v>
      </c>
      <c r="AH120" t="s">
        <v>77</v>
      </c>
      <c r="AJ120" t="s">
        <v>77</v>
      </c>
      <c r="AK120" t="s">
        <v>77</v>
      </c>
      <c r="AQ120" t="s">
        <v>77</v>
      </c>
      <c r="AT120" t="s">
        <v>77</v>
      </c>
      <c r="AU120" t="s">
        <v>77</v>
      </c>
      <c r="AV120" t="s">
        <v>77</v>
      </c>
      <c r="AX120" t="s">
        <v>77</v>
      </c>
      <c r="BA120" t="s">
        <v>77</v>
      </c>
      <c r="BB120" t="s">
        <v>77</v>
      </c>
      <c r="BG120" t="s">
        <v>77</v>
      </c>
      <c r="BJ120" t="s">
        <v>77</v>
      </c>
      <c r="BK120" t="s">
        <v>77</v>
      </c>
      <c r="BM120" t="s">
        <v>77</v>
      </c>
      <c r="BS120" t="s">
        <v>77</v>
      </c>
      <c r="BT120" t="s">
        <v>77</v>
      </c>
      <c r="BU120" t="s">
        <v>77</v>
      </c>
      <c r="BV120" t="s">
        <v>77</v>
      </c>
      <c r="BW120" t="s">
        <v>77</v>
      </c>
      <c r="BX120">
        <v>0</v>
      </c>
    </row>
    <row r="121" spans="1:76" x14ac:dyDescent="0.45">
      <c r="A121">
        <v>76</v>
      </c>
      <c r="B121" s="1">
        <v>44278.772916666669</v>
      </c>
      <c r="C121" t="s">
        <v>812</v>
      </c>
      <c r="D121" t="s">
        <v>540</v>
      </c>
      <c r="E121" t="s">
        <v>541</v>
      </c>
      <c r="F121">
        <v>0</v>
      </c>
      <c r="G121" t="s">
        <v>1628</v>
      </c>
      <c r="H121" t="s">
        <v>1628</v>
      </c>
      <c r="I121" t="s">
        <v>1619</v>
      </c>
      <c r="J121" t="s">
        <v>542</v>
      </c>
      <c r="K121" t="s">
        <v>77</v>
      </c>
      <c r="L121" t="s">
        <v>74</v>
      </c>
      <c r="M121" t="s">
        <v>819</v>
      </c>
      <c r="N121" t="s">
        <v>820</v>
      </c>
      <c r="O121" t="s">
        <v>75</v>
      </c>
      <c r="P121">
        <v>77523</v>
      </c>
      <c r="Q121" t="s">
        <v>546</v>
      </c>
      <c r="S121">
        <v>1</v>
      </c>
      <c r="T121">
        <v>1</v>
      </c>
      <c r="W121">
        <v>1</v>
      </c>
      <c r="X121">
        <v>1</v>
      </c>
      <c r="AE121" t="s">
        <v>77</v>
      </c>
      <c r="AG121" t="s">
        <v>77</v>
      </c>
      <c r="AH121" t="s">
        <v>77</v>
      </c>
      <c r="AJ121" t="s">
        <v>77</v>
      </c>
      <c r="AK121" t="s">
        <v>77</v>
      </c>
      <c r="AQ121" t="s">
        <v>77</v>
      </c>
      <c r="AT121" t="s">
        <v>77</v>
      </c>
      <c r="AU121" t="s">
        <v>77</v>
      </c>
      <c r="AV121" t="s">
        <v>77</v>
      </c>
      <c r="AX121" t="s">
        <v>77</v>
      </c>
      <c r="BA121" t="s">
        <v>77</v>
      </c>
      <c r="BB121" t="s">
        <v>77</v>
      </c>
      <c r="BG121" t="s">
        <v>77</v>
      </c>
      <c r="BJ121" t="s">
        <v>77</v>
      </c>
      <c r="BK121" t="s">
        <v>77</v>
      </c>
      <c r="BM121" t="s">
        <v>77</v>
      </c>
      <c r="BS121" t="s">
        <v>77</v>
      </c>
      <c r="BT121" t="s">
        <v>77</v>
      </c>
      <c r="BU121" t="s">
        <v>77</v>
      </c>
      <c r="BV121" t="s">
        <v>77</v>
      </c>
      <c r="BW121" t="s">
        <v>77</v>
      </c>
      <c r="BX121">
        <v>77523</v>
      </c>
    </row>
    <row r="122" spans="1:76" x14ac:dyDescent="0.45">
      <c r="A122">
        <v>79</v>
      </c>
      <c r="B122" s="1">
        <v>44291.879861111112</v>
      </c>
      <c r="C122" t="s">
        <v>821</v>
      </c>
      <c r="D122" t="s">
        <v>540</v>
      </c>
      <c r="E122" t="s">
        <v>541</v>
      </c>
      <c r="F122">
        <v>1</v>
      </c>
      <c r="G122" t="s">
        <v>1628</v>
      </c>
      <c r="H122" t="s">
        <v>1628</v>
      </c>
      <c r="I122" t="s">
        <v>1619</v>
      </c>
      <c r="J122" t="s">
        <v>542</v>
      </c>
      <c r="K122" t="s">
        <v>584</v>
      </c>
      <c r="L122" t="s">
        <v>78</v>
      </c>
      <c r="M122" t="s">
        <v>822</v>
      </c>
      <c r="N122" t="s">
        <v>822</v>
      </c>
      <c r="O122" t="s">
        <v>75</v>
      </c>
      <c r="P122">
        <v>162570</v>
      </c>
      <c r="Q122" t="s">
        <v>77</v>
      </c>
      <c r="R122">
        <v>162570</v>
      </c>
      <c r="W122">
        <v>1</v>
      </c>
      <c r="X122">
        <v>1</v>
      </c>
      <c r="AE122" t="s">
        <v>77</v>
      </c>
      <c r="AG122" t="s">
        <v>823</v>
      </c>
      <c r="AH122" t="s">
        <v>77</v>
      </c>
      <c r="AJ122" t="s">
        <v>77</v>
      </c>
      <c r="AK122" t="s">
        <v>77</v>
      </c>
      <c r="AQ122" t="s">
        <v>77</v>
      </c>
      <c r="AT122" t="s">
        <v>77</v>
      </c>
      <c r="AU122" t="s">
        <v>77</v>
      </c>
      <c r="AV122" t="s">
        <v>77</v>
      </c>
      <c r="AX122" t="s">
        <v>77</v>
      </c>
      <c r="BA122" t="s">
        <v>77</v>
      </c>
      <c r="BB122" t="s">
        <v>77</v>
      </c>
      <c r="BG122" t="s">
        <v>77</v>
      </c>
      <c r="BJ122" t="s">
        <v>77</v>
      </c>
      <c r="BK122" t="s">
        <v>77</v>
      </c>
      <c r="BM122" t="s">
        <v>77</v>
      </c>
      <c r="BS122" t="s">
        <v>77</v>
      </c>
      <c r="BT122" t="s">
        <v>77</v>
      </c>
      <c r="BU122" t="s">
        <v>77</v>
      </c>
      <c r="BV122" t="s">
        <v>77</v>
      </c>
      <c r="BW122" t="s">
        <v>77</v>
      </c>
      <c r="BX122">
        <v>0</v>
      </c>
    </row>
    <row r="123" spans="1:76" x14ac:dyDescent="0.45">
      <c r="A123">
        <v>82</v>
      </c>
      <c r="B123" s="1">
        <v>44309.557638888888</v>
      </c>
      <c r="C123" t="s">
        <v>824</v>
      </c>
      <c r="D123" t="s">
        <v>540</v>
      </c>
      <c r="E123" t="s">
        <v>541</v>
      </c>
      <c r="F123">
        <v>0</v>
      </c>
      <c r="G123" t="s">
        <v>1628</v>
      </c>
      <c r="H123" t="s">
        <v>1628</v>
      </c>
      <c r="I123" t="s">
        <v>1619</v>
      </c>
      <c r="J123" t="s">
        <v>542</v>
      </c>
      <c r="K123" t="s">
        <v>77</v>
      </c>
      <c r="L123" t="s">
        <v>78</v>
      </c>
      <c r="M123" t="s">
        <v>825</v>
      </c>
      <c r="N123" t="s">
        <v>826</v>
      </c>
      <c r="O123" t="s">
        <v>75</v>
      </c>
      <c r="P123">
        <v>20150</v>
      </c>
      <c r="Q123" t="s">
        <v>546</v>
      </c>
      <c r="W123">
        <v>1</v>
      </c>
      <c r="X123">
        <v>1</v>
      </c>
      <c r="AE123" t="s">
        <v>77</v>
      </c>
      <c r="AG123" t="s">
        <v>77</v>
      </c>
      <c r="AH123" t="s">
        <v>77</v>
      </c>
      <c r="AJ123" t="s">
        <v>77</v>
      </c>
      <c r="AK123" t="s">
        <v>77</v>
      </c>
      <c r="AQ123" t="s">
        <v>77</v>
      </c>
      <c r="AT123" t="s">
        <v>77</v>
      </c>
      <c r="AU123" t="s">
        <v>77</v>
      </c>
      <c r="AV123" t="s">
        <v>77</v>
      </c>
      <c r="AX123" t="s">
        <v>77</v>
      </c>
      <c r="BA123" t="s">
        <v>77</v>
      </c>
      <c r="BB123" t="s">
        <v>77</v>
      </c>
      <c r="BG123" t="s">
        <v>77</v>
      </c>
      <c r="BJ123" t="s">
        <v>77</v>
      </c>
      <c r="BK123" t="s">
        <v>77</v>
      </c>
      <c r="BM123" t="s">
        <v>77</v>
      </c>
      <c r="BS123" t="s">
        <v>77</v>
      </c>
      <c r="BT123" t="s">
        <v>77</v>
      </c>
      <c r="BU123" t="s">
        <v>77</v>
      </c>
      <c r="BV123" t="s">
        <v>77</v>
      </c>
      <c r="BW123" t="s">
        <v>77</v>
      </c>
      <c r="BX123">
        <v>0</v>
      </c>
    </row>
    <row r="124" spans="1:76" x14ac:dyDescent="0.45">
      <c r="A124">
        <v>82</v>
      </c>
      <c r="B124" s="1">
        <v>44309.557638888888</v>
      </c>
      <c r="C124" t="s">
        <v>824</v>
      </c>
      <c r="D124" t="s">
        <v>540</v>
      </c>
      <c r="E124" t="s">
        <v>541</v>
      </c>
      <c r="F124">
        <v>0</v>
      </c>
      <c r="G124" t="s">
        <v>1628</v>
      </c>
      <c r="H124" t="s">
        <v>1628</v>
      </c>
      <c r="I124" t="s">
        <v>1619</v>
      </c>
      <c r="J124" t="s">
        <v>542</v>
      </c>
      <c r="K124" t="s">
        <v>77</v>
      </c>
      <c r="L124" t="s">
        <v>78</v>
      </c>
      <c r="M124" t="s">
        <v>825</v>
      </c>
      <c r="N124" t="s">
        <v>827</v>
      </c>
      <c r="O124" t="s">
        <v>75</v>
      </c>
      <c r="P124">
        <v>27960</v>
      </c>
      <c r="Q124" t="s">
        <v>546</v>
      </c>
      <c r="W124">
        <v>1</v>
      </c>
      <c r="X124">
        <v>1</v>
      </c>
      <c r="AE124" t="s">
        <v>77</v>
      </c>
      <c r="AG124" t="s">
        <v>77</v>
      </c>
      <c r="AH124" t="s">
        <v>77</v>
      </c>
      <c r="AJ124" t="s">
        <v>77</v>
      </c>
      <c r="AK124" t="s">
        <v>77</v>
      </c>
      <c r="AQ124" t="s">
        <v>77</v>
      </c>
      <c r="AT124" t="s">
        <v>77</v>
      </c>
      <c r="AU124" t="s">
        <v>77</v>
      </c>
      <c r="AV124" t="s">
        <v>77</v>
      </c>
      <c r="AX124" t="s">
        <v>77</v>
      </c>
      <c r="BA124" t="s">
        <v>77</v>
      </c>
      <c r="BB124" t="s">
        <v>77</v>
      </c>
      <c r="BG124" t="s">
        <v>77</v>
      </c>
      <c r="BJ124" t="s">
        <v>77</v>
      </c>
      <c r="BK124" t="s">
        <v>77</v>
      </c>
      <c r="BM124" t="s">
        <v>77</v>
      </c>
      <c r="BS124" t="s">
        <v>77</v>
      </c>
      <c r="BT124" t="s">
        <v>77</v>
      </c>
      <c r="BU124" t="s">
        <v>77</v>
      </c>
      <c r="BV124" t="s">
        <v>77</v>
      </c>
      <c r="BW124" t="s">
        <v>77</v>
      </c>
      <c r="BX124">
        <v>0</v>
      </c>
    </row>
    <row r="125" spans="1:76" x14ac:dyDescent="0.45">
      <c r="A125">
        <v>123</v>
      </c>
      <c r="B125" s="1">
        <v>44659.598611111112</v>
      </c>
      <c r="C125" t="s">
        <v>828</v>
      </c>
      <c r="D125" t="s">
        <v>829</v>
      </c>
      <c r="E125" t="s">
        <v>830</v>
      </c>
      <c r="F125">
        <v>0</v>
      </c>
      <c r="G125" t="s">
        <v>1628</v>
      </c>
      <c r="H125" t="s">
        <v>1628</v>
      </c>
      <c r="I125" t="s">
        <v>1620</v>
      </c>
      <c r="J125" t="s">
        <v>542</v>
      </c>
      <c r="K125" t="s">
        <v>77</v>
      </c>
      <c r="L125" t="s">
        <v>74</v>
      </c>
      <c r="M125" t="s">
        <v>831</v>
      </c>
      <c r="N125" t="s">
        <v>831</v>
      </c>
      <c r="O125" t="s">
        <v>75</v>
      </c>
      <c r="P125">
        <v>723760</v>
      </c>
      <c r="Q125" t="s">
        <v>546</v>
      </c>
      <c r="X125">
        <v>1</v>
      </c>
      <c r="AE125" t="s">
        <v>77</v>
      </c>
      <c r="AG125" t="s">
        <v>77</v>
      </c>
      <c r="AH125" t="s">
        <v>77</v>
      </c>
      <c r="AJ125" t="s">
        <v>77</v>
      </c>
      <c r="AK125" t="s">
        <v>77</v>
      </c>
      <c r="AQ125" t="s">
        <v>77</v>
      </c>
      <c r="AT125" t="s">
        <v>77</v>
      </c>
      <c r="AU125" t="s">
        <v>77</v>
      </c>
      <c r="AV125" t="s">
        <v>77</v>
      </c>
      <c r="AX125" t="s">
        <v>77</v>
      </c>
      <c r="BA125" t="s">
        <v>77</v>
      </c>
      <c r="BB125" t="s">
        <v>77</v>
      </c>
      <c r="BG125" t="s">
        <v>77</v>
      </c>
      <c r="BJ125" t="s">
        <v>77</v>
      </c>
      <c r="BK125" t="s">
        <v>77</v>
      </c>
      <c r="BM125" t="s">
        <v>77</v>
      </c>
      <c r="BS125" t="s">
        <v>77</v>
      </c>
      <c r="BT125" t="s">
        <v>77</v>
      </c>
      <c r="BU125" t="s">
        <v>77</v>
      </c>
      <c r="BV125" t="s">
        <v>77</v>
      </c>
      <c r="BW125" t="s">
        <v>77</v>
      </c>
      <c r="BX125">
        <v>0</v>
      </c>
    </row>
    <row r="126" spans="1:76" x14ac:dyDescent="0.45">
      <c r="A126">
        <v>151</v>
      </c>
      <c r="B126" s="1">
        <v>44841.736111111109</v>
      </c>
      <c r="C126" t="s">
        <v>832</v>
      </c>
      <c r="D126" t="s">
        <v>833</v>
      </c>
      <c r="E126" t="s">
        <v>834</v>
      </c>
      <c r="F126">
        <v>0</v>
      </c>
      <c r="G126" t="s">
        <v>1628</v>
      </c>
      <c r="H126" t="s">
        <v>1628</v>
      </c>
      <c r="I126" t="s">
        <v>1619</v>
      </c>
      <c r="J126" t="s">
        <v>542</v>
      </c>
      <c r="K126" t="s">
        <v>77</v>
      </c>
      <c r="L126" t="s">
        <v>74</v>
      </c>
      <c r="M126" t="s">
        <v>835</v>
      </c>
      <c r="N126" t="s">
        <v>77</v>
      </c>
      <c r="O126" t="s">
        <v>75</v>
      </c>
      <c r="P126">
        <v>1091065</v>
      </c>
      <c r="Q126" t="s">
        <v>76</v>
      </c>
      <c r="T126">
        <v>1</v>
      </c>
      <c r="W126">
        <v>1</v>
      </c>
      <c r="AE126" t="s">
        <v>77</v>
      </c>
      <c r="AG126" t="s">
        <v>77</v>
      </c>
      <c r="AH126" t="s">
        <v>77</v>
      </c>
      <c r="AJ126" t="s">
        <v>77</v>
      </c>
      <c r="AK126" t="s">
        <v>77</v>
      </c>
      <c r="AQ126" t="s">
        <v>77</v>
      </c>
      <c r="AT126" t="s">
        <v>77</v>
      </c>
      <c r="AU126" t="s">
        <v>77</v>
      </c>
      <c r="AV126" t="s">
        <v>77</v>
      </c>
      <c r="AX126" t="s">
        <v>77</v>
      </c>
      <c r="BA126" t="s">
        <v>77</v>
      </c>
      <c r="BB126" t="s">
        <v>77</v>
      </c>
      <c r="BG126" t="s">
        <v>77</v>
      </c>
      <c r="BJ126" t="s">
        <v>77</v>
      </c>
      <c r="BK126" t="s">
        <v>77</v>
      </c>
      <c r="BM126" t="s">
        <v>77</v>
      </c>
      <c r="BS126" t="s">
        <v>77</v>
      </c>
      <c r="BT126" t="s">
        <v>77</v>
      </c>
      <c r="BU126" t="s">
        <v>77</v>
      </c>
      <c r="BV126" t="s">
        <v>77</v>
      </c>
      <c r="BW126" t="s">
        <v>77</v>
      </c>
      <c r="BX126">
        <v>0</v>
      </c>
    </row>
    <row r="127" spans="1:76" x14ac:dyDescent="0.45">
      <c r="A127">
        <v>151</v>
      </c>
      <c r="B127" s="1">
        <v>44841.736111111109</v>
      </c>
      <c r="C127" t="s">
        <v>832</v>
      </c>
      <c r="D127" t="s">
        <v>833</v>
      </c>
      <c r="E127" t="s">
        <v>834</v>
      </c>
      <c r="F127">
        <v>1</v>
      </c>
      <c r="G127" t="s">
        <v>1628</v>
      </c>
      <c r="H127" t="s">
        <v>1628</v>
      </c>
      <c r="I127" t="s">
        <v>1619</v>
      </c>
      <c r="J127" t="s">
        <v>542</v>
      </c>
      <c r="K127" t="s">
        <v>836</v>
      </c>
      <c r="L127" t="s">
        <v>74</v>
      </c>
      <c r="M127" t="s">
        <v>837</v>
      </c>
      <c r="N127" t="s">
        <v>838</v>
      </c>
      <c r="O127" t="s">
        <v>75</v>
      </c>
      <c r="P127">
        <v>938444</v>
      </c>
      <c r="Q127" t="s">
        <v>76</v>
      </c>
      <c r="R127">
        <v>1014754.5</v>
      </c>
      <c r="Y127">
        <v>0</v>
      </c>
      <c r="Z127">
        <v>0</v>
      </c>
      <c r="AA127">
        <v>0</v>
      </c>
      <c r="AB127">
        <v>0</v>
      </c>
      <c r="AC127">
        <v>0</v>
      </c>
      <c r="AD127">
        <v>0</v>
      </c>
      <c r="AE127" t="s">
        <v>77</v>
      </c>
      <c r="AG127" t="s">
        <v>839</v>
      </c>
      <c r="AH127" t="s">
        <v>98</v>
      </c>
      <c r="AI127">
        <v>97500</v>
      </c>
      <c r="AJ127" t="s">
        <v>77</v>
      </c>
      <c r="AK127" t="s">
        <v>77</v>
      </c>
      <c r="AL127">
        <v>0</v>
      </c>
      <c r="AM127">
        <v>0</v>
      </c>
      <c r="AN127">
        <v>0</v>
      </c>
      <c r="AO127">
        <v>0</v>
      </c>
      <c r="AP127">
        <v>0</v>
      </c>
      <c r="AQ127" t="s">
        <v>77</v>
      </c>
      <c r="AR127">
        <v>0</v>
      </c>
      <c r="AS127">
        <v>0</v>
      </c>
      <c r="AT127" t="s">
        <v>77</v>
      </c>
      <c r="AU127" t="s">
        <v>77</v>
      </c>
      <c r="AV127" t="s">
        <v>98</v>
      </c>
      <c r="AW127">
        <v>28485</v>
      </c>
      <c r="AX127" t="s">
        <v>77</v>
      </c>
      <c r="AY127">
        <v>484249</v>
      </c>
      <c r="AZ127">
        <v>0</v>
      </c>
      <c r="BA127" t="s">
        <v>98</v>
      </c>
      <c r="BB127" t="s">
        <v>98</v>
      </c>
      <c r="BC127">
        <v>0</v>
      </c>
      <c r="BD127">
        <v>92770</v>
      </c>
      <c r="BE127">
        <v>0</v>
      </c>
      <c r="BG127" t="s">
        <v>98</v>
      </c>
      <c r="BJ127" t="s">
        <v>77</v>
      </c>
      <c r="BK127" t="s">
        <v>77</v>
      </c>
      <c r="BM127" t="s">
        <v>77</v>
      </c>
      <c r="BN127">
        <v>0</v>
      </c>
      <c r="BR127">
        <v>0</v>
      </c>
      <c r="BS127" t="s">
        <v>77</v>
      </c>
      <c r="BT127" t="s">
        <v>98</v>
      </c>
      <c r="BU127" t="s">
        <v>77</v>
      </c>
      <c r="BV127" t="s">
        <v>77</v>
      </c>
      <c r="BW127" t="s">
        <v>77</v>
      </c>
      <c r="BX127">
        <v>0</v>
      </c>
    </row>
    <row r="128" spans="1:76" x14ac:dyDescent="0.45">
      <c r="A128">
        <v>151</v>
      </c>
      <c r="B128" s="1">
        <v>44841.736111111109</v>
      </c>
      <c r="C128" t="s">
        <v>832</v>
      </c>
      <c r="D128" t="s">
        <v>833</v>
      </c>
      <c r="E128" t="s">
        <v>834</v>
      </c>
      <c r="F128">
        <v>1</v>
      </c>
      <c r="G128" t="s">
        <v>1628</v>
      </c>
      <c r="H128" t="s">
        <v>1628</v>
      </c>
      <c r="I128" t="s">
        <v>1619</v>
      </c>
      <c r="J128" t="s">
        <v>542</v>
      </c>
      <c r="K128" t="s">
        <v>602</v>
      </c>
      <c r="L128" t="s">
        <v>78</v>
      </c>
      <c r="M128" t="s">
        <v>602</v>
      </c>
      <c r="N128" t="s">
        <v>840</v>
      </c>
      <c r="O128" t="s">
        <v>75</v>
      </c>
      <c r="P128">
        <v>140253</v>
      </c>
      <c r="Q128" t="s">
        <v>546</v>
      </c>
      <c r="R128">
        <v>140253</v>
      </c>
      <c r="Y128">
        <v>0</v>
      </c>
      <c r="Z128">
        <v>0</v>
      </c>
      <c r="AA128">
        <v>0</v>
      </c>
      <c r="AB128">
        <v>1350</v>
      </c>
      <c r="AC128">
        <v>0</v>
      </c>
      <c r="AD128">
        <v>0</v>
      </c>
      <c r="AE128" t="s">
        <v>77</v>
      </c>
      <c r="AG128" t="s">
        <v>77</v>
      </c>
      <c r="AH128" t="s">
        <v>98</v>
      </c>
      <c r="AI128">
        <v>0</v>
      </c>
      <c r="AJ128" t="s">
        <v>77</v>
      </c>
      <c r="AK128" t="s">
        <v>77</v>
      </c>
      <c r="AL128">
        <v>87700</v>
      </c>
      <c r="AM128">
        <v>3975</v>
      </c>
      <c r="AN128">
        <v>40200</v>
      </c>
      <c r="AO128">
        <v>3750</v>
      </c>
      <c r="AP128">
        <v>0</v>
      </c>
      <c r="AQ128" t="s">
        <v>77</v>
      </c>
      <c r="AR128">
        <v>0</v>
      </c>
      <c r="AS128">
        <v>0</v>
      </c>
      <c r="AT128" t="s">
        <v>77</v>
      </c>
      <c r="AU128" t="s">
        <v>77</v>
      </c>
      <c r="AV128" t="s">
        <v>98</v>
      </c>
      <c r="AW128">
        <v>0</v>
      </c>
      <c r="AX128" t="s">
        <v>77</v>
      </c>
      <c r="AY128">
        <v>0</v>
      </c>
      <c r="AZ128">
        <v>0</v>
      </c>
      <c r="BA128" t="s">
        <v>98</v>
      </c>
      <c r="BB128" t="s">
        <v>98</v>
      </c>
      <c r="BC128">
        <v>0</v>
      </c>
      <c r="BD128">
        <v>0</v>
      </c>
      <c r="BE128">
        <v>0</v>
      </c>
      <c r="BG128" t="s">
        <v>98</v>
      </c>
      <c r="BJ128" t="s">
        <v>77</v>
      </c>
      <c r="BK128" t="s">
        <v>77</v>
      </c>
      <c r="BM128" t="s">
        <v>77</v>
      </c>
      <c r="BN128">
        <v>0</v>
      </c>
      <c r="BR128">
        <v>0</v>
      </c>
      <c r="BS128" t="s">
        <v>77</v>
      </c>
      <c r="BT128" t="s">
        <v>98</v>
      </c>
      <c r="BU128" t="s">
        <v>77</v>
      </c>
      <c r="BV128" t="s">
        <v>77</v>
      </c>
      <c r="BW128" t="s">
        <v>77</v>
      </c>
      <c r="BX128">
        <v>0</v>
      </c>
    </row>
    <row r="129" spans="1:76" x14ac:dyDescent="0.45">
      <c r="A129">
        <v>151</v>
      </c>
      <c r="B129" s="1">
        <v>44841.736111111109</v>
      </c>
      <c r="C129" t="s">
        <v>832</v>
      </c>
      <c r="D129" t="s">
        <v>833</v>
      </c>
      <c r="E129" t="s">
        <v>834</v>
      </c>
      <c r="F129">
        <v>1</v>
      </c>
      <c r="G129" t="s">
        <v>1628</v>
      </c>
      <c r="H129" t="s">
        <v>1628</v>
      </c>
      <c r="I129" t="s">
        <v>1619</v>
      </c>
      <c r="J129" t="s">
        <v>542</v>
      </c>
      <c r="K129" t="s">
        <v>594</v>
      </c>
      <c r="L129" t="s">
        <v>87</v>
      </c>
      <c r="M129" t="s">
        <v>841</v>
      </c>
      <c r="N129" t="s">
        <v>842</v>
      </c>
      <c r="O129" t="s">
        <v>75</v>
      </c>
      <c r="P129">
        <v>160000</v>
      </c>
      <c r="Q129" t="s">
        <v>546</v>
      </c>
      <c r="R129">
        <v>160000</v>
      </c>
      <c r="Y129">
        <v>0</v>
      </c>
      <c r="Z129">
        <v>0</v>
      </c>
      <c r="AA129">
        <v>0</v>
      </c>
      <c r="AB129">
        <v>0</v>
      </c>
      <c r="AC129">
        <v>0</v>
      </c>
      <c r="AD129">
        <v>0</v>
      </c>
      <c r="AE129" t="s">
        <v>77</v>
      </c>
      <c r="AG129" t="s">
        <v>77</v>
      </c>
      <c r="AH129" t="s">
        <v>98</v>
      </c>
      <c r="AI129">
        <v>0</v>
      </c>
      <c r="AJ129" t="s">
        <v>77</v>
      </c>
      <c r="AK129" t="s">
        <v>77</v>
      </c>
      <c r="AL129">
        <v>0</v>
      </c>
      <c r="AM129">
        <v>54155</v>
      </c>
      <c r="AN129">
        <v>0</v>
      </c>
      <c r="AO129">
        <v>1250</v>
      </c>
      <c r="AP129">
        <v>0</v>
      </c>
      <c r="AQ129" t="s">
        <v>77</v>
      </c>
      <c r="AR129">
        <v>0</v>
      </c>
      <c r="AS129">
        <v>139650</v>
      </c>
      <c r="AT129" t="s">
        <v>77</v>
      </c>
      <c r="AU129" t="s">
        <v>77</v>
      </c>
      <c r="AV129" t="s">
        <v>98</v>
      </c>
      <c r="AW129">
        <v>0</v>
      </c>
      <c r="AX129" t="s">
        <v>77</v>
      </c>
      <c r="AY129">
        <v>0</v>
      </c>
      <c r="AZ129">
        <v>0</v>
      </c>
      <c r="BA129" t="s">
        <v>98</v>
      </c>
      <c r="BB129" t="s">
        <v>98</v>
      </c>
      <c r="BC129">
        <v>0</v>
      </c>
      <c r="BD129">
        <v>0</v>
      </c>
      <c r="BE129">
        <v>0</v>
      </c>
      <c r="BG129" t="s">
        <v>98</v>
      </c>
      <c r="BJ129" t="s">
        <v>77</v>
      </c>
      <c r="BK129" t="s">
        <v>77</v>
      </c>
      <c r="BM129" t="s">
        <v>77</v>
      </c>
      <c r="BN129">
        <v>0</v>
      </c>
      <c r="BR129">
        <v>0</v>
      </c>
      <c r="BS129" t="s">
        <v>77</v>
      </c>
      <c r="BT129" t="s">
        <v>843</v>
      </c>
      <c r="BU129" t="s">
        <v>77</v>
      </c>
      <c r="BV129" t="s">
        <v>77</v>
      </c>
      <c r="BW129" t="s">
        <v>77</v>
      </c>
      <c r="BX129">
        <v>0</v>
      </c>
    </row>
    <row r="130" spans="1:76" x14ac:dyDescent="0.45">
      <c r="A130">
        <v>162</v>
      </c>
      <c r="B130" s="1">
        <v>44858.875</v>
      </c>
      <c r="C130" t="s">
        <v>844</v>
      </c>
      <c r="D130" t="s">
        <v>833</v>
      </c>
      <c r="E130" t="s">
        <v>830</v>
      </c>
      <c r="F130">
        <v>1</v>
      </c>
      <c r="G130" t="s">
        <v>1628</v>
      </c>
      <c r="H130" t="s">
        <v>1628</v>
      </c>
      <c r="I130" t="s">
        <v>1620</v>
      </c>
      <c r="J130" t="s">
        <v>542</v>
      </c>
      <c r="K130" t="s">
        <v>845</v>
      </c>
      <c r="L130" t="s">
        <v>74</v>
      </c>
      <c r="M130" t="s">
        <v>846</v>
      </c>
      <c r="N130" t="s">
        <v>847</v>
      </c>
      <c r="O130" t="s">
        <v>75</v>
      </c>
      <c r="P130">
        <v>3624777</v>
      </c>
      <c r="Q130" t="s">
        <v>76</v>
      </c>
      <c r="R130">
        <v>3624777</v>
      </c>
      <c r="Y130">
        <v>0</v>
      </c>
      <c r="Z130">
        <v>368272</v>
      </c>
      <c r="AA130">
        <v>227525</v>
      </c>
      <c r="AB130">
        <v>0</v>
      </c>
      <c r="AC130">
        <v>0</v>
      </c>
      <c r="AD130">
        <v>0</v>
      </c>
      <c r="AE130" t="s">
        <v>77</v>
      </c>
      <c r="AG130" t="s">
        <v>848</v>
      </c>
      <c r="AH130" t="s">
        <v>98</v>
      </c>
      <c r="AI130">
        <v>150000</v>
      </c>
      <c r="AJ130" t="s">
        <v>77</v>
      </c>
      <c r="AK130" t="s">
        <v>77</v>
      </c>
      <c r="AL130">
        <v>0</v>
      </c>
      <c r="AM130">
        <v>0</v>
      </c>
      <c r="AN130">
        <v>0</v>
      </c>
      <c r="AO130">
        <v>0</v>
      </c>
      <c r="AP130">
        <v>255275</v>
      </c>
      <c r="AQ130" t="s">
        <v>77</v>
      </c>
      <c r="AR130">
        <v>108375</v>
      </c>
      <c r="AS130">
        <v>0</v>
      </c>
      <c r="AT130" t="s">
        <v>77</v>
      </c>
      <c r="AU130" t="s">
        <v>77</v>
      </c>
      <c r="AV130" t="s">
        <v>98</v>
      </c>
      <c r="AW130">
        <v>523343</v>
      </c>
      <c r="AX130" t="s">
        <v>77</v>
      </c>
      <c r="AY130">
        <v>2500</v>
      </c>
      <c r="AZ130">
        <v>0</v>
      </c>
      <c r="BA130" t="s">
        <v>98</v>
      </c>
      <c r="BB130" t="s">
        <v>98</v>
      </c>
      <c r="BC130">
        <v>39375</v>
      </c>
      <c r="BD130">
        <v>462635</v>
      </c>
      <c r="BE130">
        <v>0</v>
      </c>
      <c r="BG130" t="s">
        <v>98</v>
      </c>
      <c r="BJ130" t="s">
        <v>77</v>
      </c>
      <c r="BK130" t="s">
        <v>77</v>
      </c>
      <c r="BM130" t="s">
        <v>77</v>
      </c>
      <c r="BN130">
        <v>0</v>
      </c>
      <c r="BR130">
        <v>0</v>
      </c>
      <c r="BS130" t="s">
        <v>77</v>
      </c>
      <c r="BT130" t="s">
        <v>98</v>
      </c>
      <c r="BU130" t="s">
        <v>77</v>
      </c>
      <c r="BV130" t="s">
        <v>77</v>
      </c>
      <c r="BW130" t="s">
        <v>77</v>
      </c>
      <c r="BX130">
        <v>0</v>
      </c>
    </row>
    <row r="131" spans="1:76" x14ac:dyDescent="0.45">
      <c r="A131">
        <v>162</v>
      </c>
      <c r="B131" s="1">
        <v>44858.875</v>
      </c>
      <c r="C131" t="s">
        <v>844</v>
      </c>
      <c r="D131" t="s">
        <v>833</v>
      </c>
      <c r="E131" t="s">
        <v>830</v>
      </c>
      <c r="F131">
        <v>1</v>
      </c>
      <c r="G131" t="s">
        <v>1628</v>
      </c>
      <c r="H131" t="s">
        <v>1628</v>
      </c>
      <c r="I131" t="s">
        <v>1620</v>
      </c>
      <c r="J131" t="s">
        <v>542</v>
      </c>
      <c r="K131" t="s">
        <v>849</v>
      </c>
      <c r="L131" t="s">
        <v>78</v>
      </c>
      <c r="M131" t="s">
        <v>850</v>
      </c>
      <c r="N131" t="s">
        <v>851</v>
      </c>
      <c r="O131" t="s">
        <v>75</v>
      </c>
      <c r="P131">
        <v>249863.44</v>
      </c>
      <c r="Q131" t="s">
        <v>546</v>
      </c>
      <c r="R131">
        <v>249863.44</v>
      </c>
      <c r="Y131">
        <v>0</v>
      </c>
      <c r="Z131">
        <v>0</v>
      </c>
      <c r="AA131">
        <v>0</v>
      </c>
      <c r="AB131">
        <v>0</v>
      </c>
      <c r="AC131">
        <v>0</v>
      </c>
      <c r="AD131">
        <v>0</v>
      </c>
      <c r="AE131" t="s">
        <v>77</v>
      </c>
      <c r="AG131" t="s">
        <v>77</v>
      </c>
      <c r="AH131" t="s">
        <v>98</v>
      </c>
      <c r="AI131">
        <v>0</v>
      </c>
      <c r="AJ131" t="s">
        <v>77</v>
      </c>
      <c r="AK131" t="s">
        <v>77</v>
      </c>
      <c r="AL131">
        <v>164038</v>
      </c>
      <c r="AM131">
        <v>30200</v>
      </c>
      <c r="AN131">
        <v>30250</v>
      </c>
      <c r="AO131">
        <v>16000</v>
      </c>
      <c r="AP131">
        <v>0</v>
      </c>
      <c r="AQ131" t="s">
        <v>77</v>
      </c>
      <c r="AR131">
        <v>0</v>
      </c>
      <c r="AS131">
        <v>0</v>
      </c>
      <c r="AT131" t="s">
        <v>77</v>
      </c>
      <c r="AU131" t="s">
        <v>77</v>
      </c>
      <c r="AV131" t="s">
        <v>98</v>
      </c>
      <c r="AW131">
        <v>0</v>
      </c>
      <c r="AX131" t="s">
        <v>77</v>
      </c>
      <c r="AY131">
        <v>0</v>
      </c>
      <c r="AZ131">
        <v>0</v>
      </c>
      <c r="BA131" t="s">
        <v>98</v>
      </c>
      <c r="BB131" t="s">
        <v>98</v>
      </c>
      <c r="BC131">
        <v>0</v>
      </c>
      <c r="BD131">
        <v>0</v>
      </c>
      <c r="BE131">
        <v>0</v>
      </c>
      <c r="BG131" t="s">
        <v>98</v>
      </c>
      <c r="BJ131" t="s">
        <v>77</v>
      </c>
      <c r="BK131" t="s">
        <v>77</v>
      </c>
      <c r="BM131" t="s">
        <v>77</v>
      </c>
      <c r="BN131">
        <v>0</v>
      </c>
      <c r="BR131">
        <v>0</v>
      </c>
      <c r="BS131" t="s">
        <v>77</v>
      </c>
      <c r="BT131" t="s">
        <v>98</v>
      </c>
      <c r="BU131" t="s">
        <v>77</v>
      </c>
      <c r="BV131" t="s">
        <v>77</v>
      </c>
      <c r="BW131" t="s">
        <v>77</v>
      </c>
      <c r="BX131">
        <v>0</v>
      </c>
    </row>
    <row r="132" spans="1:76" x14ac:dyDescent="0.45">
      <c r="A132">
        <v>162</v>
      </c>
      <c r="B132" s="1">
        <v>44858.875</v>
      </c>
      <c r="C132" t="s">
        <v>844</v>
      </c>
      <c r="D132" t="s">
        <v>833</v>
      </c>
      <c r="E132" t="s">
        <v>830</v>
      </c>
      <c r="F132">
        <v>1</v>
      </c>
      <c r="G132" t="s">
        <v>1628</v>
      </c>
      <c r="H132" t="s">
        <v>1628</v>
      </c>
      <c r="I132" t="s">
        <v>1620</v>
      </c>
      <c r="J132" t="s">
        <v>542</v>
      </c>
      <c r="K132" t="s">
        <v>852</v>
      </c>
      <c r="L132" t="s">
        <v>79</v>
      </c>
      <c r="M132" t="s">
        <v>853</v>
      </c>
      <c r="N132" t="s">
        <v>853</v>
      </c>
      <c r="O132" t="s">
        <v>75</v>
      </c>
      <c r="P132">
        <v>90325</v>
      </c>
      <c r="Q132" t="s">
        <v>546</v>
      </c>
      <c r="R132">
        <v>90325</v>
      </c>
      <c r="Y132">
        <v>0</v>
      </c>
      <c r="Z132">
        <v>0</v>
      </c>
      <c r="AA132">
        <v>0</v>
      </c>
      <c r="AB132">
        <v>90325</v>
      </c>
      <c r="AC132">
        <v>0</v>
      </c>
      <c r="AD132">
        <v>0</v>
      </c>
      <c r="AE132" t="s">
        <v>77</v>
      </c>
      <c r="AG132" t="s">
        <v>77</v>
      </c>
      <c r="AH132" t="s">
        <v>98</v>
      </c>
      <c r="AI132">
        <v>0</v>
      </c>
      <c r="AJ132" t="s">
        <v>77</v>
      </c>
      <c r="AK132" t="s">
        <v>77</v>
      </c>
      <c r="AL132">
        <v>0</v>
      </c>
      <c r="AM132">
        <v>0</v>
      </c>
      <c r="AN132">
        <v>0</v>
      </c>
      <c r="AO132">
        <v>0</v>
      </c>
      <c r="AP132">
        <v>0</v>
      </c>
      <c r="AQ132" t="s">
        <v>77</v>
      </c>
      <c r="AR132">
        <v>0</v>
      </c>
      <c r="AS132">
        <v>0</v>
      </c>
      <c r="AT132" t="s">
        <v>77</v>
      </c>
      <c r="AU132" t="s">
        <v>77</v>
      </c>
      <c r="AV132" t="s">
        <v>98</v>
      </c>
      <c r="AW132">
        <v>0</v>
      </c>
      <c r="AX132" t="s">
        <v>77</v>
      </c>
      <c r="AY132">
        <v>0</v>
      </c>
      <c r="AZ132">
        <v>0</v>
      </c>
      <c r="BA132" t="s">
        <v>98</v>
      </c>
      <c r="BB132" t="s">
        <v>98</v>
      </c>
      <c r="BC132">
        <v>0</v>
      </c>
      <c r="BD132">
        <v>0</v>
      </c>
      <c r="BE132">
        <v>0</v>
      </c>
      <c r="BG132" t="s">
        <v>98</v>
      </c>
      <c r="BJ132" t="s">
        <v>77</v>
      </c>
      <c r="BK132" t="s">
        <v>77</v>
      </c>
      <c r="BM132" t="s">
        <v>77</v>
      </c>
      <c r="BN132">
        <v>0</v>
      </c>
      <c r="BR132">
        <v>0</v>
      </c>
      <c r="BS132" t="s">
        <v>77</v>
      </c>
      <c r="BT132" t="s">
        <v>98</v>
      </c>
      <c r="BU132" t="s">
        <v>77</v>
      </c>
      <c r="BV132" t="s">
        <v>77</v>
      </c>
      <c r="BW132" t="s">
        <v>77</v>
      </c>
      <c r="BX132">
        <v>0</v>
      </c>
    </row>
    <row r="133" spans="1:76" x14ac:dyDescent="0.45">
      <c r="A133">
        <v>162</v>
      </c>
      <c r="B133" s="1">
        <v>44858.875</v>
      </c>
      <c r="C133" t="s">
        <v>844</v>
      </c>
      <c r="D133" t="s">
        <v>833</v>
      </c>
      <c r="E133" t="s">
        <v>830</v>
      </c>
      <c r="F133">
        <v>1</v>
      </c>
      <c r="G133" t="s">
        <v>1628</v>
      </c>
      <c r="H133" t="s">
        <v>1628</v>
      </c>
      <c r="I133" t="s">
        <v>1620</v>
      </c>
      <c r="J133" t="s">
        <v>542</v>
      </c>
      <c r="K133" t="s">
        <v>854</v>
      </c>
      <c r="L133" t="s">
        <v>87</v>
      </c>
      <c r="M133" t="s">
        <v>854</v>
      </c>
      <c r="N133" t="s">
        <v>854</v>
      </c>
      <c r="O133" t="s">
        <v>75</v>
      </c>
      <c r="P133">
        <v>495540</v>
      </c>
      <c r="Q133" t="s">
        <v>76</v>
      </c>
      <c r="R133">
        <v>495540</v>
      </c>
      <c r="Y133">
        <v>0</v>
      </c>
      <c r="Z133">
        <v>0</v>
      </c>
      <c r="AA133">
        <v>0</v>
      </c>
      <c r="AB133">
        <v>0</v>
      </c>
      <c r="AC133">
        <v>0</v>
      </c>
      <c r="AD133">
        <v>0</v>
      </c>
      <c r="AE133" t="s">
        <v>77</v>
      </c>
      <c r="AG133" t="s">
        <v>77</v>
      </c>
      <c r="AH133" t="s">
        <v>98</v>
      </c>
      <c r="AI133">
        <v>0</v>
      </c>
      <c r="AJ133" t="s">
        <v>77</v>
      </c>
      <c r="AK133" t="s">
        <v>77</v>
      </c>
      <c r="AL133">
        <v>0</v>
      </c>
      <c r="AM133">
        <v>0</v>
      </c>
      <c r="AN133">
        <v>0</v>
      </c>
      <c r="AO133">
        <v>0</v>
      </c>
      <c r="AP133">
        <v>0</v>
      </c>
      <c r="AQ133" t="s">
        <v>77</v>
      </c>
      <c r="AR133">
        <v>0</v>
      </c>
      <c r="AS133">
        <v>0</v>
      </c>
      <c r="AT133" t="s">
        <v>77</v>
      </c>
      <c r="AU133" t="s">
        <v>77</v>
      </c>
      <c r="AV133" t="s">
        <v>98</v>
      </c>
      <c r="AW133">
        <v>0</v>
      </c>
      <c r="AX133" t="s">
        <v>77</v>
      </c>
      <c r="AY133">
        <v>0</v>
      </c>
      <c r="AZ133">
        <v>0</v>
      </c>
      <c r="BA133" t="s">
        <v>98</v>
      </c>
      <c r="BB133" t="s">
        <v>98</v>
      </c>
      <c r="BC133">
        <v>0</v>
      </c>
      <c r="BD133">
        <v>0</v>
      </c>
      <c r="BE133">
        <v>0</v>
      </c>
      <c r="BG133" t="s">
        <v>98</v>
      </c>
      <c r="BJ133" t="s">
        <v>77</v>
      </c>
      <c r="BK133" t="s">
        <v>77</v>
      </c>
      <c r="BM133" t="s">
        <v>77</v>
      </c>
      <c r="BN133">
        <v>0</v>
      </c>
      <c r="BR133">
        <v>0</v>
      </c>
      <c r="BS133" t="s">
        <v>77</v>
      </c>
      <c r="BT133" t="s">
        <v>855</v>
      </c>
      <c r="BU133" t="s">
        <v>77</v>
      </c>
      <c r="BV133" t="s">
        <v>77</v>
      </c>
      <c r="BW133" t="s">
        <v>77</v>
      </c>
      <c r="BX133">
        <v>0</v>
      </c>
    </row>
    <row r="134" spans="1:76" x14ac:dyDescent="0.45">
      <c r="A134">
        <v>162</v>
      </c>
      <c r="B134" s="1">
        <v>44858.875</v>
      </c>
      <c r="C134" t="s">
        <v>844</v>
      </c>
      <c r="D134" t="s">
        <v>833</v>
      </c>
      <c r="E134" t="s">
        <v>830</v>
      </c>
      <c r="F134">
        <v>1</v>
      </c>
      <c r="G134" t="s">
        <v>1628</v>
      </c>
      <c r="H134" t="s">
        <v>1628</v>
      </c>
      <c r="I134" t="s">
        <v>1620</v>
      </c>
      <c r="J134" t="s">
        <v>542</v>
      </c>
      <c r="K134" t="s">
        <v>856</v>
      </c>
      <c r="L134" t="s">
        <v>857</v>
      </c>
      <c r="M134" t="s">
        <v>858</v>
      </c>
      <c r="N134" t="s">
        <v>859</v>
      </c>
      <c r="O134" t="s">
        <v>75</v>
      </c>
      <c r="P134">
        <v>98019.04</v>
      </c>
      <c r="Q134" t="s">
        <v>76</v>
      </c>
      <c r="R134">
        <v>98019.04</v>
      </c>
      <c r="Y134">
        <v>0</v>
      </c>
      <c r="Z134">
        <v>0</v>
      </c>
      <c r="AA134">
        <v>0</v>
      </c>
      <c r="AB134">
        <v>0</v>
      </c>
      <c r="AC134">
        <v>0</v>
      </c>
      <c r="AD134">
        <v>0</v>
      </c>
      <c r="AE134" t="s">
        <v>77</v>
      </c>
      <c r="AG134" t="s">
        <v>77</v>
      </c>
      <c r="AH134" t="s">
        <v>98</v>
      </c>
      <c r="AI134">
        <v>0</v>
      </c>
      <c r="AJ134" t="s">
        <v>77</v>
      </c>
      <c r="AK134" t="s">
        <v>77</v>
      </c>
      <c r="AL134">
        <v>0</v>
      </c>
      <c r="AM134">
        <v>0</v>
      </c>
      <c r="AN134">
        <v>0</v>
      </c>
      <c r="AO134">
        <v>0</v>
      </c>
      <c r="AP134">
        <v>0</v>
      </c>
      <c r="AQ134" t="s">
        <v>77</v>
      </c>
      <c r="AR134">
        <v>0</v>
      </c>
      <c r="AS134">
        <v>98019</v>
      </c>
      <c r="AT134" t="s">
        <v>77</v>
      </c>
      <c r="AU134" t="s">
        <v>77</v>
      </c>
      <c r="AV134" t="s">
        <v>98</v>
      </c>
      <c r="AW134">
        <v>0</v>
      </c>
      <c r="AX134" t="s">
        <v>77</v>
      </c>
      <c r="AY134">
        <v>0</v>
      </c>
      <c r="AZ134">
        <v>0</v>
      </c>
      <c r="BA134" t="s">
        <v>98</v>
      </c>
      <c r="BB134" t="s">
        <v>98</v>
      </c>
      <c r="BC134">
        <v>0</v>
      </c>
      <c r="BD134">
        <v>0</v>
      </c>
      <c r="BE134">
        <v>0</v>
      </c>
      <c r="BG134" t="s">
        <v>98</v>
      </c>
      <c r="BJ134" t="s">
        <v>77</v>
      </c>
      <c r="BK134" t="s">
        <v>77</v>
      </c>
      <c r="BM134" t="s">
        <v>77</v>
      </c>
      <c r="BN134">
        <v>0</v>
      </c>
      <c r="BR134">
        <v>0</v>
      </c>
      <c r="BS134" t="s">
        <v>77</v>
      </c>
      <c r="BT134" t="s">
        <v>98</v>
      </c>
      <c r="BU134" t="s">
        <v>77</v>
      </c>
      <c r="BV134" t="s">
        <v>77</v>
      </c>
      <c r="BW134" t="s">
        <v>77</v>
      </c>
      <c r="BX134">
        <v>0</v>
      </c>
    </row>
    <row r="135" spans="1:76" x14ac:dyDescent="0.45">
      <c r="A135">
        <v>162</v>
      </c>
      <c r="B135" s="1">
        <v>44858.875</v>
      </c>
      <c r="C135" t="s">
        <v>844</v>
      </c>
      <c r="D135" t="s">
        <v>833</v>
      </c>
      <c r="E135" t="s">
        <v>830</v>
      </c>
      <c r="F135">
        <v>1</v>
      </c>
      <c r="G135" t="s">
        <v>1628</v>
      </c>
      <c r="H135" t="s">
        <v>1628</v>
      </c>
      <c r="I135" t="s">
        <v>1620</v>
      </c>
      <c r="J135" t="s">
        <v>542</v>
      </c>
      <c r="K135" t="s">
        <v>845</v>
      </c>
      <c r="L135" t="s">
        <v>81</v>
      </c>
      <c r="M135" t="s">
        <v>846</v>
      </c>
      <c r="N135" t="s">
        <v>860</v>
      </c>
      <c r="O135" t="s">
        <v>75</v>
      </c>
      <c r="P135">
        <v>238144</v>
      </c>
      <c r="Q135" t="s">
        <v>546</v>
      </c>
      <c r="R135">
        <v>238144</v>
      </c>
      <c r="Y135">
        <v>0</v>
      </c>
      <c r="Z135">
        <v>0</v>
      </c>
      <c r="AA135">
        <v>0</v>
      </c>
      <c r="AB135">
        <v>0</v>
      </c>
      <c r="AC135">
        <v>0</v>
      </c>
      <c r="AD135">
        <v>0</v>
      </c>
      <c r="AE135" t="s">
        <v>77</v>
      </c>
      <c r="AG135" t="s">
        <v>77</v>
      </c>
      <c r="AH135" t="s">
        <v>98</v>
      </c>
      <c r="AI135">
        <v>0</v>
      </c>
      <c r="AJ135" t="s">
        <v>77</v>
      </c>
      <c r="AK135" t="s">
        <v>77</v>
      </c>
      <c r="AL135">
        <v>0</v>
      </c>
      <c r="AM135">
        <v>0</v>
      </c>
      <c r="AN135">
        <v>0</v>
      </c>
      <c r="AO135">
        <v>0</v>
      </c>
      <c r="AP135">
        <v>0</v>
      </c>
      <c r="AQ135" t="s">
        <v>77</v>
      </c>
      <c r="AR135">
        <v>0</v>
      </c>
      <c r="AS135">
        <v>0</v>
      </c>
      <c r="AT135" t="s">
        <v>77</v>
      </c>
      <c r="AU135" t="s">
        <v>77</v>
      </c>
      <c r="AV135" t="s">
        <v>98</v>
      </c>
      <c r="AW135">
        <v>0</v>
      </c>
      <c r="AX135" t="s">
        <v>77</v>
      </c>
      <c r="AY135">
        <v>0</v>
      </c>
      <c r="AZ135">
        <v>0</v>
      </c>
      <c r="BA135" t="s">
        <v>98</v>
      </c>
      <c r="BB135" t="s">
        <v>98</v>
      </c>
      <c r="BC135">
        <v>0</v>
      </c>
      <c r="BD135">
        <v>0</v>
      </c>
      <c r="BE135">
        <v>207082</v>
      </c>
      <c r="BG135" t="s">
        <v>98</v>
      </c>
      <c r="BJ135" t="s">
        <v>77</v>
      </c>
      <c r="BK135" t="s">
        <v>77</v>
      </c>
      <c r="BM135" t="s">
        <v>77</v>
      </c>
      <c r="BN135">
        <v>0</v>
      </c>
      <c r="BR135">
        <v>0</v>
      </c>
      <c r="BS135" t="s">
        <v>77</v>
      </c>
      <c r="BT135" t="s">
        <v>98</v>
      </c>
      <c r="BU135" t="s">
        <v>77</v>
      </c>
      <c r="BV135" t="s">
        <v>77</v>
      </c>
      <c r="BW135" t="s">
        <v>77</v>
      </c>
      <c r="BX135">
        <v>0</v>
      </c>
    </row>
    <row r="136" spans="1:76" x14ac:dyDescent="0.45">
      <c r="A136">
        <v>162</v>
      </c>
      <c r="B136" s="1">
        <v>44858.875</v>
      </c>
      <c r="C136" t="s">
        <v>844</v>
      </c>
      <c r="D136" t="s">
        <v>833</v>
      </c>
      <c r="E136" t="s">
        <v>830</v>
      </c>
      <c r="F136">
        <v>1</v>
      </c>
      <c r="G136" t="s">
        <v>1628</v>
      </c>
      <c r="H136" t="s">
        <v>1628</v>
      </c>
      <c r="I136" t="s">
        <v>1620</v>
      </c>
      <c r="J136" t="s">
        <v>542</v>
      </c>
      <c r="K136" t="s">
        <v>861</v>
      </c>
      <c r="L136" t="s">
        <v>85</v>
      </c>
      <c r="M136" t="s">
        <v>861</v>
      </c>
      <c r="N136" t="s">
        <v>862</v>
      </c>
      <c r="O136" t="s">
        <v>75</v>
      </c>
      <c r="P136">
        <v>90325</v>
      </c>
      <c r="Q136" t="s">
        <v>76</v>
      </c>
      <c r="R136">
        <v>90325</v>
      </c>
      <c r="Y136">
        <v>0</v>
      </c>
      <c r="Z136">
        <v>0</v>
      </c>
      <c r="AA136">
        <v>0</v>
      </c>
      <c r="AB136">
        <v>90325</v>
      </c>
      <c r="AC136">
        <v>0</v>
      </c>
      <c r="AD136">
        <v>0</v>
      </c>
      <c r="AE136" t="s">
        <v>77</v>
      </c>
      <c r="AG136" t="s">
        <v>77</v>
      </c>
      <c r="AH136" t="s">
        <v>98</v>
      </c>
      <c r="AI136">
        <v>0</v>
      </c>
      <c r="AJ136" t="s">
        <v>77</v>
      </c>
      <c r="AK136" t="s">
        <v>77</v>
      </c>
      <c r="AL136">
        <v>0</v>
      </c>
      <c r="AM136">
        <v>0</v>
      </c>
      <c r="AN136">
        <v>0</v>
      </c>
      <c r="AO136">
        <v>0</v>
      </c>
      <c r="AP136">
        <v>0</v>
      </c>
      <c r="AQ136" t="s">
        <v>77</v>
      </c>
      <c r="AR136">
        <v>0</v>
      </c>
      <c r="AS136">
        <v>0</v>
      </c>
      <c r="AT136" t="s">
        <v>77</v>
      </c>
      <c r="AU136" t="s">
        <v>77</v>
      </c>
      <c r="AV136" t="s">
        <v>98</v>
      </c>
      <c r="AW136">
        <v>0</v>
      </c>
      <c r="AX136" t="s">
        <v>77</v>
      </c>
      <c r="AY136">
        <v>0</v>
      </c>
      <c r="AZ136">
        <v>0</v>
      </c>
      <c r="BA136" t="s">
        <v>98</v>
      </c>
      <c r="BB136" t="s">
        <v>98</v>
      </c>
      <c r="BC136">
        <v>0</v>
      </c>
      <c r="BD136">
        <v>0</v>
      </c>
      <c r="BE136">
        <v>0</v>
      </c>
      <c r="BG136" t="s">
        <v>98</v>
      </c>
      <c r="BJ136" t="s">
        <v>77</v>
      </c>
      <c r="BK136" t="s">
        <v>77</v>
      </c>
      <c r="BM136" t="s">
        <v>77</v>
      </c>
      <c r="BN136">
        <v>0</v>
      </c>
      <c r="BR136">
        <v>0</v>
      </c>
      <c r="BS136" t="s">
        <v>77</v>
      </c>
      <c r="BT136" t="s">
        <v>98</v>
      </c>
      <c r="BU136" t="s">
        <v>77</v>
      </c>
      <c r="BV136" t="s">
        <v>77</v>
      </c>
      <c r="BW136" t="s">
        <v>77</v>
      </c>
      <c r="BX136">
        <v>0</v>
      </c>
    </row>
    <row r="137" spans="1:76" x14ac:dyDescent="0.45">
      <c r="A137">
        <v>164</v>
      </c>
      <c r="B137" s="1">
        <v>44874.916666666664</v>
      </c>
      <c r="C137" t="s">
        <v>863</v>
      </c>
      <c r="D137" t="s">
        <v>864</v>
      </c>
      <c r="E137" t="s">
        <v>830</v>
      </c>
      <c r="F137">
        <v>0</v>
      </c>
      <c r="G137" t="s">
        <v>1628</v>
      </c>
      <c r="H137" t="s">
        <v>1628</v>
      </c>
      <c r="I137" t="s">
        <v>1620</v>
      </c>
      <c r="J137" t="s">
        <v>542</v>
      </c>
      <c r="K137" t="s">
        <v>77</v>
      </c>
      <c r="L137" t="s">
        <v>74</v>
      </c>
      <c r="M137" t="s">
        <v>865</v>
      </c>
      <c r="N137" t="s">
        <v>866</v>
      </c>
      <c r="O137" t="s">
        <v>75</v>
      </c>
      <c r="P137">
        <v>593909</v>
      </c>
      <c r="Q137" t="s">
        <v>76</v>
      </c>
      <c r="AE137" t="s">
        <v>77</v>
      </c>
      <c r="AG137" t="s">
        <v>77</v>
      </c>
      <c r="AH137" t="s">
        <v>77</v>
      </c>
      <c r="AJ137" t="s">
        <v>77</v>
      </c>
      <c r="AK137" t="s">
        <v>77</v>
      </c>
      <c r="AQ137" t="s">
        <v>77</v>
      </c>
      <c r="AT137" t="s">
        <v>77</v>
      </c>
      <c r="AU137" t="s">
        <v>77</v>
      </c>
      <c r="AV137" t="s">
        <v>77</v>
      </c>
      <c r="AX137" t="s">
        <v>77</v>
      </c>
      <c r="BA137" t="s">
        <v>77</v>
      </c>
      <c r="BB137" t="s">
        <v>77</v>
      </c>
      <c r="BG137" t="s">
        <v>77</v>
      </c>
      <c r="BJ137" t="s">
        <v>77</v>
      </c>
      <c r="BK137" t="s">
        <v>77</v>
      </c>
      <c r="BM137" t="s">
        <v>77</v>
      </c>
      <c r="BS137" t="s">
        <v>77</v>
      </c>
      <c r="BT137" t="s">
        <v>77</v>
      </c>
      <c r="BU137" t="s">
        <v>77</v>
      </c>
      <c r="BV137" t="s">
        <v>77</v>
      </c>
      <c r="BW137" t="s">
        <v>77</v>
      </c>
      <c r="BX137">
        <v>0</v>
      </c>
    </row>
    <row r="138" spans="1:76" x14ac:dyDescent="0.45">
      <c r="A138">
        <v>164</v>
      </c>
      <c r="B138" s="1">
        <v>44874.916666666664</v>
      </c>
      <c r="C138" t="s">
        <v>863</v>
      </c>
      <c r="D138" t="s">
        <v>864</v>
      </c>
      <c r="E138" t="s">
        <v>830</v>
      </c>
      <c r="F138">
        <v>0</v>
      </c>
      <c r="G138" t="s">
        <v>1628</v>
      </c>
      <c r="H138" t="s">
        <v>1628</v>
      </c>
      <c r="I138" t="s">
        <v>1620</v>
      </c>
      <c r="J138" t="s">
        <v>542</v>
      </c>
      <c r="K138" t="s">
        <v>77</v>
      </c>
      <c r="L138" t="s">
        <v>81</v>
      </c>
      <c r="M138" t="s">
        <v>865</v>
      </c>
      <c r="N138" t="s">
        <v>867</v>
      </c>
      <c r="O138" t="s">
        <v>75</v>
      </c>
      <c r="P138">
        <v>9049</v>
      </c>
      <c r="Q138" t="s">
        <v>546</v>
      </c>
      <c r="AE138" t="s">
        <v>77</v>
      </c>
      <c r="AG138" t="s">
        <v>77</v>
      </c>
      <c r="AH138" t="s">
        <v>77</v>
      </c>
      <c r="AJ138" t="s">
        <v>77</v>
      </c>
      <c r="AK138" t="s">
        <v>77</v>
      </c>
      <c r="AQ138" t="s">
        <v>77</v>
      </c>
      <c r="AT138" t="s">
        <v>77</v>
      </c>
      <c r="AU138" t="s">
        <v>77</v>
      </c>
      <c r="AV138" t="s">
        <v>77</v>
      </c>
      <c r="AX138" t="s">
        <v>77</v>
      </c>
      <c r="BA138" t="s">
        <v>77</v>
      </c>
      <c r="BB138" t="s">
        <v>77</v>
      </c>
      <c r="BG138" t="s">
        <v>77</v>
      </c>
      <c r="BJ138" t="s">
        <v>77</v>
      </c>
      <c r="BK138" t="s">
        <v>77</v>
      </c>
      <c r="BM138" t="s">
        <v>77</v>
      </c>
      <c r="BS138" t="s">
        <v>77</v>
      </c>
      <c r="BT138" t="s">
        <v>77</v>
      </c>
      <c r="BU138" t="s">
        <v>77</v>
      </c>
      <c r="BV138" t="s">
        <v>77</v>
      </c>
      <c r="BW138" t="s">
        <v>77</v>
      </c>
      <c r="BX138">
        <v>0</v>
      </c>
    </row>
    <row r="139" spans="1:76" x14ac:dyDescent="0.45">
      <c r="A139">
        <v>166</v>
      </c>
      <c r="B139" s="1">
        <v>44875.841666666667</v>
      </c>
      <c r="C139" t="s">
        <v>868</v>
      </c>
      <c r="D139" t="s">
        <v>833</v>
      </c>
      <c r="E139" t="s">
        <v>869</v>
      </c>
      <c r="F139">
        <v>1</v>
      </c>
      <c r="G139" t="s">
        <v>1629</v>
      </c>
      <c r="H139" t="s">
        <v>1629</v>
      </c>
      <c r="I139" t="s">
        <v>1625</v>
      </c>
      <c r="J139" t="s">
        <v>542</v>
      </c>
      <c r="K139" t="s">
        <v>654</v>
      </c>
      <c r="L139" t="s">
        <v>74</v>
      </c>
      <c r="M139" t="s">
        <v>870</v>
      </c>
      <c r="N139" t="s">
        <v>871</v>
      </c>
      <c r="O139" t="s">
        <v>75</v>
      </c>
      <c r="P139">
        <v>707268</v>
      </c>
      <c r="Q139" t="s">
        <v>76</v>
      </c>
      <c r="R139">
        <v>705255</v>
      </c>
      <c r="S139">
        <v>1</v>
      </c>
      <c r="Z139">
        <v>0</v>
      </c>
      <c r="AA139">
        <v>0</v>
      </c>
      <c r="AE139" t="s">
        <v>77</v>
      </c>
      <c r="AG139" t="s">
        <v>77</v>
      </c>
      <c r="AH139" t="s">
        <v>77</v>
      </c>
      <c r="AI139">
        <v>75000</v>
      </c>
      <c r="AJ139" t="s">
        <v>77</v>
      </c>
      <c r="AK139" t="s">
        <v>77</v>
      </c>
      <c r="AL139">
        <v>0</v>
      </c>
      <c r="AP139">
        <v>0</v>
      </c>
      <c r="AQ139" t="s">
        <v>77</v>
      </c>
      <c r="AR139">
        <v>0</v>
      </c>
      <c r="AT139" t="s">
        <v>77</v>
      </c>
      <c r="AU139" t="s">
        <v>77</v>
      </c>
      <c r="AV139" t="s">
        <v>77</v>
      </c>
      <c r="AW139">
        <v>0</v>
      </c>
      <c r="AX139" t="s">
        <v>77</v>
      </c>
      <c r="AY139">
        <v>376442</v>
      </c>
      <c r="BA139" t="s">
        <v>77</v>
      </c>
      <c r="BB139" t="s">
        <v>77</v>
      </c>
      <c r="BC139">
        <v>0</v>
      </c>
      <c r="BD139">
        <v>41700</v>
      </c>
      <c r="BE139">
        <v>0</v>
      </c>
      <c r="BG139" t="s">
        <v>77</v>
      </c>
      <c r="BJ139" t="s">
        <v>77</v>
      </c>
      <c r="BK139" t="s">
        <v>77</v>
      </c>
      <c r="BM139" t="s">
        <v>77</v>
      </c>
      <c r="BR139">
        <v>0</v>
      </c>
      <c r="BS139" t="s">
        <v>77</v>
      </c>
      <c r="BT139" t="s">
        <v>77</v>
      </c>
      <c r="BU139" t="s">
        <v>77</v>
      </c>
      <c r="BV139" t="s">
        <v>77</v>
      </c>
      <c r="BW139" t="s">
        <v>77</v>
      </c>
      <c r="BX139">
        <v>707268</v>
      </c>
    </row>
    <row r="140" spans="1:76" x14ac:dyDescent="0.45">
      <c r="A140">
        <v>166</v>
      </c>
      <c r="B140" s="1">
        <v>44875.841666666667</v>
      </c>
      <c r="C140" t="s">
        <v>868</v>
      </c>
      <c r="D140" t="s">
        <v>833</v>
      </c>
      <c r="E140" t="s">
        <v>869</v>
      </c>
      <c r="F140">
        <v>1</v>
      </c>
      <c r="G140" t="s">
        <v>1629</v>
      </c>
      <c r="H140" t="s">
        <v>1629</v>
      </c>
      <c r="I140" t="s">
        <v>1625</v>
      </c>
      <c r="J140" t="s">
        <v>542</v>
      </c>
      <c r="K140" t="s">
        <v>654</v>
      </c>
      <c r="L140" t="s">
        <v>74</v>
      </c>
      <c r="M140" t="s">
        <v>872</v>
      </c>
      <c r="N140" t="s">
        <v>873</v>
      </c>
      <c r="O140" t="s">
        <v>75</v>
      </c>
      <c r="P140">
        <v>703242</v>
      </c>
      <c r="Q140" t="s">
        <v>76</v>
      </c>
      <c r="R140">
        <v>705255</v>
      </c>
      <c r="Y140">
        <v>0</v>
      </c>
      <c r="Z140">
        <v>0</v>
      </c>
      <c r="AA140">
        <v>0</v>
      </c>
      <c r="AB140">
        <v>0</v>
      </c>
      <c r="AC140">
        <v>0</v>
      </c>
      <c r="AD140">
        <v>0</v>
      </c>
      <c r="AE140" t="s">
        <v>77</v>
      </c>
      <c r="AG140" t="s">
        <v>874</v>
      </c>
      <c r="AH140" t="s">
        <v>98</v>
      </c>
      <c r="AI140">
        <v>75000</v>
      </c>
      <c r="AJ140" t="s">
        <v>77</v>
      </c>
      <c r="AK140" t="s">
        <v>77</v>
      </c>
      <c r="AL140">
        <v>0</v>
      </c>
      <c r="AM140">
        <v>0</v>
      </c>
      <c r="AN140">
        <v>0</v>
      </c>
      <c r="AO140">
        <v>0</v>
      </c>
      <c r="AP140">
        <v>0</v>
      </c>
      <c r="AQ140" t="s">
        <v>77</v>
      </c>
      <c r="AR140">
        <v>0</v>
      </c>
      <c r="AS140">
        <v>0</v>
      </c>
      <c r="AT140" t="s">
        <v>77</v>
      </c>
      <c r="AU140" t="s">
        <v>77</v>
      </c>
      <c r="AV140" t="s">
        <v>98</v>
      </c>
      <c r="AW140">
        <v>0</v>
      </c>
      <c r="AX140" t="s">
        <v>77</v>
      </c>
      <c r="AY140">
        <v>373429</v>
      </c>
      <c r="AZ140">
        <v>0</v>
      </c>
      <c r="BA140" t="s">
        <v>98</v>
      </c>
      <c r="BB140" t="s">
        <v>98</v>
      </c>
      <c r="BC140">
        <v>0</v>
      </c>
      <c r="BD140">
        <v>41700</v>
      </c>
      <c r="BE140">
        <v>0</v>
      </c>
      <c r="BG140" t="s">
        <v>98</v>
      </c>
      <c r="BJ140" t="s">
        <v>77</v>
      </c>
      <c r="BK140" t="s">
        <v>77</v>
      </c>
      <c r="BM140" t="s">
        <v>77</v>
      </c>
      <c r="BN140">
        <v>0</v>
      </c>
      <c r="BR140">
        <v>0</v>
      </c>
      <c r="BS140" t="s">
        <v>77</v>
      </c>
      <c r="BT140" t="s">
        <v>98</v>
      </c>
      <c r="BU140" t="s">
        <v>77</v>
      </c>
      <c r="BV140" t="s">
        <v>77</v>
      </c>
      <c r="BW140" t="s">
        <v>77</v>
      </c>
      <c r="BX140">
        <v>0</v>
      </c>
    </row>
    <row r="141" spans="1:76" x14ac:dyDescent="0.45">
      <c r="A141">
        <v>166</v>
      </c>
      <c r="B141" s="1">
        <v>44875.841666666667</v>
      </c>
      <c r="C141" t="s">
        <v>868</v>
      </c>
      <c r="D141" t="s">
        <v>833</v>
      </c>
      <c r="E141" t="s">
        <v>869</v>
      </c>
      <c r="F141">
        <v>1</v>
      </c>
      <c r="G141" t="s">
        <v>1629</v>
      </c>
      <c r="H141" t="s">
        <v>1629</v>
      </c>
      <c r="I141" t="s">
        <v>1625</v>
      </c>
      <c r="J141" t="s">
        <v>542</v>
      </c>
      <c r="K141" t="s">
        <v>654</v>
      </c>
      <c r="L141" t="s">
        <v>78</v>
      </c>
      <c r="M141" t="s">
        <v>870</v>
      </c>
      <c r="N141" t="s">
        <v>78</v>
      </c>
      <c r="O141" t="s">
        <v>75</v>
      </c>
      <c r="P141">
        <v>249543</v>
      </c>
      <c r="Q141" t="s">
        <v>76</v>
      </c>
      <c r="R141">
        <v>249543</v>
      </c>
      <c r="S141">
        <v>1</v>
      </c>
      <c r="AE141" t="s">
        <v>77</v>
      </c>
      <c r="AG141" t="s">
        <v>77</v>
      </c>
      <c r="AH141" t="s">
        <v>77</v>
      </c>
      <c r="AJ141" t="s">
        <v>77</v>
      </c>
      <c r="AK141" t="s">
        <v>77</v>
      </c>
      <c r="AN141">
        <v>249543</v>
      </c>
      <c r="AQ141" t="s">
        <v>77</v>
      </c>
      <c r="AT141" t="s">
        <v>77</v>
      </c>
      <c r="AU141" t="s">
        <v>77</v>
      </c>
      <c r="AV141" t="s">
        <v>77</v>
      </c>
      <c r="AX141" t="s">
        <v>77</v>
      </c>
      <c r="BA141" t="s">
        <v>77</v>
      </c>
      <c r="BB141" t="s">
        <v>77</v>
      </c>
      <c r="BG141" t="s">
        <v>77</v>
      </c>
      <c r="BJ141" t="s">
        <v>77</v>
      </c>
      <c r="BK141" t="s">
        <v>77</v>
      </c>
      <c r="BM141" t="s">
        <v>77</v>
      </c>
      <c r="BS141" t="s">
        <v>77</v>
      </c>
      <c r="BT141" t="s">
        <v>77</v>
      </c>
      <c r="BU141" t="s">
        <v>77</v>
      </c>
      <c r="BV141" t="s">
        <v>77</v>
      </c>
      <c r="BW141" t="s">
        <v>77</v>
      </c>
      <c r="BX141">
        <v>249543</v>
      </c>
    </row>
    <row r="142" spans="1:76" x14ac:dyDescent="0.45">
      <c r="A142">
        <v>166</v>
      </c>
      <c r="B142" s="1">
        <v>44875.841666666667</v>
      </c>
      <c r="C142" t="s">
        <v>868</v>
      </c>
      <c r="D142" t="s">
        <v>833</v>
      </c>
      <c r="E142" t="s">
        <v>869</v>
      </c>
      <c r="F142">
        <v>1</v>
      </c>
      <c r="G142" t="s">
        <v>1629</v>
      </c>
      <c r="H142" t="s">
        <v>1629</v>
      </c>
      <c r="I142" t="s">
        <v>1625</v>
      </c>
      <c r="J142" t="s">
        <v>542</v>
      </c>
      <c r="K142" t="s">
        <v>875</v>
      </c>
      <c r="L142" t="s">
        <v>78</v>
      </c>
      <c r="M142" t="s">
        <v>876</v>
      </c>
      <c r="N142" t="s">
        <v>877</v>
      </c>
      <c r="O142" t="s">
        <v>75</v>
      </c>
      <c r="P142">
        <v>249543</v>
      </c>
      <c r="Q142" t="s">
        <v>76</v>
      </c>
      <c r="R142">
        <v>249543</v>
      </c>
      <c r="Y142">
        <v>0</v>
      </c>
      <c r="Z142">
        <v>0</v>
      </c>
      <c r="AA142">
        <v>0</v>
      </c>
      <c r="AB142">
        <v>18000</v>
      </c>
      <c r="AC142">
        <v>0</v>
      </c>
      <c r="AD142">
        <v>0</v>
      </c>
      <c r="AE142" t="s">
        <v>77</v>
      </c>
      <c r="AG142" t="s">
        <v>77</v>
      </c>
      <c r="AH142" t="s">
        <v>98</v>
      </c>
      <c r="AI142">
        <v>0</v>
      </c>
      <c r="AJ142" t="s">
        <v>77</v>
      </c>
      <c r="AK142" t="s">
        <v>77</v>
      </c>
      <c r="AL142">
        <v>39400</v>
      </c>
      <c r="AM142">
        <v>100</v>
      </c>
      <c r="AN142">
        <v>146150</v>
      </c>
      <c r="AO142">
        <v>41000</v>
      </c>
      <c r="AP142">
        <v>0</v>
      </c>
      <c r="AQ142" t="s">
        <v>77</v>
      </c>
      <c r="AR142">
        <v>0</v>
      </c>
      <c r="AS142">
        <v>0</v>
      </c>
      <c r="AT142" t="s">
        <v>77</v>
      </c>
      <c r="AU142" t="s">
        <v>77</v>
      </c>
      <c r="AV142" t="s">
        <v>98</v>
      </c>
      <c r="AW142">
        <v>0</v>
      </c>
      <c r="AX142" t="s">
        <v>77</v>
      </c>
      <c r="AY142">
        <v>0</v>
      </c>
      <c r="AZ142">
        <v>0</v>
      </c>
      <c r="BA142" t="s">
        <v>98</v>
      </c>
      <c r="BB142" t="s">
        <v>98</v>
      </c>
      <c r="BC142">
        <v>0</v>
      </c>
      <c r="BD142">
        <v>0</v>
      </c>
      <c r="BE142">
        <v>0</v>
      </c>
      <c r="BG142" t="s">
        <v>98</v>
      </c>
      <c r="BJ142" t="s">
        <v>77</v>
      </c>
      <c r="BK142" t="s">
        <v>77</v>
      </c>
      <c r="BM142" t="s">
        <v>77</v>
      </c>
      <c r="BN142">
        <v>0</v>
      </c>
      <c r="BR142">
        <v>0</v>
      </c>
      <c r="BS142" t="s">
        <v>77</v>
      </c>
      <c r="BT142" t="s">
        <v>98</v>
      </c>
      <c r="BU142" t="s">
        <v>77</v>
      </c>
      <c r="BV142" t="s">
        <v>77</v>
      </c>
      <c r="BW142" t="s">
        <v>77</v>
      </c>
      <c r="BX142">
        <v>0</v>
      </c>
    </row>
    <row r="143" spans="1:76" x14ac:dyDescent="0.45">
      <c r="A143">
        <v>166</v>
      </c>
      <c r="B143" s="1">
        <v>44875.841666666667</v>
      </c>
      <c r="C143" t="s">
        <v>868</v>
      </c>
      <c r="D143" t="s">
        <v>833</v>
      </c>
      <c r="E143" t="s">
        <v>869</v>
      </c>
      <c r="F143">
        <v>1</v>
      </c>
      <c r="G143" t="s">
        <v>1629</v>
      </c>
      <c r="H143" t="s">
        <v>1629</v>
      </c>
      <c r="I143" t="s">
        <v>1625</v>
      </c>
      <c r="J143" t="s">
        <v>542</v>
      </c>
      <c r="K143" t="s">
        <v>654</v>
      </c>
      <c r="L143" t="s">
        <v>878</v>
      </c>
      <c r="M143" t="s">
        <v>870</v>
      </c>
      <c r="N143" t="s">
        <v>878</v>
      </c>
      <c r="O143" t="s">
        <v>75</v>
      </c>
      <c r="P143">
        <v>40076</v>
      </c>
      <c r="Q143" t="s">
        <v>546</v>
      </c>
      <c r="R143">
        <v>40076</v>
      </c>
      <c r="S143">
        <v>1</v>
      </c>
      <c r="Z143">
        <v>0</v>
      </c>
      <c r="AA143">
        <v>0</v>
      </c>
      <c r="AE143" t="s">
        <v>77</v>
      </c>
      <c r="AG143" t="s">
        <v>77</v>
      </c>
      <c r="AH143" t="s">
        <v>77</v>
      </c>
      <c r="AI143">
        <v>0</v>
      </c>
      <c r="AJ143" t="s">
        <v>77</v>
      </c>
      <c r="AK143" t="s">
        <v>77</v>
      </c>
      <c r="AL143">
        <v>0</v>
      </c>
      <c r="AP143">
        <v>0</v>
      </c>
      <c r="AQ143" t="s">
        <v>77</v>
      </c>
      <c r="AR143">
        <v>0</v>
      </c>
      <c r="AT143" t="s">
        <v>77</v>
      </c>
      <c r="AU143" t="s">
        <v>77</v>
      </c>
      <c r="AV143" t="s">
        <v>77</v>
      </c>
      <c r="AW143">
        <v>0</v>
      </c>
      <c r="AX143" t="s">
        <v>77</v>
      </c>
      <c r="AY143">
        <v>33396</v>
      </c>
      <c r="BA143" t="s">
        <v>77</v>
      </c>
      <c r="BB143" t="s">
        <v>77</v>
      </c>
      <c r="BC143">
        <v>0</v>
      </c>
      <c r="BD143">
        <v>0</v>
      </c>
      <c r="BE143">
        <v>0</v>
      </c>
      <c r="BG143" t="s">
        <v>77</v>
      </c>
      <c r="BJ143" t="s">
        <v>77</v>
      </c>
      <c r="BK143" t="s">
        <v>77</v>
      </c>
      <c r="BM143" t="s">
        <v>77</v>
      </c>
      <c r="BR143">
        <v>0</v>
      </c>
      <c r="BS143" t="s">
        <v>77</v>
      </c>
      <c r="BT143" t="s">
        <v>77</v>
      </c>
      <c r="BU143" t="s">
        <v>77</v>
      </c>
      <c r="BV143" t="s">
        <v>77</v>
      </c>
      <c r="BW143" t="s">
        <v>77</v>
      </c>
      <c r="BX143">
        <v>40076</v>
      </c>
    </row>
    <row r="144" spans="1:76" x14ac:dyDescent="0.45">
      <c r="A144">
        <v>166</v>
      </c>
      <c r="B144" s="1">
        <v>44875.841666666667</v>
      </c>
      <c r="C144" t="s">
        <v>868</v>
      </c>
      <c r="D144" t="s">
        <v>833</v>
      </c>
      <c r="E144" t="s">
        <v>869</v>
      </c>
      <c r="F144">
        <v>1</v>
      </c>
      <c r="G144" t="s">
        <v>1629</v>
      </c>
      <c r="H144" t="s">
        <v>1629</v>
      </c>
      <c r="I144" t="s">
        <v>1625</v>
      </c>
      <c r="J144" t="s">
        <v>542</v>
      </c>
      <c r="K144" t="s">
        <v>654</v>
      </c>
      <c r="L144" t="s">
        <v>81</v>
      </c>
      <c r="M144" t="s">
        <v>870</v>
      </c>
      <c r="N144" t="s">
        <v>879</v>
      </c>
      <c r="O144" t="s">
        <v>75</v>
      </c>
      <c r="P144">
        <v>5659</v>
      </c>
      <c r="Q144" t="s">
        <v>546</v>
      </c>
      <c r="R144">
        <v>5659</v>
      </c>
      <c r="S144">
        <v>1</v>
      </c>
      <c r="Z144">
        <v>0</v>
      </c>
      <c r="AA144">
        <v>0</v>
      </c>
      <c r="AE144" t="s">
        <v>77</v>
      </c>
      <c r="AG144" t="s">
        <v>77</v>
      </c>
      <c r="AH144" t="s">
        <v>77</v>
      </c>
      <c r="AI144">
        <v>0</v>
      </c>
      <c r="AJ144" t="s">
        <v>77</v>
      </c>
      <c r="AK144" t="s">
        <v>77</v>
      </c>
      <c r="AL144">
        <v>0</v>
      </c>
      <c r="AP144">
        <v>0</v>
      </c>
      <c r="AQ144" t="s">
        <v>77</v>
      </c>
      <c r="AR144">
        <v>0</v>
      </c>
      <c r="AT144" t="s">
        <v>77</v>
      </c>
      <c r="AU144" t="s">
        <v>77</v>
      </c>
      <c r="AV144" t="s">
        <v>77</v>
      </c>
      <c r="AW144">
        <v>0</v>
      </c>
      <c r="AX144" t="s">
        <v>77</v>
      </c>
      <c r="AY144">
        <v>4576</v>
      </c>
      <c r="BA144" t="s">
        <v>77</v>
      </c>
      <c r="BB144" t="s">
        <v>77</v>
      </c>
      <c r="BC144">
        <v>0</v>
      </c>
      <c r="BD144">
        <v>0</v>
      </c>
      <c r="BE144">
        <v>0</v>
      </c>
      <c r="BG144" t="s">
        <v>77</v>
      </c>
      <c r="BJ144" t="s">
        <v>77</v>
      </c>
      <c r="BK144" t="s">
        <v>77</v>
      </c>
      <c r="BM144" t="s">
        <v>77</v>
      </c>
      <c r="BR144">
        <v>0</v>
      </c>
      <c r="BS144" t="s">
        <v>77</v>
      </c>
      <c r="BT144" t="s">
        <v>77</v>
      </c>
      <c r="BU144" t="s">
        <v>77</v>
      </c>
      <c r="BV144" t="s">
        <v>77</v>
      </c>
      <c r="BW144" t="s">
        <v>77</v>
      </c>
      <c r="BX144">
        <v>5659</v>
      </c>
    </row>
    <row r="145" spans="1:76" x14ac:dyDescent="0.45">
      <c r="A145">
        <v>171</v>
      </c>
      <c r="B145" s="1">
        <v>44881.125</v>
      </c>
      <c r="C145" t="s">
        <v>880</v>
      </c>
      <c r="D145" t="s">
        <v>833</v>
      </c>
      <c r="E145" t="s">
        <v>881</v>
      </c>
      <c r="F145">
        <v>0</v>
      </c>
      <c r="G145" t="s">
        <v>1630</v>
      </c>
      <c r="H145" t="s">
        <v>1630</v>
      </c>
      <c r="I145" t="s">
        <v>1626</v>
      </c>
      <c r="J145" t="s">
        <v>882</v>
      </c>
      <c r="K145" t="s">
        <v>77</v>
      </c>
      <c r="L145" t="s">
        <v>74</v>
      </c>
      <c r="M145" t="s">
        <v>883</v>
      </c>
      <c r="N145" t="s">
        <v>77</v>
      </c>
      <c r="O145" t="s">
        <v>75</v>
      </c>
      <c r="P145">
        <v>1799363.91</v>
      </c>
      <c r="Q145" t="s">
        <v>76</v>
      </c>
      <c r="S145">
        <v>1</v>
      </c>
      <c r="AE145" t="s">
        <v>77</v>
      </c>
      <c r="AG145" t="s">
        <v>77</v>
      </c>
      <c r="AH145" t="s">
        <v>77</v>
      </c>
      <c r="AJ145" t="s">
        <v>77</v>
      </c>
      <c r="AK145" t="s">
        <v>77</v>
      </c>
      <c r="AQ145" t="s">
        <v>77</v>
      </c>
      <c r="AT145" t="s">
        <v>77</v>
      </c>
      <c r="AU145" t="s">
        <v>77</v>
      </c>
      <c r="AV145" t="s">
        <v>77</v>
      </c>
      <c r="AX145" t="s">
        <v>77</v>
      </c>
      <c r="BA145" t="s">
        <v>77</v>
      </c>
      <c r="BB145" t="s">
        <v>77</v>
      </c>
      <c r="BG145" t="s">
        <v>77</v>
      </c>
      <c r="BJ145" t="s">
        <v>77</v>
      </c>
      <c r="BK145" t="s">
        <v>77</v>
      </c>
      <c r="BM145" t="s">
        <v>77</v>
      </c>
      <c r="BS145" t="s">
        <v>77</v>
      </c>
      <c r="BT145" t="s">
        <v>77</v>
      </c>
      <c r="BU145" t="s">
        <v>77</v>
      </c>
      <c r="BV145" t="s">
        <v>77</v>
      </c>
      <c r="BW145" t="s">
        <v>77</v>
      </c>
      <c r="BX145">
        <v>1799363.91</v>
      </c>
    </row>
    <row r="146" spans="1:76" x14ac:dyDescent="0.45">
      <c r="A146">
        <v>171</v>
      </c>
      <c r="B146" s="1">
        <v>44881.125</v>
      </c>
      <c r="C146" t="s">
        <v>880</v>
      </c>
      <c r="D146" t="s">
        <v>833</v>
      </c>
      <c r="E146" t="s">
        <v>881</v>
      </c>
      <c r="F146">
        <v>0</v>
      </c>
      <c r="G146" t="s">
        <v>1630</v>
      </c>
      <c r="H146" t="s">
        <v>1630</v>
      </c>
      <c r="I146" t="s">
        <v>1626</v>
      </c>
      <c r="J146" t="s">
        <v>882</v>
      </c>
      <c r="K146" t="s">
        <v>77</v>
      </c>
      <c r="L146" t="s">
        <v>74</v>
      </c>
      <c r="M146" t="s">
        <v>883</v>
      </c>
      <c r="N146" t="s">
        <v>77</v>
      </c>
      <c r="O146" t="s">
        <v>75</v>
      </c>
      <c r="P146">
        <v>1860468.77</v>
      </c>
      <c r="Q146" t="s">
        <v>76</v>
      </c>
      <c r="S146">
        <v>1</v>
      </c>
      <c r="AE146" t="s">
        <v>77</v>
      </c>
      <c r="AG146" t="s">
        <v>77</v>
      </c>
      <c r="AH146" t="s">
        <v>77</v>
      </c>
      <c r="AJ146" t="s">
        <v>77</v>
      </c>
      <c r="AK146" t="s">
        <v>77</v>
      </c>
      <c r="AQ146" t="s">
        <v>77</v>
      </c>
      <c r="AT146" t="s">
        <v>77</v>
      </c>
      <c r="AU146" t="s">
        <v>77</v>
      </c>
      <c r="AV146" t="s">
        <v>77</v>
      </c>
      <c r="AX146" t="s">
        <v>77</v>
      </c>
      <c r="BA146" t="s">
        <v>77</v>
      </c>
      <c r="BB146" t="s">
        <v>77</v>
      </c>
      <c r="BG146" t="s">
        <v>77</v>
      </c>
      <c r="BJ146" t="s">
        <v>77</v>
      </c>
      <c r="BK146" t="s">
        <v>77</v>
      </c>
      <c r="BM146" t="s">
        <v>77</v>
      </c>
      <c r="BS146" t="s">
        <v>77</v>
      </c>
      <c r="BT146" t="s">
        <v>77</v>
      </c>
      <c r="BU146" t="s">
        <v>77</v>
      </c>
      <c r="BV146" t="s">
        <v>77</v>
      </c>
      <c r="BW146" t="s">
        <v>77</v>
      </c>
      <c r="BX146">
        <v>1860468.77</v>
      </c>
    </row>
    <row r="147" spans="1:76" x14ac:dyDescent="0.45">
      <c r="A147">
        <v>171</v>
      </c>
      <c r="B147" s="1">
        <v>44881.125</v>
      </c>
      <c r="C147" t="s">
        <v>880</v>
      </c>
      <c r="D147" t="s">
        <v>833</v>
      </c>
      <c r="E147" t="s">
        <v>881</v>
      </c>
      <c r="F147">
        <v>0</v>
      </c>
      <c r="G147" t="s">
        <v>1630</v>
      </c>
      <c r="H147" t="s">
        <v>1630</v>
      </c>
      <c r="I147" t="s">
        <v>1626</v>
      </c>
      <c r="J147" t="s">
        <v>882</v>
      </c>
      <c r="K147" t="s">
        <v>77</v>
      </c>
      <c r="L147" t="s">
        <v>74</v>
      </c>
      <c r="M147" t="s">
        <v>883</v>
      </c>
      <c r="N147" t="s">
        <v>77</v>
      </c>
      <c r="O147" t="s">
        <v>75</v>
      </c>
      <c r="P147">
        <v>2088989.94</v>
      </c>
      <c r="Q147" t="s">
        <v>76</v>
      </c>
      <c r="S147">
        <v>1</v>
      </c>
      <c r="AE147" t="s">
        <v>77</v>
      </c>
      <c r="AG147" t="s">
        <v>77</v>
      </c>
      <c r="AH147" t="s">
        <v>77</v>
      </c>
      <c r="AJ147" t="s">
        <v>77</v>
      </c>
      <c r="AK147" t="s">
        <v>77</v>
      </c>
      <c r="AQ147" t="s">
        <v>77</v>
      </c>
      <c r="AT147" t="s">
        <v>77</v>
      </c>
      <c r="AU147" t="s">
        <v>77</v>
      </c>
      <c r="AV147" t="s">
        <v>77</v>
      </c>
      <c r="AX147" t="s">
        <v>77</v>
      </c>
      <c r="BA147" t="s">
        <v>77</v>
      </c>
      <c r="BB147" t="s">
        <v>77</v>
      </c>
      <c r="BG147" t="s">
        <v>77</v>
      </c>
      <c r="BJ147" t="s">
        <v>77</v>
      </c>
      <c r="BK147" t="s">
        <v>77</v>
      </c>
      <c r="BM147" t="s">
        <v>77</v>
      </c>
      <c r="BS147" t="s">
        <v>77</v>
      </c>
      <c r="BT147" t="s">
        <v>77</v>
      </c>
      <c r="BU147" t="s">
        <v>77</v>
      </c>
      <c r="BV147" t="s">
        <v>77</v>
      </c>
      <c r="BW147" t="s">
        <v>77</v>
      </c>
      <c r="BX147">
        <v>2088989.94</v>
      </c>
    </row>
    <row r="148" spans="1:76" x14ac:dyDescent="0.45">
      <c r="A148">
        <v>171</v>
      </c>
      <c r="B148" s="1">
        <v>44881.125</v>
      </c>
      <c r="C148" t="s">
        <v>880</v>
      </c>
      <c r="D148" t="s">
        <v>833</v>
      </c>
      <c r="E148" t="s">
        <v>881</v>
      </c>
      <c r="F148">
        <v>1</v>
      </c>
      <c r="G148" t="s">
        <v>1630</v>
      </c>
      <c r="H148" t="s">
        <v>1630</v>
      </c>
      <c r="I148" t="s">
        <v>1626</v>
      </c>
      <c r="J148" t="s">
        <v>882</v>
      </c>
      <c r="K148" t="s">
        <v>600</v>
      </c>
      <c r="L148" t="s">
        <v>74</v>
      </c>
      <c r="M148" t="s">
        <v>884</v>
      </c>
      <c r="N148" t="s">
        <v>885</v>
      </c>
      <c r="O148" t="s">
        <v>75</v>
      </c>
      <c r="P148">
        <v>1721874</v>
      </c>
      <c r="Q148" t="s">
        <v>76</v>
      </c>
      <c r="R148">
        <v>1867674.155</v>
      </c>
      <c r="Y148">
        <v>0</v>
      </c>
      <c r="Z148">
        <v>0</v>
      </c>
      <c r="AA148">
        <v>0</v>
      </c>
      <c r="AB148">
        <v>0</v>
      </c>
      <c r="AC148">
        <v>0</v>
      </c>
      <c r="AD148">
        <v>0</v>
      </c>
      <c r="AE148" t="s">
        <v>77</v>
      </c>
      <c r="AG148" t="s">
        <v>77</v>
      </c>
      <c r="AH148" t="s">
        <v>98</v>
      </c>
      <c r="AI148">
        <v>110000</v>
      </c>
      <c r="AJ148" t="s">
        <v>77</v>
      </c>
      <c r="AK148" t="s">
        <v>77</v>
      </c>
      <c r="AL148">
        <v>0</v>
      </c>
      <c r="AM148">
        <v>0</v>
      </c>
      <c r="AN148">
        <v>0</v>
      </c>
      <c r="AO148">
        <v>0</v>
      </c>
      <c r="AP148">
        <v>108150</v>
      </c>
      <c r="AQ148" t="s">
        <v>77</v>
      </c>
      <c r="AR148">
        <v>8650</v>
      </c>
      <c r="AS148">
        <v>0</v>
      </c>
      <c r="AT148" t="s">
        <v>77</v>
      </c>
      <c r="AU148" t="s">
        <v>77</v>
      </c>
      <c r="AV148" t="s">
        <v>98</v>
      </c>
      <c r="AW148">
        <v>210391</v>
      </c>
      <c r="AX148" t="s">
        <v>77</v>
      </c>
      <c r="AY148">
        <v>0</v>
      </c>
      <c r="AZ148">
        <v>0</v>
      </c>
      <c r="BA148" t="s">
        <v>98</v>
      </c>
      <c r="BB148" t="s">
        <v>98</v>
      </c>
      <c r="BC148">
        <v>0</v>
      </c>
      <c r="BD148">
        <v>318079</v>
      </c>
      <c r="BE148">
        <v>0</v>
      </c>
      <c r="BG148" t="s">
        <v>98</v>
      </c>
      <c r="BJ148" t="s">
        <v>77</v>
      </c>
      <c r="BK148" t="s">
        <v>77</v>
      </c>
      <c r="BM148" t="s">
        <v>77</v>
      </c>
      <c r="BN148">
        <v>0</v>
      </c>
      <c r="BR148">
        <v>0</v>
      </c>
      <c r="BS148" t="s">
        <v>77</v>
      </c>
      <c r="BT148" t="s">
        <v>98</v>
      </c>
      <c r="BU148" t="s">
        <v>77</v>
      </c>
      <c r="BV148" t="s">
        <v>77</v>
      </c>
      <c r="BW148" t="s">
        <v>77</v>
      </c>
      <c r="BX148">
        <v>0</v>
      </c>
    </row>
    <row r="149" spans="1:76" x14ac:dyDescent="0.45">
      <c r="A149">
        <v>171</v>
      </c>
      <c r="B149" s="1">
        <v>44881.125</v>
      </c>
      <c r="C149" t="s">
        <v>880</v>
      </c>
      <c r="D149" t="s">
        <v>833</v>
      </c>
      <c r="E149" t="s">
        <v>881</v>
      </c>
      <c r="F149">
        <v>0</v>
      </c>
      <c r="G149" t="s">
        <v>1630</v>
      </c>
      <c r="H149" t="s">
        <v>1630</v>
      </c>
      <c r="I149" t="s">
        <v>1626</v>
      </c>
      <c r="J149" t="s">
        <v>882</v>
      </c>
      <c r="K149" t="s">
        <v>77</v>
      </c>
      <c r="L149" t="s">
        <v>78</v>
      </c>
      <c r="M149" t="s">
        <v>886</v>
      </c>
      <c r="N149" t="s">
        <v>887</v>
      </c>
      <c r="O149" t="s">
        <v>75</v>
      </c>
      <c r="P149">
        <v>275128.5</v>
      </c>
      <c r="Q149" t="s">
        <v>546</v>
      </c>
      <c r="U149">
        <v>1</v>
      </c>
      <c r="W149">
        <v>1</v>
      </c>
      <c r="X149">
        <v>1</v>
      </c>
      <c r="AE149" t="s">
        <v>77</v>
      </c>
      <c r="AG149" t="s">
        <v>77</v>
      </c>
      <c r="AH149" t="s">
        <v>77</v>
      </c>
      <c r="AJ149" t="s">
        <v>77</v>
      </c>
      <c r="AK149" t="s">
        <v>77</v>
      </c>
      <c r="AQ149" t="s">
        <v>77</v>
      </c>
      <c r="AT149" t="s">
        <v>77</v>
      </c>
      <c r="AU149" t="s">
        <v>77</v>
      </c>
      <c r="AV149" t="s">
        <v>77</v>
      </c>
      <c r="AX149" t="s">
        <v>77</v>
      </c>
      <c r="BA149" t="s">
        <v>77</v>
      </c>
      <c r="BB149" t="s">
        <v>77</v>
      </c>
      <c r="BG149" t="s">
        <v>77</v>
      </c>
      <c r="BJ149" t="s">
        <v>77</v>
      </c>
      <c r="BK149" t="s">
        <v>77</v>
      </c>
      <c r="BM149" t="s">
        <v>77</v>
      </c>
      <c r="BS149" t="s">
        <v>77</v>
      </c>
      <c r="BT149" t="s">
        <v>77</v>
      </c>
      <c r="BU149" t="s">
        <v>77</v>
      </c>
      <c r="BV149" t="s">
        <v>77</v>
      </c>
      <c r="BW149" t="s">
        <v>77</v>
      </c>
      <c r="BX149">
        <v>0</v>
      </c>
    </row>
    <row r="150" spans="1:76" x14ac:dyDescent="0.45">
      <c r="A150">
        <v>171</v>
      </c>
      <c r="B150" s="1">
        <v>44881.125</v>
      </c>
      <c r="C150" t="s">
        <v>880</v>
      </c>
      <c r="D150" t="s">
        <v>833</v>
      </c>
      <c r="E150" t="s">
        <v>881</v>
      </c>
      <c r="F150">
        <v>0</v>
      </c>
      <c r="G150" t="s">
        <v>1630</v>
      </c>
      <c r="H150" t="s">
        <v>1630</v>
      </c>
      <c r="I150" t="s">
        <v>1626</v>
      </c>
      <c r="J150" t="s">
        <v>882</v>
      </c>
      <c r="K150" t="s">
        <v>77</v>
      </c>
      <c r="L150" t="s">
        <v>78</v>
      </c>
      <c r="M150" t="s">
        <v>888</v>
      </c>
      <c r="N150" t="s">
        <v>889</v>
      </c>
      <c r="O150" t="s">
        <v>75</v>
      </c>
      <c r="P150">
        <v>250700</v>
      </c>
      <c r="Q150" t="s">
        <v>546</v>
      </c>
      <c r="U150">
        <v>1</v>
      </c>
      <c r="AE150" t="s">
        <v>77</v>
      </c>
      <c r="AG150" t="s">
        <v>77</v>
      </c>
      <c r="AH150" t="s">
        <v>77</v>
      </c>
      <c r="AJ150" t="s">
        <v>77</v>
      </c>
      <c r="AK150" t="s">
        <v>77</v>
      </c>
      <c r="AQ150" t="s">
        <v>77</v>
      </c>
      <c r="AT150" t="s">
        <v>77</v>
      </c>
      <c r="AU150" t="s">
        <v>77</v>
      </c>
      <c r="AV150" t="s">
        <v>77</v>
      </c>
      <c r="AX150" t="s">
        <v>77</v>
      </c>
      <c r="BA150" t="s">
        <v>77</v>
      </c>
      <c r="BB150" t="s">
        <v>77</v>
      </c>
      <c r="BG150" t="s">
        <v>77</v>
      </c>
      <c r="BJ150" t="s">
        <v>77</v>
      </c>
      <c r="BK150" t="s">
        <v>77</v>
      </c>
      <c r="BM150" t="s">
        <v>77</v>
      </c>
      <c r="BS150" t="s">
        <v>77</v>
      </c>
      <c r="BT150" t="s">
        <v>77</v>
      </c>
      <c r="BU150" t="s">
        <v>77</v>
      </c>
      <c r="BV150" t="s">
        <v>77</v>
      </c>
      <c r="BW150" t="s">
        <v>77</v>
      </c>
      <c r="BX150">
        <v>0</v>
      </c>
    </row>
    <row r="151" spans="1:76" x14ac:dyDescent="0.45">
      <c r="A151">
        <v>171</v>
      </c>
      <c r="B151" s="1">
        <v>44881.125</v>
      </c>
      <c r="C151" t="s">
        <v>880</v>
      </c>
      <c r="D151" t="s">
        <v>833</v>
      </c>
      <c r="E151" t="s">
        <v>881</v>
      </c>
      <c r="F151">
        <v>1</v>
      </c>
      <c r="G151" t="s">
        <v>1630</v>
      </c>
      <c r="H151" t="s">
        <v>1630</v>
      </c>
      <c r="I151" t="s">
        <v>1626</v>
      </c>
      <c r="J151" t="s">
        <v>882</v>
      </c>
      <c r="K151" t="s">
        <v>602</v>
      </c>
      <c r="L151" t="s">
        <v>78</v>
      </c>
      <c r="M151" t="s">
        <v>78</v>
      </c>
      <c r="N151" t="s">
        <v>890</v>
      </c>
      <c r="O151" t="s">
        <v>75</v>
      </c>
      <c r="P151">
        <v>269721</v>
      </c>
      <c r="Q151" t="s">
        <v>546</v>
      </c>
      <c r="R151">
        <v>265183.1667</v>
      </c>
      <c r="Y151">
        <v>0</v>
      </c>
      <c r="Z151">
        <v>0</v>
      </c>
      <c r="AA151">
        <v>0</v>
      </c>
      <c r="AB151">
        <v>2250</v>
      </c>
      <c r="AC151">
        <v>0</v>
      </c>
      <c r="AD151">
        <v>0</v>
      </c>
      <c r="AE151" t="s">
        <v>77</v>
      </c>
      <c r="AG151" t="s">
        <v>77</v>
      </c>
      <c r="AH151" t="s">
        <v>98</v>
      </c>
      <c r="AI151">
        <v>0</v>
      </c>
      <c r="AJ151" t="s">
        <v>77</v>
      </c>
      <c r="AK151" t="s">
        <v>77</v>
      </c>
      <c r="AL151">
        <v>171762</v>
      </c>
      <c r="AM151">
        <v>12550</v>
      </c>
      <c r="AN151">
        <v>63950</v>
      </c>
      <c r="AO151">
        <v>14000</v>
      </c>
      <c r="AP151">
        <v>0</v>
      </c>
      <c r="AQ151" t="s">
        <v>77</v>
      </c>
      <c r="AR151">
        <v>0</v>
      </c>
      <c r="AS151">
        <v>0</v>
      </c>
      <c r="AT151" t="s">
        <v>77</v>
      </c>
      <c r="AU151" t="s">
        <v>77</v>
      </c>
      <c r="AV151" t="s">
        <v>98</v>
      </c>
      <c r="AW151">
        <v>0</v>
      </c>
      <c r="AX151" t="s">
        <v>77</v>
      </c>
      <c r="AY151">
        <v>0</v>
      </c>
      <c r="AZ151">
        <v>0</v>
      </c>
      <c r="BA151" t="s">
        <v>98</v>
      </c>
      <c r="BB151" t="s">
        <v>98</v>
      </c>
      <c r="BC151">
        <v>0</v>
      </c>
      <c r="BD151">
        <v>0</v>
      </c>
      <c r="BE151">
        <v>0</v>
      </c>
      <c r="BG151" t="s">
        <v>98</v>
      </c>
      <c r="BJ151" t="s">
        <v>77</v>
      </c>
      <c r="BK151" t="s">
        <v>77</v>
      </c>
      <c r="BM151" t="s">
        <v>77</v>
      </c>
      <c r="BN151">
        <v>0</v>
      </c>
      <c r="BR151">
        <v>0</v>
      </c>
      <c r="BS151" t="s">
        <v>77</v>
      </c>
      <c r="BT151" t="s">
        <v>98</v>
      </c>
      <c r="BU151" t="s">
        <v>77</v>
      </c>
      <c r="BV151" t="s">
        <v>77</v>
      </c>
      <c r="BW151" t="s">
        <v>77</v>
      </c>
      <c r="BX151">
        <v>0</v>
      </c>
    </row>
    <row r="152" spans="1:76" x14ac:dyDescent="0.45">
      <c r="A152">
        <v>171</v>
      </c>
      <c r="B152" s="1">
        <v>44881.125</v>
      </c>
      <c r="C152" t="s">
        <v>880</v>
      </c>
      <c r="D152" t="s">
        <v>833</v>
      </c>
      <c r="E152" t="s">
        <v>881</v>
      </c>
      <c r="F152">
        <v>1</v>
      </c>
      <c r="G152" t="s">
        <v>1630</v>
      </c>
      <c r="H152" t="s">
        <v>1630</v>
      </c>
      <c r="I152" t="s">
        <v>1626</v>
      </c>
      <c r="J152" t="s">
        <v>882</v>
      </c>
      <c r="K152" t="s">
        <v>594</v>
      </c>
      <c r="L152" t="s">
        <v>80</v>
      </c>
      <c r="M152" t="s">
        <v>87</v>
      </c>
      <c r="N152" t="s">
        <v>891</v>
      </c>
      <c r="O152" t="s">
        <v>75</v>
      </c>
      <c r="P152">
        <v>613500</v>
      </c>
      <c r="Q152" t="s">
        <v>76</v>
      </c>
      <c r="R152">
        <v>613500</v>
      </c>
      <c r="Y152">
        <v>0</v>
      </c>
      <c r="Z152">
        <v>0</v>
      </c>
      <c r="AA152">
        <v>0</v>
      </c>
      <c r="AB152">
        <v>0</v>
      </c>
      <c r="AC152">
        <v>0</v>
      </c>
      <c r="AD152">
        <v>0</v>
      </c>
      <c r="AE152" t="s">
        <v>77</v>
      </c>
      <c r="AG152" t="s">
        <v>77</v>
      </c>
      <c r="AH152" t="s">
        <v>892</v>
      </c>
      <c r="AI152">
        <v>0</v>
      </c>
      <c r="AJ152" t="s">
        <v>77</v>
      </c>
      <c r="AK152" t="s">
        <v>77</v>
      </c>
      <c r="AL152">
        <v>0</v>
      </c>
      <c r="AM152">
        <v>0</v>
      </c>
      <c r="AN152">
        <v>0</v>
      </c>
      <c r="AO152">
        <v>0</v>
      </c>
      <c r="AP152">
        <v>0</v>
      </c>
      <c r="AQ152" t="s">
        <v>77</v>
      </c>
      <c r="AR152">
        <v>0</v>
      </c>
      <c r="AS152">
        <v>35150</v>
      </c>
      <c r="AT152" t="s">
        <v>77</v>
      </c>
      <c r="AU152" t="s">
        <v>77</v>
      </c>
      <c r="AV152" t="s">
        <v>98</v>
      </c>
      <c r="AW152">
        <v>0</v>
      </c>
      <c r="AX152" t="s">
        <v>77</v>
      </c>
      <c r="AY152">
        <v>0</v>
      </c>
      <c r="AZ152">
        <v>0</v>
      </c>
      <c r="BA152" t="s">
        <v>98</v>
      </c>
      <c r="BB152" t="s">
        <v>98</v>
      </c>
      <c r="BC152">
        <v>0</v>
      </c>
      <c r="BD152">
        <v>0</v>
      </c>
      <c r="BE152">
        <v>0</v>
      </c>
      <c r="BG152" t="s">
        <v>98</v>
      </c>
      <c r="BJ152" t="s">
        <v>77</v>
      </c>
      <c r="BK152" t="s">
        <v>77</v>
      </c>
      <c r="BM152" t="s">
        <v>77</v>
      </c>
      <c r="BN152">
        <v>0</v>
      </c>
      <c r="BR152">
        <v>0</v>
      </c>
      <c r="BS152" t="s">
        <v>77</v>
      </c>
      <c r="BT152" t="s">
        <v>893</v>
      </c>
      <c r="BU152" t="s">
        <v>77</v>
      </c>
      <c r="BV152" t="s">
        <v>77</v>
      </c>
      <c r="BW152" t="s">
        <v>77</v>
      </c>
      <c r="BX152">
        <v>0</v>
      </c>
    </row>
    <row r="153" spans="1:76" x14ac:dyDescent="0.45">
      <c r="A153">
        <v>175</v>
      </c>
      <c r="B153" s="1">
        <v>44886.888194444444</v>
      </c>
      <c r="C153" t="s">
        <v>894</v>
      </c>
      <c r="D153" t="s">
        <v>833</v>
      </c>
      <c r="E153" t="s">
        <v>895</v>
      </c>
      <c r="F153">
        <v>0</v>
      </c>
      <c r="G153" t="s">
        <v>1631</v>
      </c>
      <c r="H153" t="s">
        <v>1631</v>
      </c>
      <c r="I153" t="s">
        <v>1624</v>
      </c>
      <c r="J153" t="s">
        <v>542</v>
      </c>
      <c r="K153" t="s">
        <v>77</v>
      </c>
      <c r="L153" t="s">
        <v>74</v>
      </c>
      <c r="M153" t="s">
        <v>896</v>
      </c>
      <c r="N153" t="s">
        <v>897</v>
      </c>
      <c r="O153" t="s">
        <v>75</v>
      </c>
      <c r="P153">
        <v>966776.52500000002</v>
      </c>
      <c r="Q153" t="s">
        <v>76</v>
      </c>
      <c r="S153">
        <v>1</v>
      </c>
      <c r="T153">
        <v>1</v>
      </c>
      <c r="AE153" t="s">
        <v>77</v>
      </c>
      <c r="AG153" t="s">
        <v>77</v>
      </c>
      <c r="AH153" t="s">
        <v>77</v>
      </c>
      <c r="AJ153" t="s">
        <v>77</v>
      </c>
      <c r="AK153" t="s">
        <v>77</v>
      </c>
      <c r="AQ153" t="s">
        <v>77</v>
      </c>
      <c r="AT153" t="s">
        <v>77</v>
      </c>
      <c r="AU153" t="s">
        <v>77</v>
      </c>
      <c r="AV153" t="s">
        <v>77</v>
      </c>
      <c r="AX153" t="s">
        <v>77</v>
      </c>
      <c r="BA153" t="s">
        <v>77</v>
      </c>
      <c r="BB153" t="s">
        <v>77</v>
      </c>
      <c r="BG153" t="s">
        <v>77</v>
      </c>
      <c r="BJ153" t="s">
        <v>77</v>
      </c>
      <c r="BK153" t="s">
        <v>77</v>
      </c>
      <c r="BM153" t="s">
        <v>77</v>
      </c>
      <c r="BS153" t="s">
        <v>77</v>
      </c>
      <c r="BT153" t="s">
        <v>77</v>
      </c>
      <c r="BU153" t="s">
        <v>77</v>
      </c>
      <c r="BV153" t="s">
        <v>77</v>
      </c>
      <c r="BW153" t="s">
        <v>77</v>
      </c>
      <c r="BX153">
        <v>966776.52500000002</v>
      </c>
    </row>
    <row r="154" spans="1:76" x14ac:dyDescent="0.45">
      <c r="A154">
        <v>175</v>
      </c>
      <c r="B154" s="1">
        <v>44886.888194444444</v>
      </c>
      <c r="C154" t="s">
        <v>894</v>
      </c>
      <c r="D154" t="s">
        <v>833</v>
      </c>
      <c r="E154" t="s">
        <v>895</v>
      </c>
      <c r="F154">
        <v>0</v>
      </c>
      <c r="G154" t="s">
        <v>1631</v>
      </c>
      <c r="H154" t="s">
        <v>1631</v>
      </c>
      <c r="I154" t="s">
        <v>1624</v>
      </c>
      <c r="J154" t="s">
        <v>542</v>
      </c>
      <c r="K154" t="s">
        <v>77</v>
      </c>
      <c r="L154" t="s">
        <v>74</v>
      </c>
      <c r="M154" t="s">
        <v>898</v>
      </c>
      <c r="N154" t="s">
        <v>77</v>
      </c>
      <c r="O154" t="s">
        <v>75</v>
      </c>
      <c r="P154">
        <v>999838</v>
      </c>
      <c r="Q154" t="s">
        <v>76</v>
      </c>
      <c r="S154">
        <v>1</v>
      </c>
      <c r="W154">
        <v>1</v>
      </c>
      <c r="AE154" t="s">
        <v>77</v>
      </c>
      <c r="AG154" t="s">
        <v>77</v>
      </c>
      <c r="AH154" t="s">
        <v>77</v>
      </c>
      <c r="AJ154" t="s">
        <v>77</v>
      </c>
      <c r="AK154" t="s">
        <v>77</v>
      </c>
      <c r="AQ154" t="s">
        <v>77</v>
      </c>
      <c r="AT154" t="s">
        <v>77</v>
      </c>
      <c r="AU154" t="s">
        <v>77</v>
      </c>
      <c r="AV154" t="s">
        <v>77</v>
      </c>
      <c r="AX154" t="s">
        <v>77</v>
      </c>
      <c r="BA154" t="s">
        <v>77</v>
      </c>
      <c r="BB154" t="s">
        <v>77</v>
      </c>
      <c r="BG154" t="s">
        <v>77</v>
      </c>
      <c r="BJ154" t="s">
        <v>77</v>
      </c>
      <c r="BK154" t="s">
        <v>77</v>
      </c>
      <c r="BM154" t="s">
        <v>77</v>
      </c>
      <c r="BS154" t="s">
        <v>77</v>
      </c>
      <c r="BT154" t="s">
        <v>77</v>
      </c>
      <c r="BU154" t="s">
        <v>77</v>
      </c>
      <c r="BV154" t="s">
        <v>77</v>
      </c>
      <c r="BW154" t="s">
        <v>77</v>
      </c>
      <c r="BX154">
        <v>999838</v>
      </c>
    </row>
    <row r="155" spans="1:76" x14ac:dyDescent="0.45">
      <c r="A155">
        <v>175</v>
      </c>
      <c r="B155" s="1">
        <v>44886.888194444444</v>
      </c>
      <c r="C155" t="s">
        <v>894</v>
      </c>
      <c r="D155" t="s">
        <v>833</v>
      </c>
      <c r="E155" t="s">
        <v>895</v>
      </c>
      <c r="F155">
        <v>1</v>
      </c>
      <c r="G155" t="s">
        <v>1631</v>
      </c>
      <c r="H155" t="s">
        <v>1631</v>
      </c>
      <c r="I155" t="s">
        <v>1624</v>
      </c>
      <c r="J155" t="s">
        <v>542</v>
      </c>
      <c r="K155" t="s">
        <v>543</v>
      </c>
      <c r="L155" t="s">
        <v>74</v>
      </c>
      <c r="M155" t="s">
        <v>899</v>
      </c>
      <c r="N155" t="s">
        <v>900</v>
      </c>
      <c r="O155" t="s">
        <v>75</v>
      </c>
      <c r="P155">
        <v>931749.96</v>
      </c>
      <c r="Q155" t="s">
        <v>76</v>
      </c>
      <c r="R155">
        <v>966121.495</v>
      </c>
      <c r="Y155">
        <v>0</v>
      </c>
      <c r="Z155">
        <v>69875</v>
      </c>
      <c r="AA155">
        <v>44350</v>
      </c>
      <c r="AB155">
        <v>0</v>
      </c>
      <c r="AC155">
        <v>0</v>
      </c>
      <c r="AD155">
        <v>0</v>
      </c>
      <c r="AE155" t="s">
        <v>77</v>
      </c>
      <c r="AG155" t="s">
        <v>901</v>
      </c>
      <c r="AH155" t="s">
        <v>98</v>
      </c>
      <c r="AI155">
        <v>87000</v>
      </c>
      <c r="AJ155" t="s">
        <v>77</v>
      </c>
      <c r="AK155" t="s">
        <v>77</v>
      </c>
      <c r="AL155">
        <v>0</v>
      </c>
      <c r="AM155">
        <v>0</v>
      </c>
      <c r="AN155">
        <v>0</v>
      </c>
      <c r="AO155">
        <v>0</v>
      </c>
      <c r="AP155">
        <v>82000</v>
      </c>
      <c r="AQ155" t="s">
        <v>77</v>
      </c>
      <c r="AR155">
        <v>4900</v>
      </c>
      <c r="AS155">
        <v>0</v>
      </c>
      <c r="AT155" t="s">
        <v>77</v>
      </c>
      <c r="AU155" t="s">
        <v>77</v>
      </c>
      <c r="AV155" t="s">
        <v>98</v>
      </c>
      <c r="AW155">
        <v>97200</v>
      </c>
      <c r="AX155" t="s">
        <v>77</v>
      </c>
      <c r="AY155">
        <v>0</v>
      </c>
      <c r="AZ155">
        <v>0</v>
      </c>
      <c r="BA155" t="s">
        <v>902</v>
      </c>
      <c r="BB155" t="s">
        <v>98</v>
      </c>
      <c r="BC155">
        <v>6925</v>
      </c>
      <c r="BD155">
        <v>104956.8</v>
      </c>
      <c r="BE155">
        <v>0</v>
      </c>
      <c r="BG155" t="s">
        <v>98</v>
      </c>
      <c r="BJ155" t="s">
        <v>77</v>
      </c>
      <c r="BK155" t="s">
        <v>77</v>
      </c>
      <c r="BM155" t="s">
        <v>77</v>
      </c>
      <c r="BN155">
        <v>0</v>
      </c>
      <c r="BR155">
        <v>0</v>
      </c>
      <c r="BS155" t="s">
        <v>77</v>
      </c>
      <c r="BT155" t="s">
        <v>98</v>
      </c>
      <c r="BU155" t="s">
        <v>77</v>
      </c>
      <c r="BV155" t="s">
        <v>77</v>
      </c>
      <c r="BW155" t="s">
        <v>77</v>
      </c>
      <c r="BX155">
        <v>0</v>
      </c>
    </row>
    <row r="156" spans="1:76" x14ac:dyDescent="0.45">
      <c r="A156">
        <v>175</v>
      </c>
      <c r="B156" s="1">
        <v>44886.888194444444</v>
      </c>
      <c r="C156" t="s">
        <v>894</v>
      </c>
      <c r="D156" t="s">
        <v>833</v>
      </c>
      <c r="E156" t="s">
        <v>895</v>
      </c>
      <c r="F156">
        <v>0</v>
      </c>
      <c r="G156" t="s">
        <v>1631</v>
      </c>
      <c r="H156" t="s">
        <v>1631</v>
      </c>
      <c r="I156" t="s">
        <v>1624</v>
      </c>
      <c r="J156" t="s">
        <v>542</v>
      </c>
      <c r="K156" t="s">
        <v>77</v>
      </c>
      <c r="L156" t="s">
        <v>78</v>
      </c>
      <c r="M156" t="s">
        <v>894</v>
      </c>
      <c r="N156" t="s">
        <v>903</v>
      </c>
      <c r="O156" t="s">
        <v>75</v>
      </c>
      <c r="P156">
        <v>172667.1563</v>
      </c>
      <c r="Q156" t="s">
        <v>546</v>
      </c>
      <c r="AE156" t="s">
        <v>77</v>
      </c>
      <c r="AG156" t="s">
        <v>77</v>
      </c>
      <c r="AH156" t="s">
        <v>77</v>
      </c>
      <c r="AJ156" t="s">
        <v>77</v>
      </c>
      <c r="AK156" t="s">
        <v>77</v>
      </c>
      <c r="AQ156" t="s">
        <v>77</v>
      </c>
      <c r="AT156" t="s">
        <v>77</v>
      </c>
      <c r="AU156" t="s">
        <v>77</v>
      </c>
      <c r="AV156" t="s">
        <v>77</v>
      </c>
      <c r="AX156" t="s">
        <v>77</v>
      </c>
      <c r="BA156" t="s">
        <v>77</v>
      </c>
      <c r="BB156" t="s">
        <v>77</v>
      </c>
      <c r="BG156" t="s">
        <v>77</v>
      </c>
      <c r="BJ156" t="s">
        <v>77</v>
      </c>
      <c r="BK156" t="s">
        <v>77</v>
      </c>
      <c r="BM156" t="s">
        <v>77</v>
      </c>
      <c r="BS156" t="s">
        <v>77</v>
      </c>
      <c r="BT156" t="s">
        <v>77</v>
      </c>
      <c r="BU156" t="s">
        <v>77</v>
      </c>
      <c r="BV156" t="s">
        <v>77</v>
      </c>
      <c r="BW156" t="s">
        <v>77</v>
      </c>
      <c r="BX156">
        <v>0</v>
      </c>
    </row>
    <row r="157" spans="1:76" x14ac:dyDescent="0.45">
      <c r="A157">
        <v>175</v>
      </c>
      <c r="B157" s="1">
        <v>44886.888194444444</v>
      </c>
      <c r="C157" t="s">
        <v>894</v>
      </c>
      <c r="D157" t="s">
        <v>833</v>
      </c>
      <c r="E157" t="s">
        <v>895</v>
      </c>
      <c r="F157">
        <v>0</v>
      </c>
      <c r="G157" t="s">
        <v>1631</v>
      </c>
      <c r="H157" t="s">
        <v>1631</v>
      </c>
      <c r="I157" t="s">
        <v>1624</v>
      </c>
      <c r="J157" t="s">
        <v>542</v>
      </c>
      <c r="K157" t="s">
        <v>77</v>
      </c>
      <c r="L157" t="s">
        <v>78</v>
      </c>
      <c r="M157" t="s">
        <v>904</v>
      </c>
      <c r="N157" t="s">
        <v>905</v>
      </c>
      <c r="O157" t="s">
        <v>75</v>
      </c>
      <c r="P157">
        <v>163679.6563</v>
      </c>
      <c r="Q157" t="s">
        <v>546</v>
      </c>
      <c r="AE157" t="s">
        <v>77</v>
      </c>
      <c r="AG157" t="s">
        <v>77</v>
      </c>
      <c r="AH157" t="s">
        <v>77</v>
      </c>
      <c r="AJ157" t="s">
        <v>77</v>
      </c>
      <c r="AK157" t="s">
        <v>77</v>
      </c>
      <c r="AQ157" t="s">
        <v>77</v>
      </c>
      <c r="AT157" t="s">
        <v>77</v>
      </c>
      <c r="AU157" t="s">
        <v>77</v>
      </c>
      <c r="AV157" t="s">
        <v>77</v>
      </c>
      <c r="AX157" t="s">
        <v>77</v>
      </c>
      <c r="BA157" t="s">
        <v>77</v>
      </c>
      <c r="BB157" t="s">
        <v>77</v>
      </c>
      <c r="BG157" t="s">
        <v>77</v>
      </c>
      <c r="BJ157" t="s">
        <v>77</v>
      </c>
      <c r="BK157" t="s">
        <v>77</v>
      </c>
      <c r="BM157" t="s">
        <v>77</v>
      </c>
      <c r="BS157" t="s">
        <v>77</v>
      </c>
      <c r="BT157" t="s">
        <v>77</v>
      </c>
      <c r="BU157" t="s">
        <v>77</v>
      </c>
      <c r="BV157" t="s">
        <v>77</v>
      </c>
      <c r="BW157" t="s">
        <v>77</v>
      </c>
      <c r="BX157">
        <v>0</v>
      </c>
    </row>
    <row r="158" spans="1:76" x14ac:dyDescent="0.45">
      <c r="A158">
        <v>175</v>
      </c>
      <c r="B158" s="1">
        <v>44886.888194444444</v>
      </c>
      <c r="C158" t="s">
        <v>894</v>
      </c>
      <c r="D158" t="s">
        <v>833</v>
      </c>
      <c r="E158" t="s">
        <v>895</v>
      </c>
      <c r="F158">
        <v>0</v>
      </c>
      <c r="G158" t="s">
        <v>1631</v>
      </c>
      <c r="H158" t="s">
        <v>1631</v>
      </c>
      <c r="I158" t="s">
        <v>1624</v>
      </c>
      <c r="J158" t="s">
        <v>542</v>
      </c>
      <c r="K158" t="s">
        <v>77</v>
      </c>
      <c r="L158" t="s">
        <v>78</v>
      </c>
      <c r="M158" t="s">
        <v>906</v>
      </c>
      <c r="N158" t="s">
        <v>907</v>
      </c>
      <c r="O158" t="s">
        <v>75</v>
      </c>
      <c r="P158">
        <v>216608.6</v>
      </c>
      <c r="Q158" t="s">
        <v>546</v>
      </c>
      <c r="W158">
        <v>1</v>
      </c>
      <c r="X158">
        <v>1</v>
      </c>
      <c r="AE158" t="s">
        <v>77</v>
      </c>
      <c r="AG158" t="s">
        <v>77</v>
      </c>
      <c r="AH158" t="s">
        <v>77</v>
      </c>
      <c r="AJ158" t="s">
        <v>77</v>
      </c>
      <c r="AK158" t="s">
        <v>77</v>
      </c>
      <c r="AQ158" t="s">
        <v>77</v>
      </c>
      <c r="AT158" t="s">
        <v>77</v>
      </c>
      <c r="AU158" t="s">
        <v>77</v>
      </c>
      <c r="AV158" t="s">
        <v>77</v>
      </c>
      <c r="AX158" t="s">
        <v>77</v>
      </c>
      <c r="BA158" t="s">
        <v>77</v>
      </c>
      <c r="BB158" t="s">
        <v>77</v>
      </c>
      <c r="BG158" t="s">
        <v>77</v>
      </c>
      <c r="BJ158" t="s">
        <v>77</v>
      </c>
      <c r="BK158" t="s">
        <v>77</v>
      </c>
      <c r="BM158" t="s">
        <v>77</v>
      </c>
      <c r="BS158" t="s">
        <v>77</v>
      </c>
      <c r="BT158" t="s">
        <v>77</v>
      </c>
      <c r="BU158" t="s">
        <v>77</v>
      </c>
      <c r="BV158" t="s">
        <v>77</v>
      </c>
      <c r="BW158" t="s">
        <v>77</v>
      </c>
      <c r="BX158">
        <v>0</v>
      </c>
    </row>
    <row r="159" spans="1:76" x14ac:dyDescent="0.45">
      <c r="A159">
        <v>175</v>
      </c>
      <c r="B159" s="1">
        <v>44886.888194444444</v>
      </c>
      <c r="C159" t="s">
        <v>894</v>
      </c>
      <c r="D159" t="s">
        <v>833</v>
      </c>
      <c r="E159" t="s">
        <v>895</v>
      </c>
      <c r="F159">
        <v>1</v>
      </c>
      <c r="G159" t="s">
        <v>1631</v>
      </c>
      <c r="H159" t="s">
        <v>1631</v>
      </c>
      <c r="I159" t="s">
        <v>1624</v>
      </c>
      <c r="J159" t="s">
        <v>542</v>
      </c>
      <c r="K159" t="s">
        <v>908</v>
      </c>
      <c r="L159" t="s">
        <v>78</v>
      </c>
      <c r="M159" t="s">
        <v>909</v>
      </c>
      <c r="N159" t="s">
        <v>910</v>
      </c>
      <c r="O159" t="s">
        <v>75</v>
      </c>
      <c r="P159">
        <v>158679.66</v>
      </c>
      <c r="Q159" t="s">
        <v>546</v>
      </c>
      <c r="R159">
        <v>177908.76809999999</v>
      </c>
      <c r="Y159">
        <v>0</v>
      </c>
      <c r="Z159">
        <v>0</v>
      </c>
      <c r="AA159">
        <v>0</v>
      </c>
      <c r="AB159">
        <v>9575</v>
      </c>
      <c r="AC159">
        <v>0</v>
      </c>
      <c r="AD159">
        <v>0</v>
      </c>
      <c r="AE159" t="s">
        <v>77</v>
      </c>
      <c r="AG159" t="s">
        <v>77</v>
      </c>
      <c r="AH159" t="s">
        <v>98</v>
      </c>
      <c r="AI159">
        <v>0</v>
      </c>
      <c r="AJ159" t="s">
        <v>77</v>
      </c>
      <c r="AK159" t="s">
        <v>77</v>
      </c>
      <c r="AL159">
        <v>92512</v>
      </c>
      <c r="AM159">
        <v>2500</v>
      </c>
      <c r="AN159">
        <v>37200</v>
      </c>
      <c r="AO159">
        <v>3700</v>
      </c>
      <c r="AP159">
        <v>0</v>
      </c>
      <c r="AQ159" t="s">
        <v>77</v>
      </c>
      <c r="AR159">
        <v>0</v>
      </c>
      <c r="AS159">
        <v>0</v>
      </c>
      <c r="AT159" t="s">
        <v>77</v>
      </c>
      <c r="AU159" t="s">
        <v>77</v>
      </c>
      <c r="AV159" t="s">
        <v>98</v>
      </c>
      <c r="AW159">
        <v>0</v>
      </c>
      <c r="AX159" t="s">
        <v>77</v>
      </c>
      <c r="AY159">
        <v>0</v>
      </c>
      <c r="AZ159">
        <v>0</v>
      </c>
      <c r="BA159" t="s">
        <v>98</v>
      </c>
      <c r="BB159" t="s">
        <v>98</v>
      </c>
      <c r="BC159">
        <v>0</v>
      </c>
      <c r="BD159">
        <v>0</v>
      </c>
      <c r="BE159">
        <v>0</v>
      </c>
      <c r="BG159" t="s">
        <v>98</v>
      </c>
      <c r="BJ159" t="s">
        <v>77</v>
      </c>
      <c r="BK159" t="s">
        <v>77</v>
      </c>
      <c r="BM159" t="s">
        <v>77</v>
      </c>
      <c r="BN159">
        <v>0</v>
      </c>
      <c r="BR159">
        <v>0</v>
      </c>
      <c r="BS159" t="s">
        <v>77</v>
      </c>
      <c r="BT159" t="s">
        <v>911</v>
      </c>
      <c r="BU159" t="s">
        <v>77</v>
      </c>
      <c r="BV159" t="s">
        <v>77</v>
      </c>
      <c r="BW159" t="s">
        <v>77</v>
      </c>
      <c r="BX159">
        <v>0</v>
      </c>
    </row>
    <row r="160" spans="1:76" x14ac:dyDescent="0.45">
      <c r="A160">
        <v>175</v>
      </c>
      <c r="B160" s="1">
        <v>44886.888194444444</v>
      </c>
      <c r="C160" t="s">
        <v>894</v>
      </c>
      <c r="D160" t="s">
        <v>833</v>
      </c>
      <c r="E160" t="s">
        <v>895</v>
      </c>
      <c r="F160">
        <v>1</v>
      </c>
      <c r="G160" t="s">
        <v>1631</v>
      </c>
      <c r="H160" t="s">
        <v>1631</v>
      </c>
      <c r="I160" t="s">
        <v>1624</v>
      </c>
      <c r="J160" t="s">
        <v>542</v>
      </c>
      <c r="K160" t="s">
        <v>912</v>
      </c>
      <c r="L160" t="s">
        <v>87</v>
      </c>
      <c r="M160" t="s">
        <v>913</v>
      </c>
      <c r="N160" t="s">
        <v>914</v>
      </c>
      <c r="O160" t="s">
        <v>75</v>
      </c>
      <c r="P160">
        <v>93710</v>
      </c>
      <c r="Q160" t="s">
        <v>76</v>
      </c>
      <c r="R160">
        <v>93710</v>
      </c>
      <c r="Y160">
        <v>0</v>
      </c>
      <c r="Z160">
        <v>0</v>
      </c>
      <c r="AA160">
        <v>0</v>
      </c>
      <c r="AB160">
        <v>0</v>
      </c>
      <c r="AC160">
        <v>0</v>
      </c>
      <c r="AD160">
        <v>0</v>
      </c>
      <c r="AE160" t="s">
        <v>77</v>
      </c>
      <c r="AG160" t="s">
        <v>915</v>
      </c>
      <c r="AH160" t="s">
        <v>98</v>
      </c>
      <c r="AI160">
        <v>0</v>
      </c>
      <c r="AJ160" t="s">
        <v>77</v>
      </c>
      <c r="AK160" t="s">
        <v>77</v>
      </c>
      <c r="AL160">
        <v>0</v>
      </c>
      <c r="AM160">
        <v>0</v>
      </c>
      <c r="AN160">
        <v>0</v>
      </c>
      <c r="AO160">
        <v>0</v>
      </c>
      <c r="AP160">
        <v>0</v>
      </c>
      <c r="AQ160" t="s">
        <v>77</v>
      </c>
      <c r="AR160">
        <v>0</v>
      </c>
      <c r="AS160">
        <v>0</v>
      </c>
      <c r="AT160" t="s">
        <v>77</v>
      </c>
      <c r="AU160" t="s">
        <v>77</v>
      </c>
      <c r="AV160" t="s">
        <v>98</v>
      </c>
      <c r="AW160">
        <v>0</v>
      </c>
      <c r="AX160" t="s">
        <v>77</v>
      </c>
      <c r="AY160">
        <v>0</v>
      </c>
      <c r="AZ160">
        <v>0</v>
      </c>
      <c r="BA160" t="s">
        <v>98</v>
      </c>
      <c r="BB160" t="s">
        <v>98</v>
      </c>
      <c r="BC160">
        <v>0</v>
      </c>
      <c r="BD160">
        <v>0</v>
      </c>
      <c r="BE160">
        <v>0</v>
      </c>
      <c r="BG160" t="s">
        <v>98</v>
      </c>
      <c r="BJ160" t="s">
        <v>77</v>
      </c>
      <c r="BK160" t="s">
        <v>77</v>
      </c>
      <c r="BM160" t="s">
        <v>77</v>
      </c>
      <c r="BN160">
        <v>0</v>
      </c>
      <c r="BR160">
        <v>0</v>
      </c>
      <c r="BS160" t="s">
        <v>77</v>
      </c>
      <c r="BT160" t="s">
        <v>916</v>
      </c>
      <c r="BU160" t="s">
        <v>77</v>
      </c>
      <c r="BV160" t="s">
        <v>77</v>
      </c>
      <c r="BW160" t="s">
        <v>77</v>
      </c>
      <c r="BX160">
        <v>0</v>
      </c>
    </row>
    <row r="161" spans="1:76" x14ac:dyDescent="0.45">
      <c r="A161">
        <v>180</v>
      </c>
      <c r="B161" s="1">
        <v>44907.737500000003</v>
      </c>
      <c r="C161" t="s">
        <v>917</v>
      </c>
      <c r="D161" t="s">
        <v>833</v>
      </c>
      <c r="E161" t="s">
        <v>834</v>
      </c>
      <c r="F161">
        <v>0</v>
      </c>
      <c r="G161" t="s">
        <v>1632</v>
      </c>
      <c r="H161" t="s">
        <v>1632</v>
      </c>
      <c r="I161" t="s">
        <v>1619</v>
      </c>
      <c r="J161" t="s">
        <v>918</v>
      </c>
      <c r="K161" t="s">
        <v>77</v>
      </c>
      <c r="L161" t="s">
        <v>74</v>
      </c>
      <c r="M161" t="s">
        <v>919</v>
      </c>
      <c r="N161" t="s">
        <v>920</v>
      </c>
      <c r="O161" t="s">
        <v>75</v>
      </c>
      <c r="P161">
        <v>391843</v>
      </c>
      <c r="Q161" t="s">
        <v>546</v>
      </c>
      <c r="S161">
        <v>1</v>
      </c>
      <c r="T161">
        <v>1</v>
      </c>
      <c r="W161">
        <v>1</v>
      </c>
      <c r="AE161" t="s">
        <v>77</v>
      </c>
      <c r="AG161" t="s">
        <v>77</v>
      </c>
      <c r="AH161" t="s">
        <v>77</v>
      </c>
      <c r="AJ161" t="s">
        <v>77</v>
      </c>
      <c r="AK161" t="s">
        <v>77</v>
      </c>
      <c r="AQ161" t="s">
        <v>77</v>
      </c>
      <c r="AT161" t="s">
        <v>77</v>
      </c>
      <c r="AU161" t="s">
        <v>77</v>
      </c>
      <c r="AV161" t="s">
        <v>77</v>
      </c>
      <c r="AX161" t="s">
        <v>77</v>
      </c>
      <c r="BA161" t="s">
        <v>77</v>
      </c>
      <c r="BB161" t="s">
        <v>77</v>
      </c>
      <c r="BG161" t="s">
        <v>77</v>
      </c>
      <c r="BJ161" t="s">
        <v>77</v>
      </c>
      <c r="BK161" t="s">
        <v>77</v>
      </c>
      <c r="BM161" t="s">
        <v>77</v>
      </c>
      <c r="BS161" t="s">
        <v>77</v>
      </c>
      <c r="BT161" t="s">
        <v>77</v>
      </c>
      <c r="BU161" t="s">
        <v>77</v>
      </c>
      <c r="BV161" t="s">
        <v>77</v>
      </c>
      <c r="BW161" t="s">
        <v>77</v>
      </c>
      <c r="BX161">
        <v>391843</v>
      </c>
    </row>
    <row r="162" spans="1:76" x14ac:dyDescent="0.45">
      <c r="A162">
        <v>180</v>
      </c>
      <c r="B162" s="1">
        <v>44907.737500000003</v>
      </c>
      <c r="C162" t="s">
        <v>917</v>
      </c>
      <c r="D162" t="s">
        <v>833</v>
      </c>
      <c r="E162" t="s">
        <v>834</v>
      </c>
      <c r="F162">
        <v>0</v>
      </c>
      <c r="G162" t="s">
        <v>1632</v>
      </c>
      <c r="H162" t="s">
        <v>1632</v>
      </c>
      <c r="I162" t="s">
        <v>1619</v>
      </c>
      <c r="J162" t="s">
        <v>918</v>
      </c>
      <c r="K162" t="s">
        <v>77</v>
      </c>
      <c r="L162" t="s">
        <v>74</v>
      </c>
      <c r="M162" t="s">
        <v>921</v>
      </c>
      <c r="N162" t="s">
        <v>922</v>
      </c>
      <c r="O162" t="s">
        <v>75</v>
      </c>
      <c r="P162">
        <v>556400</v>
      </c>
      <c r="Q162" t="s">
        <v>546</v>
      </c>
      <c r="S162">
        <v>1</v>
      </c>
      <c r="T162">
        <v>1</v>
      </c>
      <c r="W162">
        <v>1</v>
      </c>
      <c r="AE162" t="s">
        <v>77</v>
      </c>
      <c r="AG162" t="s">
        <v>77</v>
      </c>
      <c r="AH162" t="s">
        <v>77</v>
      </c>
      <c r="AJ162" t="s">
        <v>77</v>
      </c>
      <c r="AK162" t="s">
        <v>77</v>
      </c>
      <c r="AQ162" t="s">
        <v>77</v>
      </c>
      <c r="AT162" t="s">
        <v>77</v>
      </c>
      <c r="AU162" t="s">
        <v>77</v>
      </c>
      <c r="AV162" t="s">
        <v>77</v>
      </c>
      <c r="AX162" t="s">
        <v>77</v>
      </c>
      <c r="BA162" t="s">
        <v>77</v>
      </c>
      <c r="BB162" t="s">
        <v>77</v>
      </c>
      <c r="BG162" t="s">
        <v>77</v>
      </c>
      <c r="BJ162" t="s">
        <v>77</v>
      </c>
      <c r="BK162" t="s">
        <v>77</v>
      </c>
      <c r="BM162" t="s">
        <v>77</v>
      </c>
      <c r="BS162" t="s">
        <v>77</v>
      </c>
      <c r="BT162" t="s">
        <v>77</v>
      </c>
      <c r="BU162" t="s">
        <v>77</v>
      </c>
      <c r="BV162" t="s">
        <v>77</v>
      </c>
      <c r="BW162" t="s">
        <v>77</v>
      </c>
      <c r="BX162">
        <v>556400</v>
      </c>
    </row>
    <row r="163" spans="1:76" x14ac:dyDescent="0.45">
      <c r="A163">
        <v>180</v>
      </c>
      <c r="B163" s="1">
        <v>44907.737500000003</v>
      </c>
      <c r="C163" t="s">
        <v>917</v>
      </c>
      <c r="D163" t="s">
        <v>833</v>
      </c>
      <c r="E163" t="s">
        <v>834</v>
      </c>
      <c r="F163">
        <v>0</v>
      </c>
      <c r="G163" t="s">
        <v>1632</v>
      </c>
      <c r="H163" t="s">
        <v>1632</v>
      </c>
      <c r="I163" t="s">
        <v>1619</v>
      </c>
      <c r="J163" t="s">
        <v>918</v>
      </c>
      <c r="K163" t="s">
        <v>77</v>
      </c>
      <c r="L163" t="s">
        <v>74</v>
      </c>
      <c r="M163" t="s">
        <v>923</v>
      </c>
      <c r="N163" t="s">
        <v>924</v>
      </c>
      <c r="O163" t="s">
        <v>75</v>
      </c>
      <c r="P163">
        <v>413565.02500000002</v>
      </c>
      <c r="Q163" t="s">
        <v>546</v>
      </c>
      <c r="AE163" t="s">
        <v>77</v>
      </c>
      <c r="AG163" t="s">
        <v>77</v>
      </c>
      <c r="AH163" t="s">
        <v>77</v>
      </c>
      <c r="AJ163" t="s">
        <v>77</v>
      </c>
      <c r="AK163" t="s">
        <v>77</v>
      </c>
      <c r="AQ163" t="s">
        <v>77</v>
      </c>
      <c r="AT163" t="s">
        <v>77</v>
      </c>
      <c r="AU163" t="s">
        <v>77</v>
      </c>
      <c r="AV163" t="s">
        <v>77</v>
      </c>
      <c r="AX163" t="s">
        <v>77</v>
      </c>
      <c r="BA163" t="s">
        <v>77</v>
      </c>
      <c r="BB163" t="s">
        <v>77</v>
      </c>
      <c r="BG163" t="s">
        <v>77</v>
      </c>
      <c r="BJ163" t="s">
        <v>77</v>
      </c>
      <c r="BK163" t="s">
        <v>77</v>
      </c>
      <c r="BM163" t="s">
        <v>77</v>
      </c>
      <c r="BS163" t="s">
        <v>77</v>
      </c>
      <c r="BT163" t="s">
        <v>77</v>
      </c>
      <c r="BU163" t="s">
        <v>77</v>
      </c>
      <c r="BV163" t="s">
        <v>77</v>
      </c>
      <c r="BW163" t="s">
        <v>77</v>
      </c>
      <c r="BX163">
        <v>0</v>
      </c>
    </row>
    <row r="164" spans="1:76" x14ac:dyDescent="0.45">
      <c r="A164">
        <v>180</v>
      </c>
      <c r="B164" s="1">
        <v>44907.737500000003</v>
      </c>
      <c r="C164" t="s">
        <v>917</v>
      </c>
      <c r="D164" t="s">
        <v>833</v>
      </c>
      <c r="E164" t="s">
        <v>834</v>
      </c>
      <c r="F164">
        <v>1</v>
      </c>
      <c r="G164" t="s">
        <v>1632</v>
      </c>
      <c r="H164" t="s">
        <v>1632</v>
      </c>
      <c r="I164" t="s">
        <v>1619</v>
      </c>
      <c r="J164" t="s">
        <v>918</v>
      </c>
      <c r="K164" t="s">
        <v>925</v>
      </c>
      <c r="L164" t="s">
        <v>74</v>
      </c>
      <c r="M164" t="s">
        <v>926</v>
      </c>
      <c r="N164" t="s">
        <v>927</v>
      </c>
      <c r="O164" t="s">
        <v>75</v>
      </c>
      <c r="P164">
        <v>413566</v>
      </c>
      <c r="Q164" t="s">
        <v>546</v>
      </c>
      <c r="R164">
        <v>443843.50630000001</v>
      </c>
      <c r="Y164">
        <v>0</v>
      </c>
      <c r="Z164">
        <v>0</v>
      </c>
      <c r="AA164">
        <v>0</v>
      </c>
      <c r="AB164">
        <v>0</v>
      </c>
      <c r="AC164">
        <v>0</v>
      </c>
      <c r="AD164">
        <v>0</v>
      </c>
      <c r="AE164" t="s">
        <v>77</v>
      </c>
      <c r="AG164" t="s">
        <v>928</v>
      </c>
      <c r="AH164" t="s">
        <v>98</v>
      </c>
      <c r="AI164">
        <v>37000</v>
      </c>
      <c r="AJ164" t="s">
        <v>77</v>
      </c>
      <c r="AK164" t="s">
        <v>77</v>
      </c>
      <c r="AL164">
        <v>0</v>
      </c>
      <c r="AM164">
        <v>0</v>
      </c>
      <c r="AN164">
        <v>0</v>
      </c>
      <c r="AO164">
        <v>0</v>
      </c>
      <c r="AP164">
        <v>0</v>
      </c>
      <c r="AQ164" t="s">
        <v>77</v>
      </c>
      <c r="AR164">
        <v>0</v>
      </c>
      <c r="AS164">
        <v>0</v>
      </c>
      <c r="AT164" t="s">
        <v>77</v>
      </c>
      <c r="AU164" t="s">
        <v>77</v>
      </c>
      <c r="AV164" t="s">
        <v>98</v>
      </c>
      <c r="AW164">
        <v>17940</v>
      </c>
      <c r="AX164" t="s">
        <v>77</v>
      </c>
      <c r="AY164">
        <v>202060</v>
      </c>
      <c r="AZ164">
        <v>0</v>
      </c>
      <c r="BA164" t="s">
        <v>98</v>
      </c>
      <c r="BB164" t="s">
        <v>98</v>
      </c>
      <c r="BC164">
        <v>0</v>
      </c>
      <c r="BD164">
        <v>54473</v>
      </c>
      <c r="BE164">
        <v>0</v>
      </c>
      <c r="BG164" t="s">
        <v>98</v>
      </c>
      <c r="BJ164" t="s">
        <v>77</v>
      </c>
      <c r="BK164" t="s">
        <v>77</v>
      </c>
      <c r="BM164" t="s">
        <v>77</v>
      </c>
      <c r="BN164">
        <v>0</v>
      </c>
      <c r="BR164">
        <v>0</v>
      </c>
      <c r="BS164" t="s">
        <v>77</v>
      </c>
      <c r="BT164" t="s">
        <v>98</v>
      </c>
      <c r="BU164" t="s">
        <v>77</v>
      </c>
      <c r="BV164" t="s">
        <v>77</v>
      </c>
      <c r="BW164" t="s">
        <v>77</v>
      </c>
      <c r="BX164">
        <v>0</v>
      </c>
    </row>
    <row r="165" spans="1:76" x14ac:dyDescent="0.45">
      <c r="A165">
        <v>180</v>
      </c>
      <c r="B165" s="1">
        <v>44907.737500000003</v>
      </c>
      <c r="C165" t="s">
        <v>917</v>
      </c>
      <c r="D165" t="s">
        <v>833</v>
      </c>
      <c r="E165" t="s">
        <v>834</v>
      </c>
      <c r="F165">
        <v>0</v>
      </c>
      <c r="G165" t="s">
        <v>1632</v>
      </c>
      <c r="H165" t="s">
        <v>1632</v>
      </c>
      <c r="I165" t="s">
        <v>1619</v>
      </c>
      <c r="J165" t="s">
        <v>918</v>
      </c>
      <c r="K165" t="s">
        <v>77</v>
      </c>
      <c r="L165" t="s">
        <v>78</v>
      </c>
      <c r="M165" t="s">
        <v>929</v>
      </c>
      <c r="N165" t="s">
        <v>930</v>
      </c>
      <c r="O165" t="s">
        <v>75</v>
      </c>
      <c r="P165">
        <v>86455</v>
      </c>
      <c r="Q165" t="s">
        <v>546</v>
      </c>
      <c r="U165">
        <v>1</v>
      </c>
      <c r="W165">
        <v>1</v>
      </c>
      <c r="X165">
        <v>1</v>
      </c>
      <c r="AE165" t="s">
        <v>77</v>
      </c>
      <c r="AG165" t="s">
        <v>77</v>
      </c>
      <c r="AH165" t="s">
        <v>77</v>
      </c>
      <c r="AJ165" t="s">
        <v>77</v>
      </c>
      <c r="AK165" t="s">
        <v>77</v>
      </c>
      <c r="AQ165" t="s">
        <v>77</v>
      </c>
      <c r="AT165" t="s">
        <v>77</v>
      </c>
      <c r="AU165" t="s">
        <v>77</v>
      </c>
      <c r="AV165" t="s">
        <v>77</v>
      </c>
      <c r="AX165" t="s">
        <v>77</v>
      </c>
      <c r="BA165" t="s">
        <v>77</v>
      </c>
      <c r="BB165" t="s">
        <v>77</v>
      </c>
      <c r="BG165" t="s">
        <v>77</v>
      </c>
      <c r="BJ165" t="s">
        <v>77</v>
      </c>
      <c r="BK165" t="s">
        <v>77</v>
      </c>
      <c r="BM165" t="s">
        <v>77</v>
      </c>
      <c r="BS165" t="s">
        <v>77</v>
      </c>
      <c r="BT165" t="s">
        <v>77</v>
      </c>
      <c r="BU165" t="s">
        <v>77</v>
      </c>
      <c r="BV165" t="s">
        <v>77</v>
      </c>
      <c r="BW165" t="s">
        <v>77</v>
      </c>
      <c r="BX165">
        <v>0</v>
      </c>
    </row>
    <row r="166" spans="1:76" x14ac:dyDescent="0.45">
      <c r="A166">
        <v>180</v>
      </c>
      <c r="B166" s="1">
        <v>44907.737500000003</v>
      </c>
      <c r="C166" t="s">
        <v>917</v>
      </c>
      <c r="D166" t="s">
        <v>833</v>
      </c>
      <c r="E166" t="s">
        <v>834</v>
      </c>
      <c r="F166">
        <v>0</v>
      </c>
      <c r="G166" t="s">
        <v>1632</v>
      </c>
      <c r="H166" t="s">
        <v>1632</v>
      </c>
      <c r="I166" t="s">
        <v>1619</v>
      </c>
      <c r="J166" t="s">
        <v>918</v>
      </c>
      <c r="K166" t="s">
        <v>77</v>
      </c>
      <c r="L166" t="s">
        <v>78</v>
      </c>
      <c r="M166" t="s">
        <v>931</v>
      </c>
      <c r="N166" t="s">
        <v>77</v>
      </c>
      <c r="O166" t="s">
        <v>75</v>
      </c>
      <c r="P166">
        <v>96250</v>
      </c>
      <c r="Q166" t="s">
        <v>546</v>
      </c>
      <c r="AE166" t="s">
        <v>77</v>
      </c>
      <c r="AG166" t="s">
        <v>77</v>
      </c>
      <c r="AH166" t="s">
        <v>77</v>
      </c>
      <c r="AJ166" t="s">
        <v>77</v>
      </c>
      <c r="AK166" t="s">
        <v>77</v>
      </c>
      <c r="AQ166" t="s">
        <v>77</v>
      </c>
      <c r="AT166" t="s">
        <v>77</v>
      </c>
      <c r="AU166" t="s">
        <v>77</v>
      </c>
      <c r="AV166" t="s">
        <v>77</v>
      </c>
      <c r="AX166" t="s">
        <v>77</v>
      </c>
      <c r="BA166" t="s">
        <v>77</v>
      </c>
      <c r="BB166" t="s">
        <v>77</v>
      </c>
      <c r="BG166" t="s">
        <v>77</v>
      </c>
      <c r="BJ166" t="s">
        <v>77</v>
      </c>
      <c r="BK166" t="s">
        <v>77</v>
      </c>
      <c r="BM166" t="s">
        <v>77</v>
      </c>
      <c r="BS166" t="s">
        <v>77</v>
      </c>
      <c r="BT166" t="s">
        <v>77</v>
      </c>
      <c r="BU166" t="s">
        <v>77</v>
      </c>
      <c r="BV166" t="s">
        <v>77</v>
      </c>
      <c r="BW166" t="s">
        <v>77</v>
      </c>
      <c r="BX166">
        <v>0</v>
      </c>
    </row>
    <row r="167" spans="1:76" x14ac:dyDescent="0.45">
      <c r="A167">
        <v>180</v>
      </c>
      <c r="B167" s="1">
        <v>44907.737500000003</v>
      </c>
      <c r="C167" t="s">
        <v>917</v>
      </c>
      <c r="D167" t="s">
        <v>833</v>
      </c>
      <c r="E167" t="s">
        <v>834</v>
      </c>
      <c r="F167">
        <v>0</v>
      </c>
      <c r="G167" t="s">
        <v>1632</v>
      </c>
      <c r="H167" t="s">
        <v>1632</v>
      </c>
      <c r="I167" t="s">
        <v>1619</v>
      </c>
      <c r="J167" t="s">
        <v>918</v>
      </c>
      <c r="K167" t="s">
        <v>77</v>
      </c>
      <c r="L167" t="s">
        <v>78</v>
      </c>
      <c r="M167" t="s">
        <v>932</v>
      </c>
      <c r="N167" t="s">
        <v>77</v>
      </c>
      <c r="O167" t="s">
        <v>75</v>
      </c>
      <c r="P167">
        <v>78000</v>
      </c>
      <c r="Q167" t="s">
        <v>546</v>
      </c>
      <c r="AE167" t="s">
        <v>77</v>
      </c>
      <c r="AG167" t="s">
        <v>77</v>
      </c>
      <c r="AH167" t="s">
        <v>77</v>
      </c>
      <c r="AJ167" t="s">
        <v>77</v>
      </c>
      <c r="AK167" t="s">
        <v>77</v>
      </c>
      <c r="AQ167" t="s">
        <v>77</v>
      </c>
      <c r="AT167" t="s">
        <v>77</v>
      </c>
      <c r="AU167" t="s">
        <v>77</v>
      </c>
      <c r="AV167" t="s">
        <v>77</v>
      </c>
      <c r="AX167" t="s">
        <v>77</v>
      </c>
      <c r="BA167" t="s">
        <v>77</v>
      </c>
      <c r="BB167" t="s">
        <v>77</v>
      </c>
      <c r="BG167" t="s">
        <v>77</v>
      </c>
      <c r="BJ167" t="s">
        <v>77</v>
      </c>
      <c r="BK167" t="s">
        <v>77</v>
      </c>
      <c r="BM167" t="s">
        <v>77</v>
      </c>
      <c r="BS167" t="s">
        <v>77</v>
      </c>
      <c r="BT167" t="s">
        <v>77</v>
      </c>
      <c r="BU167" t="s">
        <v>77</v>
      </c>
      <c r="BV167" t="s">
        <v>77</v>
      </c>
      <c r="BW167" t="s">
        <v>77</v>
      </c>
      <c r="BX167">
        <v>0</v>
      </c>
    </row>
    <row r="168" spans="1:76" x14ac:dyDescent="0.45">
      <c r="A168">
        <v>180</v>
      </c>
      <c r="B168" s="1">
        <v>44907.737500000003</v>
      </c>
      <c r="C168" t="s">
        <v>917</v>
      </c>
      <c r="D168" t="s">
        <v>833</v>
      </c>
      <c r="E168" t="s">
        <v>834</v>
      </c>
      <c r="F168">
        <v>0</v>
      </c>
      <c r="G168" t="s">
        <v>1632</v>
      </c>
      <c r="H168" t="s">
        <v>1632</v>
      </c>
      <c r="I168" t="s">
        <v>1619</v>
      </c>
      <c r="J168" t="s">
        <v>918</v>
      </c>
      <c r="K168" t="s">
        <v>77</v>
      </c>
      <c r="L168" t="s">
        <v>78</v>
      </c>
      <c r="M168" t="s">
        <v>933</v>
      </c>
      <c r="N168" t="s">
        <v>934</v>
      </c>
      <c r="O168" t="s">
        <v>75</v>
      </c>
      <c r="P168">
        <v>74567.5</v>
      </c>
      <c r="Q168" t="s">
        <v>546</v>
      </c>
      <c r="AE168" t="s">
        <v>77</v>
      </c>
      <c r="AG168" t="s">
        <v>77</v>
      </c>
      <c r="AH168" t="s">
        <v>77</v>
      </c>
      <c r="AJ168" t="s">
        <v>77</v>
      </c>
      <c r="AK168" t="s">
        <v>77</v>
      </c>
      <c r="AQ168" t="s">
        <v>77</v>
      </c>
      <c r="AT168" t="s">
        <v>77</v>
      </c>
      <c r="AU168" t="s">
        <v>77</v>
      </c>
      <c r="AV168" t="s">
        <v>77</v>
      </c>
      <c r="AX168" t="s">
        <v>77</v>
      </c>
      <c r="BA168" t="s">
        <v>77</v>
      </c>
      <c r="BB168" t="s">
        <v>77</v>
      </c>
      <c r="BG168" t="s">
        <v>77</v>
      </c>
      <c r="BJ168" t="s">
        <v>77</v>
      </c>
      <c r="BK168" t="s">
        <v>77</v>
      </c>
      <c r="BM168" t="s">
        <v>77</v>
      </c>
      <c r="BS168" t="s">
        <v>77</v>
      </c>
      <c r="BT168" t="s">
        <v>77</v>
      </c>
      <c r="BU168" t="s">
        <v>77</v>
      </c>
      <c r="BV168" t="s">
        <v>77</v>
      </c>
      <c r="BW168" t="s">
        <v>77</v>
      </c>
      <c r="BX168">
        <v>0</v>
      </c>
    </row>
    <row r="169" spans="1:76" x14ac:dyDescent="0.45">
      <c r="A169">
        <v>180</v>
      </c>
      <c r="B169" s="1">
        <v>44907.737500000003</v>
      </c>
      <c r="C169" t="s">
        <v>917</v>
      </c>
      <c r="D169" t="s">
        <v>833</v>
      </c>
      <c r="E169" t="s">
        <v>834</v>
      </c>
      <c r="F169">
        <v>0</v>
      </c>
      <c r="G169" t="s">
        <v>1632</v>
      </c>
      <c r="H169" t="s">
        <v>1632</v>
      </c>
      <c r="I169" t="s">
        <v>1619</v>
      </c>
      <c r="J169" t="s">
        <v>918</v>
      </c>
      <c r="K169" t="s">
        <v>77</v>
      </c>
      <c r="L169" t="s">
        <v>78</v>
      </c>
      <c r="M169" t="s">
        <v>935</v>
      </c>
      <c r="N169" t="s">
        <v>936</v>
      </c>
      <c r="O169" t="s">
        <v>75</v>
      </c>
      <c r="P169">
        <v>76067.5</v>
      </c>
      <c r="Q169" t="s">
        <v>546</v>
      </c>
      <c r="AE169" t="s">
        <v>77</v>
      </c>
      <c r="AG169" t="s">
        <v>77</v>
      </c>
      <c r="AH169" t="s">
        <v>77</v>
      </c>
      <c r="AJ169" t="s">
        <v>77</v>
      </c>
      <c r="AK169" t="s">
        <v>77</v>
      </c>
      <c r="AQ169" t="s">
        <v>77</v>
      </c>
      <c r="AT169" t="s">
        <v>77</v>
      </c>
      <c r="AU169" t="s">
        <v>77</v>
      </c>
      <c r="AV169" t="s">
        <v>77</v>
      </c>
      <c r="AX169" t="s">
        <v>77</v>
      </c>
      <c r="BA169" t="s">
        <v>77</v>
      </c>
      <c r="BB169" t="s">
        <v>77</v>
      </c>
      <c r="BG169" t="s">
        <v>77</v>
      </c>
      <c r="BJ169" t="s">
        <v>77</v>
      </c>
      <c r="BK169" t="s">
        <v>77</v>
      </c>
      <c r="BM169" t="s">
        <v>77</v>
      </c>
      <c r="BS169" t="s">
        <v>77</v>
      </c>
      <c r="BT169" t="s">
        <v>77</v>
      </c>
      <c r="BU169" t="s">
        <v>77</v>
      </c>
      <c r="BV169" t="s">
        <v>77</v>
      </c>
      <c r="BW169" t="s">
        <v>77</v>
      </c>
      <c r="BX169">
        <v>0</v>
      </c>
    </row>
    <row r="170" spans="1:76" x14ac:dyDescent="0.45">
      <c r="A170">
        <v>180</v>
      </c>
      <c r="B170" s="1">
        <v>44907.737500000003</v>
      </c>
      <c r="C170" t="s">
        <v>917</v>
      </c>
      <c r="D170" t="s">
        <v>833</v>
      </c>
      <c r="E170" t="s">
        <v>834</v>
      </c>
      <c r="F170">
        <v>0</v>
      </c>
      <c r="G170" t="s">
        <v>1632</v>
      </c>
      <c r="H170" t="s">
        <v>1632</v>
      </c>
      <c r="I170" t="s">
        <v>1619</v>
      </c>
      <c r="J170" t="s">
        <v>918</v>
      </c>
      <c r="K170" t="s">
        <v>77</v>
      </c>
      <c r="L170" t="s">
        <v>78</v>
      </c>
      <c r="M170" t="s">
        <v>937</v>
      </c>
      <c r="N170" t="s">
        <v>938</v>
      </c>
      <c r="O170" t="s">
        <v>75</v>
      </c>
      <c r="P170">
        <v>74967.5</v>
      </c>
      <c r="Q170" t="s">
        <v>546</v>
      </c>
      <c r="AE170" t="s">
        <v>77</v>
      </c>
      <c r="AG170" t="s">
        <v>77</v>
      </c>
      <c r="AH170" t="s">
        <v>77</v>
      </c>
      <c r="AJ170" t="s">
        <v>77</v>
      </c>
      <c r="AK170" t="s">
        <v>77</v>
      </c>
      <c r="AQ170" t="s">
        <v>77</v>
      </c>
      <c r="AT170" t="s">
        <v>77</v>
      </c>
      <c r="AU170" t="s">
        <v>77</v>
      </c>
      <c r="AV170" t="s">
        <v>77</v>
      </c>
      <c r="AX170" t="s">
        <v>77</v>
      </c>
      <c r="BA170" t="s">
        <v>77</v>
      </c>
      <c r="BB170" t="s">
        <v>77</v>
      </c>
      <c r="BG170" t="s">
        <v>77</v>
      </c>
      <c r="BJ170" t="s">
        <v>77</v>
      </c>
      <c r="BK170" t="s">
        <v>77</v>
      </c>
      <c r="BM170" t="s">
        <v>77</v>
      </c>
      <c r="BS170" t="s">
        <v>77</v>
      </c>
      <c r="BT170" t="s">
        <v>77</v>
      </c>
      <c r="BU170" t="s">
        <v>77</v>
      </c>
      <c r="BV170" t="s">
        <v>77</v>
      </c>
      <c r="BW170" t="s">
        <v>77</v>
      </c>
      <c r="BX170">
        <v>0</v>
      </c>
    </row>
    <row r="171" spans="1:76" x14ac:dyDescent="0.45">
      <c r="A171">
        <v>180</v>
      </c>
      <c r="B171" s="1">
        <v>44907.737500000003</v>
      </c>
      <c r="C171" t="s">
        <v>917</v>
      </c>
      <c r="D171" t="s">
        <v>833</v>
      </c>
      <c r="E171" t="s">
        <v>834</v>
      </c>
      <c r="F171">
        <v>0</v>
      </c>
      <c r="G171" t="s">
        <v>1632</v>
      </c>
      <c r="H171" t="s">
        <v>1632</v>
      </c>
      <c r="I171" t="s">
        <v>1619</v>
      </c>
      <c r="J171" t="s">
        <v>918</v>
      </c>
      <c r="K171" t="s">
        <v>77</v>
      </c>
      <c r="L171" t="s">
        <v>78</v>
      </c>
      <c r="M171" t="s">
        <v>939</v>
      </c>
      <c r="N171" t="s">
        <v>940</v>
      </c>
      <c r="O171" t="s">
        <v>75</v>
      </c>
      <c r="P171">
        <v>80684.25</v>
      </c>
      <c r="Q171" t="s">
        <v>546</v>
      </c>
      <c r="AE171" t="s">
        <v>77</v>
      </c>
      <c r="AG171" t="s">
        <v>77</v>
      </c>
      <c r="AH171" t="s">
        <v>77</v>
      </c>
      <c r="AJ171" t="s">
        <v>77</v>
      </c>
      <c r="AK171" t="s">
        <v>77</v>
      </c>
      <c r="AQ171" t="s">
        <v>77</v>
      </c>
      <c r="AT171" t="s">
        <v>77</v>
      </c>
      <c r="AU171" t="s">
        <v>77</v>
      </c>
      <c r="AV171" t="s">
        <v>77</v>
      </c>
      <c r="AX171" t="s">
        <v>77</v>
      </c>
      <c r="BA171" t="s">
        <v>77</v>
      </c>
      <c r="BB171" t="s">
        <v>77</v>
      </c>
      <c r="BG171" t="s">
        <v>77</v>
      </c>
      <c r="BJ171" t="s">
        <v>77</v>
      </c>
      <c r="BK171" t="s">
        <v>77</v>
      </c>
      <c r="BM171" t="s">
        <v>77</v>
      </c>
      <c r="BS171" t="s">
        <v>77</v>
      </c>
      <c r="BT171" t="s">
        <v>77</v>
      </c>
      <c r="BU171" t="s">
        <v>77</v>
      </c>
      <c r="BV171" t="s">
        <v>77</v>
      </c>
      <c r="BW171" t="s">
        <v>77</v>
      </c>
      <c r="BX171">
        <v>0</v>
      </c>
    </row>
    <row r="172" spans="1:76" x14ac:dyDescent="0.45">
      <c r="A172">
        <v>180</v>
      </c>
      <c r="B172" s="1">
        <v>44907.737500000003</v>
      </c>
      <c r="C172" t="s">
        <v>917</v>
      </c>
      <c r="D172" t="s">
        <v>833</v>
      </c>
      <c r="E172" t="s">
        <v>834</v>
      </c>
      <c r="F172">
        <v>1</v>
      </c>
      <c r="G172" t="s">
        <v>1632</v>
      </c>
      <c r="H172" t="s">
        <v>1632</v>
      </c>
      <c r="I172" t="s">
        <v>1619</v>
      </c>
      <c r="J172" t="s">
        <v>918</v>
      </c>
      <c r="K172" t="s">
        <v>941</v>
      </c>
      <c r="L172" t="s">
        <v>78</v>
      </c>
      <c r="M172" t="s">
        <v>942</v>
      </c>
      <c r="N172" t="s">
        <v>943</v>
      </c>
      <c r="O172" t="s">
        <v>75</v>
      </c>
      <c r="P172">
        <v>90610</v>
      </c>
      <c r="Q172" t="s">
        <v>546</v>
      </c>
      <c r="R172">
        <v>82200.21875</v>
      </c>
      <c r="Y172">
        <v>0</v>
      </c>
      <c r="Z172">
        <v>0</v>
      </c>
      <c r="AA172">
        <v>0</v>
      </c>
      <c r="AB172">
        <v>0</v>
      </c>
      <c r="AC172">
        <v>0</v>
      </c>
      <c r="AD172">
        <v>0</v>
      </c>
      <c r="AE172" t="s">
        <v>77</v>
      </c>
      <c r="AG172" t="s">
        <v>77</v>
      </c>
      <c r="AH172" t="s">
        <v>98</v>
      </c>
      <c r="AI172">
        <v>0</v>
      </c>
      <c r="AJ172" t="s">
        <v>77</v>
      </c>
      <c r="AK172" t="s">
        <v>77</v>
      </c>
      <c r="AL172">
        <v>60550</v>
      </c>
      <c r="AM172">
        <v>10800</v>
      </c>
      <c r="AN172">
        <v>20200</v>
      </c>
      <c r="AO172">
        <v>4150</v>
      </c>
      <c r="AP172">
        <v>0</v>
      </c>
      <c r="AQ172" t="s">
        <v>77</v>
      </c>
      <c r="AR172">
        <v>0</v>
      </c>
      <c r="AS172">
        <v>0</v>
      </c>
      <c r="AT172" t="s">
        <v>77</v>
      </c>
      <c r="AU172" t="s">
        <v>77</v>
      </c>
      <c r="AV172" t="s">
        <v>98</v>
      </c>
      <c r="AW172">
        <v>0</v>
      </c>
      <c r="AX172" t="s">
        <v>77</v>
      </c>
      <c r="AY172">
        <v>0</v>
      </c>
      <c r="AZ172">
        <v>0</v>
      </c>
      <c r="BA172" t="s">
        <v>98</v>
      </c>
      <c r="BB172" t="s">
        <v>98</v>
      </c>
      <c r="BC172">
        <v>0</v>
      </c>
      <c r="BD172">
        <v>0</v>
      </c>
      <c r="BE172">
        <v>0</v>
      </c>
      <c r="BG172" t="s">
        <v>98</v>
      </c>
      <c r="BJ172" t="s">
        <v>77</v>
      </c>
      <c r="BK172" t="s">
        <v>77</v>
      </c>
      <c r="BM172" t="s">
        <v>77</v>
      </c>
      <c r="BN172">
        <v>0</v>
      </c>
      <c r="BR172">
        <v>0</v>
      </c>
      <c r="BS172" t="s">
        <v>77</v>
      </c>
      <c r="BT172" t="s">
        <v>98</v>
      </c>
      <c r="BU172" t="s">
        <v>77</v>
      </c>
      <c r="BV172" t="s">
        <v>77</v>
      </c>
      <c r="BW172" t="s">
        <v>77</v>
      </c>
      <c r="BX172">
        <v>0</v>
      </c>
    </row>
    <row r="173" spans="1:76" x14ac:dyDescent="0.45">
      <c r="A173">
        <v>180</v>
      </c>
      <c r="B173" s="1">
        <v>44907.737500000003</v>
      </c>
      <c r="C173" t="s">
        <v>917</v>
      </c>
      <c r="D173" t="s">
        <v>833</v>
      </c>
      <c r="E173" t="s">
        <v>834</v>
      </c>
      <c r="F173">
        <v>0</v>
      </c>
      <c r="G173" t="s">
        <v>1632</v>
      </c>
      <c r="H173" t="s">
        <v>1632</v>
      </c>
      <c r="I173" t="s">
        <v>1619</v>
      </c>
      <c r="J173" t="s">
        <v>918</v>
      </c>
      <c r="K173" t="s">
        <v>77</v>
      </c>
      <c r="L173" t="s">
        <v>87</v>
      </c>
      <c r="M173" t="s">
        <v>944</v>
      </c>
      <c r="N173" t="s">
        <v>945</v>
      </c>
      <c r="O173" t="s">
        <v>75</v>
      </c>
      <c r="P173">
        <v>231050</v>
      </c>
      <c r="Q173" t="s">
        <v>546</v>
      </c>
      <c r="AE173" t="s">
        <v>77</v>
      </c>
      <c r="AG173" t="s">
        <v>77</v>
      </c>
      <c r="AH173" t="s">
        <v>77</v>
      </c>
      <c r="AJ173" t="s">
        <v>77</v>
      </c>
      <c r="AK173" t="s">
        <v>77</v>
      </c>
      <c r="AQ173" t="s">
        <v>77</v>
      </c>
      <c r="AT173" t="s">
        <v>77</v>
      </c>
      <c r="AU173" t="s">
        <v>77</v>
      </c>
      <c r="AV173" t="s">
        <v>77</v>
      </c>
      <c r="AX173" t="s">
        <v>77</v>
      </c>
      <c r="BA173" t="s">
        <v>77</v>
      </c>
      <c r="BB173" t="s">
        <v>77</v>
      </c>
      <c r="BG173" t="s">
        <v>77</v>
      </c>
      <c r="BJ173" t="s">
        <v>77</v>
      </c>
      <c r="BK173" t="s">
        <v>77</v>
      </c>
      <c r="BM173" t="s">
        <v>77</v>
      </c>
      <c r="BS173" t="s">
        <v>77</v>
      </c>
      <c r="BT173" t="s">
        <v>77</v>
      </c>
      <c r="BU173" t="s">
        <v>77</v>
      </c>
      <c r="BV173" t="s">
        <v>77</v>
      </c>
      <c r="BW173" t="s">
        <v>77</v>
      </c>
      <c r="BX173">
        <v>0</v>
      </c>
    </row>
    <row r="174" spans="1:76" x14ac:dyDescent="0.45">
      <c r="A174">
        <v>180</v>
      </c>
      <c r="B174" s="1">
        <v>44907.737500000003</v>
      </c>
      <c r="C174" t="s">
        <v>917</v>
      </c>
      <c r="D174" t="s">
        <v>833</v>
      </c>
      <c r="E174" t="s">
        <v>834</v>
      </c>
      <c r="F174">
        <v>0</v>
      </c>
      <c r="G174" t="s">
        <v>1632</v>
      </c>
      <c r="H174" t="s">
        <v>1632</v>
      </c>
      <c r="I174" t="s">
        <v>1619</v>
      </c>
      <c r="J174" t="s">
        <v>918</v>
      </c>
      <c r="K174" t="s">
        <v>77</v>
      </c>
      <c r="L174" t="s">
        <v>87</v>
      </c>
      <c r="M174" t="s">
        <v>946</v>
      </c>
      <c r="N174" t="s">
        <v>77</v>
      </c>
      <c r="O174" t="s">
        <v>75</v>
      </c>
      <c r="P174">
        <v>239880</v>
      </c>
      <c r="Q174" t="s">
        <v>546</v>
      </c>
      <c r="AE174" t="s">
        <v>77</v>
      </c>
      <c r="AG174" t="s">
        <v>77</v>
      </c>
      <c r="AH174" t="s">
        <v>77</v>
      </c>
      <c r="AJ174" t="s">
        <v>77</v>
      </c>
      <c r="AK174" t="s">
        <v>77</v>
      </c>
      <c r="AQ174" t="s">
        <v>77</v>
      </c>
      <c r="AT174" t="s">
        <v>77</v>
      </c>
      <c r="AU174" t="s">
        <v>77</v>
      </c>
      <c r="AV174" t="s">
        <v>77</v>
      </c>
      <c r="AX174" t="s">
        <v>77</v>
      </c>
      <c r="BA174" t="s">
        <v>77</v>
      </c>
      <c r="BB174" t="s">
        <v>77</v>
      </c>
      <c r="BG174" t="s">
        <v>77</v>
      </c>
      <c r="BJ174" t="s">
        <v>77</v>
      </c>
      <c r="BK174" t="s">
        <v>77</v>
      </c>
      <c r="BM174" t="s">
        <v>77</v>
      </c>
      <c r="BS174" t="s">
        <v>77</v>
      </c>
      <c r="BT174" t="s">
        <v>77</v>
      </c>
      <c r="BU174" t="s">
        <v>77</v>
      </c>
      <c r="BV174" t="s">
        <v>77</v>
      </c>
      <c r="BW174" t="s">
        <v>77</v>
      </c>
      <c r="BX174">
        <v>0</v>
      </c>
    </row>
    <row r="175" spans="1:76" x14ac:dyDescent="0.45">
      <c r="A175">
        <v>180</v>
      </c>
      <c r="B175" s="1">
        <v>44907.737500000003</v>
      </c>
      <c r="C175" t="s">
        <v>917</v>
      </c>
      <c r="D175" t="s">
        <v>833</v>
      </c>
      <c r="E175" t="s">
        <v>834</v>
      </c>
      <c r="F175">
        <v>0</v>
      </c>
      <c r="G175" t="s">
        <v>1632</v>
      </c>
      <c r="H175" t="s">
        <v>1632</v>
      </c>
      <c r="I175" t="s">
        <v>1619</v>
      </c>
      <c r="J175" t="s">
        <v>918</v>
      </c>
      <c r="K175" t="s">
        <v>77</v>
      </c>
      <c r="L175" t="s">
        <v>87</v>
      </c>
      <c r="M175" t="s">
        <v>947</v>
      </c>
      <c r="N175" t="s">
        <v>948</v>
      </c>
      <c r="O175" t="s">
        <v>75</v>
      </c>
      <c r="P175">
        <v>224280</v>
      </c>
      <c r="Q175" t="s">
        <v>546</v>
      </c>
      <c r="AE175" t="s">
        <v>77</v>
      </c>
      <c r="AG175" t="s">
        <v>77</v>
      </c>
      <c r="AH175" t="s">
        <v>77</v>
      </c>
      <c r="AJ175" t="s">
        <v>77</v>
      </c>
      <c r="AK175" t="s">
        <v>77</v>
      </c>
      <c r="AQ175" t="s">
        <v>77</v>
      </c>
      <c r="AT175" t="s">
        <v>77</v>
      </c>
      <c r="AU175" t="s">
        <v>77</v>
      </c>
      <c r="AV175" t="s">
        <v>77</v>
      </c>
      <c r="AX175" t="s">
        <v>77</v>
      </c>
      <c r="BA175" t="s">
        <v>77</v>
      </c>
      <c r="BB175" t="s">
        <v>77</v>
      </c>
      <c r="BG175" t="s">
        <v>77</v>
      </c>
      <c r="BJ175" t="s">
        <v>77</v>
      </c>
      <c r="BK175" t="s">
        <v>77</v>
      </c>
      <c r="BM175" t="s">
        <v>77</v>
      </c>
      <c r="BS175" t="s">
        <v>77</v>
      </c>
      <c r="BT175" t="s">
        <v>77</v>
      </c>
      <c r="BU175" t="s">
        <v>77</v>
      </c>
      <c r="BV175" t="s">
        <v>77</v>
      </c>
      <c r="BW175" t="s">
        <v>77</v>
      </c>
      <c r="BX175">
        <v>0</v>
      </c>
    </row>
    <row r="176" spans="1:76" x14ac:dyDescent="0.45">
      <c r="A176">
        <v>180</v>
      </c>
      <c r="B176" s="1">
        <v>44907.737500000003</v>
      </c>
      <c r="C176" t="s">
        <v>917</v>
      </c>
      <c r="D176" t="s">
        <v>833</v>
      </c>
      <c r="E176" t="s">
        <v>834</v>
      </c>
      <c r="F176">
        <v>1</v>
      </c>
      <c r="G176" t="s">
        <v>1632</v>
      </c>
      <c r="H176" t="s">
        <v>1632</v>
      </c>
      <c r="I176" t="s">
        <v>1619</v>
      </c>
      <c r="J176" t="s">
        <v>918</v>
      </c>
      <c r="K176" t="s">
        <v>949</v>
      </c>
      <c r="L176" t="s">
        <v>87</v>
      </c>
      <c r="M176" t="s">
        <v>950</v>
      </c>
      <c r="N176" t="s">
        <v>951</v>
      </c>
      <c r="O176" t="s">
        <v>75</v>
      </c>
      <c r="P176">
        <v>224280</v>
      </c>
      <c r="Q176" t="s">
        <v>546</v>
      </c>
      <c r="R176">
        <v>229872.5</v>
      </c>
      <c r="Y176">
        <v>0</v>
      </c>
      <c r="Z176">
        <v>0</v>
      </c>
      <c r="AA176">
        <v>0</v>
      </c>
      <c r="AB176">
        <v>0</v>
      </c>
      <c r="AC176">
        <v>0</v>
      </c>
      <c r="AD176">
        <v>0</v>
      </c>
      <c r="AE176" t="s">
        <v>77</v>
      </c>
      <c r="AG176" t="s">
        <v>952</v>
      </c>
      <c r="AH176" t="s">
        <v>98</v>
      </c>
      <c r="AI176">
        <v>0</v>
      </c>
      <c r="AJ176" t="s">
        <v>77</v>
      </c>
      <c r="AK176" t="s">
        <v>77</v>
      </c>
      <c r="AL176">
        <v>10400</v>
      </c>
      <c r="AM176">
        <v>22700</v>
      </c>
      <c r="AN176">
        <v>0</v>
      </c>
      <c r="AO176">
        <v>0</v>
      </c>
      <c r="AP176">
        <v>0</v>
      </c>
      <c r="AQ176" t="s">
        <v>77</v>
      </c>
      <c r="AR176">
        <v>0</v>
      </c>
      <c r="AS176">
        <v>44600</v>
      </c>
      <c r="AT176" t="s">
        <v>77</v>
      </c>
      <c r="AU176" t="s">
        <v>77</v>
      </c>
      <c r="AV176" t="s">
        <v>98</v>
      </c>
      <c r="AW176">
        <v>0</v>
      </c>
      <c r="AX176" t="s">
        <v>77</v>
      </c>
      <c r="AY176">
        <v>0</v>
      </c>
      <c r="AZ176">
        <v>0</v>
      </c>
      <c r="BA176" t="s">
        <v>98</v>
      </c>
      <c r="BB176" t="s">
        <v>98</v>
      </c>
      <c r="BC176">
        <v>0</v>
      </c>
      <c r="BD176">
        <v>0</v>
      </c>
      <c r="BE176">
        <v>0</v>
      </c>
      <c r="BG176" t="s">
        <v>98</v>
      </c>
      <c r="BJ176" t="s">
        <v>77</v>
      </c>
      <c r="BK176" t="s">
        <v>77</v>
      </c>
      <c r="BM176" t="s">
        <v>77</v>
      </c>
      <c r="BN176">
        <v>0</v>
      </c>
      <c r="BR176">
        <v>0</v>
      </c>
      <c r="BS176" t="s">
        <v>77</v>
      </c>
      <c r="BT176" t="s">
        <v>953</v>
      </c>
      <c r="BU176" t="s">
        <v>77</v>
      </c>
      <c r="BV176" t="s">
        <v>77</v>
      </c>
      <c r="BW176" t="s">
        <v>77</v>
      </c>
      <c r="BX176">
        <v>0</v>
      </c>
    </row>
    <row r="177" spans="1:76" x14ac:dyDescent="0.45">
      <c r="A177">
        <v>180</v>
      </c>
      <c r="B177" s="1">
        <v>44907.737500000003</v>
      </c>
      <c r="C177" t="s">
        <v>917</v>
      </c>
      <c r="D177" t="s">
        <v>833</v>
      </c>
      <c r="E177" t="s">
        <v>834</v>
      </c>
      <c r="F177">
        <v>0</v>
      </c>
      <c r="G177" t="s">
        <v>1632</v>
      </c>
      <c r="H177" t="s">
        <v>1632</v>
      </c>
      <c r="I177" t="s">
        <v>1619</v>
      </c>
      <c r="J177" t="s">
        <v>918</v>
      </c>
      <c r="K177" t="s">
        <v>77</v>
      </c>
      <c r="L177" t="s">
        <v>82</v>
      </c>
      <c r="M177" t="s">
        <v>923</v>
      </c>
      <c r="N177" t="s">
        <v>954</v>
      </c>
      <c r="O177" t="s">
        <v>75</v>
      </c>
      <c r="P177">
        <v>5786.2349999999997</v>
      </c>
      <c r="Q177" t="s">
        <v>546</v>
      </c>
      <c r="AE177" t="s">
        <v>77</v>
      </c>
      <c r="AG177" t="s">
        <v>77</v>
      </c>
      <c r="AH177" t="s">
        <v>77</v>
      </c>
      <c r="AJ177" t="s">
        <v>77</v>
      </c>
      <c r="AK177" t="s">
        <v>77</v>
      </c>
      <c r="AQ177" t="s">
        <v>77</v>
      </c>
      <c r="AT177" t="s">
        <v>77</v>
      </c>
      <c r="AU177" t="s">
        <v>77</v>
      </c>
      <c r="AV177" t="s">
        <v>77</v>
      </c>
      <c r="AX177" t="s">
        <v>77</v>
      </c>
      <c r="BA177" t="s">
        <v>77</v>
      </c>
      <c r="BB177" t="s">
        <v>77</v>
      </c>
      <c r="BG177" t="s">
        <v>77</v>
      </c>
      <c r="BJ177" t="s">
        <v>77</v>
      </c>
      <c r="BK177" t="s">
        <v>77</v>
      </c>
      <c r="BM177" t="s">
        <v>77</v>
      </c>
      <c r="BS177" t="s">
        <v>77</v>
      </c>
      <c r="BT177" t="s">
        <v>77</v>
      </c>
      <c r="BU177" t="s">
        <v>77</v>
      </c>
      <c r="BV177" t="s">
        <v>77</v>
      </c>
      <c r="BW177" t="s">
        <v>77</v>
      </c>
      <c r="BX177">
        <v>0</v>
      </c>
    </row>
    <row r="178" spans="1:76" x14ac:dyDescent="0.45">
      <c r="A178">
        <v>182</v>
      </c>
      <c r="B178" s="1">
        <v>44910.02847222222</v>
      </c>
      <c r="C178" t="s">
        <v>955</v>
      </c>
      <c r="D178" t="s">
        <v>833</v>
      </c>
      <c r="E178" t="s">
        <v>834</v>
      </c>
      <c r="F178">
        <v>0</v>
      </c>
      <c r="G178" t="s">
        <v>1633</v>
      </c>
      <c r="H178" t="s">
        <v>1633</v>
      </c>
      <c r="I178" t="s">
        <v>1619</v>
      </c>
      <c r="J178" t="s">
        <v>918</v>
      </c>
      <c r="K178" t="s">
        <v>77</v>
      </c>
      <c r="L178" t="s">
        <v>74</v>
      </c>
      <c r="M178" t="s">
        <v>956</v>
      </c>
      <c r="N178" t="s">
        <v>957</v>
      </c>
      <c r="O178" t="s">
        <v>75</v>
      </c>
      <c r="P178">
        <v>771360</v>
      </c>
      <c r="Q178" t="s">
        <v>546</v>
      </c>
      <c r="S178">
        <v>1</v>
      </c>
      <c r="AE178" t="s">
        <v>77</v>
      </c>
      <c r="AG178" t="s">
        <v>77</v>
      </c>
      <c r="AH178" t="s">
        <v>77</v>
      </c>
      <c r="AJ178" t="s">
        <v>77</v>
      </c>
      <c r="AK178" t="s">
        <v>77</v>
      </c>
      <c r="AQ178" t="s">
        <v>77</v>
      </c>
      <c r="AT178" t="s">
        <v>77</v>
      </c>
      <c r="AU178" t="s">
        <v>77</v>
      </c>
      <c r="AV178" t="s">
        <v>77</v>
      </c>
      <c r="AX178" t="s">
        <v>77</v>
      </c>
      <c r="BA178" t="s">
        <v>77</v>
      </c>
      <c r="BB178" t="s">
        <v>77</v>
      </c>
      <c r="BG178" t="s">
        <v>77</v>
      </c>
      <c r="BJ178" t="s">
        <v>77</v>
      </c>
      <c r="BK178" t="s">
        <v>77</v>
      </c>
      <c r="BM178" t="s">
        <v>77</v>
      </c>
      <c r="BS178" t="s">
        <v>77</v>
      </c>
      <c r="BT178" t="s">
        <v>77</v>
      </c>
      <c r="BU178" t="s">
        <v>77</v>
      </c>
      <c r="BV178" t="s">
        <v>77</v>
      </c>
      <c r="BW178" t="s">
        <v>77</v>
      </c>
      <c r="BX178">
        <v>771360</v>
      </c>
    </row>
    <row r="179" spans="1:76" x14ac:dyDescent="0.45">
      <c r="A179">
        <v>182</v>
      </c>
      <c r="B179" s="1">
        <v>44910.02847222222</v>
      </c>
      <c r="C179" t="s">
        <v>955</v>
      </c>
      <c r="D179" t="s">
        <v>833</v>
      </c>
      <c r="E179" t="s">
        <v>834</v>
      </c>
      <c r="F179">
        <v>0</v>
      </c>
      <c r="G179" t="s">
        <v>1633</v>
      </c>
      <c r="H179" t="s">
        <v>1633</v>
      </c>
      <c r="I179" t="s">
        <v>1619</v>
      </c>
      <c r="J179" t="s">
        <v>918</v>
      </c>
      <c r="K179" t="s">
        <v>77</v>
      </c>
      <c r="L179" t="s">
        <v>74</v>
      </c>
      <c r="M179" t="s">
        <v>956</v>
      </c>
      <c r="N179" t="s">
        <v>958</v>
      </c>
      <c r="O179" t="s">
        <v>75</v>
      </c>
      <c r="P179">
        <v>59267</v>
      </c>
      <c r="Q179" t="s">
        <v>546</v>
      </c>
      <c r="S179">
        <v>1</v>
      </c>
      <c r="AE179" t="s">
        <v>77</v>
      </c>
      <c r="AG179" t="s">
        <v>77</v>
      </c>
      <c r="AH179" t="s">
        <v>77</v>
      </c>
      <c r="AJ179" t="s">
        <v>77</v>
      </c>
      <c r="AK179" t="s">
        <v>77</v>
      </c>
      <c r="AQ179" t="s">
        <v>77</v>
      </c>
      <c r="AT179" t="s">
        <v>77</v>
      </c>
      <c r="AU179" t="s">
        <v>77</v>
      </c>
      <c r="AV179" t="s">
        <v>77</v>
      </c>
      <c r="AX179" t="s">
        <v>77</v>
      </c>
      <c r="BA179" t="s">
        <v>77</v>
      </c>
      <c r="BB179" t="s">
        <v>77</v>
      </c>
      <c r="BG179" t="s">
        <v>77</v>
      </c>
      <c r="BJ179" t="s">
        <v>77</v>
      </c>
      <c r="BK179" t="s">
        <v>77</v>
      </c>
      <c r="BM179" t="s">
        <v>77</v>
      </c>
      <c r="BS179" t="s">
        <v>77</v>
      </c>
      <c r="BT179" t="s">
        <v>77</v>
      </c>
      <c r="BU179" t="s">
        <v>77</v>
      </c>
      <c r="BV179" t="s">
        <v>77</v>
      </c>
      <c r="BW179" t="s">
        <v>77</v>
      </c>
      <c r="BX179">
        <v>59267</v>
      </c>
    </row>
    <row r="180" spans="1:76" x14ac:dyDescent="0.45">
      <c r="A180">
        <v>182</v>
      </c>
      <c r="B180" s="1">
        <v>44910.02847222222</v>
      </c>
      <c r="C180" t="s">
        <v>955</v>
      </c>
      <c r="D180" t="s">
        <v>833</v>
      </c>
      <c r="E180" t="s">
        <v>834</v>
      </c>
      <c r="F180">
        <v>1</v>
      </c>
      <c r="G180" t="s">
        <v>1633</v>
      </c>
      <c r="H180" t="s">
        <v>1633</v>
      </c>
      <c r="I180" t="s">
        <v>1619</v>
      </c>
      <c r="J180" t="s">
        <v>918</v>
      </c>
      <c r="K180" t="s">
        <v>836</v>
      </c>
      <c r="L180" t="s">
        <v>74</v>
      </c>
      <c r="M180" t="s">
        <v>959</v>
      </c>
      <c r="N180" t="s">
        <v>838</v>
      </c>
      <c r="O180" t="s">
        <v>75</v>
      </c>
      <c r="P180">
        <v>710011</v>
      </c>
      <c r="Q180" t="s">
        <v>546</v>
      </c>
      <c r="R180">
        <v>513546</v>
      </c>
      <c r="Y180">
        <v>0</v>
      </c>
      <c r="Z180">
        <v>0</v>
      </c>
      <c r="AA180">
        <v>0</v>
      </c>
      <c r="AB180">
        <v>0</v>
      </c>
      <c r="AC180">
        <v>0</v>
      </c>
      <c r="AD180">
        <v>0</v>
      </c>
      <c r="AE180" t="s">
        <v>77</v>
      </c>
      <c r="AG180" t="s">
        <v>960</v>
      </c>
      <c r="AH180" t="s">
        <v>98</v>
      </c>
      <c r="AI180">
        <v>55000</v>
      </c>
      <c r="AJ180" t="s">
        <v>77</v>
      </c>
      <c r="AK180" t="s">
        <v>77</v>
      </c>
      <c r="AL180">
        <v>0</v>
      </c>
      <c r="AM180">
        <v>0</v>
      </c>
      <c r="AN180">
        <v>0</v>
      </c>
      <c r="AO180">
        <v>0</v>
      </c>
      <c r="AP180">
        <v>77050</v>
      </c>
      <c r="AQ180" t="s">
        <v>77</v>
      </c>
      <c r="AR180">
        <v>8500</v>
      </c>
      <c r="AS180">
        <v>0</v>
      </c>
      <c r="AT180" t="s">
        <v>77</v>
      </c>
      <c r="AU180" t="s">
        <v>77</v>
      </c>
      <c r="AV180" t="s">
        <v>98</v>
      </c>
      <c r="AW180">
        <v>47396</v>
      </c>
      <c r="AX180" t="s">
        <v>77</v>
      </c>
      <c r="AY180">
        <v>450</v>
      </c>
      <c r="AZ180">
        <v>0</v>
      </c>
      <c r="BA180" t="s">
        <v>98</v>
      </c>
      <c r="BB180" t="s">
        <v>98</v>
      </c>
      <c r="BC180">
        <v>0</v>
      </c>
      <c r="BD180">
        <v>77560</v>
      </c>
      <c r="BE180">
        <v>0</v>
      </c>
      <c r="BG180" t="s">
        <v>98</v>
      </c>
      <c r="BJ180" t="s">
        <v>77</v>
      </c>
      <c r="BK180" t="s">
        <v>77</v>
      </c>
      <c r="BM180" t="s">
        <v>77</v>
      </c>
      <c r="BN180">
        <v>0</v>
      </c>
      <c r="BR180">
        <v>0</v>
      </c>
      <c r="BS180" t="s">
        <v>77</v>
      </c>
      <c r="BT180" t="s">
        <v>98</v>
      </c>
      <c r="BU180" t="s">
        <v>77</v>
      </c>
      <c r="BV180" t="s">
        <v>77</v>
      </c>
      <c r="BW180" t="s">
        <v>77</v>
      </c>
      <c r="BX180">
        <v>0</v>
      </c>
    </row>
    <row r="181" spans="1:76" x14ac:dyDescent="0.45">
      <c r="A181">
        <v>182</v>
      </c>
      <c r="B181" s="1">
        <v>44910.02847222222</v>
      </c>
      <c r="C181" t="s">
        <v>955</v>
      </c>
      <c r="D181" t="s">
        <v>833</v>
      </c>
      <c r="E181" t="s">
        <v>834</v>
      </c>
      <c r="F181">
        <v>1</v>
      </c>
      <c r="G181" t="s">
        <v>1633</v>
      </c>
      <c r="H181" t="s">
        <v>1633</v>
      </c>
      <c r="I181" t="s">
        <v>1619</v>
      </c>
      <c r="J181" t="s">
        <v>918</v>
      </c>
      <c r="K181" t="s">
        <v>602</v>
      </c>
      <c r="L181" t="s">
        <v>78</v>
      </c>
      <c r="M181" t="s">
        <v>961</v>
      </c>
      <c r="N181" t="s">
        <v>962</v>
      </c>
      <c r="O181" t="s">
        <v>75</v>
      </c>
      <c r="P181">
        <v>109355.9</v>
      </c>
      <c r="Q181" t="s">
        <v>546</v>
      </c>
      <c r="R181">
        <v>109355.9</v>
      </c>
      <c r="AB181">
        <v>10920</v>
      </c>
      <c r="AE181" t="s">
        <v>77</v>
      </c>
      <c r="AG181" t="s">
        <v>77</v>
      </c>
      <c r="AH181" t="s">
        <v>77</v>
      </c>
      <c r="AJ181" t="s">
        <v>77</v>
      </c>
      <c r="AK181" t="s">
        <v>77</v>
      </c>
      <c r="AL181">
        <v>67380</v>
      </c>
      <c r="AM181">
        <v>6100</v>
      </c>
      <c r="AN181">
        <v>21250</v>
      </c>
      <c r="AQ181" t="s">
        <v>77</v>
      </c>
      <c r="AT181" t="s">
        <v>77</v>
      </c>
      <c r="AU181" t="s">
        <v>77</v>
      </c>
      <c r="AV181" t="s">
        <v>77</v>
      </c>
      <c r="AX181" t="s">
        <v>77</v>
      </c>
      <c r="BA181" t="s">
        <v>77</v>
      </c>
      <c r="BB181" t="s">
        <v>77</v>
      </c>
      <c r="BG181" t="s">
        <v>77</v>
      </c>
      <c r="BJ181" t="s">
        <v>77</v>
      </c>
      <c r="BK181" t="s">
        <v>77</v>
      </c>
      <c r="BM181" t="s">
        <v>77</v>
      </c>
      <c r="BS181" t="s">
        <v>77</v>
      </c>
      <c r="BT181" t="s">
        <v>77</v>
      </c>
      <c r="BU181" t="s">
        <v>77</v>
      </c>
      <c r="BV181" t="s">
        <v>77</v>
      </c>
      <c r="BW181" t="s">
        <v>77</v>
      </c>
      <c r="BX181">
        <v>0</v>
      </c>
    </row>
    <row r="182" spans="1:76" x14ac:dyDescent="0.45">
      <c r="A182">
        <v>182</v>
      </c>
      <c r="B182" s="1">
        <v>44910.02847222222</v>
      </c>
      <c r="C182" t="s">
        <v>955</v>
      </c>
      <c r="D182" t="s">
        <v>833</v>
      </c>
      <c r="E182" t="s">
        <v>834</v>
      </c>
      <c r="F182">
        <v>1</v>
      </c>
      <c r="G182" t="s">
        <v>1633</v>
      </c>
      <c r="H182" t="s">
        <v>1633</v>
      </c>
      <c r="I182" t="s">
        <v>1619</v>
      </c>
      <c r="J182" t="s">
        <v>918</v>
      </c>
      <c r="K182" t="s">
        <v>602</v>
      </c>
      <c r="L182" t="s">
        <v>78</v>
      </c>
      <c r="M182" t="s">
        <v>961</v>
      </c>
      <c r="N182" t="s">
        <v>962</v>
      </c>
      <c r="O182" t="s">
        <v>75</v>
      </c>
      <c r="P182">
        <v>109355.9</v>
      </c>
      <c r="Q182" t="s">
        <v>546</v>
      </c>
      <c r="R182">
        <v>109355.9</v>
      </c>
      <c r="AB182">
        <v>10920</v>
      </c>
      <c r="AE182" t="s">
        <v>77</v>
      </c>
      <c r="AG182" t="s">
        <v>77</v>
      </c>
      <c r="AH182" t="s">
        <v>77</v>
      </c>
      <c r="AJ182" t="s">
        <v>77</v>
      </c>
      <c r="AK182" t="s">
        <v>77</v>
      </c>
      <c r="AL182">
        <v>67380</v>
      </c>
      <c r="AM182">
        <v>6100</v>
      </c>
      <c r="AN182">
        <v>21250</v>
      </c>
      <c r="AQ182" t="s">
        <v>77</v>
      </c>
      <c r="AT182" t="s">
        <v>77</v>
      </c>
      <c r="AU182" t="s">
        <v>77</v>
      </c>
      <c r="AV182" t="s">
        <v>77</v>
      </c>
      <c r="AX182" t="s">
        <v>77</v>
      </c>
      <c r="BA182" t="s">
        <v>77</v>
      </c>
      <c r="BB182" t="s">
        <v>77</v>
      </c>
      <c r="BG182" t="s">
        <v>77</v>
      </c>
      <c r="BJ182" t="s">
        <v>77</v>
      </c>
      <c r="BK182" t="s">
        <v>77</v>
      </c>
      <c r="BM182" t="s">
        <v>77</v>
      </c>
      <c r="BS182" t="s">
        <v>77</v>
      </c>
      <c r="BT182" t="s">
        <v>77</v>
      </c>
      <c r="BU182" t="s">
        <v>77</v>
      </c>
      <c r="BV182" t="s">
        <v>77</v>
      </c>
      <c r="BW182" t="s">
        <v>77</v>
      </c>
      <c r="BX182">
        <v>0</v>
      </c>
    </row>
    <row r="183" spans="1:76" x14ac:dyDescent="0.45">
      <c r="A183">
        <v>182</v>
      </c>
      <c r="B183" s="1">
        <v>44910.02847222222</v>
      </c>
      <c r="C183" t="s">
        <v>955</v>
      </c>
      <c r="D183" t="s">
        <v>833</v>
      </c>
      <c r="E183" t="s">
        <v>834</v>
      </c>
      <c r="F183">
        <v>0</v>
      </c>
      <c r="G183" t="s">
        <v>1633</v>
      </c>
      <c r="H183" t="s">
        <v>1633</v>
      </c>
      <c r="I183" t="s">
        <v>1619</v>
      </c>
      <c r="J183" t="s">
        <v>918</v>
      </c>
      <c r="K183" t="s">
        <v>77</v>
      </c>
      <c r="L183" t="s">
        <v>78</v>
      </c>
      <c r="M183" t="s">
        <v>961</v>
      </c>
      <c r="N183" t="s">
        <v>963</v>
      </c>
      <c r="O183" t="s">
        <v>75</v>
      </c>
      <c r="P183">
        <v>109355.9</v>
      </c>
      <c r="Q183" t="s">
        <v>546</v>
      </c>
      <c r="AE183" t="s">
        <v>77</v>
      </c>
      <c r="AG183" t="s">
        <v>77</v>
      </c>
      <c r="AH183" t="s">
        <v>77</v>
      </c>
      <c r="AJ183" t="s">
        <v>77</v>
      </c>
      <c r="AK183" t="s">
        <v>77</v>
      </c>
      <c r="AQ183" t="s">
        <v>77</v>
      </c>
      <c r="AT183" t="s">
        <v>77</v>
      </c>
      <c r="AU183" t="s">
        <v>77</v>
      </c>
      <c r="AV183" t="s">
        <v>77</v>
      </c>
      <c r="AX183" t="s">
        <v>77</v>
      </c>
      <c r="BA183" t="s">
        <v>77</v>
      </c>
      <c r="BB183" t="s">
        <v>77</v>
      </c>
      <c r="BG183" t="s">
        <v>77</v>
      </c>
      <c r="BJ183" t="s">
        <v>77</v>
      </c>
      <c r="BK183" t="s">
        <v>77</v>
      </c>
      <c r="BM183" t="s">
        <v>77</v>
      </c>
      <c r="BS183" t="s">
        <v>77</v>
      </c>
      <c r="BT183" t="s">
        <v>77</v>
      </c>
      <c r="BU183" t="s">
        <v>77</v>
      </c>
      <c r="BV183" t="s">
        <v>77</v>
      </c>
      <c r="BW183" t="s">
        <v>77</v>
      </c>
      <c r="BX183">
        <v>0</v>
      </c>
    </row>
    <row r="184" spans="1:76" x14ac:dyDescent="0.45">
      <c r="A184">
        <v>182</v>
      </c>
      <c r="B184" s="1">
        <v>44910.02847222222</v>
      </c>
      <c r="C184" t="s">
        <v>955</v>
      </c>
      <c r="D184" t="s">
        <v>833</v>
      </c>
      <c r="E184" t="s">
        <v>834</v>
      </c>
      <c r="F184">
        <v>1</v>
      </c>
      <c r="G184" t="s">
        <v>1633</v>
      </c>
      <c r="H184" t="s">
        <v>1633</v>
      </c>
      <c r="I184" t="s">
        <v>1619</v>
      </c>
      <c r="J184" t="s">
        <v>918</v>
      </c>
      <c r="K184" t="s">
        <v>602</v>
      </c>
      <c r="L184" t="s">
        <v>78</v>
      </c>
      <c r="M184" t="s">
        <v>602</v>
      </c>
      <c r="N184" t="s">
        <v>840</v>
      </c>
      <c r="O184" t="s">
        <v>75</v>
      </c>
      <c r="P184">
        <v>109355.9</v>
      </c>
      <c r="Q184" t="s">
        <v>546</v>
      </c>
      <c r="R184">
        <v>109355.9</v>
      </c>
      <c r="Y184">
        <v>0</v>
      </c>
      <c r="Z184">
        <v>0</v>
      </c>
      <c r="AA184">
        <v>0</v>
      </c>
      <c r="AB184">
        <v>12270</v>
      </c>
      <c r="AC184">
        <v>0</v>
      </c>
      <c r="AD184">
        <v>0</v>
      </c>
      <c r="AE184" t="s">
        <v>77</v>
      </c>
      <c r="AG184" t="s">
        <v>77</v>
      </c>
      <c r="AH184" t="s">
        <v>98</v>
      </c>
      <c r="AI184">
        <v>0</v>
      </c>
      <c r="AJ184" t="s">
        <v>77</v>
      </c>
      <c r="AK184" t="s">
        <v>77</v>
      </c>
      <c r="AL184">
        <v>67380</v>
      </c>
      <c r="AM184">
        <v>4750</v>
      </c>
      <c r="AN184">
        <v>21250</v>
      </c>
      <c r="AO184">
        <v>0</v>
      </c>
      <c r="AP184">
        <v>0</v>
      </c>
      <c r="AQ184" t="s">
        <v>77</v>
      </c>
      <c r="AR184">
        <v>0</v>
      </c>
      <c r="AS184">
        <v>0</v>
      </c>
      <c r="AT184" t="s">
        <v>77</v>
      </c>
      <c r="AU184" t="s">
        <v>77</v>
      </c>
      <c r="AV184" t="s">
        <v>98</v>
      </c>
      <c r="AW184">
        <v>0</v>
      </c>
      <c r="AX184" t="s">
        <v>77</v>
      </c>
      <c r="AY184">
        <v>0</v>
      </c>
      <c r="AZ184">
        <v>0</v>
      </c>
      <c r="BA184" t="s">
        <v>98</v>
      </c>
      <c r="BB184" t="s">
        <v>98</v>
      </c>
      <c r="BC184">
        <v>0</v>
      </c>
      <c r="BD184">
        <v>0</v>
      </c>
      <c r="BE184">
        <v>0</v>
      </c>
      <c r="BG184" t="s">
        <v>98</v>
      </c>
      <c r="BJ184" t="s">
        <v>77</v>
      </c>
      <c r="BK184" t="s">
        <v>77</v>
      </c>
      <c r="BM184" t="s">
        <v>77</v>
      </c>
      <c r="BN184">
        <v>0</v>
      </c>
      <c r="BR184">
        <v>0</v>
      </c>
      <c r="BS184" t="s">
        <v>77</v>
      </c>
      <c r="BT184" t="s">
        <v>98</v>
      </c>
      <c r="BU184" t="s">
        <v>77</v>
      </c>
      <c r="BV184" t="s">
        <v>77</v>
      </c>
      <c r="BW184" t="s">
        <v>77</v>
      </c>
      <c r="BX184">
        <v>0</v>
      </c>
    </row>
    <row r="185" spans="1:76" x14ac:dyDescent="0.45">
      <c r="A185">
        <v>182</v>
      </c>
      <c r="B185" s="1">
        <v>44910.02847222222</v>
      </c>
      <c r="C185" t="s">
        <v>955</v>
      </c>
      <c r="D185" t="s">
        <v>833</v>
      </c>
      <c r="E185" t="s">
        <v>834</v>
      </c>
      <c r="F185">
        <v>0</v>
      </c>
      <c r="G185" t="s">
        <v>1633</v>
      </c>
      <c r="H185" t="s">
        <v>1633</v>
      </c>
      <c r="I185" t="s">
        <v>1619</v>
      </c>
      <c r="J185" t="s">
        <v>918</v>
      </c>
      <c r="K185" t="s">
        <v>77</v>
      </c>
      <c r="L185" t="s">
        <v>80</v>
      </c>
      <c r="M185" t="s">
        <v>964</v>
      </c>
      <c r="N185" t="s">
        <v>965</v>
      </c>
      <c r="O185" t="s">
        <v>75</v>
      </c>
      <c r="P185">
        <v>81365</v>
      </c>
      <c r="Q185" t="s">
        <v>546</v>
      </c>
      <c r="W185">
        <v>1</v>
      </c>
      <c r="AE185" t="s">
        <v>77</v>
      </c>
      <c r="AG185" t="s">
        <v>77</v>
      </c>
      <c r="AH185" t="s">
        <v>77</v>
      </c>
      <c r="AJ185" t="s">
        <v>77</v>
      </c>
      <c r="AK185" t="s">
        <v>77</v>
      </c>
      <c r="AQ185" t="s">
        <v>77</v>
      </c>
      <c r="AT185" t="s">
        <v>77</v>
      </c>
      <c r="AU185" t="s">
        <v>77</v>
      </c>
      <c r="AV185" t="s">
        <v>77</v>
      </c>
      <c r="AX185" t="s">
        <v>77</v>
      </c>
      <c r="BA185" t="s">
        <v>77</v>
      </c>
      <c r="BB185" t="s">
        <v>77</v>
      </c>
      <c r="BG185" t="s">
        <v>77</v>
      </c>
      <c r="BJ185" t="s">
        <v>77</v>
      </c>
      <c r="BK185" t="s">
        <v>77</v>
      </c>
      <c r="BM185" t="s">
        <v>77</v>
      </c>
      <c r="BS185" t="s">
        <v>77</v>
      </c>
      <c r="BT185" t="s">
        <v>77</v>
      </c>
      <c r="BU185" t="s">
        <v>77</v>
      </c>
      <c r="BV185" t="s">
        <v>77</v>
      </c>
      <c r="BW185" t="s">
        <v>77</v>
      </c>
      <c r="BX185">
        <v>0</v>
      </c>
    </row>
    <row r="186" spans="1:76" x14ac:dyDescent="0.45">
      <c r="A186">
        <v>182</v>
      </c>
      <c r="B186" s="1">
        <v>44910.02847222222</v>
      </c>
      <c r="C186" t="s">
        <v>955</v>
      </c>
      <c r="D186" t="s">
        <v>833</v>
      </c>
      <c r="E186" t="s">
        <v>834</v>
      </c>
      <c r="F186">
        <v>0</v>
      </c>
      <c r="G186" t="s">
        <v>1633</v>
      </c>
      <c r="H186" t="s">
        <v>1633</v>
      </c>
      <c r="I186" t="s">
        <v>1619</v>
      </c>
      <c r="J186" t="s">
        <v>918</v>
      </c>
      <c r="K186" t="s">
        <v>77</v>
      </c>
      <c r="L186" t="s">
        <v>80</v>
      </c>
      <c r="M186" t="s">
        <v>966</v>
      </c>
      <c r="N186" t="s">
        <v>967</v>
      </c>
      <c r="O186" t="s">
        <v>75</v>
      </c>
      <c r="P186">
        <v>5600</v>
      </c>
      <c r="Q186" t="s">
        <v>546</v>
      </c>
      <c r="AE186" t="s">
        <v>77</v>
      </c>
      <c r="AG186" t="s">
        <v>77</v>
      </c>
      <c r="AH186" t="s">
        <v>77</v>
      </c>
      <c r="AJ186" t="s">
        <v>77</v>
      </c>
      <c r="AK186" t="s">
        <v>77</v>
      </c>
      <c r="AQ186" t="s">
        <v>77</v>
      </c>
      <c r="AT186" t="s">
        <v>77</v>
      </c>
      <c r="AU186" t="s">
        <v>77</v>
      </c>
      <c r="AV186" t="s">
        <v>77</v>
      </c>
      <c r="AX186" t="s">
        <v>77</v>
      </c>
      <c r="BA186" t="s">
        <v>77</v>
      </c>
      <c r="BB186" t="s">
        <v>77</v>
      </c>
      <c r="BG186" t="s">
        <v>77</v>
      </c>
      <c r="BJ186" t="s">
        <v>77</v>
      </c>
      <c r="BK186" t="s">
        <v>77</v>
      </c>
      <c r="BM186" t="s">
        <v>77</v>
      </c>
      <c r="BS186" t="s">
        <v>77</v>
      </c>
      <c r="BT186" t="s">
        <v>77</v>
      </c>
      <c r="BU186" t="s">
        <v>77</v>
      </c>
      <c r="BV186" t="s">
        <v>77</v>
      </c>
      <c r="BW186" t="s">
        <v>77</v>
      </c>
      <c r="BX186">
        <v>0</v>
      </c>
    </row>
    <row r="187" spans="1:76" x14ac:dyDescent="0.45">
      <c r="A187">
        <v>182</v>
      </c>
      <c r="B187" s="1">
        <v>44910.02847222222</v>
      </c>
      <c r="C187" t="s">
        <v>955</v>
      </c>
      <c r="D187" t="s">
        <v>833</v>
      </c>
      <c r="E187" t="s">
        <v>834</v>
      </c>
      <c r="F187">
        <v>1</v>
      </c>
      <c r="G187" t="s">
        <v>1633</v>
      </c>
      <c r="H187" t="s">
        <v>1633</v>
      </c>
      <c r="I187" t="s">
        <v>1619</v>
      </c>
      <c r="J187" t="s">
        <v>918</v>
      </c>
      <c r="K187" t="s">
        <v>602</v>
      </c>
      <c r="L187" t="s">
        <v>80</v>
      </c>
      <c r="M187" t="s">
        <v>968</v>
      </c>
      <c r="N187" t="s">
        <v>969</v>
      </c>
      <c r="O187" t="s">
        <v>75</v>
      </c>
      <c r="P187">
        <v>81365</v>
      </c>
      <c r="Q187" t="s">
        <v>546</v>
      </c>
      <c r="R187">
        <v>56110</v>
      </c>
      <c r="Y187">
        <v>0</v>
      </c>
      <c r="Z187">
        <v>0</v>
      </c>
      <c r="AA187">
        <v>0</v>
      </c>
      <c r="AB187">
        <v>3200</v>
      </c>
      <c r="AC187">
        <v>0</v>
      </c>
      <c r="AD187">
        <v>0</v>
      </c>
      <c r="AE187" t="s">
        <v>77</v>
      </c>
      <c r="AG187" t="s">
        <v>77</v>
      </c>
      <c r="AH187" t="s">
        <v>98</v>
      </c>
      <c r="AI187">
        <v>0</v>
      </c>
      <c r="AJ187" t="s">
        <v>77</v>
      </c>
      <c r="AK187" t="s">
        <v>77</v>
      </c>
      <c r="AL187">
        <v>950</v>
      </c>
      <c r="AM187">
        <v>0</v>
      </c>
      <c r="AN187">
        <v>0</v>
      </c>
      <c r="AO187">
        <v>17000</v>
      </c>
      <c r="AP187">
        <v>0</v>
      </c>
      <c r="AQ187" t="s">
        <v>77</v>
      </c>
      <c r="AR187">
        <v>0</v>
      </c>
      <c r="AS187">
        <v>54275</v>
      </c>
      <c r="AT187" t="s">
        <v>77</v>
      </c>
      <c r="AU187" t="s">
        <v>77</v>
      </c>
      <c r="AV187" t="s">
        <v>98</v>
      </c>
      <c r="AW187">
        <v>0</v>
      </c>
      <c r="AX187" t="s">
        <v>77</v>
      </c>
      <c r="AY187">
        <v>0</v>
      </c>
      <c r="AZ187">
        <v>0</v>
      </c>
      <c r="BA187" t="s">
        <v>98</v>
      </c>
      <c r="BB187" t="s">
        <v>98</v>
      </c>
      <c r="BC187">
        <v>0</v>
      </c>
      <c r="BD187">
        <v>0</v>
      </c>
      <c r="BE187">
        <v>0</v>
      </c>
      <c r="BG187" t="s">
        <v>98</v>
      </c>
      <c r="BJ187" t="s">
        <v>77</v>
      </c>
      <c r="BK187" t="s">
        <v>77</v>
      </c>
      <c r="BM187" t="s">
        <v>77</v>
      </c>
      <c r="BN187">
        <v>0</v>
      </c>
      <c r="BR187">
        <v>0</v>
      </c>
      <c r="BS187" t="s">
        <v>77</v>
      </c>
      <c r="BT187" t="s">
        <v>98</v>
      </c>
      <c r="BU187" t="s">
        <v>77</v>
      </c>
      <c r="BV187" t="s">
        <v>77</v>
      </c>
      <c r="BW187" t="s">
        <v>77</v>
      </c>
      <c r="BX187">
        <v>0</v>
      </c>
    </row>
    <row r="188" spans="1:76" x14ac:dyDescent="0.45">
      <c r="A188">
        <v>182</v>
      </c>
      <c r="B188" s="1">
        <v>44910.02847222222</v>
      </c>
      <c r="C188" t="s">
        <v>955</v>
      </c>
      <c r="D188" t="s">
        <v>833</v>
      </c>
      <c r="E188" t="s">
        <v>834</v>
      </c>
      <c r="F188">
        <v>0</v>
      </c>
      <c r="G188" t="s">
        <v>1633</v>
      </c>
      <c r="H188" t="s">
        <v>1633</v>
      </c>
      <c r="I188" t="s">
        <v>1619</v>
      </c>
      <c r="J188" t="s">
        <v>918</v>
      </c>
      <c r="K188" t="s">
        <v>77</v>
      </c>
      <c r="L188" t="s">
        <v>89</v>
      </c>
      <c r="M188" t="s">
        <v>956</v>
      </c>
      <c r="N188" t="s">
        <v>970</v>
      </c>
      <c r="O188" t="s">
        <v>75</v>
      </c>
      <c r="P188">
        <v>66097</v>
      </c>
      <c r="Q188" t="s">
        <v>546</v>
      </c>
      <c r="S188">
        <v>1</v>
      </c>
      <c r="AE188" t="s">
        <v>77</v>
      </c>
      <c r="AG188" t="s">
        <v>77</v>
      </c>
      <c r="AH188" t="s">
        <v>77</v>
      </c>
      <c r="AJ188" t="s">
        <v>77</v>
      </c>
      <c r="AK188" t="s">
        <v>77</v>
      </c>
      <c r="AQ188" t="s">
        <v>77</v>
      </c>
      <c r="AT188" t="s">
        <v>77</v>
      </c>
      <c r="AU188" t="s">
        <v>77</v>
      </c>
      <c r="AV188" t="s">
        <v>77</v>
      </c>
      <c r="AX188" t="s">
        <v>77</v>
      </c>
      <c r="BA188" t="s">
        <v>77</v>
      </c>
      <c r="BB188" t="s">
        <v>77</v>
      </c>
      <c r="BG188" t="s">
        <v>77</v>
      </c>
      <c r="BJ188" t="s">
        <v>77</v>
      </c>
      <c r="BK188" t="s">
        <v>77</v>
      </c>
      <c r="BM188" t="s">
        <v>77</v>
      </c>
      <c r="BS188" t="s">
        <v>77</v>
      </c>
      <c r="BT188" t="s">
        <v>77</v>
      </c>
      <c r="BU188" t="s">
        <v>77</v>
      </c>
      <c r="BV188" t="s">
        <v>77</v>
      </c>
      <c r="BW188" t="s">
        <v>77</v>
      </c>
      <c r="BX188">
        <v>66097</v>
      </c>
    </row>
    <row r="189" spans="1:76" x14ac:dyDescent="0.45">
      <c r="A189">
        <v>185</v>
      </c>
      <c r="B189" s="1">
        <v>44937.696527777778</v>
      </c>
      <c r="C189" t="s">
        <v>971</v>
      </c>
      <c r="D189" t="s">
        <v>833</v>
      </c>
      <c r="E189" t="s">
        <v>972</v>
      </c>
      <c r="F189">
        <v>0</v>
      </c>
      <c r="G189" t="s">
        <v>1633</v>
      </c>
      <c r="H189" t="s">
        <v>1633</v>
      </c>
      <c r="I189" t="s">
        <v>1621</v>
      </c>
      <c r="J189" t="s">
        <v>542</v>
      </c>
      <c r="K189" t="s">
        <v>77</v>
      </c>
      <c r="L189" t="s">
        <v>74</v>
      </c>
      <c r="M189" t="s">
        <v>973</v>
      </c>
      <c r="N189" t="s">
        <v>974</v>
      </c>
      <c r="O189" t="s">
        <v>75</v>
      </c>
      <c r="P189">
        <v>890399.91630000004</v>
      </c>
      <c r="Q189" t="s">
        <v>76</v>
      </c>
      <c r="S189">
        <v>1</v>
      </c>
      <c r="T189">
        <v>1</v>
      </c>
      <c r="X189">
        <v>1</v>
      </c>
      <c r="AE189" t="s">
        <v>77</v>
      </c>
      <c r="AG189" t="s">
        <v>77</v>
      </c>
      <c r="AH189" t="s">
        <v>77</v>
      </c>
      <c r="AJ189" t="s">
        <v>77</v>
      </c>
      <c r="AK189" t="s">
        <v>77</v>
      </c>
      <c r="AQ189" t="s">
        <v>77</v>
      </c>
      <c r="AT189" t="s">
        <v>77</v>
      </c>
      <c r="AU189" t="s">
        <v>77</v>
      </c>
      <c r="AV189" t="s">
        <v>77</v>
      </c>
      <c r="AX189" t="s">
        <v>77</v>
      </c>
      <c r="BA189" t="s">
        <v>77</v>
      </c>
      <c r="BB189" t="s">
        <v>77</v>
      </c>
      <c r="BG189" t="s">
        <v>77</v>
      </c>
      <c r="BJ189" t="s">
        <v>77</v>
      </c>
      <c r="BK189" t="s">
        <v>77</v>
      </c>
      <c r="BM189" t="s">
        <v>77</v>
      </c>
      <c r="BS189" t="s">
        <v>77</v>
      </c>
      <c r="BT189" t="s">
        <v>77</v>
      </c>
      <c r="BU189" t="s">
        <v>77</v>
      </c>
      <c r="BV189" t="s">
        <v>77</v>
      </c>
      <c r="BW189" t="s">
        <v>77</v>
      </c>
      <c r="BX189">
        <v>890399.91630000004</v>
      </c>
    </row>
    <row r="190" spans="1:76" x14ac:dyDescent="0.45">
      <c r="A190">
        <v>185</v>
      </c>
      <c r="B190" s="1">
        <v>44937.696527777778</v>
      </c>
      <c r="C190" t="s">
        <v>971</v>
      </c>
      <c r="D190" t="s">
        <v>833</v>
      </c>
      <c r="E190" t="s">
        <v>972</v>
      </c>
      <c r="F190">
        <v>0</v>
      </c>
      <c r="G190" t="s">
        <v>1633</v>
      </c>
      <c r="H190" t="s">
        <v>1633</v>
      </c>
      <c r="I190" t="s">
        <v>1621</v>
      </c>
      <c r="J190" t="s">
        <v>542</v>
      </c>
      <c r="K190" t="s">
        <v>77</v>
      </c>
      <c r="L190" t="s">
        <v>74</v>
      </c>
      <c r="M190" t="s">
        <v>975</v>
      </c>
      <c r="N190" t="s">
        <v>976</v>
      </c>
      <c r="O190" t="s">
        <v>75</v>
      </c>
      <c r="P190">
        <v>794714.91630000004</v>
      </c>
      <c r="Q190" t="s">
        <v>76</v>
      </c>
      <c r="S190">
        <v>1</v>
      </c>
      <c r="T190">
        <v>1</v>
      </c>
      <c r="X190">
        <v>1</v>
      </c>
      <c r="AE190" t="s">
        <v>77</v>
      </c>
      <c r="AG190" t="s">
        <v>77</v>
      </c>
      <c r="AH190" t="s">
        <v>77</v>
      </c>
      <c r="AJ190" t="s">
        <v>77</v>
      </c>
      <c r="AK190" t="s">
        <v>77</v>
      </c>
      <c r="AQ190" t="s">
        <v>77</v>
      </c>
      <c r="AT190" t="s">
        <v>77</v>
      </c>
      <c r="AU190" t="s">
        <v>77</v>
      </c>
      <c r="AV190" t="s">
        <v>77</v>
      </c>
      <c r="AX190" t="s">
        <v>77</v>
      </c>
      <c r="BA190" t="s">
        <v>77</v>
      </c>
      <c r="BB190" t="s">
        <v>77</v>
      </c>
      <c r="BG190" t="s">
        <v>77</v>
      </c>
      <c r="BJ190" t="s">
        <v>77</v>
      </c>
      <c r="BK190" t="s">
        <v>77</v>
      </c>
      <c r="BM190" t="s">
        <v>77</v>
      </c>
      <c r="BS190" t="s">
        <v>77</v>
      </c>
      <c r="BT190" t="s">
        <v>77</v>
      </c>
      <c r="BU190" t="s">
        <v>77</v>
      </c>
      <c r="BV190" t="s">
        <v>77</v>
      </c>
      <c r="BW190" t="s">
        <v>77</v>
      </c>
      <c r="BX190">
        <v>794714.91630000004</v>
      </c>
    </row>
    <row r="191" spans="1:76" x14ac:dyDescent="0.45">
      <c r="A191">
        <v>185</v>
      </c>
      <c r="B191" s="1">
        <v>44937.696527777778</v>
      </c>
      <c r="C191" t="s">
        <v>971</v>
      </c>
      <c r="D191" t="s">
        <v>833</v>
      </c>
      <c r="E191" t="s">
        <v>972</v>
      </c>
      <c r="F191">
        <v>0</v>
      </c>
      <c r="G191" t="s">
        <v>1633</v>
      </c>
      <c r="H191" t="s">
        <v>1633</v>
      </c>
      <c r="I191" t="s">
        <v>1621</v>
      </c>
      <c r="J191" t="s">
        <v>542</v>
      </c>
      <c r="K191" t="s">
        <v>77</v>
      </c>
      <c r="L191" t="s">
        <v>74</v>
      </c>
      <c r="M191" t="s">
        <v>977</v>
      </c>
      <c r="N191" t="s">
        <v>978</v>
      </c>
      <c r="O191" t="s">
        <v>75</v>
      </c>
      <c r="P191">
        <v>556087</v>
      </c>
      <c r="Q191" t="s">
        <v>76</v>
      </c>
      <c r="S191">
        <v>1</v>
      </c>
      <c r="T191">
        <v>1</v>
      </c>
      <c r="X191">
        <v>1</v>
      </c>
      <c r="AE191" t="s">
        <v>77</v>
      </c>
      <c r="AG191" t="s">
        <v>77</v>
      </c>
      <c r="AH191" t="s">
        <v>77</v>
      </c>
      <c r="AJ191" t="s">
        <v>77</v>
      </c>
      <c r="AK191" t="s">
        <v>77</v>
      </c>
      <c r="AQ191" t="s">
        <v>77</v>
      </c>
      <c r="AT191" t="s">
        <v>77</v>
      </c>
      <c r="AU191" t="s">
        <v>77</v>
      </c>
      <c r="AV191" t="s">
        <v>77</v>
      </c>
      <c r="AX191" t="s">
        <v>77</v>
      </c>
      <c r="BA191" t="s">
        <v>77</v>
      </c>
      <c r="BB191" t="s">
        <v>77</v>
      </c>
      <c r="BG191" t="s">
        <v>77</v>
      </c>
      <c r="BJ191" t="s">
        <v>77</v>
      </c>
      <c r="BK191" t="s">
        <v>77</v>
      </c>
      <c r="BM191" t="s">
        <v>77</v>
      </c>
      <c r="BS191" t="s">
        <v>77</v>
      </c>
      <c r="BT191" t="s">
        <v>77</v>
      </c>
      <c r="BU191" t="s">
        <v>77</v>
      </c>
      <c r="BV191" t="s">
        <v>77</v>
      </c>
      <c r="BW191" t="s">
        <v>77</v>
      </c>
      <c r="BX191">
        <v>556087</v>
      </c>
    </row>
    <row r="192" spans="1:76" x14ac:dyDescent="0.45">
      <c r="A192">
        <v>185</v>
      </c>
      <c r="B192" s="1">
        <v>44937.696527777778</v>
      </c>
      <c r="C192" t="s">
        <v>971</v>
      </c>
      <c r="D192" t="s">
        <v>833</v>
      </c>
      <c r="E192" t="s">
        <v>972</v>
      </c>
      <c r="F192">
        <v>0</v>
      </c>
      <c r="G192" t="s">
        <v>1633</v>
      </c>
      <c r="H192" t="s">
        <v>1633</v>
      </c>
      <c r="I192" t="s">
        <v>1621</v>
      </c>
      <c r="J192" t="s">
        <v>542</v>
      </c>
      <c r="K192" t="s">
        <v>77</v>
      </c>
      <c r="L192" t="s">
        <v>74</v>
      </c>
      <c r="M192" t="s">
        <v>979</v>
      </c>
      <c r="N192" t="s">
        <v>980</v>
      </c>
      <c r="O192" t="s">
        <v>75</v>
      </c>
      <c r="P192">
        <v>562068</v>
      </c>
      <c r="Q192" t="s">
        <v>76</v>
      </c>
      <c r="AE192" t="s">
        <v>77</v>
      </c>
      <c r="AG192" t="s">
        <v>77</v>
      </c>
      <c r="AH192" t="s">
        <v>77</v>
      </c>
      <c r="AJ192" t="s">
        <v>77</v>
      </c>
      <c r="AK192" t="s">
        <v>77</v>
      </c>
      <c r="AQ192" t="s">
        <v>77</v>
      </c>
      <c r="AT192" t="s">
        <v>77</v>
      </c>
      <c r="AU192" t="s">
        <v>77</v>
      </c>
      <c r="AV192" t="s">
        <v>77</v>
      </c>
      <c r="AX192" t="s">
        <v>77</v>
      </c>
      <c r="BA192" t="s">
        <v>77</v>
      </c>
      <c r="BB192" t="s">
        <v>77</v>
      </c>
      <c r="BG192" t="s">
        <v>77</v>
      </c>
      <c r="BJ192" t="s">
        <v>77</v>
      </c>
      <c r="BK192" t="s">
        <v>77</v>
      </c>
      <c r="BM192" t="s">
        <v>77</v>
      </c>
      <c r="BS192" t="s">
        <v>77</v>
      </c>
      <c r="BT192" t="s">
        <v>77</v>
      </c>
      <c r="BU192" t="s">
        <v>77</v>
      </c>
      <c r="BV192" t="s">
        <v>77</v>
      </c>
      <c r="BW192" t="s">
        <v>77</v>
      </c>
      <c r="BX192">
        <v>0</v>
      </c>
    </row>
    <row r="193" spans="1:76" x14ac:dyDescent="0.45">
      <c r="A193">
        <v>185</v>
      </c>
      <c r="B193" s="1">
        <v>44937.696527777778</v>
      </c>
      <c r="C193" t="s">
        <v>971</v>
      </c>
      <c r="D193" t="s">
        <v>833</v>
      </c>
      <c r="E193" t="s">
        <v>972</v>
      </c>
      <c r="F193">
        <v>0</v>
      </c>
      <c r="G193" t="s">
        <v>1633</v>
      </c>
      <c r="H193" t="s">
        <v>1633</v>
      </c>
      <c r="I193" t="s">
        <v>1621</v>
      </c>
      <c r="J193" t="s">
        <v>542</v>
      </c>
      <c r="K193" t="s">
        <v>77</v>
      </c>
      <c r="L193" t="s">
        <v>74</v>
      </c>
      <c r="M193" t="s">
        <v>981</v>
      </c>
      <c r="N193" t="s">
        <v>982</v>
      </c>
      <c r="O193" t="s">
        <v>75</v>
      </c>
      <c r="P193">
        <v>822069.41630000004</v>
      </c>
      <c r="Q193" t="s">
        <v>76</v>
      </c>
      <c r="S193">
        <v>1</v>
      </c>
      <c r="T193">
        <v>1</v>
      </c>
      <c r="X193">
        <v>1</v>
      </c>
      <c r="AE193" t="s">
        <v>77</v>
      </c>
      <c r="AG193" t="s">
        <v>77</v>
      </c>
      <c r="AH193" t="s">
        <v>77</v>
      </c>
      <c r="AJ193" t="s">
        <v>77</v>
      </c>
      <c r="AK193" t="s">
        <v>77</v>
      </c>
      <c r="AQ193" t="s">
        <v>77</v>
      </c>
      <c r="AT193" t="s">
        <v>77</v>
      </c>
      <c r="AU193" t="s">
        <v>77</v>
      </c>
      <c r="AV193" t="s">
        <v>77</v>
      </c>
      <c r="AX193" t="s">
        <v>77</v>
      </c>
      <c r="BA193" t="s">
        <v>77</v>
      </c>
      <c r="BB193" t="s">
        <v>77</v>
      </c>
      <c r="BG193" t="s">
        <v>77</v>
      </c>
      <c r="BJ193" t="s">
        <v>77</v>
      </c>
      <c r="BK193" t="s">
        <v>77</v>
      </c>
      <c r="BM193" t="s">
        <v>77</v>
      </c>
      <c r="BS193" t="s">
        <v>77</v>
      </c>
      <c r="BT193" t="s">
        <v>77</v>
      </c>
      <c r="BU193" t="s">
        <v>77</v>
      </c>
      <c r="BV193" t="s">
        <v>77</v>
      </c>
      <c r="BW193" t="s">
        <v>77</v>
      </c>
      <c r="BX193">
        <v>822069.41630000004</v>
      </c>
    </row>
    <row r="194" spans="1:76" x14ac:dyDescent="0.45">
      <c r="A194">
        <v>185</v>
      </c>
      <c r="B194" s="1">
        <v>44937.696527777778</v>
      </c>
      <c r="C194" t="s">
        <v>971</v>
      </c>
      <c r="D194" t="s">
        <v>833</v>
      </c>
      <c r="E194" t="s">
        <v>972</v>
      </c>
      <c r="F194">
        <v>0</v>
      </c>
      <c r="G194" t="s">
        <v>1633</v>
      </c>
      <c r="H194" t="s">
        <v>1633</v>
      </c>
      <c r="I194" t="s">
        <v>1621</v>
      </c>
      <c r="J194" t="s">
        <v>542</v>
      </c>
      <c r="K194" t="s">
        <v>77</v>
      </c>
      <c r="L194" t="s">
        <v>74</v>
      </c>
      <c r="M194" t="s">
        <v>983</v>
      </c>
      <c r="N194" t="s">
        <v>984</v>
      </c>
      <c r="O194" t="s">
        <v>75</v>
      </c>
      <c r="P194">
        <v>774111.86129999999</v>
      </c>
      <c r="Q194" t="s">
        <v>76</v>
      </c>
      <c r="S194">
        <v>1</v>
      </c>
      <c r="T194">
        <v>1</v>
      </c>
      <c r="X194">
        <v>1</v>
      </c>
      <c r="AE194" t="s">
        <v>77</v>
      </c>
      <c r="AG194" t="s">
        <v>77</v>
      </c>
      <c r="AH194" t="s">
        <v>77</v>
      </c>
      <c r="AJ194" t="s">
        <v>77</v>
      </c>
      <c r="AK194" t="s">
        <v>77</v>
      </c>
      <c r="AQ194" t="s">
        <v>77</v>
      </c>
      <c r="AT194" t="s">
        <v>77</v>
      </c>
      <c r="AU194" t="s">
        <v>77</v>
      </c>
      <c r="AV194" t="s">
        <v>77</v>
      </c>
      <c r="AX194" t="s">
        <v>77</v>
      </c>
      <c r="BA194" t="s">
        <v>77</v>
      </c>
      <c r="BB194" t="s">
        <v>77</v>
      </c>
      <c r="BG194" t="s">
        <v>77</v>
      </c>
      <c r="BJ194" t="s">
        <v>77</v>
      </c>
      <c r="BK194" t="s">
        <v>77</v>
      </c>
      <c r="BM194" t="s">
        <v>77</v>
      </c>
      <c r="BS194" t="s">
        <v>77</v>
      </c>
      <c r="BT194" t="s">
        <v>77</v>
      </c>
      <c r="BU194" t="s">
        <v>77</v>
      </c>
      <c r="BV194" t="s">
        <v>77</v>
      </c>
      <c r="BW194" t="s">
        <v>77</v>
      </c>
      <c r="BX194">
        <v>774111.86129999999</v>
      </c>
    </row>
    <row r="195" spans="1:76" x14ac:dyDescent="0.45">
      <c r="A195">
        <v>185</v>
      </c>
      <c r="B195" s="1">
        <v>44937.696527777778</v>
      </c>
      <c r="C195" t="s">
        <v>971</v>
      </c>
      <c r="D195" t="s">
        <v>833</v>
      </c>
      <c r="E195" t="s">
        <v>972</v>
      </c>
      <c r="F195">
        <v>0</v>
      </c>
      <c r="G195" t="s">
        <v>1633</v>
      </c>
      <c r="H195" t="s">
        <v>1633</v>
      </c>
      <c r="I195" t="s">
        <v>1621</v>
      </c>
      <c r="J195" t="s">
        <v>542</v>
      </c>
      <c r="K195" t="s">
        <v>77</v>
      </c>
      <c r="L195" t="s">
        <v>74</v>
      </c>
      <c r="M195" t="s">
        <v>985</v>
      </c>
      <c r="N195" t="s">
        <v>986</v>
      </c>
      <c r="O195" t="s">
        <v>75</v>
      </c>
      <c r="P195">
        <v>562068</v>
      </c>
      <c r="Q195" t="s">
        <v>76</v>
      </c>
      <c r="S195">
        <v>1</v>
      </c>
      <c r="T195">
        <v>1</v>
      </c>
      <c r="X195">
        <v>1</v>
      </c>
      <c r="AE195" t="s">
        <v>77</v>
      </c>
      <c r="AG195" t="s">
        <v>77</v>
      </c>
      <c r="AH195" t="s">
        <v>77</v>
      </c>
      <c r="AJ195" t="s">
        <v>77</v>
      </c>
      <c r="AK195" t="s">
        <v>77</v>
      </c>
      <c r="AQ195" t="s">
        <v>77</v>
      </c>
      <c r="AT195" t="s">
        <v>77</v>
      </c>
      <c r="AU195" t="s">
        <v>77</v>
      </c>
      <c r="AV195" t="s">
        <v>77</v>
      </c>
      <c r="AX195" t="s">
        <v>77</v>
      </c>
      <c r="BA195" t="s">
        <v>77</v>
      </c>
      <c r="BB195" t="s">
        <v>77</v>
      </c>
      <c r="BG195" t="s">
        <v>77</v>
      </c>
      <c r="BJ195" t="s">
        <v>77</v>
      </c>
      <c r="BK195" t="s">
        <v>77</v>
      </c>
      <c r="BM195" t="s">
        <v>77</v>
      </c>
      <c r="BS195" t="s">
        <v>77</v>
      </c>
      <c r="BT195" t="s">
        <v>77</v>
      </c>
      <c r="BU195" t="s">
        <v>77</v>
      </c>
      <c r="BV195" t="s">
        <v>77</v>
      </c>
      <c r="BW195" t="s">
        <v>77</v>
      </c>
      <c r="BX195">
        <v>562068</v>
      </c>
    </row>
    <row r="196" spans="1:76" x14ac:dyDescent="0.45">
      <c r="A196">
        <v>185</v>
      </c>
      <c r="B196" s="1">
        <v>44937.696527777778</v>
      </c>
      <c r="C196" t="s">
        <v>971</v>
      </c>
      <c r="D196" t="s">
        <v>833</v>
      </c>
      <c r="E196" t="s">
        <v>972</v>
      </c>
      <c r="F196">
        <v>0</v>
      </c>
      <c r="G196" t="s">
        <v>1633</v>
      </c>
      <c r="H196" t="s">
        <v>1633</v>
      </c>
      <c r="I196" t="s">
        <v>1621</v>
      </c>
      <c r="J196" t="s">
        <v>542</v>
      </c>
      <c r="K196" t="s">
        <v>77</v>
      </c>
      <c r="L196" t="s">
        <v>74</v>
      </c>
      <c r="M196" t="s">
        <v>987</v>
      </c>
      <c r="N196" t="s">
        <v>978</v>
      </c>
      <c r="O196" t="s">
        <v>75</v>
      </c>
      <c r="P196">
        <v>556087</v>
      </c>
      <c r="Q196" t="s">
        <v>76</v>
      </c>
      <c r="S196">
        <v>1</v>
      </c>
      <c r="T196">
        <v>1</v>
      </c>
      <c r="X196">
        <v>1</v>
      </c>
      <c r="AE196" t="s">
        <v>77</v>
      </c>
      <c r="AG196" t="s">
        <v>77</v>
      </c>
      <c r="AH196" t="s">
        <v>77</v>
      </c>
      <c r="AJ196" t="s">
        <v>77</v>
      </c>
      <c r="AK196" t="s">
        <v>77</v>
      </c>
      <c r="AQ196" t="s">
        <v>77</v>
      </c>
      <c r="AT196" t="s">
        <v>77</v>
      </c>
      <c r="AU196" t="s">
        <v>77</v>
      </c>
      <c r="AV196" t="s">
        <v>77</v>
      </c>
      <c r="AX196" t="s">
        <v>77</v>
      </c>
      <c r="BA196" t="s">
        <v>77</v>
      </c>
      <c r="BB196" t="s">
        <v>77</v>
      </c>
      <c r="BG196" t="s">
        <v>77</v>
      </c>
      <c r="BJ196" t="s">
        <v>77</v>
      </c>
      <c r="BK196" t="s">
        <v>77</v>
      </c>
      <c r="BM196" t="s">
        <v>77</v>
      </c>
      <c r="BS196" t="s">
        <v>77</v>
      </c>
      <c r="BT196" t="s">
        <v>77</v>
      </c>
      <c r="BU196" t="s">
        <v>77</v>
      </c>
      <c r="BV196" t="s">
        <v>77</v>
      </c>
      <c r="BW196" t="s">
        <v>77</v>
      </c>
      <c r="BX196">
        <v>556087</v>
      </c>
    </row>
    <row r="197" spans="1:76" x14ac:dyDescent="0.45">
      <c r="A197">
        <v>185</v>
      </c>
      <c r="B197" s="1">
        <v>44937.696527777778</v>
      </c>
      <c r="C197" t="s">
        <v>971</v>
      </c>
      <c r="D197" t="s">
        <v>833</v>
      </c>
      <c r="E197" t="s">
        <v>972</v>
      </c>
      <c r="F197">
        <v>0</v>
      </c>
      <c r="G197" t="s">
        <v>1633</v>
      </c>
      <c r="H197" t="s">
        <v>1633</v>
      </c>
      <c r="I197" t="s">
        <v>1621</v>
      </c>
      <c r="J197" t="s">
        <v>542</v>
      </c>
      <c r="K197" t="s">
        <v>77</v>
      </c>
      <c r="L197" t="s">
        <v>74</v>
      </c>
      <c r="M197" t="s">
        <v>988</v>
      </c>
      <c r="N197" t="s">
        <v>989</v>
      </c>
      <c r="O197" t="s">
        <v>75</v>
      </c>
      <c r="P197">
        <v>10020.6</v>
      </c>
      <c r="Q197" t="s">
        <v>76</v>
      </c>
      <c r="S197">
        <v>1</v>
      </c>
      <c r="AE197" t="s">
        <v>77</v>
      </c>
      <c r="AG197" t="s">
        <v>77</v>
      </c>
      <c r="AH197" t="s">
        <v>77</v>
      </c>
      <c r="AJ197" t="s">
        <v>77</v>
      </c>
      <c r="AK197" t="s">
        <v>77</v>
      </c>
      <c r="AQ197" t="s">
        <v>77</v>
      </c>
      <c r="AT197" t="s">
        <v>77</v>
      </c>
      <c r="AU197" t="s">
        <v>77</v>
      </c>
      <c r="AV197" t="s">
        <v>77</v>
      </c>
      <c r="AX197" t="s">
        <v>77</v>
      </c>
      <c r="BA197" t="s">
        <v>77</v>
      </c>
      <c r="BB197" t="s">
        <v>77</v>
      </c>
      <c r="BG197" t="s">
        <v>77</v>
      </c>
      <c r="BJ197" t="s">
        <v>77</v>
      </c>
      <c r="BK197" t="s">
        <v>77</v>
      </c>
      <c r="BM197" t="s">
        <v>77</v>
      </c>
      <c r="BS197" t="s">
        <v>77</v>
      </c>
      <c r="BT197" t="s">
        <v>77</v>
      </c>
      <c r="BU197" t="s">
        <v>77</v>
      </c>
      <c r="BV197" t="s">
        <v>77</v>
      </c>
      <c r="BW197" t="s">
        <v>77</v>
      </c>
      <c r="BX197">
        <v>10020.6</v>
      </c>
    </row>
    <row r="198" spans="1:76" x14ac:dyDescent="0.45">
      <c r="A198">
        <v>185</v>
      </c>
      <c r="B198" s="1">
        <v>44937.696527777778</v>
      </c>
      <c r="C198" t="s">
        <v>971</v>
      </c>
      <c r="D198" t="s">
        <v>833</v>
      </c>
      <c r="E198" t="s">
        <v>972</v>
      </c>
      <c r="F198">
        <v>0</v>
      </c>
      <c r="G198" t="s">
        <v>1633</v>
      </c>
      <c r="H198" t="s">
        <v>1633</v>
      </c>
      <c r="I198" t="s">
        <v>1621</v>
      </c>
      <c r="J198" t="s">
        <v>542</v>
      </c>
      <c r="K198" t="s">
        <v>77</v>
      </c>
      <c r="L198" t="s">
        <v>74</v>
      </c>
      <c r="M198" t="s">
        <v>990</v>
      </c>
      <c r="N198" t="s">
        <v>991</v>
      </c>
      <c r="O198" t="s">
        <v>75</v>
      </c>
      <c r="P198">
        <v>811832</v>
      </c>
      <c r="Q198" t="s">
        <v>76</v>
      </c>
      <c r="S198">
        <v>1</v>
      </c>
      <c r="AE198" t="s">
        <v>77</v>
      </c>
      <c r="AG198" t="s">
        <v>77</v>
      </c>
      <c r="AH198" t="s">
        <v>77</v>
      </c>
      <c r="AJ198" t="s">
        <v>77</v>
      </c>
      <c r="AK198" t="s">
        <v>77</v>
      </c>
      <c r="AQ198" t="s">
        <v>77</v>
      </c>
      <c r="AT198" t="s">
        <v>77</v>
      </c>
      <c r="AU198" t="s">
        <v>77</v>
      </c>
      <c r="AV198" t="s">
        <v>77</v>
      </c>
      <c r="AX198" t="s">
        <v>77</v>
      </c>
      <c r="BA198" t="s">
        <v>77</v>
      </c>
      <c r="BB198" t="s">
        <v>77</v>
      </c>
      <c r="BG198" t="s">
        <v>77</v>
      </c>
      <c r="BJ198" t="s">
        <v>77</v>
      </c>
      <c r="BK198" t="s">
        <v>77</v>
      </c>
      <c r="BM198" t="s">
        <v>77</v>
      </c>
      <c r="BS198" t="s">
        <v>77</v>
      </c>
      <c r="BT198" t="s">
        <v>77</v>
      </c>
      <c r="BU198" t="s">
        <v>77</v>
      </c>
      <c r="BV198" t="s">
        <v>77</v>
      </c>
      <c r="BW198" t="s">
        <v>77</v>
      </c>
      <c r="BX198">
        <v>811832</v>
      </c>
    </row>
    <row r="199" spans="1:76" x14ac:dyDescent="0.45">
      <c r="A199">
        <v>185</v>
      </c>
      <c r="B199" s="1">
        <v>44937.696527777778</v>
      </c>
      <c r="C199" t="s">
        <v>971</v>
      </c>
      <c r="D199" t="s">
        <v>833</v>
      </c>
      <c r="E199" t="s">
        <v>972</v>
      </c>
      <c r="F199">
        <v>0</v>
      </c>
      <c r="G199" t="s">
        <v>1633</v>
      </c>
      <c r="H199" t="s">
        <v>1633</v>
      </c>
      <c r="I199" t="s">
        <v>1621</v>
      </c>
      <c r="J199" t="s">
        <v>542</v>
      </c>
      <c r="K199" t="s">
        <v>77</v>
      </c>
      <c r="L199" t="s">
        <v>74</v>
      </c>
      <c r="M199" t="s">
        <v>992</v>
      </c>
      <c r="N199" t="s">
        <v>993</v>
      </c>
      <c r="O199" t="s">
        <v>75</v>
      </c>
      <c r="P199">
        <v>762655</v>
      </c>
      <c r="Q199" t="s">
        <v>76</v>
      </c>
      <c r="S199">
        <v>1</v>
      </c>
      <c r="AE199" t="s">
        <v>77</v>
      </c>
      <c r="AG199" t="s">
        <v>77</v>
      </c>
      <c r="AH199" t="s">
        <v>77</v>
      </c>
      <c r="AJ199" t="s">
        <v>77</v>
      </c>
      <c r="AK199" t="s">
        <v>77</v>
      </c>
      <c r="AQ199" t="s">
        <v>77</v>
      </c>
      <c r="AT199" t="s">
        <v>77</v>
      </c>
      <c r="AU199" t="s">
        <v>77</v>
      </c>
      <c r="AV199" t="s">
        <v>77</v>
      </c>
      <c r="AX199" t="s">
        <v>77</v>
      </c>
      <c r="BA199" t="s">
        <v>77</v>
      </c>
      <c r="BB199" t="s">
        <v>77</v>
      </c>
      <c r="BG199" t="s">
        <v>77</v>
      </c>
      <c r="BJ199" t="s">
        <v>77</v>
      </c>
      <c r="BK199" t="s">
        <v>77</v>
      </c>
      <c r="BM199" t="s">
        <v>77</v>
      </c>
      <c r="BS199" t="s">
        <v>77</v>
      </c>
      <c r="BT199" t="s">
        <v>77</v>
      </c>
      <c r="BU199" t="s">
        <v>77</v>
      </c>
      <c r="BV199" t="s">
        <v>77</v>
      </c>
      <c r="BW199" t="s">
        <v>77</v>
      </c>
      <c r="BX199">
        <v>762655</v>
      </c>
    </row>
    <row r="200" spans="1:76" x14ac:dyDescent="0.45">
      <c r="A200">
        <v>185</v>
      </c>
      <c r="B200" s="1">
        <v>44937.696527777778</v>
      </c>
      <c r="C200" t="s">
        <v>971</v>
      </c>
      <c r="D200" t="s">
        <v>833</v>
      </c>
      <c r="E200" t="s">
        <v>972</v>
      </c>
      <c r="F200">
        <v>0</v>
      </c>
      <c r="G200" t="s">
        <v>1633</v>
      </c>
      <c r="H200" t="s">
        <v>1633</v>
      </c>
      <c r="I200" t="s">
        <v>1621</v>
      </c>
      <c r="J200" t="s">
        <v>542</v>
      </c>
      <c r="K200" t="s">
        <v>77</v>
      </c>
      <c r="L200" t="s">
        <v>74</v>
      </c>
      <c r="M200" t="s">
        <v>994</v>
      </c>
      <c r="N200" t="s">
        <v>995</v>
      </c>
      <c r="O200" t="s">
        <v>75</v>
      </c>
      <c r="P200">
        <v>610999.57999999996</v>
      </c>
      <c r="Q200" t="s">
        <v>76</v>
      </c>
      <c r="S200">
        <v>1</v>
      </c>
      <c r="AE200" t="s">
        <v>77</v>
      </c>
      <c r="AG200" t="s">
        <v>77</v>
      </c>
      <c r="AH200" t="s">
        <v>77</v>
      </c>
      <c r="AJ200" t="s">
        <v>77</v>
      </c>
      <c r="AK200" t="s">
        <v>77</v>
      </c>
      <c r="AQ200" t="s">
        <v>77</v>
      </c>
      <c r="AT200" t="s">
        <v>77</v>
      </c>
      <c r="AU200" t="s">
        <v>77</v>
      </c>
      <c r="AV200" t="s">
        <v>77</v>
      </c>
      <c r="AX200" t="s">
        <v>77</v>
      </c>
      <c r="BA200" t="s">
        <v>77</v>
      </c>
      <c r="BB200" t="s">
        <v>77</v>
      </c>
      <c r="BG200" t="s">
        <v>77</v>
      </c>
      <c r="BJ200" t="s">
        <v>77</v>
      </c>
      <c r="BK200" t="s">
        <v>77</v>
      </c>
      <c r="BM200" t="s">
        <v>77</v>
      </c>
      <c r="BS200" t="s">
        <v>77</v>
      </c>
      <c r="BT200" t="s">
        <v>77</v>
      </c>
      <c r="BU200" t="s">
        <v>77</v>
      </c>
      <c r="BV200" t="s">
        <v>77</v>
      </c>
      <c r="BW200" t="s">
        <v>77</v>
      </c>
      <c r="BX200">
        <v>610999.57999999996</v>
      </c>
    </row>
    <row r="201" spans="1:76" x14ac:dyDescent="0.45">
      <c r="A201">
        <v>185</v>
      </c>
      <c r="B201" s="1">
        <v>44937.696527777778</v>
      </c>
      <c r="C201" t="s">
        <v>971</v>
      </c>
      <c r="D201" t="s">
        <v>833</v>
      </c>
      <c r="E201" t="s">
        <v>972</v>
      </c>
      <c r="F201">
        <v>0</v>
      </c>
      <c r="G201" t="s">
        <v>1633</v>
      </c>
      <c r="H201" t="s">
        <v>1633</v>
      </c>
      <c r="I201" t="s">
        <v>1621</v>
      </c>
      <c r="J201" t="s">
        <v>542</v>
      </c>
      <c r="K201" t="s">
        <v>77</v>
      </c>
      <c r="L201" t="s">
        <v>74</v>
      </c>
      <c r="M201" t="s">
        <v>996</v>
      </c>
      <c r="N201" t="s">
        <v>997</v>
      </c>
      <c r="O201" t="s">
        <v>75</v>
      </c>
      <c r="P201">
        <v>702750.88</v>
      </c>
      <c r="Q201" t="s">
        <v>76</v>
      </c>
      <c r="S201">
        <v>1</v>
      </c>
      <c r="AE201" t="s">
        <v>77</v>
      </c>
      <c r="AG201" t="s">
        <v>77</v>
      </c>
      <c r="AH201" t="s">
        <v>77</v>
      </c>
      <c r="AJ201" t="s">
        <v>77</v>
      </c>
      <c r="AK201" t="s">
        <v>77</v>
      </c>
      <c r="AQ201" t="s">
        <v>77</v>
      </c>
      <c r="AT201" t="s">
        <v>77</v>
      </c>
      <c r="AU201" t="s">
        <v>77</v>
      </c>
      <c r="AV201" t="s">
        <v>77</v>
      </c>
      <c r="AX201" t="s">
        <v>77</v>
      </c>
      <c r="BA201" t="s">
        <v>77</v>
      </c>
      <c r="BB201" t="s">
        <v>77</v>
      </c>
      <c r="BG201" t="s">
        <v>77</v>
      </c>
      <c r="BJ201" t="s">
        <v>77</v>
      </c>
      <c r="BK201" t="s">
        <v>77</v>
      </c>
      <c r="BM201" t="s">
        <v>77</v>
      </c>
      <c r="BS201" t="s">
        <v>77</v>
      </c>
      <c r="BT201" t="s">
        <v>77</v>
      </c>
      <c r="BU201" t="s">
        <v>77</v>
      </c>
      <c r="BV201" t="s">
        <v>77</v>
      </c>
      <c r="BW201" t="s">
        <v>77</v>
      </c>
      <c r="BX201">
        <v>702750.88</v>
      </c>
    </row>
    <row r="202" spans="1:76" x14ac:dyDescent="0.45">
      <c r="A202">
        <v>185</v>
      </c>
      <c r="B202" s="1">
        <v>44937.696527777778</v>
      </c>
      <c r="C202" t="s">
        <v>971</v>
      </c>
      <c r="D202" t="s">
        <v>833</v>
      </c>
      <c r="E202" t="s">
        <v>972</v>
      </c>
      <c r="F202">
        <v>0</v>
      </c>
      <c r="G202" t="s">
        <v>1633</v>
      </c>
      <c r="H202" t="s">
        <v>1633</v>
      </c>
      <c r="I202" t="s">
        <v>1621</v>
      </c>
      <c r="J202" t="s">
        <v>542</v>
      </c>
      <c r="K202" t="s">
        <v>77</v>
      </c>
      <c r="L202" t="s">
        <v>74</v>
      </c>
      <c r="M202" t="s">
        <v>998</v>
      </c>
      <c r="N202" t="s">
        <v>999</v>
      </c>
      <c r="O202" t="s">
        <v>75</v>
      </c>
      <c r="P202">
        <v>694257.81</v>
      </c>
      <c r="Q202" t="s">
        <v>76</v>
      </c>
      <c r="S202">
        <v>1</v>
      </c>
      <c r="AE202" t="s">
        <v>77</v>
      </c>
      <c r="AG202" t="s">
        <v>77</v>
      </c>
      <c r="AH202" t="s">
        <v>77</v>
      </c>
      <c r="AJ202" t="s">
        <v>77</v>
      </c>
      <c r="AK202" t="s">
        <v>77</v>
      </c>
      <c r="AQ202" t="s">
        <v>77</v>
      </c>
      <c r="AT202" t="s">
        <v>77</v>
      </c>
      <c r="AU202" t="s">
        <v>77</v>
      </c>
      <c r="AV202" t="s">
        <v>77</v>
      </c>
      <c r="AX202" t="s">
        <v>77</v>
      </c>
      <c r="BA202" t="s">
        <v>77</v>
      </c>
      <c r="BB202" t="s">
        <v>77</v>
      </c>
      <c r="BG202" t="s">
        <v>77</v>
      </c>
      <c r="BJ202" t="s">
        <v>77</v>
      </c>
      <c r="BK202" t="s">
        <v>77</v>
      </c>
      <c r="BM202" t="s">
        <v>77</v>
      </c>
      <c r="BS202" t="s">
        <v>77</v>
      </c>
      <c r="BT202" t="s">
        <v>77</v>
      </c>
      <c r="BU202" t="s">
        <v>77</v>
      </c>
      <c r="BV202" t="s">
        <v>77</v>
      </c>
      <c r="BW202" t="s">
        <v>77</v>
      </c>
      <c r="BX202">
        <v>694257.81</v>
      </c>
    </row>
    <row r="203" spans="1:76" x14ac:dyDescent="0.45">
      <c r="A203">
        <v>185</v>
      </c>
      <c r="B203" s="1">
        <v>44937.696527777778</v>
      </c>
      <c r="C203" t="s">
        <v>971</v>
      </c>
      <c r="D203" t="s">
        <v>833</v>
      </c>
      <c r="E203" t="s">
        <v>972</v>
      </c>
      <c r="F203">
        <v>0</v>
      </c>
      <c r="G203" t="s">
        <v>1633</v>
      </c>
      <c r="H203" t="s">
        <v>1633</v>
      </c>
      <c r="I203" t="s">
        <v>1621</v>
      </c>
      <c r="J203" t="s">
        <v>542</v>
      </c>
      <c r="K203" t="s">
        <v>77</v>
      </c>
      <c r="L203" t="s">
        <v>74</v>
      </c>
      <c r="M203" t="s">
        <v>1000</v>
      </c>
      <c r="N203" t="s">
        <v>1001</v>
      </c>
      <c r="O203" t="s">
        <v>75</v>
      </c>
      <c r="P203">
        <v>599783.57999999996</v>
      </c>
      <c r="Q203" t="s">
        <v>76</v>
      </c>
      <c r="S203">
        <v>1</v>
      </c>
      <c r="AE203" t="s">
        <v>77</v>
      </c>
      <c r="AG203" t="s">
        <v>77</v>
      </c>
      <c r="AH203" t="s">
        <v>77</v>
      </c>
      <c r="AJ203" t="s">
        <v>77</v>
      </c>
      <c r="AK203" t="s">
        <v>77</v>
      </c>
      <c r="AQ203" t="s">
        <v>77</v>
      </c>
      <c r="AT203" t="s">
        <v>77</v>
      </c>
      <c r="AU203" t="s">
        <v>77</v>
      </c>
      <c r="AV203" t="s">
        <v>77</v>
      </c>
      <c r="AX203" t="s">
        <v>77</v>
      </c>
      <c r="BA203" t="s">
        <v>77</v>
      </c>
      <c r="BB203" t="s">
        <v>77</v>
      </c>
      <c r="BG203" t="s">
        <v>77</v>
      </c>
      <c r="BJ203" t="s">
        <v>77</v>
      </c>
      <c r="BK203" t="s">
        <v>77</v>
      </c>
      <c r="BM203" t="s">
        <v>77</v>
      </c>
      <c r="BS203" t="s">
        <v>77</v>
      </c>
      <c r="BT203" t="s">
        <v>77</v>
      </c>
      <c r="BU203" t="s">
        <v>77</v>
      </c>
      <c r="BV203" t="s">
        <v>77</v>
      </c>
      <c r="BW203" t="s">
        <v>77</v>
      </c>
      <c r="BX203">
        <v>599783.57999999996</v>
      </c>
    </row>
    <row r="204" spans="1:76" x14ac:dyDescent="0.45">
      <c r="A204">
        <v>185</v>
      </c>
      <c r="B204" s="1">
        <v>44937.696527777778</v>
      </c>
      <c r="C204" t="s">
        <v>971</v>
      </c>
      <c r="D204" t="s">
        <v>833</v>
      </c>
      <c r="E204" t="s">
        <v>972</v>
      </c>
      <c r="F204">
        <v>0</v>
      </c>
      <c r="G204" t="s">
        <v>1633</v>
      </c>
      <c r="H204" t="s">
        <v>1633</v>
      </c>
      <c r="I204" t="s">
        <v>1621</v>
      </c>
      <c r="J204" t="s">
        <v>542</v>
      </c>
      <c r="K204" t="s">
        <v>77</v>
      </c>
      <c r="L204" t="s">
        <v>74</v>
      </c>
      <c r="M204" t="s">
        <v>1002</v>
      </c>
      <c r="N204" t="s">
        <v>1003</v>
      </c>
      <c r="O204" t="s">
        <v>75</v>
      </c>
      <c r="P204">
        <v>844520.17500000005</v>
      </c>
      <c r="Q204" t="s">
        <v>76</v>
      </c>
      <c r="T204">
        <v>1</v>
      </c>
      <c r="W204">
        <v>1</v>
      </c>
      <c r="AE204" t="s">
        <v>77</v>
      </c>
      <c r="AG204" t="s">
        <v>77</v>
      </c>
      <c r="AH204" t="s">
        <v>77</v>
      </c>
      <c r="AJ204" t="s">
        <v>77</v>
      </c>
      <c r="AK204" t="s">
        <v>77</v>
      </c>
      <c r="AQ204" t="s">
        <v>77</v>
      </c>
      <c r="AT204" t="s">
        <v>77</v>
      </c>
      <c r="AU204" t="s">
        <v>77</v>
      </c>
      <c r="AV204" t="s">
        <v>77</v>
      </c>
      <c r="AX204" t="s">
        <v>77</v>
      </c>
      <c r="BA204" t="s">
        <v>77</v>
      </c>
      <c r="BB204" t="s">
        <v>77</v>
      </c>
      <c r="BG204" t="s">
        <v>77</v>
      </c>
      <c r="BJ204" t="s">
        <v>77</v>
      </c>
      <c r="BK204" t="s">
        <v>77</v>
      </c>
      <c r="BM204" t="s">
        <v>77</v>
      </c>
      <c r="BS204" t="s">
        <v>77</v>
      </c>
      <c r="BT204" t="s">
        <v>77</v>
      </c>
      <c r="BU204" t="s">
        <v>77</v>
      </c>
      <c r="BV204" t="s">
        <v>77</v>
      </c>
      <c r="BW204" t="s">
        <v>77</v>
      </c>
      <c r="BX204">
        <v>0</v>
      </c>
    </row>
    <row r="205" spans="1:76" x14ac:dyDescent="0.45">
      <c r="A205">
        <v>185</v>
      </c>
      <c r="B205" s="1">
        <v>44937.696527777778</v>
      </c>
      <c r="C205" t="s">
        <v>971</v>
      </c>
      <c r="D205" t="s">
        <v>833</v>
      </c>
      <c r="E205" t="s">
        <v>972</v>
      </c>
      <c r="F205">
        <v>0</v>
      </c>
      <c r="G205" t="s">
        <v>1633</v>
      </c>
      <c r="H205" t="s">
        <v>1633</v>
      </c>
      <c r="I205" t="s">
        <v>1621</v>
      </c>
      <c r="J205" t="s">
        <v>542</v>
      </c>
      <c r="K205" t="s">
        <v>77</v>
      </c>
      <c r="L205" t="s">
        <v>79</v>
      </c>
      <c r="M205" t="s">
        <v>1004</v>
      </c>
      <c r="N205" t="s">
        <v>1005</v>
      </c>
      <c r="O205" t="s">
        <v>75</v>
      </c>
      <c r="P205">
        <v>191478.5</v>
      </c>
      <c r="Q205" t="s">
        <v>76</v>
      </c>
      <c r="AE205" t="s">
        <v>77</v>
      </c>
      <c r="AG205" t="s">
        <v>77</v>
      </c>
      <c r="AH205" t="s">
        <v>77</v>
      </c>
      <c r="AJ205" t="s">
        <v>77</v>
      </c>
      <c r="AK205" t="s">
        <v>77</v>
      </c>
      <c r="AQ205" t="s">
        <v>77</v>
      </c>
      <c r="AT205" t="s">
        <v>77</v>
      </c>
      <c r="AU205" t="s">
        <v>77</v>
      </c>
      <c r="AV205" t="s">
        <v>77</v>
      </c>
      <c r="AX205" t="s">
        <v>77</v>
      </c>
      <c r="BA205" t="s">
        <v>77</v>
      </c>
      <c r="BB205" t="s">
        <v>77</v>
      </c>
      <c r="BG205" t="s">
        <v>77</v>
      </c>
      <c r="BJ205" t="s">
        <v>77</v>
      </c>
      <c r="BK205" t="s">
        <v>77</v>
      </c>
      <c r="BM205" t="s">
        <v>77</v>
      </c>
      <c r="BS205" t="s">
        <v>77</v>
      </c>
      <c r="BT205" t="s">
        <v>77</v>
      </c>
      <c r="BU205" t="s">
        <v>77</v>
      </c>
      <c r="BV205" t="s">
        <v>77</v>
      </c>
      <c r="BW205" t="s">
        <v>77</v>
      </c>
      <c r="BX205">
        <v>0</v>
      </c>
    </row>
    <row r="206" spans="1:76" x14ac:dyDescent="0.45">
      <c r="A206">
        <v>185</v>
      </c>
      <c r="B206" s="1">
        <v>44937.696527777778</v>
      </c>
      <c r="C206" t="s">
        <v>971</v>
      </c>
      <c r="D206" t="s">
        <v>833</v>
      </c>
      <c r="E206" t="s">
        <v>972</v>
      </c>
      <c r="F206">
        <v>0</v>
      </c>
      <c r="G206" t="s">
        <v>1633</v>
      </c>
      <c r="H206" t="s">
        <v>1633</v>
      </c>
      <c r="I206" t="s">
        <v>1621</v>
      </c>
      <c r="J206" t="s">
        <v>542</v>
      </c>
      <c r="K206" t="s">
        <v>77</v>
      </c>
      <c r="L206" t="s">
        <v>79</v>
      </c>
      <c r="M206" t="s">
        <v>1006</v>
      </c>
      <c r="N206" t="s">
        <v>1007</v>
      </c>
      <c r="O206" t="s">
        <v>75</v>
      </c>
      <c r="P206">
        <v>135204.5</v>
      </c>
      <c r="Q206" t="s">
        <v>76</v>
      </c>
      <c r="AE206" t="s">
        <v>77</v>
      </c>
      <c r="AG206" t="s">
        <v>77</v>
      </c>
      <c r="AH206" t="s">
        <v>77</v>
      </c>
      <c r="AJ206" t="s">
        <v>77</v>
      </c>
      <c r="AK206" t="s">
        <v>77</v>
      </c>
      <c r="AQ206" t="s">
        <v>77</v>
      </c>
      <c r="AT206" t="s">
        <v>77</v>
      </c>
      <c r="AU206" t="s">
        <v>77</v>
      </c>
      <c r="AV206" t="s">
        <v>77</v>
      </c>
      <c r="AX206" t="s">
        <v>77</v>
      </c>
      <c r="BA206" t="s">
        <v>77</v>
      </c>
      <c r="BB206" t="s">
        <v>77</v>
      </c>
      <c r="BG206" t="s">
        <v>77</v>
      </c>
      <c r="BJ206" t="s">
        <v>77</v>
      </c>
      <c r="BK206" t="s">
        <v>77</v>
      </c>
      <c r="BM206" t="s">
        <v>77</v>
      </c>
      <c r="BS206" t="s">
        <v>77</v>
      </c>
      <c r="BT206" t="s">
        <v>77</v>
      </c>
      <c r="BU206" t="s">
        <v>77</v>
      </c>
      <c r="BV206" t="s">
        <v>77</v>
      </c>
      <c r="BW206" t="s">
        <v>77</v>
      </c>
      <c r="BX206">
        <v>0</v>
      </c>
    </row>
    <row r="207" spans="1:76" x14ac:dyDescent="0.45">
      <c r="A207">
        <v>185</v>
      </c>
      <c r="B207" s="1">
        <v>44937.696527777778</v>
      </c>
      <c r="C207" t="s">
        <v>971</v>
      </c>
      <c r="D207" t="s">
        <v>833</v>
      </c>
      <c r="E207" t="s">
        <v>972</v>
      </c>
      <c r="F207">
        <v>0</v>
      </c>
      <c r="G207" t="s">
        <v>1633</v>
      </c>
      <c r="H207" t="s">
        <v>1633</v>
      </c>
      <c r="I207" t="s">
        <v>1621</v>
      </c>
      <c r="J207" t="s">
        <v>542</v>
      </c>
      <c r="K207" t="s">
        <v>77</v>
      </c>
      <c r="L207" t="s">
        <v>79</v>
      </c>
      <c r="M207" t="s">
        <v>1008</v>
      </c>
      <c r="N207" t="s">
        <v>1009</v>
      </c>
      <c r="O207" t="s">
        <v>75</v>
      </c>
      <c r="P207">
        <v>140346</v>
      </c>
      <c r="Q207" t="s">
        <v>76</v>
      </c>
      <c r="T207">
        <v>1</v>
      </c>
      <c r="W207">
        <v>1</v>
      </c>
      <c r="AE207" t="s">
        <v>77</v>
      </c>
      <c r="AG207" t="s">
        <v>77</v>
      </c>
      <c r="AH207" t="s">
        <v>77</v>
      </c>
      <c r="AJ207" t="s">
        <v>77</v>
      </c>
      <c r="AK207" t="s">
        <v>77</v>
      </c>
      <c r="AQ207" t="s">
        <v>77</v>
      </c>
      <c r="AT207" t="s">
        <v>77</v>
      </c>
      <c r="AU207" t="s">
        <v>77</v>
      </c>
      <c r="AV207" t="s">
        <v>77</v>
      </c>
      <c r="AX207" t="s">
        <v>77</v>
      </c>
      <c r="BA207" t="s">
        <v>77</v>
      </c>
      <c r="BB207" t="s">
        <v>77</v>
      </c>
      <c r="BG207" t="s">
        <v>77</v>
      </c>
      <c r="BJ207" t="s">
        <v>77</v>
      </c>
      <c r="BK207" t="s">
        <v>77</v>
      </c>
      <c r="BM207" t="s">
        <v>77</v>
      </c>
      <c r="BS207" t="s">
        <v>77</v>
      </c>
      <c r="BT207" t="s">
        <v>77</v>
      </c>
      <c r="BU207" t="s">
        <v>77</v>
      </c>
      <c r="BV207" t="s">
        <v>77</v>
      </c>
      <c r="BW207" t="s">
        <v>77</v>
      </c>
      <c r="BX207">
        <v>0</v>
      </c>
    </row>
    <row r="208" spans="1:76" x14ac:dyDescent="0.45">
      <c r="A208">
        <v>185</v>
      </c>
      <c r="B208" s="1">
        <v>44937.696527777778</v>
      </c>
      <c r="C208" t="s">
        <v>971</v>
      </c>
      <c r="D208" t="s">
        <v>833</v>
      </c>
      <c r="E208" t="s">
        <v>972</v>
      </c>
      <c r="F208">
        <v>0</v>
      </c>
      <c r="G208" t="s">
        <v>1633</v>
      </c>
      <c r="H208" t="s">
        <v>1633</v>
      </c>
      <c r="I208" t="s">
        <v>1621</v>
      </c>
      <c r="J208" t="s">
        <v>542</v>
      </c>
      <c r="K208" t="s">
        <v>77</v>
      </c>
      <c r="L208" t="s">
        <v>79</v>
      </c>
      <c r="M208" t="s">
        <v>1010</v>
      </c>
      <c r="N208" t="s">
        <v>1011</v>
      </c>
      <c r="O208" t="s">
        <v>75</v>
      </c>
      <c r="P208">
        <v>105485.5</v>
      </c>
      <c r="Q208" t="s">
        <v>76</v>
      </c>
      <c r="T208">
        <v>1</v>
      </c>
      <c r="W208">
        <v>1</v>
      </c>
      <c r="AE208" t="s">
        <v>77</v>
      </c>
      <c r="AG208" t="s">
        <v>77</v>
      </c>
      <c r="AH208" t="s">
        <v>77</v>
      </c>
      <c r="AJ208" t="s">
        <v>77</v>
      </c>
      <c r="AK208" t="s">
        <v>77</v>
      </c>
      <c r="AQ208" t="s">
        <v>77</v>
      </c>
      <c r="AT208" t="s">
        <v>77</v>
      </c>
      <c r="AU208" t="s">
        <v>77</v>
      </c>
      <c r="AV208" t="s">
        <v>77</v>
      </c>
      <c r="AX208" t="s">
        <v>77</v>
      </c>
      <c r="BA208" t="s">
        <v>77</v>
      </c>
      <c r="BB208" t="s">
        <v>77</v>
      </c>
      <c r="BG208" t="s">
        <v>77</v>
      </c>
      <c r="BJ208" t="s">
        <v>77</v>
      </c>
      <c r="BK208" t="s">
        <v>77</v>
      </c>
      <c r="BM208" t="s">
        <v>77</v>
      </c>
      <c r="BS208" t="s">
        <v>77</v>
      </c>
      <c r="BT208" t="s">
        <v>77</v>
      </c>
      <c r="BU208" t="s">
        <v>77</v>
      </c>
      <c r="BV208" t="s">
        <v>77</v>
      </c>
      <c r="BW208" t="s">
        <v>77</v>
      </c>
      <c r="BX208">
        <v>0</v>
      </c>
    </row>
    <row r="209" spans="1:76" x14ac:dyDescent="0.45">
      <c r="A209">
        <v>185</v>
      </c>
      <c r="B209" s="1">
        <v>44937.696527777778</v>
      </c>
      <c r="C209" t="s">
        <v>971</v>
      </c>
      <c r="D209" t="s">
        <v>833</v>
      </c>
      <c r="E209" t="s">
        <v>972</v>
      </c>
      <c r="F209">
        <v>0</v>
      </c>
      <c r="G209" t="s">
        <v>1633</v>
      </c>
      <c r="H209" t="s">
        <v>1633</v>
      </c>
      <c r="I209" t="s">
        <v>1621</v>
      </c>
      <c r="J209" t="s">
        <v>542</v>
      </c>
      <c r="K209" t="s">
        <v>77</v>
      </c>
      <c r="L209" t="s">
        <v>82</v>
      </c>
      <c r="M209" t="s">
        <v>973</v>
      </c>
      <c r="N209" t="s">
        <v>974</v>
      </c>
      <c r="O209" t="s">
        <v>75</v>
      </c>
      <c r="P209">
        <v>14272.665000000001</v>
      </c>
      <c r="Q209" t="s">
        <v>76</v>
      </c>
      <c r="S209">
        <v>1</v>
      </c>
      <c r="T209">
        <v>1</v>
      </c>
      <c r="X209">
        <v>1</v>
      </c>
      <c r="AE209" t="s">
        <v>77</v>
      </c>
      <c r="AG209" t="s">
        <v>77</v>
      </c>
      <c r="AH209" t="s">
        <v>77</v>
      </c>
      <c r="AJ209" t="s">
        <v>77</v>
      </c>
      <c r="AK209" t="s">
        <v>77</v>
      </c>
      <c r="AQ209" t="s">
        <v>77</v>
      </c>
      <c r="AT209" t="s">
        <v>77</v>
      </c>
      <c r="AU209" t="s">
        <v>77</v>
      </c>
      <c r="AV209" t="s">
        <v>77</v>
      </c>
      <c r="AX209" t="s">
        <v>77</v>
      </c>
      <c r="BA209" t="s">
        <v>77</v>
      </c>
      <c r="BB209" t="s">
        <v>77</v>
      </c>
      <c r="BG209" t="s">
        <v>77</v>
      </c>
      <c r="BJ209" t="s">
        <v>77</v>
      </c>
      <c r="BK209" t="s">
        <v>77</v>
      </c>
      <c r="BM209" t="s">
        <v>77</v>
      </c>
      <c r="BS209" t="s">
        <v>77</v>
      </c>
      <c r="BT209" t="s">
        <v>77</v>
      </c>
      <c r="BU209" t="s">
        <v>77</v>
      </c>
      <c r="BV209" t="s">
        <v>77</v>
      </c>
      <c r="BW209" t="s">
        <v>77</v>
      </c>
      <c r="BX209">
        <v>14272.665000000001</v>
      </c>
    </row>
    <row r="210" spans="1:76" x14ac:dyDescent="0.45">
      <c r="A210">
        <v>185</v>
      </c>
      <c r="B210" s="1">
        <v>44937.696527777778</v>
      </c>
      <c r="C210" t="s">
        <v>971</v>
      </c>
      <c r="D210" t="s">
        <v>833</v>
      </c>
      <c r="E210" t="s">
        <v>972</v>
      </c>
      <c r="F210">
        <v>0</v>
      </c>
      <c r="G210" t="s">
        <v>1633</v>
      </c>
      <c r="H210" t="s">
        <v>1633</v>
      </c>
      <c r="I210" t="s">
        <v>1621</v>
      </c>
      <c r="J210" t="s">
        <v>542</v>
      </c>
      <c r="K210" t="s">
        <v>77</v>
      </c>
      <c r="L210" t="s">
        <v>82</v>
      </c>
      <c r="M210" t="s">
        <v>975</v>
      </c>
      <c r="N210" t="s">
        <v>974</v>
      </c>
      <c r="O210" t="s">
        <v>75</v>
      </c>
      <c r="P210">
        <v>14272.665000000001</v>
      </c>
      <c r="Q210" t="s">
        <v>76</v>
      </c>
      <c r="S210">
        <v>1</v>
      </c>
      <c r="T210">
        <v>1</v>
      </c>
      <c r="X210">
        <v>1</v>
      </c>
      <c r="AE210" t="s">
        <v>77</v>
      </c>
      <c r="AG210" t="s">
        <v>77</v>
      </c>
      <c r="AH210" t="s">
        <v>77</v>
      </c>
      <c r="AJ210" t="s">
        <v>77</v>
      </c>
      <c r="AK210" t="s">
        <v>77</v>
      </c>
      <c r="AQ210" t="s">
        <v>77</v>
      </c>
      <c r="AT210" t="s">
        <v>77</v>
      </c>
      <c r="AU210" t="s">
        <v>77</v>
      </c>
      <c r="AV210" t="s">
        <v>77</v>
      </c>
      <c r="AX210" t="s">
        <v>77</v>
      </c>
      <c r="BA210" t="s">
        <v>77</v>
      </c>
      <c r="BB210" t="s">
        <v>77</v>
      </c>
      <c r="BG210" t="s">
        <v>77</v>
      </c>
      <c r="BJ210" t="s">
        <v>77</v>
      </c>
      <c r="BK210" t="s">
        <v>77</v>
      </c>
      <c r="BM210" t="s">
        <v>77</v>
      </c>
      <c r="BS210" t="s">
        <v>77</v>
      </c>
      <c r="BT210" t="s">
        <v>77</v>
      </c>
      <c r="BU210" t="s">
        <v>77</v>
      </c>
      <c r="BV210" t="s">
        <v>77</v>
      </c>
      <c r="BW210" t="s">
        <v>77</v>
      </c>
      <c r="BX210">
        <v>14272.665000000001</v>
      </c>
    </row>
    <row r="211" spans="1:76" x14ac:dyDescent="0.45">
      <c r="A211">
        <v>185</v>
      </c>
      <c r="B211" s="1">
        <v>44937.696527777778</v>
      </c>
      <c r="C211" t="s">
        <v>971</v>
      </c>
      <c r="D211" t="s">
        <v>833</v>
      </c>
      <c r="E211" t="s">
        <v>972</v>
      </c>
      <c r="F211">
        <v>0</v>
      </c>
      <c r="G211" t="s">
        <v>1633</v>
      </c>
      <c r="H211" t="s">
        <v>1633</v>
      </c>
      <c r="I211" t="s">
        <v>1621</v>
      </c>
      <c r="J211" t="s">
        <v>542</v>
      </c>
      <c r="K211" t="s">
        <v>77</v>
      </c>
      <c r="L211" t="s">
        <v>82</v>
      </c>
      <c r="M211" t="s">
        <v>977</v>
      </c>
      <c r="N211" t="s">
        <v>1012</v>
      </c>
      <c r="O211" t="s">
        <v>75</v>
      </c>
      <c r="P211">
        <v>8646</v>
      </c>
      <c r="Q211" t="s">
        <v>76</v>
      </c>
      <c r="S211">
        <v>1</v>
      </c>
      <c r="T211">
        <v>1</v>
      </c>
      <c r="X211">
        <v>1</v>
      </c>
      <c r="AE211" t="s">
        <v>77</v>
      </c>
      <c r="AG211" t="s">
        <v>77</v>
      </c>
      <c r="AH211" t="s">
        <v>77</v>
      </c>
      <c r="AJ211" t="s">
        <v>77</v>
      </c>
      <c r="AK211" t="s">
        <v>77</v>
      </c>
      <c r="AQ211" t="s">
        <v>77</v>
      </c>
      <c r="AT211" t="s">
        <v>77</v>
      </c>
      <c r="AU211" t="s">
        <v>77</v>
      </c>
      <c r="AV211" t="s">
        <v>77</v>
      </c>
      <c r="AX211" t="s">
        <v>77</v>
      </c>
      <c r="BA211" t="s">
        <v>77</v>
      </c>
      <c r="BB211" t="s">
        <v>77</v>
      </c>
      <c r="BG211" t="s">
        <v>77</v>
      </c>
      <c r="BJ211" t="s">
        <v>77</v>
      </c>
      <c r="BK211" t="s">
        <v>77</v>
      </c>
      <c r="BM211" t="s">
        <v>77</v>
      </c>
      <c r="BS211" t="s">
        <v>77</v>
      </c>
      <c r="BT211" t="s">
        <v>77</v>
      </c>
      <c r="BU211" t="s">
        <v>77</v>
      </c>
      <c r="BV211" t="s">
        <v>77</v>
      </c>
      <c r="BW211" t="s">
        <v>77</v>
      </c>
      <c r="BX211">
        <v>8646</v>
      </c>
    </row>
    <row r="212" spans="1:76" x14ac:dyDescent="0.45">
      <c r="A212">
        <v>185</v>
      </c>
      <c r="B212" s="1">
        <v>44937.696527777778</v>
      </c>
      <c r="C212" t="s">
        <v>971</v>
      </c>
      <c r="D212" t="s">
        <v>833</v>
      </c>
      <c r="E212" t="s">
        <v>972</v>
      </c>
      <c r="F212">
        <v>0</v>
      </c>
      <c r="G212" t="s">
        <v>1633</v>
      </c>
      <c r="H212" t="s">
        <v>1633</v>
      </c>
      <c r="I212" t="s">
        <v>1621</v>
      </c>
      <c r="J212" t="s">
        <v>542</v>
      </c>
      <c r="K212" t="s">
        <v>77</v>
      </c>
      <c r="L212" t="s">
        <v>82</v>
      </c>
      <c r="M212" t="s">
        <v>979</v>
      </c>
      <c r="N212" t="s">
        <v>1013</v>
      </c>
      <c r="O212" t="s">
        <v>75</v>
      </c>
      <c r="P212">
        <v>8646</v>
      </c>
      <c r="Q212" t="s">
        <v>76</v>
      </c>
      <c r="AE212" t="s">
        <v>77</v>
      </c>
      <c r="AG212" t="s">
        <v>77</v>
      </c>
      <c r="AH212" t="s">
        <v>77</v>
      </c>
      <c r="AJ212" t="s">
        <v>77</v>
      </c>
      <c r="AK212" t="s">
        <v>77</v>
      </c>
      <c r="AQ212" t="s">
        <v>77</v>
      </c>
      <c r="AT212" t="s">
        <v>77</v>
      </c>
      <c r="AU212" t="s">
        <v>77</v>
      </c>
      <c r="AV212" t="s">
        <v>77</v>
      </c>
      <c r="AX212" t="s">
        <v>77</v>
      </c>
      <c r="BA212" t="s">
        <v>77</v>
      </c>
      <c r="BB212" t="s">
        <v>77</v>
      </c>
      <c r="BG212" t="s">
        <v>77</v>
      </c>
      <c r="BJ212" t="s">
        <v>77</v>
      </c>
      <c r="BK212" t="s">
        <v>77</v>
      </c>
      <c r="BM212" t="s">
        <v>77</v>
      </c>
      <c r="BS212" t="s">
        <v>77</v>
      </c>
      <c r="BT212" t="s">
        <v>77</v>
      </c>
      <c r="BU212" t="s">
        <v>77</v>
      </c>
      <c r="BV212" t="s">
        <v>77</v>
      </c>
      <c r="BW212" t="s">
        <v>77</v>
      </c>
      <c r="BX212">
        <v>0</v>
      </c>
    </row>
    <row r="213" spans="1:76" x14ac:dyDescent="0.45">
      <c r="A213">
        <v>185</v>
      </c>
      <c r="B213" s="1">
        <v>44937.696527777778</v>
      </c>
      <c r="C213" t="s">
        <v>971</v>
      </c>
      <c r="D213" t="s">
        <v>833</v>
      </c>
      <c r="E213" t="s">
        <v>972</v>
      </c>
      <c r="F213">
        <v>0</v>
      </c>
      <c r="G213" t="s">
        <v>1633</v>
      </c>
      <c r="H213" t="s">
        <v>1633</v>
      </c>
      <c r="I213" t="s">
        <v>1621</v>
      </c>
      <c r="J213" t="s">
        <v>542</v>
      </c>
      <c r="K213" t="s">
        <v>77</v>
      </c>
      <c r="L213" t="s">
        <v>82</v>
      </c>
      <c r="M213" t="s">
        <v>981</v>
      </c>
      <c r="N213" t="s">
        <v>982</v>
      </c>
      <c r="O213" t="s">
        <v>75</v>
      </c>
      <c r="P213">
        <v>14272.665000000001</v>
      </c>
      <c r="Q213" t="s">
        <v>76</v>
      </c>
      <c r="S213">
        <v>1</v>
      </c>
      <c r="T213">
        <v>1</v>
      </c>
      <c r="X213">
        <v>1</v>
      </c>
      <c r="AE213" t="s">
        <v>77</v>
      </c>
      <c r="AG213" t="s">
        <v>77</v>
      </c>
      <c r="AH213" t="s">
        <v>77</v>
      </c>
      <c r="AJ213" t="s">
        <v>77</v>
      </c>
      <c r="AK213" t="s">
        <v>77</v>
      </c>
      <c r="AQ213" t="s">
        <v>77</v>
      </c>
      <c r="AT213" t="s">
        <v>77</v>
      </c>
      <c r="AU213" t="s">
        <v>77</v>
      </c>
      <c r="AV213" t="s">
        <v>77</v>
      </c>
      <c r="AX213" t="s">
        <v>77</v>
      </c>
      <c r="BA213" t="s">
        <v>77</v>
      </c>
      <c r="BB213" t="s">
        <v>77</v>
      </c>
      <c r="BG213" t="s">
        <v>77</v>
      </c>
      <c r="BJ213" t="s">
        <v>77</v>
      </c>
      <c r="BK213" t="s">
        <v>77</v>
      </c>
      <c r="BM213" t="s">
        <v>77</v>
      </c>
      <c r="BS213" t="s">
        <v>77</v>
      </c>
      <c r="BT213" t="s">
        <v>77</v>
      </c>
      <c r="BU213" t="s">
        <v>77</v>
      </c>
      <c r="BV213" t="s">
        <v>77</v>
      </c>
      <c r="BW213" t="s">
        <v>77</v>
      </c>
      <c r="BX213">
        <v>14272.665000000001</v>
      </c>
    </row>
    <row r="214" spans="1:76" x14ac:dyDescent="0.45">
      <c r="A214">
        <v>185</v>
      </c>
      <c r="B214" s="1">
        <v>44937.696527777778</v>
      </c>
      <c r="C214" t="s">
        <v>971</v>
      </c>
      <c r="D214" t="s">
        <v>833</v>
      </c>
      <c r="E214" t="s">
        <v>972</v>
      </c>
      <c r="F214">
        <v>0</v>
      </c>
      <c r="G214" t="s">
        <v>1633</v>
      </c>
      <c r="H214" t="s">
        <v>1633</v>
      </c>
      <c r="I214" t="s">
        <v>1621</v>
      </c>
      <c r="J214" t="s">
        <v>542</v>
      </c>
      <c r="K214" t="s">
        <v>77</v>
      </c>
      <c r="L214" t="s">
        <v>82</v>
      </c>
      <c r="M214" t="s">
        <v>983</v>
      </c>
      <c r="N214" t="s">
        <v>984</v>
      </c>
      <c r="O214" t="s">
        <v>75</v>
      </c>
      <c r="P214">
        <v>14272.665000000001</v>
      </c>
      <c r="Q214" t="s">
        <v>76</v>
      </c>
      <c r="S214">
        <v>1</v>
      </c>
      <c r="T214">
        <v>1</v>
      </c>
      <c r="X214">
        <v>1</v>
      </c>
      <c r="AE214" t="s">
        <v>77</v>
      </c>
      <c r="AG214" t="s">
        <v>77</v>
      </c>
      <c r="AH214" t="s">
        <v>77</v>
      </c>
      <c r="AJ214" t="s">
        <v>77</v>
      </c>
      <c r="AK214" t="s">
        <v>77</v>
      </c>
      <c r="AQ214" t="s">
        <v>77</v>
      </c>
      <c r="AT214" t="s">
        <v>77</v>
      </c>
      <c r="AU214" t="s">
        <v>77</v>
      </c>
      <c r="AV214" t="s">
        <v>77</v>
      </c>
      <c r="AX214" t="s">
        <v>77</v>
      </c>
      <c r="BA214" t="s">
        <v>77</v>
      </c>
      <c r="BB214" t="s">
        <v>77</v>
      </c>
      <c r="BG214" t="s">
        <v>77</v>
      </c>
      <c r="BJ214" t="s">
        <v>77</v>
      </c>
      <c r="BK214" t="s">
        <v>77</v>
      </c>
      <c r="BM214" t="s">
        <v>77</v>
      </c>
      <c r="BS214" t="s">
        <v>77</v>
      </c>
      <c r="BT214" t="s">
        <v>77</v>
      </c>
      <c r="BU214" t="s">
        <v>77</v>
      </c>
      <c r="BV214" t="s">
        <v>77</v>
      </c>
      <c r="BW214" t="s">
        <v>77</v>
      </c>
      <c r="BX214">
        <v>14272.665000000001</v>
      </c>
    </row>
    <row r="215" spans="1:76" x14ac:dyDescent="0.45">
      <c r="A215">
        <v>185</v>
      </c>
      <c r="B215" s="1">
        <v>44937.696527777778</v>
      </c>
      <c r="C215" t="s">
        <v>971</v>
      </c>
      <c r="D215" t="s">
        <v>833</v>
      </c>
      <c r="E215" t="s">
        <v>972</v>
      </c>
      <c r="F215">
        <v>0</v>
      </c>
      <c r="G215" t="s">
        <v>1633</v>
      </c>
      <c r="H215" t="s">
        <v>1633</v>
      </c>
      <c r="I215" t="s">
        <v>1621</v>
      </c>
      <c r="J215" t="s">
        <v>542</v>
      </c>
      <c r="K215" t="s">
        <v>77</v>
      </c>
      <c r="L215" t="s">
        <v>82</v>
      </c>
      <c r="M215" t="s">
        <v>985</v>
      </c>
      <c r="N215" t="s">
        <v>1013</v>
      </c>
      <c r="O215" t="s">
        <v>75</v>
      </c>
      <c r="P215">
        <v>8646</v>
      </c>
      <c r="Q215" t="s">
        <v>76</v>
      </c>
      <c r="S215">
        <v>1</v>
      </c>
      <c r="T215">
        <v>1</v>
      </c>
      <c r="X215">
        <v>1</v>
      </c>
      <c r="AE215" t="s">
        <v>77</v>
      </c>
      <c r="AG215" t="s">
        <v>77</v>
      </c>
      <c r="AH215" t="s">
        <v>77</v>
      </c>
      <c r="AJ215" t="s">
        <v>77</v>
      </c>
      <c r="AK215" t="s">
        <v>77</v>
      </c>
      <c r="AQ215" t="s">
        <v>77</v>
      </c>
      <c r="AT215" t="s">
        <v>77</v>
      </c>
      <c r="AU215" t="s">
        <v>77</v>
      </c>
      <c r="AV215" t="s">
        <v>77</v>
      </c>
      <c r="AX215" t="s">
        <v>77</v>
      </c>
      <c r="BA215" t="s">
        <v>77</v>
      </c>
      <c r="BB215" t="s">
        <v>77</v>
      </c>
      <c r="BG215" t="s">
        <v>77</v>
      </c>
      <c r="BJ215" t="s">
        <v>77</v>
      </c>
      <c r="BK215" t="s">
        <v>77</v>
      </c>
      <c r="BM215" t="s">
        <v>77</v>
      </c>
      <c r="BS215" t="s">
        <v>77</v>
      </c>
      <c r="BT215" t="s">
        <v>77</v>
      </c>
      <c r="BU215" t="s">
        <v>77</v>
      </c>
      <c r="BV215" t="s">
        <v>77</v>
      </c>
      <c r="BW215" t="s">
        <v>77</v>
      </c>
      <c r="BX215">
        <v>8646</v>
      </c>
    </row>
    <row r="216" spans="1:76" x14ac:dyDescent="0.45">
      <c r="A216">
        <v>185</v>
      </c>
      <c r="B216" s="1">
        <v>44937.696527777778</v>
      </c>
      <c r="C216" t="s">
        <v>971</v>
      </c>
      <c r="D216" t="s">
        <v>833</v>
      </c>
      <c r="E216" t="s">
        <v>972</v>
      </c>
      <c r="F216">
        <v>0</v>
      </c>
      <c r="G216" t="s">
        <v>1633</v>
      </c>
      <c r="H216" t="s">
        <v>1633</v>
      </c>
      <c r="I216" t="s">
        <v>1621</v>
      </c>
      <c r="J216" t="s">
        <v>542</v>
      </c>
      <c r="K216" t="s">
        <v>77</v>
      </c>
      <c r="L216" t="s">
        <v>82</v>
      </c>
      <c r="M216" t="s">
        <v>987</v>
      </c>
      <c r="N216" t="s">
        <v>1012</v>
      </c>
      <c r="O216" t="s">
        <v>75</v>
      </c>
      <c r="P216">
        <v>8646</v>
      </c>
      <c r="Q216" t="s">
        <v>76</v>
      </c>
      <c r="S216">
        <v>1</v>
      </c>
      <c r="T216">
        <v>1</v>
      </c>
      <c r="X216">
        <v>1</v>
      </c>
      <c r="AE216" t="s">
        <v>77</v>
      </c>
      <c r="AG216" t="s">
        <v>77</v>
      </c>
      <c r="AH216" t="s">
        <v>77</v>
      </c>
      <c r="AJ216" t="s">
        <v>77</v>
      </c>
      <c r="AK216" t="s">
        <v>77</v>
      </c>
      <c r="AQ216" t="s">
        <v>77</v>
      </c>
      <c r="AT216" t="s">
        <v>77</v>
      </c>
      <c r="AU216" t="s">
        <v>77</v>
      </c>
      <c r="AV216" t="s">
        <v>77</v>
      </c>
      <c r="AX216" t="s">
        <v>77</v>
      </c>
      <c r="BA216" t="s">
        <v>77</v>
      </c>
      <c r="BB216" t="s">
        <v>77</v>
      </c>
      <c r="BG216" t="s">
        <v>77</v>
      </c>
      <c r="BJ216" t="s">
        <v>77</v>
      </c>
      <c r="BK216" t="s">
        <v>77</v>
      </c>
      <c r="BM216" t="s">
        <v>77</v>
      </c>
      <c r="BS216" t="s">
        <v>77</v>
      </c>
      <c r="BT216" t="s">
        <v>77</v>
      </c>
      <c r="BU216" t="s">
        <v>77</v>
      </c>
      <c r="BV216" t="s">
        <v>77</v>
      </c>
      <c r="BW216" t="s">
        <v>77</v>
      </c>
      <c r="BX216">
        <v>8646</v>
      </c>
    </row>
    <row r="217" spans="1:76" x14ac:dyDescent="0.45">
      <c r="A217">
        <v>185</v>
      </c>
      <c r="B217" s="1">
        <v>44937.696527777778</v>
      </c>
      <c r="C217" t="s">
        <v>971</v>
      </c>
      <c r="D217" t="s">
        <v>833</v>
      </c>
      <c r="E217" t="s">
        <v>972</v>
      </c>
      <c r="F217">
        <v>0</v>
      </c>
      <c r="G217" t="s">
        <v>1633</v>
      </c>
      <c r="H217" t="s">
        <v>1633</v>
      </c>
      <c r="I217" t="s">
        <v>1621</v>
      </c>
      <c r="J217" t="s">
        <v>542</v>
      </c>
      <c r="K217" t="s">
        <v>77</v>
      </c>
      <c r="L217" t="s">
        <v>82</v>
      </c>
      <c r="M217" t="s">
        <v>1014</v>
      </c>
      <c r="N217" t="s">
        <v>1015</v>
      </c>
      <c r="O217" t="s">
        <v>75</v>
      </c>
      <c r="P217">
        <v>13490.6</v>
      </c>
      <c r="Q217" t="s">
        <v>76</v>
      </c>
      <c r="S217">
        <v>1</v>
      </c>
      <c r="AE217" t="s">
        <v>77</v>
      </c>
      <c r="AG217" t="s">
        <v>77</v>
      </c>
      <c r="AH217" t="s">
        <v>77</v>
      </c>
      <c r="AJ217" t="s">
        <v>77</v>
      </c>
      <c r="AK217" t="s">
        <v>77</v>
      </c>
      <c r="AQ217" t="s">
        <v>77</v>
      </c>
      <c r="AT217" t="s">
        <v>77</v>
      </c>
      <c r="AU217" t="s">
        <v>77</v>
      </c>
      <c r="AV217" t="s">
        <v>77</v>
      </c>
      <c r="AX217" t="s">
        <v>77</v>
      </c>
      <c r="BA217" t="s">
        <v>77</v>
      </c>
      <c r="BB217" t="s">
        <v>77</v>
      </c>
      <c r="BG217" t="s">
        <v>77</v>
      </c>
      <c r="BJ217" t="s">
        <v>77</v>
      </c>
      <c r="BK217" t="s">
        <v>77</v>
      </c>
      <c r="BM217" t="s">
        <v>77</v>
      </c>
      <c r="BS217" t="s">
        <v>77</v>
      </c>
      <c r="BT217" t="s">
        <v>77</v>
      </c>
      <c r="BU217" t="s">
        <v>77</v>
      </c>
      <c r="BV217" t="s">
        <v>77</v>
      </c>
      <c r="BW217" t="s">
        <v>77</v>
      </c>
      <c r="BX217">
        <v>13490.6</v>
      </c>
    </row>
    <row r="218" spans="1:76" x14ac:dyDescent="0.45">
      <c r="A218">
        <v>185</v>
      </c>
      <c r="B218" s="1">
        <v>44937.696527777778</v>
      </c>
      <c r="C218" t="s">
        <v>971</v>
      </c>
      <c r="D218" t="s">
        <v>833</v>
      </c>
      <c r="E218" t="s">
        <v>972</v>
      </c>
      <c r="F218">
        <v>0</v>
      </c>
      <c r="G218" t="s">
        <v>1633</v>
      </c>
      <c r="H218" t="s">
        <v>1633</v>
      </c>
      <c r="I218" t="s">
        <v>1621</v>
      </c>
      <c r="J218" t="s">
        <v>542</v>
      </c>
      <c r="K218" t="s">
        <v>77</v>
      </c>
      <c r="L218" t="s">
        <v>82</v>
      </c>
      <c r="M218" t="s">
        <v>1016</v>
      </c>
      <c r="N218" t="s">
        <v>1017</v>
      </c>
      <c r="O218" t="s">
        <v>75</v>
      </c>
      <c r="P218">
        <v>15466</v>
      </c>
      <c r="Q218" t="s">
        <v>76</v>
      </c>
      <c r="S218">
        <v>1</v>
      </c>
      <c r="AE218" t="s">
        <v>77</v>
      </c>
      <c r="AG218" t="s">
        <v>77</v>
      </c>
      <c r="AH218" t="s">
        <v>77</v>
      </c>
      <c r="AJ218" t="s">
        <v>77</v>
      </c>
      <c r="AK218" t="s">
        <v>77</v>
      </c>
      <c r="AQ218" t="s">
        <v>77</v>
      </c>
      <c r="AT218" t="s">
        <v>77</v>
      </c>
      <c r="AU218" t="s">
        <v>77</v>
      </c>
      <c r="AV218" t="s">
        <v>77</v>
      </c>
      <c r="AX218" t="s">
        <v>77</v>
      </c>
      <c r="BA218" t="s">
        <v>77</v>
      </c>
      <c r="BB218" t="s">
        <v>77</v>
      </c>
      <c r="BG218" t="s">
        <v>77</v>
      </c>
      <c r="BJ218" t="s">
        <v>77</v>
      </c>
      <c r="BK218" t="s">
        <v>77</v>
      </c>
      <c r="BM218" t="s">
        <v>77</v>
      </c>
      <c r="BS218" t="s">
        <v>77</v>
      </c>
      <c r="BT218" t="s">
        <v>77</v>
      </c>
      <c r="BU218" t="s">
        <v>77</v>
      </c>
      <c r="BV218" t="s">
        <v>77</v>
      </c>
      <c r="BW218" t="s">
        <v>77</v>
      </c>
      <c r="BX218">
        <v>15466</v>
      </c>
    </row>
    <row r="219" spans="1:76" x14ac:dyDescent="0.45">
      <c r="A219">
        <v>185</v>
      </c>
      <c r="B219" s="1">
        <v>44937.696527777778</v>
      </c>
      <c r="C219" t="s">
        <v>971</v>
      </c>
      <c r="D219" t="s">
        <v>833</v>
      </c>
      <c r="E219" t="s">
        <v>972</v>
      </c>
      <c r="F219">
        <v>0</v>
      </c>
      <c r="G219" t="s">
        <v>1633</v>
      </c>
      <c r="H219" t="s">
        <v>1633</v>
      </c>
      <c r="I219" t="s">
        <v>1621</v>
      </c>
      <c r="J219" t="s">
        <v>542</v>
      </c>
      <c r="K219" t="s">
        <v>77</v>
      </c>
      <c r="L219" t="s">
        <v>82</v>
      </c>
      <c r="M219" t="s">
        <v>1018</v>
      </c>
      <c r="N219" t="s">
        <v>1019</v>
      </c>
      <c r="O219" t="s">
        <v>75</v>
      </c>
      <c r="P219">
        <v>15466</v>
      </c>
      <c r="Q219" t="s">
        <v>76</v>
      </c>
      <c r="S219">
        <v>1</v>
      </c>
      <c r="AE219" t="s">
        <v>77</v>
      </c>
      <c r="AG219" t="s">
        <v>77</v>
      </c>
      <c r="AH219" t="s">
        <v>77</v>
      </c>
      <c r="AJ219" t="s">
        <v>77</v>
      </c>
      <c r="AK219" t="s">
        <v>77</v>
      </c>
      <c r="AQ219" t="s">
        <v>77</v>
      </c>
      <c r="AT219" t="s">
        <v>77</v>
      </c>
      <c r="AU219" t="s">
        <v>77</v>
      </c>
      <c r="AV219" t="s">
        <v>77</v>
      </c>
      <c r="AX219" t="s">
        <v>77</v>
      </c>
      <c r="BA219" t="s">
        <v>77</v>
      </c>
      <c r="BB219" t="s">
        <v>77</v>
      </c>
      <c r="BG219" t="s">
        <v>77</v>
      </c>
      <c r="BJ219" t="s">
        <v>77</v>
      </c>
      <c r="BK219" t="s">
        <v>77</v>
      </c>
      <c r="BM219" t="s">
        <v>77</v>
      </c>
      <c r="BS219" t="s">
        <v>77</v>
      </c>
      <c r="BT219" t="s">
        <v>77</v>
      </c>
      <c r="BU219" t="s">
        <v>77</v>
      </c>
      <c r="BV219" t="s">
        <v>77</v>
      </c>
      <c r="BW219" t="s">
        <v>77</v>
      </c>
      <c r="BX219">
        <v>15466</v>
      </c>
    </row>
    <row r="220" spans="1:76" x14ac:dyDescent="0.45">
      <c r="A220">
        <v>185</v>
      </c>
      <c r="B220" s="1">
        <v>44937.696527777778</v>
      </c>
      <c r="C220" t="s">
        <v>971</v>
      </c>
      <c r="D220" t="s">
        <v>833</v>
      </c>
      <c r="E220" t="s">
        <v>972</v>
      </c>
      <c r="F220">
        <v>0</v>
      </c>
      <c r="G220" t="s">
        <v>1633</v>
      </c>
      <c r="H220" t="s">
        <v>1633</v>
      </c>
      <c r="I220" t="s">
        <v>1621</v>
      </c>
      <c r="J220" t="s">
        <v>542</v>
      </c>
      <c r="K220" t="s">
        <v>77</v>
      </c>
      <c r="L220" t="s">
        <v>84</v>
      </c>
      <c r="M220" t="s">
        <v>985</v>
      </c>
      <c r="N220" t="s">
        <v>1020</v>
      </c>
      <c r="O220" t="s">
        <v>75</v>
      </c>
      <c r="P220">
        <v>20801</v>
      </c>
      <c r="Q220" t="s">
        <v>546</v>
      </c>
      <c r="S220">
        <v>1</v>
      </c>
      <c r="T220">
        <v>1</v>
      </c>
      <c r="X220">
        <v>1</v>
      </c>
      <c r="AE220" t="s">
        <v>77</v>
      </c>
      <c r="AG220" t="s">
        <v>77</v>
      </c>
      <c r="AH220" t="s">
        <v>77</v>
      </c>
      <c r="AJ220" t="s">
        <v>77</v>
      </c>
      <c r="AK220" t="s">
        <v>77</v>
      </c>
      <c r="AQ220" t="s">
        <v>77</v>
      </c>
      <c r="AT220" t="s">
        <v>77</v>
      </c>
      <c r="AU220" t="s">
        <v>77</v>
      </c>
      <c r="AV220" t="s">
        <v>77</v>
      </c>
      <c r="AX220" t="s">
        <v>77</v>
      </c>
      <c r="BA220" t="s">
        <v>77</v>
      </c>
      <c r="BB220" t="s">
        <v>77</v>
      </c>
      <c r="BG220" t="s">
        <v>77</v>
      </c>
      <c r="BJ220" t="s">
        <v>77</v>
      </c>
      <c r="BK220" t="s">
        <v>77</v>
      </c>
      <c r="BM220" t="s">
        <v>77</v>
      </c>
      <c r="BS220" t="s">
        <v>77</v>
      </c>
      <c r="BT220" t="s">
        <v>77</v>
      </c>
      <c r="BU220" t="s">
        <v>77</v>
      </c>
      <c r="BV220" t="s">
        <v>77</v>
      </c>
      <c r="BW220" t="s">
        <v>77</v>
      </c>
      <c r="BX220">
        <v>20801</v>
      </c>
    </row>
    <row r="221" spans="1:76" x14ac:dyDescent="0.45">
      <c r="A221">
        <v>185</v>
      </c>
      <c r="B221" s="1">
        <v>44937.696527777778</v>
      </c>
      <c r="C221" t="s">
        <v>971</v>
      </c>
      <c r="D221" t="s">
        <v>833</v>
      </c>
      <c r="E221" t="s">
        <v>972</v>
      </c>
      <c r="F221">
        <v>0</v>
      </c>
      <c r="G221" t="s">
        <v>1633</v>
      </c>
      <c r="H221" t="s">
        <v>1633</v>
      </c>
      <c r="I221" t="s">
        <v>1621</v>
      </c>
      <c r="J221" t="s">
        <v>542</v>
      </c>
      <c r="K221" t="s">
        <v>77</v>
      </c>
      <c r="L221" t="s">
        <v>84</v>
      </c>
      <c r="M221" t="s">
        <v>987</v>
      </c>
      <c r="N221" t="s">
        <v>1021</v>
      </c>
      <c r="O221" t="s">
        <v>75</v>
      </c>
      <c r="P221">
        <v>20801</v>
      </c>
      <c r="Q221" t="s">
        <v>546</v>
      </c>
      <c r="S221">
        <v>1</v>
      </c>
      <c r="T221">
        <v>1</v>
      </c>
      <c r="X221">
        <v>1</v>
      </c>
      <c r="AE221" t="s">
        <v>77</v>
      </c>
      <c r="AG221" t="s">
        <v>77</v>
      </c>
      <c r="AH221" t="s">
        <v>77</v>
      </c>
      <c r="AJ221" t="s">
        <v>77</v>
      </c>
      <c r="AK221" t="s">
        <v>77</v>
      </c>
      <c r="AQ221" t="s">
        <v>77</v>
      </c>
      <c r="AT221" t="s">
        <v>77</v>
      </c>
      <c r="AU221" t="s">
        <v>77</v>
      </c>
      <c r="AV221" t="s">
        <v>77</v>
      </c>
      <c r="AX221" t="s">
        <v>77</v>
      </c>
      <c r="BA221" t="s">
        <v>77</v>
      </c>
      <c r="BB221" t="s">
        <v>77</v>
      </c>
      <c r="BG221" t="s">
        <v>77</v>
      </c>
      <c r="BJ221" t="s">
        <v>77</v>
      </c>
      <c r="BK221" t="s">
        <v>77</v>
      </c>
      <c r="BM221" t="s">
        <v>77</v>
      </c>
      <c r="BS221" t="s">
        <v>77</v>
      </c>
      <c r="BT221" t="s">
        <v>77</v>
      </c>
      <c r="BU221" t="s">
        <v>77</v>
      </c>
      <c r="BV221" t="s">
        <v>77</v>
      </c>
      <c r="BW221" t="s">
        <v>77</v>
      </c>
      <c r="BX221">
        <v>20801</v>
      </c>
    </row>
    <row r="222" spans="1:76" x14ac:dyDescent="0.45">
      <c r="A222">
        <v>185</v>
      </c>
      <c r="B222" s="1">
        <v>44937.696527777778</v>
      </c>
      <c r="C222" t="s">
        <v>971</v>
      </c>
      <c r="D222" t="s">
        <v>833</v>
      </c>
      <c r="E222" t="s">
        <v>972</v>
      </c>
      <c r="F222">
        <v>0</v>
      </c>
      <c r="G222" t="s">
        <v>1633</v>
      </c>
      <c r="H222" t="s">
        <v>1633</v>
      </c>
      <c r="I222" t="s">
        <v>1621</v>
      </c>
      <c r="J222" t="s">
        <v>542</v>
      </c>
      <c r="K222" t="s">
        <v>77</v>
      </c>
      <c r="L222" t="s">
        <v>84</v>
      </c>
      <c r="M222" t="s">
        <v>1022</v>
      </c>
      <c r="N222" t="s">
        <v>1023</v>
      </c>
      <c r="O222" t="s">
        <v>75</v>
      </c>
      <c r="P222">
        <v>38977</v>
      </c>
      <c r="Q222" t="s">
        <v>546</v>
      </c>
      <c r="S222">
        <v>1</v>
      </c>
      <c r="AE222" t="s">
        <v>77</v>
      </c>
      <c r="AG222" t="s">
        <v>77</v>
      </c>
      <c r="AH222" t="s">
        <v>77</v>
      </c>
      <c r="AJ222" t="s">
        <v>77</v>
      </c>
      <c r="AK222" t="s">
        <v>77</v>
      </c>
      <c r="AQ222" t="s">
        <v>77</v>
      </c>
      <c r="AT222" t="s">
        <v>77</v>
      </c>
      <c r="AU222" t="s">
        <v>77</v>
      </c>
      <c r="AV222" t="s">
        <v>77</v>
      </c>
      <c r="AX222" t="s">
        <v>77</v>
      </c>
      <c r="BA222" t="s">
        <v>77</v>
      </c>
      <c r="BB222" t="s">
        <v>77</v>
      </c>
      <c r="BG222" t="s">
        <v>77</v>
      </c>
      <c r="BJ222" t="s">
        <v>77</v>
      </c>
      <c r="BK222" t="s">
        <v>77</v>
      </c>
      <c r="BM222" t="s">
        <v>77</v>
      </c>
      <c r="BS222" t="s">
        <v>77</v>
      </c>
      <c r="BT222" t="s">
        <v>77</v>
      </c>
      <c r="BU222" t="s">
        <v>77</v>
      </c>
      <c r="BV222" t="s">
        <v>77</v>
      </c>
      <c r="BW222" t="s">
        <v>77</v>
      </c>
      <c r="BX222">
        <v>38977</v>
      </c>
    </row>
    <row r="223" spans="1:76" x14ac:dyDescent="0.45">
      <c r="A223">
        <v>185</v>
      </c>
      <c r="B223" s="1">
        <v>44937.696527777778</v>
      </c>
      <c r="C223" t="s">
        <v>971</v>
      </c>
      <c r="D223" t="s">
        <v>833</v>
      </c>
      <c r="E223" t="s">
        <v>972</v>
      </c>
      <c r="F223">
        <v>0</v>
      </c>
      <c r="G223" t="s">
        <v>1633</v>
      </c>
      <c r="H223" t="s">
        <v>1633</v>
      </c>
      <c r="I223" t="s">
        <v>1621</v>
      </c>
      <c r="J223" t="s">
        <v>542</v>
      </c>
      <c r="K223" t="s">
        <v>77</v>
      </c>
      <c r="L223" t="s">
        <v>84</v>
      </c>
      <c r="M223" t="s">
        <v>1024</v>
      </c>
      <c r="N223" t="s">
        <v>1025</v>
      </c>
      <c r="O223" t="s">
        <v>75</v>
      </c>
      <c r="P223">
        <v>38977</v>
      </c>
      <c r="Q223" t="s">
        <v>546</v>
      </c>
      <c r="S223">
        <v>1</v>
      </c>
      <c r="AE223" t="s">
        <v>77</v>
      </c>
      <c r="AG223" t="s">
        <v>77</v>
      </c>
      <c r="AH223" t="s">
        <v>77</v>
      </c>
      <c r="AJ223" t="s">
        <v>77</v>
      </c>
      <c r="AK223" t="s">
        <v>77</v>
      </c>
      <c r="AQ223" t="s">
        <v>77</v>
      </c>
      <c r="AT223" t="s">
        <v>77</v>
      </c>
      <c r="AU223" t="s">
        <v>77</v>
      </c>
      <c r="AV223" t="s">
        <v>77</v>
      </c>
      <c r="AX223" t="s">
        <v>77</v>
      </c>
      <c r="BA223" t="s">
        <v>77</v>
      </c>
      <c r="BB223" t="s">
        <v>77</v>
      </c>
      <c r="BG223" t="s">
        <v>77</v>
      </c>
      <c r="BJ223" t="s">
        <v>77</v>
      </c>
      <c r="BK223" t="s">
        <v>77</v>
      </c>
      <c r="BM223" t="s">
        <v>77</v>
      </c>
      <c r="BS223" t="s">
        <v>77</v>
      </c>
      <c r="BT223" t="s">
        <v>77</v>
      </c>
      <c r="BU223" t="s">
        <v>77</v>
      </c>
      <c r="BV223" t="s">
        <v>77</v>
      </c>
      <c r="BW223" t="s">
        <v>77</v>
      </c>
      <c r="BX223">
        <v>38977</v>
      </c>
    </row>
    <row r="224" spans="1:76" x14ac:dyDescent="0.45">
      <c r="A224">
        <v>185</v>
      </c>
      <c r="B224" s="1">
        <v>44937.696527777778</v>
      </c>
      <c r="C224" t="s">
        <v>971</v>
      </c>
      <c r="D224" t="s">
        <v>833</v>
      </c>
      <c r="E224" t="s">
        <v>972</v>
      </c>
      <c r="F224">
        <v>0</v>
      </c>
      <c r="G224" t="s">
        <v>1633</v>
      </c>
      <c r="H224" t="s">
        <v>1633</v>
      </c>
      <c r="I224" t="s">
        <v>1621</v>
      </c>
      <c r="J224" t="s">
        <v>542</v>
      </c>
      <c r="K224" t="s">
        <v>77</v>
      </c>
      <c r="L224" t="s">
        <v>84</v>
      </c>
      <c r="M224" t="s">
        <v>1026</v>
      </c>
      <c r="N224" t="s">
        <v>1027</v>
      </c>
      <c r="O224" t="s">
        <v>75</v>
      </c>
      <c r="P224">
        <v>36058.9</v>
      </c>
      <c r="Q224" t="s">
        <v>546</v>
      </c>
      <c r="S224">
        <v>1</v>
      </c>
      <c r="AE224" t="s">
        <v>77</v>
      </c>
      <c r="AG224" t="s">
        <v>77</v>
      </c>
      <c r="AH224" t="s">
        <v>77</v>
      </c>
      <c r="AJ224" t="s">
        <v>77</v>
      </c>
      <c r="AK224" t="s">
        <v>77</v>
      </c>
      <c r="AQ224" t="s">
        <v>77</v>
      </c>
      <c r="AT224" t="s">
        <v>77</v>
      </c>
      <c r="AU224" t="s">
        <v>77</v>
      </c>
      <c r="AV224" t="s">
        <v>77</v>
      </c>
      <c r="AX224" t="s">
        <v>77</v>
      </c>
      <c r="BA224" t="s">
        <v>77</v>
      </c>
      <c r="BB224" t="s">
        <v>77</v>
      </c>
      <c r="BG224" t="s">
        <v>77</v>
      </c>
      <c r="BJ224" t="s">
        <v>77</v>
      </c>
      <c r="BK224" t="s">
        <v>77</v>
      </c>
      <c r="BM224" t="s">
        <v>77</v>
      </c>
      <c r="BS224" t="s">
        <v>77</v>
      </c>
      <c r="BT224" t="s">
        <v>77</v>
      </c>
      <c r="BU224" t="s">
        <v>77</v>
      </c>
      <c r="BV224" t="s">
        <v>77</v>
      </c>
      <c r="BW224" t="s">
        <v>77</v>
      </c>
      <c r="BX224">
        <v>36058.9</v>
      </c>
    </row>
    <row r="225" spans="1:76" x14ac:dyDescent="0.45">
      <c r="A225">
        <v>185</v>
      </c>
      <c r="B225" s="1">
        <v>44937.696527777778</v>
      </c>
      <c r="C225" t="s">
        <v>971</v>
      </c>
      <c r="D225" t="s">
        <v>833</v>
      </c>
      <c r="E225" t="s">
        <v>972</v>
      </c>
      <c r="F225">
        <v>0</v>
      </c>
      <c r="G225" t="s">
        <v>1633</v>
      </c>
      <c r="H225" t="s">
        <v>1633</v>
      </c>
      <c r="I225" t="s">
        <v>1621</v>
      </c>
      <c r="J225" t="s">
        <v>542</v>
      </c>
      <c r="K225" t="s">
        <v>77</v>
      </c>
      <c r="L225" t="s">
        <v>84</v>
      </c>
      <c r="M225" t="s">
        <v>1002</v>
      </c>
      <c r="N225" t="s">
        <v>1028</v>
      </c>
      <c r="O225" t="s">
        <v>75</v>
      </c>
      <c r="P225">
        <v>22740</v>
      </c>
      <c r="Q225" t="s">
        <v>546</v>
      </c>
      <c r="T225">
        <v>1</v>
      </c>
      <c r="W225">
        <v>1</v>
      </c>
      <c r="AE225" t="s">
        <v>77</v>
      </c>
      <c r="AG225" t="s">
        <v>77</v>
      </c>
      <c r="AH225" t="s">
        <v>77</v>
      </c>
      <c r="AJ225" t="s">
        <v>77</v>
      </c>
      <c r="AK225" t="s">
        <v>77</v>
      </c>
      <c r="AQ225" t="s">
        <v>77</v>
      </c>
      <c r="AT225" t="s">
        <v>77</v>
      </c>
      <c r="AU225" t="s">
        <v>77</v>
      </c>
      <c r="AV225" t="s">
        <v>77</v>
      </c>
      <c r="AX225" t="s">
        <v>77</v>
      </c>
      <c r="BA225" t="s">
        <v>77</v>
      </c>
      <c r="BB225" t="s">
        <v>77</v>
      </c>
      <c r="BG225" t="s">
        <v>77</v>
      </c>
      <c r="BJ225" t="s">
        <v>77</v>
      </c>
      <c r="BK225" t="s">
        <v>77</v>
      </c>
      <c r="BM225" t="s">
        <v>77</v>
      </c>
      <c r="BS225" t="s">
        <v>77</v>
      </c>
      <c r="BT225" t="s">
        <v>77</v>
      </c>
      <c r="BU225" t="s">
        <v>77</v>
      </c>
      <c r="BV225" t="s">
        <v>77</v>
      </c>
      <c r="BW225" t="s">
        <v>77</v>
      </c>
      <c r="BX225">
        <v>0</v>
      </c>
    </row>
    <row r="226" spans="1:76" x14ac:dyDescent="0.45">
      <c r="A226">
        <v>185</v>
      </c>
      <c r="B226" s="1">
        <v>44937.696527777778</v>
      </c>
      <c r="C226" t="s">
        <v>971</v>
      </c>
      <c r="D226" t="s">
        <v>833</v>
      </c>
      <c r="E226" t="s">
        <v>972</v>
      </c>
      <c r="F226">
        <v>0</v>
      </c>
      <c r="G226" t="s">
        <v>1633</v>
      </c>
      <c r="H226" t="s">
        <v>1633</v>
      </c>
      <c r="I226" t="s">
        <v>1621</v>
      </c>
      <c r="J226" t="s">
        <v>542</v>
      </c>
      <c r="K226" t="s">
        <v>77</v>
      </c>
      <c r="L226" t="s">
        <v>878</v>
      </c>
      <c r="M226" t="s">
        <v>973</v>
      </c>
      <c r="N226" t="s">
        <v>974</v>
      </c>
      <c r="O226" t="s">
        <v>75</v>
      </c>
      <c r="P226">
        <v>176226.76670000001</v>
      </c>
      <c r="Q226" t="s">
        <v>546</v>
      </c>
      <c r="S226">
        <v>1</v>
      </c>
      <c r="T226">
        <v>1</v>
      </c>
      <c r="X226">
        <v>1</v>
      </c>
      <c r="AE226" t="s">
        <v>77</v>
      </c>
      <c r="AG226" t="s">
        <v>77</v>
      </c>
      <c r="AH226" t="s">
        <v>77</v>
      </c>
      <c r="AJ226" t="s">
        <v>77</v>
      </c>
      <c r="AK226" t="s">
        <v>77</v>
      </c>
      <c r="AQ226" t="s">
        <v>77</v>
      </c>
      <c r="AT226" t="s">
        <v>77</v>
      </c>
      <c r="AU226" t="s">
        <v>77</v>
      </c>
      <c r="AV226" t="s">
        <v>77</v>
      </c>
      <c r="AX226" t="s">
        <v>77</v>
      </c>
      <c r="BA226" t="s">
        <v>77</v>
      </c>
      <c r="BB226" t="s">
        <v>77</v>
      </c>
      <c r="BG226" t="s">
        <v>77</v>
      </c>
      <c r="BJ226" t="s">
        <v>77</v>
      </c>
      <c r="BK226" t="s">
        <v>77</v>
      </c>
      <c r="BM226" t="s">
        <v>77</v>
      </c>
      <c r="BS226" t="s">
        <v>77</v>
      </c>
      <c r="BT226" t="s">
        <v>77</v>
      </c>
      <c r="BU226" t="s">
        <v>77</v>
      </c>
      <c r="BV226" t="s">
        <v>77</v>
      </c>
      <c r="BW226" t="s">
        <v>77</v>
      </c>
      <c r="BX226">
        <v>176226.76670000001</v>
      </c>
    </row>
    <row r="227" spans="1:76" x14ac:dyDescent="0.45">
      <c r="A227">
        <v>185</v>
      </c>
      <c r="B227" s="1">
        <v>44937.696527777778</v>
      </c>
      <c r="C227" t="s">
        <v>971</v>
      </c>
      <c r="D227" t="s">
        <v>833</v>
      </c>
      <c r="E227" t="s">
        <v>972</v>
      </c>
      <c r="F227">
        <v>0</v>
      </c>
      <c r="G227" t="s">
        <v>1633</v>
      </c>
      <c r="H227" t="s">
        <v>1633</v>
      </c>
      <c r="I227" t="s">
        <v>1621</v>
      </c>
      <c r="J227" t="s">
        <v>542</v>
      </c>
      <c r="K227" t="s">
        <v>77</v>
      </c>
      <c r="L227" t="s">
        <v>878</v>
      </c>
      <c r="M227" t="s">
        <v>975</v>
      </c>
      <c r="N227" t="s">
        <v>974</v>
      </c>
      <c r="O227" t="s">
        <v>75</v>
      </c>
      <c r="P227">
        <v>176226.76670000001</v>
      </c>
      <c r="Q227" t="s">
        <v>546</v>
      </c>
      <c r="S227">
        <v>1</v>
      </c>
      <c r="T227">
        <v>1</v>
      </c>
      <c r="X227">
        <v>1</v>
      </c>
      <c r="AE227" t="s">
        <v>77</v>
      </c>
      <c r="AG227" t="s">
        <v>77</v>
      </c>
      <c r="AH227" t="s">
        <v>77</v>
      </c>
      <c r="AJ227" t="s">
        <v>77</v>
      </c>
      <c r="AK227" t="s">
        <v>77</v>
      </c>
      <c r="AQ227" t="s">
        <v>77</v>
      </c>
      <c r="AT227" t="s">
        <v>77</v>
      </c>
      <c r="AU227" t="s">
        <v>77</v>
      </c>
      <c r="AV227" t="s">
        <v>77</v>
      </c>
      <c r="AX227" t="s">
        <v>77</v>
      </c>
      <c r="BA227" t="s">
        <v>77</v>
      </c>
      <c r="BB227" t="s">
        <v>77</v>
      </c>
      <c r="BG227" t="s">
        <v>77</v>
      </c>
      <c r="BJ227" t="s">
        <v>77</v>
      </c>
      <c r="BK227" t="s">
        <v>77</v>
      </c>
      <c r="BM227" t="s">
        <v>77</v>
      </c>
      <c r="BS227" t="s">
        <v>77</v>
      </c>
      <c r="BT227" t="s">
        <v>77</v>
      </c>
      <c r="BU227" t="s">
        <v>77</v>
      </c>
      <c r="BV227" t="s">
        <v>77</v>
      </c>
      <c r="BW227" t="s">
        <v>77</v>
      </c>
      <c r="BX227">
        <v>176226.76670000001</v>
      </c>
    </row>
    <row r="228" spans="1:76" x14ac:dyDescent="0.45">
      <c r="A228">
        <v>185</v>
      </c>
      <c r="B228" s="1">
        <v>44937.696527777778</v>
      </c>
      <c r="C228" t="s">
        <v>971</v>
      </c>
      <c r="D228" t="s">
        <v>833</v>
      </c>
      <c r="E228" t="s">
        <v>972</v>
      </c>
      <c r="F228">
        <v>0</v>
      </c>
      <c r="G228" t="s">
        <v>1633</v>
      </c>
      <c r="H228" t="s">
        <v>1633</v>
      </c>
      <c r="I228" t="s">
        <v>1621</v>
      </c>
      <c r="J228" t="s">
        <v>542</v>
      </c>
      <c r="K228" t="s">
        <v>77</v>
      </c>
      <c r="L228" t="s">
        <v>878</v>
      </c>
      <c r="M228" t="s">
        <v>977</v>
      </c>
      <c r="N228" t="s">
        <v>1029</v>
      </c>
      <c r="O228" t="s">
        <v>75</v>
      </c>
      <c r="P228">
        <v>112931</v>
      </c>
      <c r="Q228" t="s">
        <v>546</v>
      </c>
      <c r="S228">
        <v>1</v>
      </c>
      <c r="T228">
        <v>1</v>
      </c>
      <c r="X228">
        <v>1</v>
      </c>
      <c r="AE228" t="s">
        <v>77</v>
      </c>
      <c r="AG228" t="s">
        <v>77</v>
      </c>
      <c r="AH228" t="s">
        <v>77</v>
      </c>
      <c r="AJ228" t="s">
        <v>77</v>
      </c>
      <c r="AK228" t="s">
        <v>77</v>
      </c>
      <c r="AQ228" t="s">
        <v>77</v>
      </c>
      <c r="AT228" t="s">
        <v>77</v>
      </c>
      <c r="AU228" t="s">
        <v>77</v>
      </c>
      <c r="AV228" t="s">
        <v>77</v>
      </c>
      <c r="AX228" t="s">
        <v>77</v>
      </c>
      <c r="BA228" t="s">
        <v>77</v>
      </c>
      <c r="BB228" t="s">
        <v>77</v>
      </c>
      <c r="BG228" t="s">
        <v>77</v>
      </c>
      <c r="BJ228" t="s">
        <v>77</v>
      </c>
      <c r="BK228" t="s">
        <v>77</v>
      </c>
      <c r="BM228" t="s">
        <v>77</v>
      </c>
      <c r="BS228" t="s">
        <v>77</v>
      </c>
      <c r="BT228" t="s">
        <v>77</v>
      </c>
      <c r="BU228" t="s">
        <v>77</v>
      </c>
      <c r="BV228" t="s">
        <v>77</v>
      </c>
      <c r="BW228" t="s">
        <v>77</v>
      </c>
      <c r="BX228">
        <v>112931</v>
      </c>
    </row>
    <row r="229" spans="1:76" x14ac:dyDescent="0.45">
      <c r="A229">
        <v>185</v>
      </c>
      <c r="B229" s="1">
        <v>44937.696527777778</v>
      </c>
      <c r="C229" t="s">
        <v>971</v>
      </c>
      <c r="D229" t="s">
        <v>833</v>
      </c>
      <c r="E229" t="s">
        <v>972</v>
      </c>
      <c r="F229">
        <v>0</v>
      </c>
      <c r="G229" t="s">
        <v>1633</v>
      </c>
      <c r="H229" t="s">
        <v>1633</v>
      </c>
      <c r="I229" t="s">
        <v>1621</v>
      </c>
      <c r="J229" t="s">
        <v>542</v>
      </c>
      <c r="K229" t="s">
        <v>77</v>
      </c>
      <c r="L229" t="s">
        <v>878</v>
      </c>
      <c r="M229" t="s">
        <v>979</v>
      </c>
      <c r="N229" t="s">
        <v>1030</v>
      </c>
      <c r="O229" t="s">
        <v>75</v>
      </c>
      <c r="P229">
        <v>258105</v>
      </c>
      <c r="Q229" t="s">
        <v>546</v>
      </c>
      <c r="AE229" t="s">
        <v>77</v>
      </c>
      <c r="AG229" t="s">
        <v>77</v>
      </c>
      <c r="AH229" t="s">
        <v>77</v>
      </c>
      <c r="AJ229" t="s">
        <v>77</v>
      </c>
      <c r="AK229" t="s">
        <v>77</v>
      </c>
      <c r="AQ229" t="s">
        <v>77</v>
      </c>
      <c r="AT229" t="s">
        <v>77</v>
      </c>
      <c r="AU229" t="s">
        <v>77</v>
      </c>
      <c r="AV229" t="s">
        <v>77</v>
      </c>
      <c r="AX229" t="s">
        <v>77</v>
      </c>
      <c r="BA229" t="s">
        <v>77</v>
      </c>
      <c r="BB229" t="s">
        <v>77</v>
      </c>
      <c r="BG229" t="s">
        <v>77</v>
      </c>
      <c r="BJ229" t="s">
        <v>77</v>
      </c>
      <c r="BK229" t="s">
        <v>77</v>
      </c>
      <c r="BM229" t="s">
        <v>77</v>
      </c>
      <c r="BS229" t="s">
        <v>77</v>
      </c>
      <c r="BT229" t="s">
        <v>77</v>
      </c>
      <c r="BU229" t="s">
        <v>77</v>
      </c>
      <c r="BV229" t="s">
        <v>77</v>
      </c>
      <c r="BW229" t="s">
        <v>77</v>
      </c>
      <c r="BX229">
        <v>0</v>
      </c>
    </row>
    <row r="230" spans="1:76" x14ac:dyDescent="0.45">
      <c r="A230">
        <v>185</v>
      </c>
      <c r="B230" s="1">
        <v>44937.696527777778</v>
      </c>
      <c r="C230" t="s">
        <v>971</v>
      </c>
      <c r="D230" t="s">
        <v>833</v>
      </c>
      <c r="E230" t="s">
        <v>972</v>
      </c>
      <c r="F230">
        <v>0</v>
      </c>
      <c r="G230" t="s">
        <v>1633</v>
      </c>
      <c r="H230" t="s">
        <v>1633</v>
      </c>
      <c r="I230" t="s">
        <v>1621</v>
      </c>
      <c r="J230" t="s">
        <v>542</v>
      </c>
      <c r="K230" t="s">
        <v>77</v>
      </c>
      <c r="L230" t="s">
        <v>878</v>
      </c>
      <c r="M230" t="s">
        <v>981</v>
      </c>
      <c r="N230" t="s">
        <v>982</v>
      </c>
      <c r="O230" t="s">
        <v>75</v>
      </c>
      <c r="P230">
        <v>301607.11829999997</v>
      </c>
      <c r="Q230" t="s">
        <v>546</v>
      </c>
      <c r="S230">
        <v>1</v>
      </c>
      <c r="T230">
        <v>1</v>
      </c>
      <c r="X230">
        <v>1</v>
      </c>
      <c r="AE230" t="s">
        <v>77</v>
      </c>
      <c r="AG230" t="s">
        <v>77</v>
      </c>
      <c r="AH230" t="s">
        <v>77</v>
      </c>
      <c r="AJ230" t="s">
        <v>77</v>
      </c>
      <c r="AK230" t="s">
        <v>77</v>
      </c>
      <c r="AQ230" t="s">
        <v>77</v>
      </c>
      <c r="AT230" t="s">
        <v>77</v>
      </c>
      <c r="AU230" t="s">
        <v>77</v>
      </c>
      <c r="AV230" t="s">
        <v>77</v>
      </c>
      <c r="AX230" t="s">
        <v>77</v>
      </c>
      <c r="BA230" t="s">
        <v>77</v>
      </c>
      <c r="BB230" t="s">
        <v>77</v>
      </c>
      <c r="BG230" t="s">
        <v>77</v>
      </c>
      <c r="BJ230" t="s">
        <v>77</v>
      </c>
      <c r="BK230" t="s">
        <v>77</v>
      </c>
      <c r="BM230" t="s">
        <v>77</v>
      </c>
      <c r="BS230" t="s">
        <v>77</v>
      </c>
      <c r="BT230" t="s">
        <v>77</v>
      </c>
      <c r="BU230" t="s">
        <v>77</v>
      </c>
      <c r="BV230" t="s">
        <v>77</v>
      </c>
      <c r="BW230" t="s">
        <v>77</v>
      </c>
      <c r="BX230">
        <v>301607.11829999997</v>
      </c>
    </row>
    <row r="231" spans="1:76" x14ac:dyDescent="0.45">
      <c r="A231">
        <v>185</v>
      </c>
      <c r="B231" s="1">
        <v>44937.696527777778</v>
      </c>
      <c r="C231" t="s">
        <v>971</v>
      </c>
      <c r="D231" t="s">
        <v>833</v>
      </c>
      <c r="E231" t="s">
        <v>972</v>
      </c>
      <c r="F231">
        <v>0</v>
      </c>
      <c r="G231" t="s">
        <v>1633</v>
      </c>
      <c r="H231" t="s">
        <v>1633</v>
      </c>
      <c r="I231" t="s">
        <v>1621</v>
      </c>
      <c r="J231" t="s">
        <v>542</v>
      </c>
      <c r="K231" t="s">
        <v>77</v>
      </c>
      <c r="L231" t="s">
        <v>878</v>
      </c>
      <c r="M231" t="s">
        <v>983</v>
      </c>
      <c r="N231" t="s">
        <v>984</v>
      </c>
      <c r="O231" t="s">
        <v>75</v>
      </c>
      <c r="P231">
        <v>237360.43539999999</v>
      </c>
      <c r="Q231" t="s">
        <v>546</v>
      </c>
      <c r="S231">
        <v>1</v>
      </c>
      <c r="T231">
        <v>1</v>
      </c>
      <c r="X231">
        <v>1</v>
      </c>
      <c r="AE231" t="s">
        <v>77</v>
      </c>
      <c r="AG231" t="s">
        <v>77</v>
      </c>
      <c r="AH231" t="s">
        <v>77</v>
      </c>
      <c r="AJ231" t="s">
        <v>77</v>
      </c>
      <c r="AK231" t="s">
        <v>77</v>
      </c>
      <c r="AQ231" t="s">
        <v>77</v>
      </c>
      <c r="AT231" t="s">
        <v>77</v>
      </c>
      <c r="AU231" t="s">
        <v>77</v>
      </c>
      <c r="AV231" t="s">
        <v>77</v>
      </c>
      <c r="AX231" t="s">
        <v>77</v>
      </c>
      <c r="BA231" t="s">
        <v>77</v>
      </c>
      <c r="BB231" t="s">
        <v>77</v>
      </c>
      <c r="BG231" t="s">
        <v>77</v>
      </c>
      <c r="BJ231" t="s">
        <v>77</v>
      </c>
      <c r="BK231" t="s">
        <v>77</v>
      </c>
      <c r="BM231" t="s">
        <v>77</v>
      </c>
      <c r="BS231" t="s">
        <v>77</v>
      </c>
      <c r="BT231" t="s">
        <v>77</v>
      </c>
      <c r="BU231" t="s">
        <v>77</v>
      </c>
      <c r="BV231" t="s">
        <v>77</v>
      </c>
      <c r="BW231" t="s">
        <v>77</v>
      </c>
      <c r="BX231">
        <v>237360.43539999999</v>
      </c>
    </row>
    <row r="232" spans="1:76" x14ac:dyDescent="0.45">
      <c r="A232">
        <v>185</v>
      </c>
      <c r="B232" s="1">
        <v>44937.696527777778</v>
      </c>
      <c r="C232" t="s">
        <v>971</v>
      </c>
      <c r="D232" t="s">
        <v>833</v>
      </c>
      <c r="E232" t="s">
        <v>972</v>
      </c>
      <c r="F232">
        <v>0</v>
      </c>
      <c r="G232" t="s">
        <v>1633</v>
      </c>
      <c r="H232" t="s">
        <v>1633</v>
      </c>
      <c r="I232" t="s">
        <v>1621</v>
      </c>
      <c r="J232" t="s">
        <v>542</v>
      </c>
      <c r="K232" t="s">
        <v>77</v>
      </c>
      <c r="L232" t="s">
        <v>878</v>
      </c>
      <c r="M232" t="s">
        <v>985</v>
      </c>
      <c r="N232" t="s">
        <v>1031</v>
      </c>
      <c r="O232" t="s">
        <v>75</v>
      </c>
      <c r="P232">
        <v>323561</v>
      </c>
      <c r="Q232" t="s">
        <v>546</v>
      </c>
      <c r="S232">
        <v>1</v>
      </c>
      <c r="T232">
        <v>1</v>
      </c>
      <c r="X232">
        <v>1</v>
      </c>
      <c r="AE232" t="s">
        <v>77</v>
      </c>
      <c r="AG232" t="s">
        <v>77</v>
      </c>
      <c r="AH232" t="s">
        <v>77</v>
      </c>
      <c r="AJ232" t="s">
        <v>77</v>
      </c>
      <c r="AK232" t="s">
        <v>77</v>
      </c>
      <c r="AQ232" t="s">
        <v>77</v>
      </c>
      <c r="AT232" t="s">
        <v>77</v>
      </c>
      <c r="AU232" t="s">
        <v>77</v>
      </c>
      <c r="AV232" t="s">
        <v>77</v>
      </c>
      <c r="AX232" t="s">
        <v>77</v>
      </c>
      <c r="BA232" t="s">
        <v>77</v>
      </c>
      <c r="BB232" t="s">
        <v>77</v>
      </c>
      <c r="BG232" t="s">
        <v>77</v>
      </c>
      <c r="BJ232" t="s">
        <v>77</v>
      </c>
      <c r="BK232" t="s">
        <v>77</v>
      </c>
      <c r="BM232" t="s">
        <v>77</v>
      </c>
      <c r="BS232" t="s">
        <v>77</v>
      </c>
      <c r="BT232" t="s">
        <v>77</v>
      </c>
      <c r="BU232" t="s">
        <v>77</v>
      </c>
      <c r="BV232" t="s">
        <v>77</v>
      </c>
      <c r="BW232" t="s">
        <v>77</v>
      </c>
      <c r="BX232">
        <v>323561</v>
      </c>
    </row>
    <row r="233" spans="1:76" x14ac:dyDescent="0.45">
      <c r="A233">
        <v>185</v>
      </c>
      <c r="B233" s="1">
        <v>44937.696527777778</v>
      </c>
      <c r="C233" t="s">
        <v>971</v>
      </c>
      <c r="D233" t="s">
        <v>833</v>
      </c>
      <c r="E233" t="s">
        <v>972</v>
      </c>
      <c r="F233">
        <v>0</v>
      </c>
      <c r="G233" t="s">
        <v>1633</v>
      </c>
      <c r="H233" t="s">
        <v>1633</v>
      </c>
      <c r="I233" t="s">
        <v>1621</v>
      </c>
      <c r="J233" t="s">
        <v>542</v>
      </c>
      <c r="K233" t="s">
        <v>77</v>
      </c>
      <c r="L233" t="s">
        <v>878</v>
      </c>
      <c r="M233" t="s">
        <v>987</v>
      </c>
      <c r="N233" t="s">
        <v>1032</v>
      </c>
      <c r="O233" t="s">
        <v>75</v>
      </c>
      <c r="P233">
        <v>158541</v>
      </c>
      <c r="Q233" t="s">
        <v>546</v>
      </c>
      <c r="S233">
        <v>1</v>
      </c>
      <c r="T233">
        <v>1</v>
      </c>
      <c r="X233">
        <v>1</v>
      </c>
      <c r="AE233" t="s">
        <v>77</v>
      </c>
      <c r="AG233" t="s">
        <v>77</v>
      </c>
      <c r="AH233" t="s">
        <v>77</v>
      </c>
      <c r="AJ233" t="s">
        <v>77</v>
      </c>
      <c r="AK233" t="s">
        <v>77</v>
      </c>
      <c r="AQ233" t="s">
        <v>77</v>
      </c>
      <c r="AT233" t="s">
        <v>77</v>
      </c>
      <c r="AU233" t="s">
        <v>77</v>
      </c>
      <c r="AV233" t="s">
        <v>77</v>
      </c>
      <c r="AX233" t="s">
        <v>77</v>
      </c>
      <c r="BA233" t="s">
        <v>77</v>
      </c>
      <c r="BB233" t="s">
        <v>77</v>
      </c>
      <c r="BG233" t="s">
        <v>77</v>
      </c>
      <c r="BJ233" t="s">
        <v>77</v>
      </c>
      <c r="BK233" t="s">
        <v>77</v>
      </c>
      <c r="BM233" t="s">
        <v>77</v>
      </c>
      <c r="BS233" t="s">
        <v>77</v>
      </c>
      <c r="BT233" t="s">
        <v>77</v>
      </c>
      <c r="BU233" t="s">
        <v>77</v>
      </c>
      <c r="BV233" t="s">
        <v>77</v>
      </c>
      <c r="BW233" t="s">
        <v>77</v>
      </c>
      <c r="BX233">
        <v>158541</v>
      </c>
    </row>
    <row r="234" spans="1:76" x14ac:dyDescent="0.45">
      <c r="A234">
        <v>185</v>
      </c>
      <c r="B234" s="1">
        <v>44937.696527777778</v>
      </c>
      <c r="C234" t="s">
        <v>971</v>
      </c>
      <c r="D234" t="s">
        <v>833</v>
      </c>
      <c r="E234" t="s">
        <v>972</v>
      </c>
      <c r="F234">
        <v>0</v>
      </c>
      <c r="G234" t="s">
        <v>1633</v>
      </c>
      <c r="H234" t="s">
        <v>1633</v>
      </c>
      <c r="I234" t="s">
        <v>1621</v>
      </c>
      <c r="J234" t="s">
        <v>542</v>
      </c>
      <c r="K234" t="s">
        <v>77</v>
      </c>
      <c r="L234" t="s">
        <v>878</v>
      </c>
      <c r="M234" t="s">
        <v>1033</v>
      </c>
      <c r="N234" t="s">
        <v>1034</v>
      </c>
      <c r="O234" t="s">
        <v>75</v>
      </c>
      <c r="P234">
        <v>549180</v>
      </c>
      <c r="Q234" t="s">
        <v>546</v>
      </c>
      <c r="S234">
        <v>1</v>
      </c>
      <c r="AE234" t="s">
        <v>77</v>
      </c>
      <c r="AG234" t="s">
        <v>77</v>
      </c>
      <c r="AH234" t="s">
        <v>77</v>
      </c>
      <c r="AJ234" t="s">
        <v>77</v>
      </c>
      <c r="AK234" t="s">
        <v>77</v>
      </c>
      <c r="AQ234" t="s">
        <v>77</v>
      </c>
      <c r="AT234" t="s">
        <v>77</v>
      </c>
      <c r="AU234" t="s">
        <v>77</v>
      </c>
      <c r="AV234" t="s">
        <v>77</v>
      </c>
      <c r="AX234" t="s">
        <v>77</v>
      </c>
      <c r="BA234" t="s">
        <v>77</v>
      </c>
      <c r="BB234" t="s">
        <v>77</v>
      </c>
      <c r="BG234" t="s">
        <v>77</v>
      </c>
      <c r="BJ234" t="s">
        <v>77</v>
      </c>
      <c r="BK234" t="s">
        <v>77</v>
      </c>
      <c r="BM234" t="s">
        <v>77</v>
      </c>
      <c r="BS234" t="s">
        <v>77</v>
      </c>
      <c r="BT234" t="s">
        <v>77</v>
      </c>
      <c r="BU234" t="s">
        <v>77</v>
      </c>
      <c r="BV234" t="s">
        <v>77</v>
      </c>
      <c r="BW234" t="s">
        <v>77</v>
      </c>
      <c r="BX234">
        <v>549180</v>
      </c>
    </row>
    <row r="235" spans="1:76" x14ac:dyDescent="0.45">
      <c r="A235">
        <v>185</v>
      </c>
      <c r="B235" s="1">
        <v>44937.696527777778</v>
      </c>
      <c r="C235" t="s">
        <v>971</v>
      </c>
      <c r="D235" t="s">
        <v>833</v>
      </c>
      <c r="E235" t="s">
        <v>972</v>
      </c>
      <c r="F235">
        <v>0</v>
      </c>
      <c r="G235" t="s">
        <v>1633</v>
      </c>
      <c r="H235" t="s">
        <v>1633</v>
      </c>
      <c r="I235" t="s">
        <v>1621</v>
      </c>
      <c r="J235" t="s">
        <v>542</v>
      </c>
      <c r="K235" t="s">
        <v>77</v>
      </c>
      <c r="L235" t="s">
        <v>878</v>
      </c>
      <c r="M235" t="s">
        <v>1035</v>
      </c>
      <c r="N235" t="s">
        <v>1036</v>
      </c>
      <c r="O235" t="s">
        <v>75</v>
      </c>
      <c r="P235">
        <v>357324</v>
      </c>
      <c r="Q235" t="s">
        <v>546</v>
      </c>
      <c r="S235">
        <v>1</v>
      </c>
      <c r="AE235" t="s">
        <v>77</v>
      </c>
      <c r="AG235" t="s">
        <v>77</v>
      </c>
      <c r="AH235" t="s">
        <v>77</v>
      </c>
      <c r="AJ235" t="s">
        <v>77</v>
      </c>
      <c r="AK235" t="s">
        <v>77</v>
      </c>
      <c r="AQ235" t="s">
        <v>77</v>
      </c>
      <c r="AT235" t="s">
        <v>77</v>
      </c>
      <c r="AU235" t="s">
        <v>77</v>
      </c>
      <c r="AV235" t="s">
        <v>77</v>
      </c>
      <c r="AX235" t="s">
        <v>77</v>
      </c>
      <c r="BA235" t="s">
        <v>77</v>
      </c>
      <c r="BB235" t="s">
        <v>77</v>
      </c>
      <c r="BG235" t="s">
        <v>77</v>
      </c>
      <c r="BJ235" t="s">
        <v>77</v>
      </c>
      <c r="BK235" t="s">
        <v>77</v>
      </c>
      <c r="BM235" t="s">
        <v>77</v>
      </c>
      <c r="BS235" t="s">
        <v>77</v>
      </c>
      <c r="BT235" t="s">
        <v>77</v>
      </c>
      <c r="BU235" t="s">
        <v>77</v>
      </c>
      <c r="BV235" t="s">
        <v>77</v>
      </c>
      <c r="BW235" t="s">
        <v>77</v>
      </c>
      <c r="BX235">
        <v>357324</v>
      </c>
    </row>
    <row r="236" spans="1:76" x14ac:dyDescent="0.45">
      <c r="A236">
        <v>185</v>
      </c>
      <c r="B236" s="1">
        <v>44937.696527777778</v>
      </c>
      <c r="C236" t="s">
        <v>971</v>
      </c>
      <c r="D236" t="s">
        <v>833</v>
      </c>
      <c r="E236" t="s">
        <v>972</v>
      </c>
      <c r="F236">
        <v>0</v>
      </c>
      <c r="G236" t="s">
        <v>1633</v>
      </c>
      <c r="H236" t="s">
        <v>1633</v>
      </c>
      <c r="I236" t="s">
        <v>1621</v>
      </c>
      <c r="J236" t="s">
        <v>542</v>
      </c>
      <c r="K236" t="s">
        <v>77</v>
      </c>
      <c r="L236" t="s">
        <v>878</v>
      </c>
      <c r="M236" t="s">
        <v>1037</v>
      </c>
      <c r="N236" t="s">
        <v>1038</v>
      </c>
      <c r="O236" t="s">
        <v>75</v>
      </c>
      <c r="P236">
        <v>333049.96999999997</v>
      </c>
      <c r="Q236" t="s">
        <v>546</v>
      </c>
      <c r="S236">
        <v>1</v>
      </c>
      <c r="AE236" t="s">
        <v>77</v>
      </c>
      <c r="AG236" t="s">
        <v>77</v>
      </c>
      <c r="AH236" t="s">
        <v>77</v>
      </c>
      <c r="AJ236" t="s">
        <v>77</v>
      </c>
      <c r="AK236" t="s">
        <v>77</v>
      </c>
      <c r="AQ236" t="s">
        <v>77</v>
      </c>
      <c r="AT236" t="s">
        <v>77</v>
      </c>
      <c r="AU236" t="s">
        <v>77</v>
      </c>
      <c r="AV236" t="s">
        <v>77</v>
      </c>
      <c r="AX236" t="s">
        <v>77</v>
      </c>
      <c r="BA236" t="s">
        <v>77</v>
      </c>
      <c r="BB236" t="s">
        <v>77</v>
      </c>
      <c r="BG236" t="s">
        <v>77</v>
      </c>
      <c r="BJ236" t="s">
        <v>77</v>
      </c>
      <c r="BK236" t="s">
        <v>77</v>
      </c>
      <c r="BM236" t="s">
        <v>77</v>
      </c>
      <c r="BS236" t="s">
        <v>77</v>
      </c>
      <c r="BT236" t="s">
        <v>77</v>
      </c>
      <c r="BU236" t="s">
        <v>77</v>
      </c>
      <c r="BV236" t="s">
        <v>77</v>
      </c>
      <c r="BW236" t="s">
        <v>77</v>
      </c>
      <c r="BX236">
        <v>333049.96999999997</v>
      </c>
    </row>
    <row r="237" spans="1:76" x14ac:dyDescent="0.45">
      <c r="A237">
        <v>185</v>
      </c>
      <c r="B237" s="1">
        <v>44937.696527777778</v>
      </c>
      <c r="C237" t="s">
        <v>971</v>
      </c>
      <c r="D237" t="s">
        <v>833</v>
      </c>
      <c r="E237" t="s">
        <v>972</v>
      </c>
      <c r="F237">
        <v>0</v>
      </c>
      <c r="G237" t="s">
        <v>1633</v>
      </c>
      <c r="H237" t="s">
        <v>1633</v>
      </c>
      <c r="I237" t="s">
        <v>1621</v>
      </c>
      <c r="J237" t="s">
        <v>542</v>
      </c>
      <c r="K237" t="s">
        <v>77</v>
      </c>
      <c r="L237" t="s">
        <v>878</v>
      </c>
      <c r="M237" t="s">
        <v>1039</v>
      </c>
      <c r="N237" t="s">
        <v>1040</v>
      </c>
      <c r="O237" t="s">
        <v>75</v>
      </c>
      <c r="P237">
        <v>589962.93999999994</v>
      </c>
      <c r="Q237" t="s">
        <v>546</v>
      </c>
      <c r="S237">
        <v>1</v>
      </c>
      <c r="AE237" t="s">
        <v>77</v>
      </c>
      <c r="AG237" t="s">
        <v>77</v>
      </c>
      <c r="AH237" t="s">
        <v>77</v>
      </c>
      <c r="AJ237" t="s">
        <v>77</v>
      </c>
      <c r="AK237" t="s">
        <v>77</v>
      </c>
      <c r="AQ237" t="s">
        <v>77</v>
      </c>
      <c r="AT237" t="s">
        <v>77</v>
      </c>
      <c r="AU237" t="s">
        <v>77</v>
      </c>
      <c r="AV237" t="s">
        <v>77</v>
      </c>
      <c r="AX237" t="s">
        <v>77</v>
      </c>
      <c r="BA237" t="s">
        <v>77</v>
      </c>
      <c r="BB237" t="s">
        <v>77</v>
      </c>
      <c r="BG237" t="s">
        <v>77</v>
      </c>
      <c r="BJ237" t="s">
        <v>77</v>
      </c>
      <c r="BK237" t="s">
        <v>77</v>
      </c>
      <c r="BM237" t="s">
        <v>77</v>
      </c>
      <c r="BS237" t="s">
        <v>77</v>
      </c>
      <c r="BT237" t="s">
        <v>77</v>
      </c>
      <c r="BU237" t="s">
        <v>77</v>
      </c>
      <c r="BV237" t="s">
        <v>77</v>
      </c>
      <c r="BW237" t="s">
        <v>77</v>
      </c>
      <c r="BX237">
        <v>589962.93999999994</v>
      </c>
    </row>
    <row r="238" spans="1:76" x14ac:dyDescent="0.45">
      <c r="A238">
        <v>185</v>
      </c>
      <c r="B238" s="1">
        <v>44937.696527777778</v>
      </c>
      <c r="C238" t="s">
        <v>971</v>
      </c>
      <c r="D238" t="s">
        <v>833</v>
      </c>
      <c r="E238" t="s">
        <v>972</v>
      </c>
      <c r="F238">
        <v>0</v>
      </c>
      <c r="G238" t="s">
        <v>1633</v>
      </c>
      <c r="H238" t="s">
        <v>1633</v>
      </c>
      <c r="I238" t="s">
        <v>1621</v>
      </c>
      <c r="J238" t="s">
        <v>542</v>
      </c>
      <c r="K238" t="s">
        <v>77</v>
      </c>
      <c r="L238" t="s">
        <v>878</v>
      </c>
      <c r="M238" t="s">
        <v>1041</v>
      </c>
      <c r="N238" t="s">
        <v>1042</v>
      </c>
      <c r="O238" t="s">
        <v>75</v>
      </c>
      <c r="P238">
        <v>298057.09000000003</v>
      </c>
      <c r="Q238" t="s">
        <v>546</v>
      </c>
      <c r="S238">
        <v>1</v>
      </c>
      <c r="AE238" t="s">
        <v>77</v>
      </c>
      <c r="AG238" t="s">
        <v>77</v>
      </c>
      <c r="AH238" t="s">
        <v>77</v>
      </c>
      <c r="AJ238" t="s">
        <v>77</v>
      </c>
      <c r="AK238" t="s">
        <v>77</v>
      </c>
      <c r="AQ238" t="s">
        <v>77</v>
      </c>
      <c r="AT238" t="s">
        <v>77</v>
      </c>
      <c r="AU238" t="s">
        <v>77</v>
      </c>
      <c r="AV238" t="s">
        <v>77</v>
      </c>
      <c r="AX238" t="s">
        <v>77</v>
      </c>
      <c r="BA238" t="s">
        <v>77</v>
      </c>
      <c r="BB238" t="s">
        <v>77</v>
      </c>
      <c r="BG238" t="s">
        <v>77</v>
      </c>
      <c r="BJ238" t="s">
        <v>77</v>
      </c>
      <c r="BK238" t="s">
        <v>77</v>
      </c>
      <c r="BM238" t="s">
        <v>77</v>
      </c>
      <c r="BS238" t="s">
        <v>77</v>
      </c>
      <c r="BT238" t="s">
        <v>77</v>
      </c>
      <c r="BU238" t="s">
        <v>77</v>
      </c>
      <c r="BV238" t="s">
        <v>77</v>
      </c>
      <c r="BW238" t="s">
        <v>77</v>
      </c>
      <c r="BX238">
        <v>298057.09000000003</v>
      </c>
    </row>
    <row r="239" spans="1:76" x14ac:dyDescent="0.45">
      <c r="A239">
        <v>185</v>
      </c>
      <c r="B239" s="1">
        <v>44937.696527777778</v>
      </c>
      <c r="C239" t="s">
        <v>971</v>
      </c>
      <c r="D239" t="s">
        <v>833</v>
      </c>
      <c r="E239" t="s">
        <v>972</v>
      </c>
      <c r="F239">
        <v>0</v>
      </c>
      <c r="G239" t="s">
        <v>1633</v>
      </c>
      <c r="H239" t="s">
        <v>1633</v>
      </c>
      <c r="I239" t="s">
        <v>1621</v>
      </c>
      <c r="J239" t="s">
        <v>542</v>
      </c>
      <c r="K239" t="s">
        <v>77</v>
      </c>
      <c r="L239" t="s">
        <v>878</v>
      </c>
      <c r="M239" t="s">
        <v>1043</v>
      </c>
      <c r="N239" t="s">
        <v>1044</v>
      </c>
      <c r="O239" t="s">
        <v>75</v>
      </c>
      <c r="P239">
        <v>133723.48000000001</v>
      </c>
      <c r="Q239" t="s">
        <v>546</v>
      </c>
      <c r="S239">
        <v>1</v>
      </c>
      <c r="AE239" t="s">
        <v>77</v>
      </c>
      <c r="AG239" t="s">
        <v>77</v>
      </c>
      <c r="AH239" t="s">
        <v>77</v>
      </c>
      <c r="AJ239" t="s">
        <v>77</v>
      </c>
      <c r="AK239" t="s">
        <v>77</v>
      </c>
      <c r="AQ239" t="s">
        <v>77</v>
      </c>
      <c r="AT239" t="s">
        <v>77</v>
      </c>
      <c r="AU239" t="s">
        <v>77</v>
      </c>
      <c r="AV239" t="s">
        <v>77</v>
      </c>
      <c r="AX239" t="s">
        <v>77</v>
      </c>
      <c r="BA239" t="s">
        <v>77</v>
      </c>
      <c r="BB239" t="s">
        <v>77</v>
      </c>
      <c r="BG239" t="s">
        <v>77</v>
      </c>
      <c r="BJ239" t="s">
        <v>77</v>
      </c>
      <c r="BK239" t="s">
        <v>77</v>
      </c>
      <c r="BM239" t="s">
        <v>77</v>
      </c>
      <c r="BS239" t="s">
        <v>77</v>
      </c>
      <c r="BT239" t="s">
        <v>77</v>
      </c>
      <c r="BU239" t="s">
        <v>77</v>
      </c>
      <c r="BV239" t="s">
        <v>77</v>
      </c>
      <c r="BW239" t="s">
        <v>77</v>
      </c>
      <c r="BX239">
        <v>133723.48000000001</v>
      </c>
    </row>
    <row r="240" spans="1:76" x14ac:dyDescent="0.45">
      <c r="A240">
        <v>185</v>
      </c>
      <c r="B240" s="1">
        <v>44937.696527777778</v>
      </c>
      <c r="C240" t="s">
        <v>971</v>
      </c>
      <c r="D240" t="s">
        <v>833</v>
      </c>
      <c r="E240" t="s">
        <v>972</v>
      </c>
      <c r="F240">
        <v>0</v>
      </c>
      <c r="G240" t="s">
        <v>1633</v>
      </c>
      <c r="H240" t="s">
        <v>1633</v>
      </c>
      <c r="I240" t="s">
        <v>1621</v>
      </c>
      <c r="J240" t="s">
        <v>542</v>
      </c>
      <c r="K240" t="s">
        <v>77</v>
      </c>
      <c r="L240" t="s">
        <v>878</v>
      </c>
      <c r="M240" t="s">
        <v>1002</v>
      </c>
      <c r="N240" t="s">
        <v>1045</v>
      </c>
      <c r="O240" t="s">
        <v>75</v>
      </c>
      <c r="P240">
        <v>282486.4375</v>
      </c>
      <c r="Q240" t="s">
        <v>546</v>
      </c>
      <c r="T240">
        <v>1</v>
      </c>
      <c r="W240">
        <v>1</v>
      </c>
      <c r="AE240" t="s">
        <v>77</v>
      </c>
      <c r="AG240" t="s">
        <v>77</v>
      </c>
      <c r="AH240" t="s">
        <v>77</v>
      </c>
      <c r="AJ240" t="s">
        <v>77</v>
      </c>
      <c r="AK240" t="s">
        <v>77</v>
      </c>
      <c r="AQ240" t="s">
        <v>77</v>
      </c>
      <c r="AT240" t="s">
        <v>77</v>
      </c>
      <c r="AU240" t="s">
        <v>77</v>
      </c>
      <c r="AV240" t="s">
        <v>77</v>
      </c>
      <c r="AX240" t="s">
        <v>77</v>
      </c>
      <c r="BA240" t="s">
        <v>77</v>
      </c>
      <c r="BB240" t="s">
        <v>77</v>
      </c>
      <c r="BG240" t="s">
        <v>77</v>
      </c>
      <c r="BJ240" t="s">
        <v>77</v>
      </c>
      <c r="BK240" t="s">
        <v>77</v>
      </c>
      <c r="BM240" t="s">
        <v>77</v>
      </c>
      <c r="BS240" t="s">
        <v>77</v>
      </c>
      <c r="BT240" t="s">
        <v>77</v>
      </c>
      <c r="BU240" t="s">
        <v>77</v>
      </c>
      <c r="BV240" t="s">
        <v>77</v>
      </c>
      <c r="BW240" t="s">
        <v>77</v>
      </c>
      <c r="BX240">
        <v>0</v>
      </c>
    </row>
    <row r="241" spans="1:76" x14ac:dyDescent="0.45">
      <c r="A241">
        <v>185</v>
      </c>
      <c r="B241" s="1">
        <v>44937.696527777778</v>
      </c>
      <c r="C241" t="s">
        <v>971</v>
      </c>
      <c r="D241" t="s">
        <v>833</v>
      </c>
      <c r="E241" t="s">
        <v>972</v>
      </c>
      <c r="F241">
        <v>0</v>
      </c>
      <c r="G241" t="s">
        <v>1633</v>
      </c>
      <c r="H241" t="s">
        <v>1633</v>
      </c>
      <c r="I241" t="s">
        <v>1621</v>
      </c>
      <c r="J241" t="s">
        <v>542</v>
      </c>
      <c r="K241" t="s">
        <v>77</v>
      </c>
      <c r="L241" t="s">
        <v>81</v>
      </c>
      <c r="M241" t="s">
        <v>973</v>
      </c>
      <c r="N241" t="s">
        <v>1046</v>
      </c>
      <c r="O241" t="s">
        <v>75</v>
      </c>
      <c r="P241">
        <v>59540.964999999997</v>
      </c>
      <c r="Q241" t="s">
        <v>546</v>
      </c>
      <c r="S241">
        <v>1</v>
      </c>
      <c r="T241">
        <v>1</v>
      </c>
      <c r="X241">
        <v>1</v>
      </c>
      <c r="AE241" t="s">
        <v>77</v>
      </c>
      <c r="AG241" t="s">
        <v>77</v>
      </c>
      <c r="AH241" t="s">
        <v>77</v>
      </c>
      <c r="AJ241" t="s">
        <v>77</v>
      </c>
      <c r="AK241" t="s">
        <v>77</v>
      </c>
      <c r="AQ241" t="s">
        <v>77</v>
      </c>
      <c r="AT241" t="s">
        <v>77</v>
      </c>
      <c r="AU241" t="s">
        <v>77</v>
      </c>
      <c r="AV241" t="s">
        <v>77</v>
      </c>
      <c r="AX241" t="s">
        <v>77</v>
      </c>
      <c r="BA241" t="s">
        <v>77</v>
      </c>
      <c r="BB241" t="s">
        <v>77</v>
      </c>
      <c r="BG241" t="s">
        <v>77</v>
      </c>
      <c r="BJ241" t="s">
        <v>77</v>
      </c>
      <c r="BK241" t="s">
        <v>77</v>
      </c>
      <c r="BM241" t="s">
        <v>77</v>
      </c>
      <c r="BS241" t="s">
        <v>77</v>
      </c>
      <c r="BT241" t="s">
        <v>77</v>
      </c>
      <c r="BU241" t="s">
        <v>77</v>
      </c>
      <c r="BV241" t="s">
        <v>77</v>
      </c>
      <c r="BW241" t="s">
        <v>77</v>
      </c>
      <c r="BX241">
        <v>59540.964999999997</v>
      </c>
    </row>
    <row r="242" spans="1:76" x14ac:dyDescent="0.45">
      <c r="A242">
        <v>185</v>
      </c>
      <c r="B242" s="1">
        <v>44937.696527777778</v>
      </c>
      <c r="C242" t="s">
        <v>971</v>
      </c>
      <c r="D242" t="s">
        <v>833</v>
      </c>
      <c r="E242" t="s">
        <v>972</v>
      </c>
      <c r="F242">
        <v>0</v>
      </c>
      <c r="G242" t="s">
        <v>1633</v>
      </c>
      <c r="H242" t="s">
        <v>1633</v>
      </c>
      <c r="I242" t="s">
        <v>1621</v>
      </c>
      <c r="J242" t="s">
        <v>542</v>
      </c>
      <c r="K242" t="s">
        <v>77</v>
      </c>
      <c r="L242" t="s">
        <v>81</v>
      </c>
      <c r="M242" t="s">
        <v>975</v>
      </c>
      <c r="N242" t="s">
        <v>1046</v>
      </c>
      <c r="O242" t="s">
        <v>75</v>
      </c>
      <c r="P242">
        <v>59540.964999999997</v>
      </c>
      <c r="Q242" t="s">
        <v>546</v>
      </c>
      <c r="S242">
        <v>1</v>
      </c>
      <c r="T242">
        <v>1</v>
      </c>
      <c r="X242">
        <v>1</v>
      </c>
      <c r="AE242" t="s">
        <v>77</v>
      </c>
      <c r="AG242" t="s">
        <v>77</v>
      </c>
      <c r="AH242" t="s">
        <v>77</v>
      </c>
      <c r="AJ242" t="s">
        <v>77</v>
      </c>
      <c r="AK242" t="s">
        <v>77</v>
      </c>
      <c r="AQ242" t="s">
        <v>77</v>
      </c>
      <c r="AT242" t="s">
        <v>77</v>
      </c>
      <c r="AU242" t="s">
        <v>77</v>
      </c>
      <c r="AV242" t="s">
        <v>77</v>
      </c>
      <c r="AX242" t="s">
        <v>77</v>
      </c>
      <c r="BA242" t="s">
        <v>77</v>
      </c>
      <c r="BB242" t="s">
        <v>77</v>
      </c>
      <c r="BG242" t="s">
        <v>77</v>
      </c>
      <c r="BJ242" t="s">
        <v>77</v>
      </c>
      <c r="BK242" t="s">
        <v>77</v>
      </c>
      <c r="BM242" t="s">
        <v>77</v>
      </c>
      <c r="BS242" t="s">
        <v>77</v>
      </c>
      <c r="BT242" t="s">
        <v>77</v>
      </c>
      <c r="BU242" t="s">
        <v>77</v>
      </c>
      <c r="BV242" t="s">
        <v>77</v>
      </c>
      <c r="BW242" t="s">
        <v>77</v>
      </c>
      <c r="BX242">
        <v>59540.964999999997</v>
      </c>
    </row>
    <row r="243" spans="1:76" x14ac:dyDescent="0.45">
      <c r="A243">
        <v>185</v>
      </c>
      <c r="B243" s="1">
        <v>44937.696527777778</v>
      </c>
      <c r="C243" t="s">
        <v>971</v>
      </c>
      <c r="D243" t="s">
        <v>833</v>
      </c>
      <c r="E243" t="s">
        <v>972</v>
      </c>
      <c r="F243">
        <v>0</v>
      </c>
      <c r="G243" t="s">
        <v>1633</v>
      </c>
      <c r="H243" t="s">
        <v>1633</v>
      </c>
      <c r="I243" t="s">
        <v>1621</v>
      </c>
      <c r="J243" t="s">
        <v>542</v>
      </c>
      <c r="K243" t="s">
        <v>77</v>
      </c>
      <c r="L243" t="s">
        <v>81</v>
      </c>
      <c r="M243" t="s">
        <v>977</v>
      </c>
      <c r="N243" t="s">
        <v>1047</v>
      </c>
      <c r="O243" t="s">
        <v>75</v>
      </c>
      <c r="P243">
        <v>49257</v>
      </c>
      <c r="Q243" t="s">
        <v>546</v>
      </c>
      <c r="S243">
        <v>1</v>
      </c>
      <c r="T243">
        <v>1</v>
      </c>
      <c r="X243">
        <v>1</v>
      </c>
      <c r="AE243" t="s">
        <v>77</v>
      </c>
      <c r="AG243" t="s">
        <v>77</v>
      </c>
      <c r="AH243" t="s">
        <v>77</v>
      </c>
      <c r="AJ243" t="s">
        <v>77</v>
      </c>
      <c r="AK243" t="s">
        <v>77</v>
      </c>
      <c r="AQ243" t="s">
        <v>77</v>
      </c>
      <c r="AT243" t="s">
        <v>77</v>
      </c>
      <c r="AU243" t="s">
        <v>77</v>
      </c>
      <c r="AV243" t="s">
        <v>77</v>
      </c>
      <c r="AX243" t="s">
        <v>77</v>
      </c>
      <c r="BA243" t="s">
        <v>77</v>
      </c>
      <c r="BB243" t="s">
        <v>77</v>
      </c>
      <c r="BG243" t="s">
        <v>77</v>
      </c>
      <c r="BJ243" t="s">
        <v>77</v>
      </c>
      <c r="BK243" t="s">
        <v>77</v>
      </c>
      <c r="BM243" t="s">
        <v>77</v>
      </c>
      <c r="BS243" t="s">
        <v>77</v>
      </c>
      <c r="BT243" t="s">
        <v>77</v>
      </c>
      <c r="BU243" t="s">
        <v>77</v>
      </c>
      <c r="BV243" t="s">
        <v>77</v>
      </c>
      <c r="BW243" t="s">
        <v>77</v>
      </c>
      <c r="BX243">
        <v>49257</v>
      </c>
    </row>
    <row r="244" spans="1:76" x14ac:dyDescent="0.45">
      <c r="A244">
        <v>185</v>
      </c>
      <c r="B244" s="1">
        <v>44937.696527777778</v>
      </c>
      <c r="C244" t="s">
        <v>971</v>
      </c>
      <c r="D244" t="s">
        <v>833</v>
      </c>
      <c r="E244" t="s">
        <v>972</v>
      </c>
      <c r="F244">
        <v>0</v>
      </c>
      <c r="G244" t="s">
        <v>1633</v>
      </c>
      <c r="H244" t="s">
        <v>1633</v>
      </c>
      <c r="I244" t="s">
        <v>1621</v>
      </c>
      <c r="J244" t="s">
        <v>542</v>
      </c>
      <c r="K244" t="s">
        <v>77</v>
      </c>
      <c r="L244" t="s">
        <v>81</v>
      </c>
      <c r="M244" t="s">
        <v>979</v>
      </c>
      <c r="N244" t="s">
        <v>1048</v>
      </c>
      <c r="O244" t="s">
        <v>75</v>
      </c>
      <c r="P244">
        <v>49257</v>
      </c>
      <c r="Q244" t="s">
        <v>546</v>
      </c>
      <c r="AE244" t="s">
        <v>77</v>
      </c>
      <c r="AG244" t="s">
        <v>77</v>
      </c>
      <c r="AH244" t="s">
        <v>77</v>
      </c>
      <c r="AJ244" t="s">
        <v>77</v>
      </c>
      <c r="AK244" t="s">
        <v>77</v>
      </c>
      <c r="AQ244" t="s">
        <v>77</v>
      </c>
      <c r="AT244" t="s">
        <v>77</v>
      </c>
      <c r="AU244" t="s">
        <v>77</v>
      </c>
      <c r="AV244" t="s">
        <v>77</v>
      </c>
      <c r="AX244" t="s">
        <v>77</v>
      </c>
      <c r="BA244" t="s">
        <v>77</v>
      </c>
      <c r="BB244" t="s">
        <v>77</v>
      </c>
      <c r="BG244" t="s">
        <v>77</v>
      </c>
      <c r="BJ244" t="s">
        <v>77</v>
      </c>
      <c r="BK244" t="s">
        <v>77</v>
      </c>
      <c r="BM244" t="s">
        <v>77</v>
      </c>
      <c r="BS244" t="s">
        <v>77</v>
      </c>
      <c r="BT244" t="s">
        <v>77</v>
      </c>
      <c r="BU244" t="s">
        <v>77</v>
      </c>
      <c r="BV244" t="s">
        <v>77</v>
      </c>
      <c r="BW244" t="s">
        <v>77</v>
      </c>
      <c r="BX244">
        <v>0</v>
      </c>
    </row>
    <row r="245" spans="1:76" x14ac:dyDescent="0.45">
      <c r="A245">
        <v>185</v>
      </c>
      <c r="B245" s="1">
        <v>44937.696527777778</v>
      </c>
      <c r="C245" t="s">
        <v>971</v>
      </c>
      <c r="D245" t="s">
        <v>833</v>
      </c>
      <c r="E245" t="s">
        <v>972</v>
      </c>
      <c r="F245">
        <v>0</v>
      </c>
      <c r="G245" t="s">
        <v>1633</v>
      </c>
      <c r="H245" t="s">
        <v>1633</v>
      </c>
      <c r="I245" t="s">
        <v>1621</v>
      </c>
      <c r="J245" t="s">
        <v>542</v>
      </c>
      <c r="K245" t="s">
        <v>77</v>
      </c>
      <c r="L245" t="s">
        <v>81</v>
      </c>
      <c r="M245" t="s">
        <v>981</v>
      </c>
      <c r="N245" t="s">
        <v>77</v>
      </c>
      <c r="O245" t="s">
        <v>75</v>
      </c>
      <c r="P245">
        <v>61113.69</v>
      </c>
      <c r="Q245" t="s">
        <v>546</v>
      </c>
      <c r="S245">
        <v>1</v>
      </c>
      <c r="T245">
        <v>1</v>
      </c>
      <c r="X245">
        <v>1</v>
      </c>
      <c r="AE245" t="s">
        <v>77</v>
      </c>
      <c r="AG245" t="s">
        <v>77</v>
      </c>
      <c r="AH245" t="s">
        <v>77</v>
      </c>
      <c r="AJ245" t="s">
        <v>77</v>
      </c>
      <c r="AK245" t="s">
        <v>77</v>
      </c>
      <c r="AQ245" t="s">
        <v>77</v>
      </c>
      <c r="AT245" t="s">
        <v>77</v>
      </c>
      <c r="AU245" t="s">
        <v>77</v>
      </c>
      <c r="AV245" t="s">
        <v>77</v>
      </c>
      <c r="AX245" t="s">
        <v>77</v>
      </c>
      <c r="BA245" t="s">
        <v>77</v>
      </c>
      <c r="BB245" t="s">
        <v>77</v>
      </c>
      <c r="BG245" t="s">
        <v>77</v>
      </c>
      <c r="BJ245" t="s">
        <v>77</v>
      </c>
      <c r="BK245" t="s">
        <v>77</v>
      </c>
      <c r="BM245" t="s">
        <v>77</v>
      </c>
      <c r="BS245" t="s">
        <v>77</v>
      </c>
      <c r="BT245" t="s">
        <v>77</v>
      </c>
      <c r="BU245" t="s">
        <v>77</v>
      </c>
      <c r="BV245" t="s">
        <v>77</v>
      </c>
      <c r="BW245" t="s">
        <v>77</v>
      </c>
      <c r="BX245">
        <v>61113.69</v>
      </c>
    </row>
    <row r="246" spans="1:76" x14ac:dyDescent="0.45">
      <c r="A246">
        <v>185</v>
      </c>
      <c r="B246" s="1">
        <v>44937.696527777778</v>
      </c>
      <c r="C246" t="s">
        <v>971</v>
      </c>
      <c r="D246" t="s">
        <v>833</v>
      </c>
      <c r="E246" t="s">
        <v>972</v>
      </c>
      <c r="F246">
        <v>0</v>
      </c>
      <c r="G246" t="s">
        <v>1633</v>
      </c>
      <c r="H246" t="s">
        <v>1633</v>
      </c>
      <c r="I246" t="s">
        <v>1621</v>
      </c>
      <c r="J246" t="s">
        <v>542</v>
      </c>
      <c r="K246" t="s">
        <v>77</v>
      </c>
      <c r="L246" t="s">
        <v>81</v>
      </c>
      <c r="M246" t="s">
        <v>983</v>
      </c>
      <c r="N246" t="s">
        <v>77</v>
      </c>
      <c r="O246" t="s">
        <v>75</v>
      </c>
      <c r="P246">
        <v>59540.964999999997</v>
      </c>
      <c r="Q246" t="s">
        <v>546</v>
      </c>
      <c r="S246">
        <v>1</v>
      </c>
      <c r="T246">
        <v>1</v>
      </c>
      <c r="X246">
        <v>1</v>
      </c>
      <c r="AE246" t="s">
        <v>77</v>
      </c>
      <c r="AG246" t="s">
        <v>77</v>
      </c>
      <c r="AH246" t="s">
        <v>77</v>
      </c>
      <c r="AJ246" t="s">
        <v>77</v>
      </c>
      <c r="AK246" t="s">
        <v>77</v>
      </c>
      <c r="AQ246" t="s">
        <v>77</v>
      </c>
      <c r="AT246" t="s">
        <v>77</v>
      </c>
      <c r="AU246" t="s">
        <v>77</v>
      </c>
      <c r="AV246" t="s">
        <v>77</v>
      </c>
      <c r="AX246" t="s">
        <v>77</v>
      </c>
      <c r="BA246" t="s">
        <v>77</v>
      </c>
      <c r="BB246" t="s">
        <v>77</v>
      </c>
      <c r="BG246" t="s">
        <v>77</v>
      </c>
      <c r="BJ246" t="s">
        <v>77</v>
      </c>
      <c r="BK246" t="s">
        <v>77</v>
      </c>
      <c r="BM246" t="s">
        <v>77</v>
      </c>
      <c r="BS246" t="s">
        <v>77</v>
      </c>
      <c r="BT246" t="s">
        <v>77</v>
      </c>
      <c r="BU246" t="s">
        <v>77</v>
      </c>
      <c r="BV246" t="s">
        <v>77</v>
      </c>
      <c r="BW246" t="s">
        <v>77</v>
      </c>
      <c r="BX246">
        <v>59540.964999999997</v>
      </c>
    </row>
    <row r="247" spans="1:76" x14ac:dyDescent="0.45">
      <c r="A247">
        <v>185</v>
      </c>
      <c r="B247" s="1">
        <v>44937.696527777778</v>
      </c>
      <c r="C247" t="s">
        <v>971</v>
      </c>
      <c r="D247" t="s">
        <v>833</v>
      </c>
      <c r="E247" t="s">
        <v>972</v>
      </c>
      <c r="F247">
        <v>0</v>
      </c>
      <c r="G247" t="s">
        <v>1633</v>
      </c>
      <c r="H247" t="s">
        <v>1633</v>
      </c>
      <c r="I247" t="s">
        <v>1621</v>
      </c>
      <c r="J247" t="s">
        <v>542</v>
      </c>
      <c r="K247" t="s">
        <v>77</v>
      </c>
      <c r="L247" t="s">
        <v>81</v>
      </c>
      <c r="M247" t="s">
        <v>985</v>
      </c>
      <c r="N247" t="s">
        <v>1048</v>
      </c>
      <c r="O247" t="s">
        <v>75</v>
      </c>
      <c r="P247">
        <v>49259</v>
      </c>
      <c r="Q247" t="s">
        <v>546</v>
      </c>
      <c r="S247">
        <v>1</v>
      </c>
      <c r="T247">
        <v>1</v>
      </c>
      <c r="X247">
        <v>1</v>
      </c>
      <c r="AE247" t="s">
        <v>77</v>
      </c>
      <c r="AG247" t="s">
        <v>77</v>
      </c>
      <c r="AH247" t="s">
        <v>77</v>
      </c>
      <c r="AJ247" t="s">
        <v>77</v>
      </c>
      <c r="AK247" t="s">
        <v>77</v>
      </c>
      <c r="AQ247" t="s">
        <v>77</v>
      </c>
      <c r="AT247" t="s">
        <v>77</v>
      </c>
      <c r="AU247" t="s">
        <v>77</v>
      </c>
      <c r="AV247" t="s">
        <v>77</v>
      </c>
      <c r="AX247" t="s">
        <v>77</v>
      </c>
      <c r="BA247" t="s">
        <v>77</v>
      </c>
      <c r="BB247" t="s">
        <v>77</v>
      </c>
      <c r="BG247" t="s">
        <v>77</v>
      </c>
      <c r="BJ247" t="s">
        <v>77</v>
      </c>
      <c r="BK247" t="s">
        <v>77</v>
      </c>
      <c r="BM247" t="s">
        <v>77</v>
      </c>
      <c r="BS247" t="s">
        <v>77</v>
      </c>
      <c r="BT247" t="s">
        <v>77</v>
      </c>
      <c r="BU247" t="s">
        <v>77</v>
      </c>
      <c r="BV247" t="s">
        <v>77</v>
      </c>
      <c r="BW247" t="s">
        <v>77</v>
      </c>
      <c r="BX247">
        <v>49259</v>
      </c>
    </row>
    <row r="248" spans="1:76" x14ac:dyDescent="0.45">
      <c r="A248">
        <v>185</v>
      </c>
      <c r="B248" s="1">
        <v>44937.696527777778</v>
      </c>
      <c r="C248" t="s">
        <v>971</v>
      </c>
      <c r="D248" t="s">
        <v>833</v>
      </c>
      <c r="E248" t="s">
        <v>972</v>
      </c>
      <c r="F248">
        <v>0</v>
      </c>
      <c r="G248" t="s">
        <v>1633</v>
      </c>
      <c r="H248" t="s">
        <v>1633</v>
      </c>
      <c r="I248" t="s">
        <v>1621</v>
      </c>
      <c r="J248" t="s">
        <v>542</v>
      </c>
      <c r="K248" t="s">
        <v>77</v>
      </c>
      <c r="L248" t="s">
        <v>81</v>
      </c>
      <c r="M248" t="s">
        <v>987</v>
      </c>
      <c r="N248" t="s">
        <v>1047</v>
      </c>
      <c r="O248" t="s">
        <v>75</v>
      </c>
      <c r="P248">
        <v>49259</v>
      </c>
      <c r="Q248" t="s">
        <v>546</v>
      </c>
      <c r="S248">
        <v>1</v>
      </c>
      <c r="T248">
        <v>1</v>
      </c>
      <c r="X248">
        <v>1</v>
      </c>
      <c r="AE248" t="s">
        <v>77</v>
      </c>
      <c r="AG248" t="s">
        <v>77</v>
      </c>
      <c r="AH248" t="s">
        <v>77</v>
      </c>
      <c r="AJ248" t="s">
        <v>77</v>
      </c>
      <c r="AK248" t="s">
        <v>77</v>
      </c>
      <c r="AQ248" t="s">
        <v>77</v>
      </c>
      <c r="AT248" t="s">
        <v>77</v>
      </c>
      <c r="AU248" t="s">
        <v>77</v>
      </c>
      <c r="AV248" t="s">
        <v>77</v>
      </c>
      <c r="AX248" t="s">
        <v>77</v>
      </c>
      <c r="BA248" t="s">
        <v>77</v>
      </c>
      <c r="BB248" t="s">
        <v>77</v>
      </c>
      <c r="BG248" t="s">
        <v>77</v>
      </c>
      <c r="BJ248" t="s">
        <v>77</v>
      </c>
      <c r="BK248" t="s">
        <v>77</v>
      </c>
      <c r="BM248" t="s">
        <v>77</v>
      </c>
      <c r="BS248" t="s">
        <v>77</v>
      </c>
      <c r="BT248" t="s">
        <v>77</v>
      </c>
      <c r="BU248" t="s">
        <v>77</v>
      </c>
      <c r="BV248" t="s">
        <v>77</v>
      </c>
      <c r="BW248" t="s">
        <v>77</v>
      </c>
      <c r="BX248">
        <v>49259</v>
      </c>
    </row>
    <row r="249" spans="1:76" x14ac:dyDescent="0.45">
      <c r="A249">
        <v>185</v>
      </c>
      <c r="B249" s="1">
        <v>44937.696527777778</v>
      </c>
      <c r="C249" t="s">
        <v>971</v>
      </c>
      <c r="D249" t="s">
        <v>833</v>
      </c>
      <c r="E249" t="s">
        <v>972</v>
      </c>
      <c r="F249">
        <v>0</v>
      </c>
      <c r="G249" t="s">
        <v>1633</v>
      </c>
      <c r="H249" t="s">
        <v>1633</v>
      </c>
      <c r="I249" t="s">
        <v>1621</v>
      </c>
      <c r="J249" t="s">
        <v>542</v>
      </c>
      <c r="K249" t="s">
        <v>77</v>
      </c>
      <c r="L249" t="s">
        <v>81</v>
      </c>
      <c r="M249" t="s">
        <v>1049</v>
      </c>
      <c r="N249" t="s">
        <v>1050</v>
      </c>
      <c r="O249" t="s">
        <v>75</v>
      </c>
      <c r="P249">
        <v>10872</v>
      </c>
      <c r="Q249" t="s">
        <v>546</v>
      </c>
      <c r="S249">
        <v>1</v>
      </c>
      <c r="AE249" t="s">
        <v>77</v>
      </c>
      <c r="AG249" t="s">
        <v>77</v>
      </c>
      <c r="AH249" t="s">
        <v>77</v>
      </c>
      <c r="AJ249" t="s">
        <v>77</v>
      </c>
      <c r="AK249" t="s">
        <v>77</v>
      </c>
      <c r="AQ249" t="s">
        <v>77</v>
      </c>
      <c r="AT249" t="s">
        <v>77</v>
      </c>
      <c r="AU249" t="s">
        <v>77</v>
      </c>
      <c r="AV249" t="s">
        <v>77</v>
      </c>
      <c r="AX249" t="s">
        <v>77</v>
      </c>
      <c r="BA249" t="s">
        <v>77</v>
      </c>
      <c r="BB249" t="s">
        <v>77</v>
      </c>
      <c r="BG249" t="s">
        <v>77</v>
      </c>
      <c r="BJ249" t="s">
        <v>77</v>
      </c>
      <c r="BK249" t="s">
        <v>77</v>
      </c>
      <c r="BM249" t="s">
        <v>77</v>
      </c>
      <c r="BS249" t="s">
        <v>77</v>
      </c>
      <c r="BT249" t="s">
        <v>77</v>
      </c>
      <c r="BU249" t="s">
        <v>77</v>
      </c>
      <c r="BV249" t="s">
        <v>77</v>
      </c>
      <c r="BW249" t="s">
        <v>77</v>
      </c>
      <c r="BX249">
        <v>10872</v>
      </c>
    </row>
    <row r="250" spans="1:76" x14ac:dyDescent="0.45">
      <c r="A250">
        <v>185</v>
      </c>
      <c r="B250" s="1">
        <v>44937.696527777778</v>
      </c>
      <c r="C250" t="s">
        <v>971</v>
      </c>
      <c r="D250" t="s">
        <v>833</v>
      </c>
      <c r="E250" t="s">
        <v>972</v>
      </c>
      <c r="F250">
        <v>0</v>
      </c>
      <c r="G250" t="s">
        <v>1633</v>
      </c>
      <c r="H250" t="s">
        <v>1633</v>
      </c>
      <c r="I250" t="s">
        <v>1621</v>
      </c>
      <c r="J250" t="s">
        <v>542</v>
      </c>
      <c r="K250" t="s">
        <v>77</v>
      </c>
      <c r="L250" t="s">
        <v>81</v>
      </c>
      <c r="M250" t="s">
        <v>1051</v>
      </c>
      <c r="N250" t="s">
        <v>1052</v>
      </c>
      <c r="O250" t="s">
        <v>75</v>
      </c>
      <c r="P250">
        <v>10806</v>
      </c>
      <c r="Q250" t="s">
        <v>546</v>
      </c>
      <c r="S250">
        <v>1</v>
      </c>
      <c r="AE250" t="s">
        <v>77</v>
      </c>
      <c r="AG250" t="s">
        <v>77</v>
      </c>
      <c r="AH250" t="s">
        <v>77</v>
      </c>
      <c r="AJ250" t="s">
        <v>77</v>
      </c>
      <c r="AK250" t="s">
        <v>77</v>
      </c>
      <c r="AQ250" t="s">
        <v>77</v>
      </c>
      <c r="AT250" t="s">
        <v>77</v>
      </c>
      <c r="AU250" t="s">
        <v>77</v>
      </c>
      <c r="AV250" t="s">
        <v>77</v>
      </c>
      <c r="AX250" t="s">
        <v>77</v>
      </c>
      <c r="BA250" t="s">
        <v>77</v>
      </c>
      <c r="BB250" t="s">
        <v>77</v>
      </c>
      <c r="BG250" t="s">
        <v>77</v>
      </c>
      <c r="BJ250" t="s">
        <v>77</v>
      </c>
      <c r="BK250" t="s">
        <v>77</v>
      </c>
      <c r="BM250" t="s">
        <v>77</v>
      </c>
      <c r="BS250" t="s">
        <v>77</v>
      </c>
      <c r="BT250" t="s">
        <v>77</v>
      </c>
      <c r="BU250" t="s">
        <v>77</v>
      </c>
      <c r="BV250" t="s">
        <v>77</v>
      </c>
      <c r="BW250" t="s">
        <v>77</v>
      </c>
      <c r="BX250">
        <v>10806</v>
      </c>
    </row>
    <row r="251" spans="1:76" x14ac:dyDescent="0.45">
      <c r="A251">
        <v>185</v>
      </c>
      <c r="B251" s="1">
        <v>44937.696527777778</v>
      </c>
      <c r="C251" t="s">
        <v>971</v>
      </c>
      <c r="D251" t="s">
        <v>833</v>
      </c>
      <c r="E251" t="s">
        <v>972</v>
      </c>
      <c r="F251">
        <v>0</v>
      </c>
      <c r="G251" t="s">
        <v>1633</v>
      </c>
      <c r="H251" t="s">
        <v>1633</v>
      </c>
      <c r="I251" t="s">
        <v>1621</v>
      </c>
      <c r="J251" t="s">
        <v>542</v>
      </c>
      <c r="K251" t="s">
        <v>77</v>
      </c>
      <c r="L251" t="s">
        <v>81</v>
      </c>
      <c r="M251" t="s">
        <v>1053</v>
      </c>
      <c r="N251" t="s">
        <v>1054</v>
      </c>
      <c r="O251" t="s">
        <v>75</v>
      </c>
      <c r="P251">
        <v>99830</v>
      </c>
      <c r="Q251" t="s">
        <v>546</v>
      </c>
      <c r="S251">
        <v>1</v>
      </c>
      <c r="AE251" t="s">
        <v>77</v>
      </c>
      <c r="AG251" t="s">
        <v>77</v>
      </c>
      <c r="AH251" t="s">
        <v>77</v>
      </c>
      <c r="AJ251" t="s">
        <v>77</v>
      </c>
      <c r="AK251" t="s">
        <v>77</v>
      </c>
      <c r="AQ251" t="s">
        <v>77</v>
      </c>
      <c r="AT251" t="s">
        <v>77</v>
      </c>
      <c r="AU251" t="s">
        <v>77</v>
      </c>
      <c r="AV251" t="s">
        <v>77</v>
      </c>
      <c r="AX251" t="s">
        <v>77</v>
      </c>
      <c r="BA251" t="s">
        <v>77</v>
      </c>
      <c r="BB251" t="s">
        <v>77</v>
      </c>
      <c r="BG251" t="s">
        <v>77</v>
      </c>
      <c r="BJ251" t="s">
        <v>77</v>
      </c>
      <c r="BK251" t="s">
        <v>77</v>
      </c>
      <c r="BM251" t="s">
        <v>77</v>
      </c>
      <c r="BS251" t="s">
        <v>77</v>
      </c>
      <c r="BT251" t="s">
        <v>77</v>
      </c>
      <c r="BU251" t="s">
        <v>77</v>
      </c>
      <c r="BV251" t="s">
        <v>77</v>
      </c>
      <c r="BW251" t="s">
        <v>77</v>
      </c>
      <c r="BX251">
        <v>99830</v>
      </c>
    </row>
    <row r="252" spans="1:76" x14ac:dyDescent="0.45">
      <c r="A252">
        <v>185</v>
      </c>
      <c r="B252" s="1">
        <v>44937.696527777778</v>
      </c>
      <c r="C252" t="s">
        <v>971</v>
      </c>
      <c r="D252" t="s">
        <v>833</v>
      </c>
      <c r="E252" t="s">
        <v>972</v>
      </c>
      <c r="F252">
        <v>0</v>
      </c>
      <c r="G252" t="s">
        <v>1633</v>
      </c>
      <c r="H252" t="s">
        <v>1633</v>
      </c>
      <c r="I252" t="s">
        <v>1621</v>
      </c>
      <c r="J252" t="s">
        <v>542</v>
      </c>
      <c r="K252" t="s">
        <v>77</v>
      </c>
      <c r="L252" t="s">
        <v>81</v>
      </c>
      <c r="M252" t="s">
        <v>1055</v>
      </c>
      <c r="N252" t="s">
        <v>1056</v>
      </c>
      <c r="O252" t="s">
        <v>75</v>
      </c>
      <c r="P252">
        <v>99830.7</v>
      </c>
      <c r="Q252" t="s">
        <v>546</v>
      </c>
      <c r="S252">
        <v>1</v>
      </c>
      <c r="AE252" t="s">
        <v>77</v>
      </c>
      <c r="AG252" t="s">
        <v>77</v>
      </c>
      <c r="AH252" t="s">
        <v>77</v>
      </c>
      <c r="AJ252" t="s">
        <v>77</v>
      </c>
      <c r="AK252" t="s">
        <v>77</v>
      </c>
      <c r="AQ252" t="s">
        <v>77</v>
      </c>
      <c r="AT252" t="s">
        <v>77</v>
      </c>
      <c r="AU252" t="s">
        <v>77</v>
      </c>
      <c r="AV252" t="s">
        <v>77</v>
      </c>
      <c r="AX252" t="s">
        <v>77</v>
      </c>
      <c r="BA252" t="s">
        <v>77</v>
      </c>
      <c r="BB252" t="s">
        <v>77</v>
      </c>
      <c r="BG252" t="s">
        <v>77</v>
      </c>
      <c r="BJ252" t="s">
        <v>77</v>
      </c>
      <c r="BK252" t="s">
        <v>77</v>
      </c>
      <c r="BM252" t="s">
        <v>77</v>
      </c>
      <c r="BS252" t="s">
        <v>77</v>
      </c>
      <c r="BT252" t="s">
        <v>77</v>
      </c>
      <c r="BU252" t="s">
        <v>77</v>
      </c>
      <c r="BV252" t="s">
        <v>77</v>
      </c>
      <c r="BW252" t="s">
        <v>77</v>
      </c>
      <c r="BX252">
        <v>99830.7</v>
      </c>
    </row>
    <row r="253" spans="1:76" x14ac:dyDescent="0.45">
      <c r="A253">
        <v>185</v>
      </c>
      <c r="B253" s="1">
        <v>44937.696527777778</v>
      </c>
      <c r="C253" t="s">
        <v>971</v>
      </c>
      <c r="D253" t="s">
        <v>833</v>
      </c>
      <c r="E253" t="s">
        <v>972</v>
      </c>
      <c r="F253">
        <v>0</v>
      </c>
      <c r="G253" t="s">
        <v>1633</v>
      </c>
      <c r="H253" t="s">
        <v>1633</v>
      </c>
      <c r="I253" t="s">
        <v>1621</v>
      </c>
      <c r="J253" t="s">
        <v>542</v>
      </c>
      <c r="K253" t="s">
        <v>77</v>
      </c>
      <c r="L253" t="s">
        <v>81</v>
      </c>
      <c r="M253" t="s">
        <v>1002</v>
      </c>
      <c r="N253" t="s">
        <v>1057</v>
      </c>
      <c r="O253" t="s">
        <v>75</v>
      </c>
      <c r="P253">
        <v>98361.697499999995</v>
      </c>
      <c r="Q253" t="s">
        <v>546</v>
      </c>
      <c r="T253">
        <v>1</v>
      </c>
      <c r="W253">
        <v>1</v>
      </c>
      <c r="AE253" t="s">
        <v>77</v>
      </c>
      <c r="AG253" t="s">
        <v>77</v>
      </c>
      <c r="AH253" t="s">
        <v>77</v>
      </c>
      <c r="AJ253" t="s">
        <v>77</v>
      </c>
      <c r="AK253" t="s">
        <v>77</v>
      </c>
      <c r="AQ253" t="s">
        <v>77</v>
      </c>
      <c r="AT253" t="s">
        <v>77</v>
      </c>
      <c r="AU253" t="s">
        <v>77</v>
      </c>
      <c r="AV253" t="s">
        <v>77</v>
      </c>
      <c r="AX253" t="s">
        <v>77</v>
      </c>
      <c r="BA253" t="s">
        <v>77</v>
      </c>
      <c r="BB253" t="s">
        <v>77</v>
      </c>
      <c r="BG253" t="s">
        <v>77</v>
      </c>
      <c r="BJ253" t="s">
        <v>77</v>
      </c>
      <c r="BK253" t="s">
        <v>77</v>
      </c>
      <c r="BM253" t="s">
        <v>77</v>
      </c>
      <c r="BS253" t="s">
        <v>77</v>
      </c>
      <c r="BT253" t="s">
        <v>77</v>
      </c>
      <c r="BU253" t="s">
        <v>77</v>
      </c>
      <c r="BV253" t="s">
        <v>77</v>
      </c>
      <c r="BW253" t="s">
        <v>77</v>
      </c>
      <c r="BX253">
        <v>0</v>
      </c>
    </row>
    <row r="254" spans="1:76" x14ac:dyDescent="0.45">
      <c r="A254">
        <v>212</v>
      </c>
      <c r="B254" s="1">
        <v>45042.763888888891</v>
      </c>
      <c r="C254" t="s">
        <v>1058</v>
      </c>
      <c r="D254" t="s">
        <v>864</v>
      </c>
      <c r="E254" t="s">
        <v>830</v>
      </c>
      <c r="F254">
        <v>1</v>
      </c>
      <c r="G254" t="s">
        <v>1628</v>
      </c>
      <c r="H254" t="s">
        <v>1628</v>
      </c>
      <c r="I254" t="s">
        <v>1620</v>
      </c>
      <c r="J254" t="s">
        <v>542</v>
      </c>
      <c r="K254" t="s">
        <v>1059</v>
      </c>
      <c r="L254" t="s">
        <v>74</v>
      </c>
      <c r="M254" t="s">
        <v>1059</v>
      </c>
      <c r="N254" t="s">
        <v>1060</v>
      </c>
      <c r="O254" t="s">
        <v>75</v>
      </c>
      <c r="P254">
        <v>827507</v>
      </c>
      <c r="Q254" t="s">
        <v>76</v>
      </c>
      <c r="R254">
        <v>827507</v>
      </c>
      <c r="S254">
        <v>1</v>
      </c>
      <c r="AE254" t="s">
        <v>77</v>
      </c>
      <c r="AG254" t="s">
        <v>77</v>
      </c>
      <c r="AH254" t="s">
        <v>77</v>
      </c>
      <c r="AJ254" t="s">
        <v>77</v>
      </c>
      <c r="AK254" t="s">
        <v>77</v>
      </c>
      <c r="AP254">
        <v>115841</v>
      </c>
      <c r="AQ254" t="s">
        <v>77</v>
      </c>
      <c r="AR254">
        <v>0</v>
      </c>
      <c r="AT254" t="s">
        <v>77</v>
      </c>
      <c r="AU254" t="s">
        <v>77</v>
      </c>
      <c r="AV254" t="s">
        <v>77</v>
      </c>
      <c r="AW254">
        <v>51820</v>
      </c>
      <c r="AX254" t="s">
        <v>77</v>
      </c>
      <c r="AY254">
        <v>909</v>
      </c>
      <c r="BA254" t="s">
        <v>77</v>
      </c>
      <c r="BB254" t="s">
        <v>77</v>
      </c>
      <c r="BC254">
        <v>8653</v>
      </c>
      <c r="BG254" t="s">
        <v>77</v>
      </c>
      <c r="BJ254" t="s">
        <v>77</v>
      </c>
      <c r="BK254" t="s">
        <v>77</v>
      </c>
      <c r="BM254" t="s">
        <v>77</v>
      </c>
      <c r="BN254">
        <v>25849</v>
      </c>
      <c r="BS254" t="s">
        <v>1061</v>
      </c>
      <c r="BT254" t="s">
        <v>77</v>
      </c>
      <c r="BU254" t="s">
        <v>77</v>
      </c>
      <c r="BV254" t="s">
        <v>77</v>
      </c>
      <c r="BW254" t="s">
        <v>77</v>
      </c>
      <c r="BX254">
        <v>827507</v>
      </c>
    </row>
    <row r="255" spans="1:76" x14ac:dyDescent="0.45">
      <c r="A255">
        <v>212</v>
      </c>
      <c r="B255" s="1">
        <v>45042.763888888891</v>
      </c>
      <c r="C255" t="s">
        <v>1058</v>
      </c>
      <c r="D255" t="s">
        <v>864</v>
      </c>
      <c r="E255" t="s">
        <v>830</v>
      </c>
      <c r="F255">
        <v>0</v>
      </c>
      <c r="G255" t="s">
        <v>1628</v>
      </c>
      <c r="H255" t="s">
        <v>1628</v>
      </c>
      <c r="I255" t="s">
        <v>1620</v>
      </c>
      <c r="J255" t="s">
        <v>542</v>
      </c>
      <c r="K255" t="s">
        <v>77</v>
      </c>
      <c r="L255" t="s">
        <v>78</v>
      </c>
      <c r="M255" t="s">
        <v>1062</v>
      </c>
      <c r="N255" t="s">
        <v>1063</v>
      </c>
      <c r="O255" t="s">
        <v>75</v>
      </c>
      <c r="P255">
        <v>38971.599999999999</v>
      </c>
      <c r="Q255" t="s">
        <v>76</v>
      </c>
      <c r="W255">
        <v>1</v>
      </c>
      <c r="X255">
        <v>1</v>
      </c>
      <c r="AE255" t="s">
        <v>77</v>
      </c>
      <c r="AG255" t="s">
        <v>77</v>
      </c>
      <c r="AH255" t="s">
        <v>77</v>
      </c>
      <c r="AJ255" t="s">
        <v>77</v>
      </c>
      <c r="AK255" t="s">
        <v>77</v>
      </c>
      <c r="AQ255" t="s">
        <v>77</v>
      </c>
      <c r="AT255" t="s">
        <v>77</v>
      </c>
      <c r="AU255" t="s">
        <v>77</v>
      </c>
      <c r="AV255" t="s">
        <v>77</v>
      </c>
      <c r="AX255" t="s">
        <v>77</v>
      </c>
      <c r="BA255" t="s">
        <v>77</v>
      </c>
      <c r="BB255" t="s">
        <v>77</v>
      </c>
      <c r="BG255" t="s">
        <v>77</v>
      </c>
      <c r="BJ255" t="s">
        <v>77</v>
      </c>
      <c r="BK255" t="s">
        <v>77</v>
      </c>
      <c r="BM255" t="s">
        <v>77</v>
      </c>
      <c r="BS255" t="s">
        <v>77</v>
      </c>
      <c r="BT255" t="s">
        <v>77</v>
      </c>
      <c r="BU255" t="s">
        <v>77</v>
      </c>
      <c r="BV255" t="s">
        <v>77</v>
      </c>
      <c r="BW255" t="s">
        <v>77</v>
      </c>
      <c r="BX255">
        <v>0</v>
      </c>
    </row>
    <row r="256" spans="1:76" x14ac:dyDescent="0.45">
      <c r="A256">
        <v>212</v>
      </c>
      <c r="B256" s="1">
        <v>45042.763888888891</v>
      </c>
      <c r="C256" t="s">
        <v>1058</v>
      </c>
      <c r="D256" t="s">
        <v>864</v>
      </c>
      <c r="E256" t="s">
        <v>830</v>
      </c>
      <c r="F256">
        <v>0</v>
      </c>
      <c r="G256" t="s">
        <v>1628</v>
      </c>
      <c r="H256" t="s">
        <v>1628</v>
      </c>
      <c r="I256" t="s">
        <v>1620</v>
      </c>
      <c r="J256" t="s">
        <v>542</v>
      </c>
      <c r="K256" t="s">
        <v>77</v>
      </c>
      <c r="L256" t="s">
        <v>80</v>
      </c>
      <c r="M256" t="s">
        <v>1064</v>
      </c>
      <c r="N256" t="s">
        <v>77</v>
      </c>
      <c r="O256" t="s">
        <v>75</v>
      </c>
      <c r="P256">
        <v>80000</v>
      </c>
      <c r="Q256" t="s">
        <v>76</v>
      </c>
      <c r="AE256" t="s">
        <v>77</v>
      </c>
      <c r="AG256" t="s">
        <v>77</v>
      </c>
      <c r="AH256" t="s">
        <v>77</v>
      </c>
      <c r="AJ256" t="s">
        <v>77</v>
      </c>
      <c r="AK256" t="s">
        <v>77</v>
      </c>
      <c r="AQ256" t="s">
        <v>77</v>
      </c>
      <c r="AT256" t="s">
        <v>77</v>
      </c>
      <c r="AU256" t="s">
        <v>77</v>
      </c>
      <c r="AV256" t="s">
        <v>77</v>
      </c>
      <c r="AX256" t="s">
        <v>77</v>
      </c>
      <c r="BA256" t="s">
        <v>77</v>
      </c>
      <c r="BB256" t="s">
        <v>77</v>
      </c>
      <c r="BG256" t="s">
        <v>77</v>
      </c>
      <c r="BJ256" t="s">
        <v>77</v>
      </c>
      <c r="BK256" t="s">
        <v>77</v>
      </c>
      <c r="BM256" t="s">
        <v>77</v>
      </c>
      <c r="BS256" t="s">
        <v>77</v>
      </c>
      <c r="BT256" t="s">
        <v>77</v>
      </c>
      <c r="BU256" t="s">
        <v>77</v>
      </c>
      <c r="BV256" t="s">
        <v>77</v>
      </c>
      <c r="BW256" t="s">
        <v>77</v>
      </c>
      <c r="BX256">
        <v>0</v>
      </c>
    </row>
    <row r="257" spans="1:76" x14ac:dyDescent="0.45">
      <c r="A257">
        <v>220</v>
      </c>
      <c r="B257" s="1">
        <v>45070.712500000001</v>
      </c>
      <c r="C257" t="s">
        <v>1065</v>
      </c>
      <c r="D257" t="s">
        <v>833</v>
      </c>
      <c r="E257" t="s">
        <v>834</v>
      </c>
      <c r="F257">
        <v>0</v>
      </c>
      <c r="G257" t="s">
        <v>1630</v>
      </c>
      <c r="H257" t="s">
        <v>1630</v>
      </c>
      <c r="I257" t="s">
        <v>1619</v>
      </c>
      <c r="J257" t="s">
        <v>542</v>
      </c>
      <c r="K257" t="s">
        <v>77</v>
      </c>
      <c r="L257" t="s">
        <v>78</v>
      </c>
      <c r="M257" t="s">
        <v>602</v>
      </c>
      <c r="N257" t="s">
        <v>840</v>
      </c>
      <c r="O257" t="s">
        <v>75</v>
      </c>
      <c r="P257">
        <v>179483.5</v>
      </c>
      <c r="Q257" t="s">
        <v>76</v>
      </c>
      <c r="AE257" t="s">
        <v>77</v>
      </c>
      <c r="AG257" t="s">
        <v>77</v>
      </c>
      <c r="AH257" t="s">
        <v>77</v>
      </c>
      <c r="AJ257" t="s">
        <v>77</v>
      </c>
      <c r="AK257" t="s">
        <v>77</v>
      </c>
      <c r="AQ257" t="s">
        <v>77</v>
      </c>
      <c r="AT257" t="s">
        <v>77</v>
      </c>
      <c r="AU257" t="s">
        <v>77</v>
      </c>
      <c r="AV257" t="s">
        <v>77</v>
      </c>
      <c r="AX257" t="s">
        <v>77</v>
      </c>
      <c r="BA257" t="s">
        <v>77</v>
      </c>
      <c r="BB257" t="s">
        <v>77</v>
      </c>
      <c r="BG257" t="s">
        <v>77</v>
      </c>
      <c r="BJ257" t="s">
        <v>77</v>
      </c>
      <c r="BK257" t="s">
        <v>77</v>
      </c>
      <c r="BM257" t="s">
        <v>77</v>
      </c>
      <c r="BS257" t="s">
        <v>77</v>
      </c>
      <c r="BT257" t="s">
        <v>77</v>
      </c>
      <c r="BU257" t="s">
        <v>77</v>
      </c>
      <c r="BV257" t="s">
        <v>77</v>
      </c>
      <c r="BW257" t="s">
        <v>77</v>
      </c>
      <c r="BX257">
        <v>0</v>
      </c>
    </row>
    <row r="258" spans="1:76" x14ac:dyDescent="0.45">
      <c r="A258">
        <v>220</v>
      </c>
      <c r="B258" s="1">
        <v>45070.712500000001</v>
      </c>
      <c r="C258" t="s">
        <v>1065</v>
      </c>
      <c r="D258" t="s">
        <v>833</v>
      </c>
      <c r="E258" t="s">
        <v>834</v>
      </c>
      <c r="F258">
        <v>0</v>
      </c>
      <c r="G258" t="s">
        <v>1630</v>
      </c>
      <c r="H258" t="s">
        <v>1630</v>
      </c>
      <c r="I258" t="s">
        <v>1619</v>
      </c>
      <c r="J258" t="s">
        <v>542</v>
      </c>
      <c r="K258" t="s">
        <v>77</v>
      </c>
      <c r="L258" t="s">
        <v>78</v>
      </c>
      <c r="M258" t="s">
        <v>1066</v>
      </c>
      <c r="N258" t="s">
        <v>1067</v>
      </c>
      <c r="O258" t="s">
        <v>75</v>
      </c>
      <c r="P258">
        <v>194217.5</v>
      </c>
      <c r="Q258" t="s">
        <v>76</v>
      </c>
      <c r="W258">
        <v>1</v>
      </c>
      <c r="X258">
        <v>1</v>
      </c>
      <c r="AE258" t="s">
        <v>77</v>
      </c>
      <c r="AG258" t="s">
        <v>77</v>
      </c>
      <c r="AH258" t="s">
        <v>77</v>
      </c>
      <c r="AJ258" t="s">
        <v>77</v>
      </c>
      <c r="AK258" t="s">
        <v>77</v>
      </c>
      <c r="AQ258" t="s">
        <v>77</v>
      </c>
      <c r="AT258" t="s">
        <v>77</v>
      </c>
      <c r="AU258" t="s">
        <v>77</v>
      </c>
      <c r="AV258" t="s">
        <v>77</v>
      </c>
      <c r="AX258" t="s">
        <v>77</v>
      </c>
      <c r="BA258" t="s">
        <v>77</v>
      </c>
      <c r="BB258" t="s">
        <v>77</v>
      </c>
      <c r="BG258" t="s">
        <v>77</v>
      </c>
      <c r="BJ258" t="s">
        <v>77</v>
      </c>
      <c r="BK258" t="s">
        <v>77</v>
      </c>
      <c r="BM258" t="s">
        <v>77</v>
      </c>
      <c r="BS258" t="s">
        <v>77</v>
      </c>
      <c r="BT258" t="s">
        <v>77</v>
      </c>
      <c r="BU258" t="s">
        <v>77</v>
      </c>
      <c r="BV258" t="s">
        <v>77</v>
      </c>
      <c r="BW258" t="s">
        <v>77</v>
      </c>
      <c r="BX258">
        <v>0</v>
      </c>
    </row>
    <row r="259" spans="1:76" x14ac:dyDescent="0.45">
      <c r="A259">
        <v>220</v>
      </c>
      <c r="B259" s="1">
        <v>45070.712500000001</v>
      </c>
      <c r="C259" t="s">
        <v>1065</v>
      </c>
      <c r="D259" t="s">
        <v>833</v>
      </c>
      <c r="E259" t="s">
        <v>834</v>
      </c>
      <c r="F259">
        <v>0</v>
      </c>
      <c r="G259" t="s">
        <v>1630</v>
      </c>
      <c r="H259" t="s">
        <v>1630</v>
      </c>
      <c r="I259" t="s">
        <v>1619</v>
      </c>
      <c r="J259" t="s">
        <v>542</v>
      </c>
      <c r="K259" t="s">
        <v>77</v>
      </c>
      <c r="L259" t="s">
        <v>78</v>
      </c>
      <c r="M259" t="s">
        <v>1068</v>
      </c>
      <c r="N259" t="s">
        <v>1069</v>
      </c>
      <c r="O259" t="s">
        <v>75</v>
      </c>
      <c r="P259">
        <v>184217.5</v>
      </c>
      <c r="Q259" t="s">
        <v>76</v>
      </c>
      <c r="W259">
        <v>1</v>
      </c>
      <c r="X259">
        <v>1</v>
      </c>
      <c r="AE259" t="s">
        <v>77</v>
      </c>
      <c r="AG259" t="s">
        <v>77</v>
      </c>
      <c r="AH259" t="s">
        <v>77</v>
      </c>
      <c r="AJ259" t="s">
        <v>77</v>
      </c>
      <c r="AK259" t="s">
        <v>77</v>
      </c>
      <c r="AQ259" t="s">
        <v>77</v>
      </c>
      <c r="AT259" t="s">
        <v>77</v>
      </c>
      <c r="AU259" t="s">
        <v>77</v>
      </c>
      <c r="AV259" t="s">
        <v>77</v>
      </c>
      <c r="AX259" t="s">
        <v>77</v>
      </c>
      <c r="BA259" t="s">
        <v>77</v>
      </c>
      <c r="BB259" t="s">
        <v>77</v>
      </c>
      <c r="BG259" t="s">
        <v>77</v>
      </c>
      <c r="BJ259" t="s">
        <v>77</v>
      </c>
      <c r="BK259" t="s">
        <v>77</v>
      </c>
      <c r="BM259" t="s">
        <v>77</v>
      </c>
      <c r="BS259" t="s">
        <v>77</v>
      </c>
      <c r="BT259" t="s">
        <v>77</v>
      </c>
      <c r="BU259" t="s">
        <v>77</v>
      </c>
      <c r="BV259" t="s">
        <v>77</v>
      </c>
      <c r="BW259" t="s">
        <v>77</v>
      </c>
      <c r="BX259">
        <v>0</v>
      </c>
    </row>
    <row r="260" spans="1:76" x14ac:dyDescent="0.45">
      <c r="A260">
        <v>220</v>
      </c>
      <c r="B260" s="1">
        <v>45070.712500000001</v>
      </c>
      <c r="C260" t="s">
        <v>1065</v>
      </c>
      <c r="D260" t="s">
        <v>833</v>
      </c>
      <c r="E260" t="s">
        <v>834</v>
      </c>
      <c r="F260">
        <v>0</v>
      </c>
      <c r="G260" t="s">
        <v>1630</v>
      </c>
      <c r="H260" t="s">
        <v>1630</v>
      </c>
      <c r="I260" t="s">
        <v>1619</v>
      </c>
      <c r="J260" t="s">
        <v>542</v>
      </c>
      <c r="K260" t="s">
        <v>77</v>
      </c>
      <c r="L260" t="s">
        <v>78</v>
      </c>
      <c r="M260" t="s">
        <v>1070</v>
      </c>
      <c r="N260" t="s">
        <v>1071</v>
      </c>
      <c r="O260" t="s">
        <v>75</v>
      </c>
      <c r="P260">
        <v>216421</v>
      </c>
      <c r="Q260" t="s">
        <v>76</v>
      </c>
      <c r="W260">
        <v>1</v>
      </c>
      <c r="X260">
        <v>1</v>
      </c>
      <c r="AE260" t="s">
        <v>77</v>
      </c>
      <c r="AG260" t="s">
        <v>77</v>
      </c>
      <c r="AH260" t="s">
        <v>77</v>
      </c>
      <c r="AJ260" t="s">
        <v>77</v>
      </c>
      <c r="AK260" t="s">
        <v>77</v>
      </c>
      <c r="AQ260" t="s">
        <v>77</v>
      </c>
      <c r="AT260" t="s">
        <v>77</v>
      </c>
      <c r="AU260" t="s">
        <v>77</v>
      </c>
      <c r="AV260" t="s">
        <v>77</v>
      </c>
      <c r="AX260" t="s">
        <v>77</v>
      </c>
      <c r="BA260" t="s">
        <v>77</v>
      </c>
      <c r="BB260" t="s">
        <v>77</v>
      </c>
      <c r="BG260" t="s">
        <v>77</v>
      </c>
      <c r="BJ260" t="s">
        <v>77</v>
      </c>
      <c r="BK260" t="s">
        <v>77</v>
      </c>
      <c r="BM260" t="s">
        <v>77</v>
      </c>
      <c r="BS260" t="s">
        <v>77</v>
      </c>
      <c r="BT260" t="s">
        <v>77</v>
      </c>
      <c r="BU260" t="s">
        <v>77</v>
      </c>
      <c r="BV260" t="s">
        <v>77</v>
      </c>
      <c r="BW260" t="s">
        <v>77</v>
      </c>
      <c r="BX260">
        <v>0</v>
      </c>
    </row>
    <row r="261" spans="1:76" x14ac:dyDescent="0.45">
      <c r="A261">
        <v>220</v>
      </c>
      <c r="B261" s="1">
        <v>45070.712500000001</v>
      </c>
      <c r="C261" t="s">
        <v>1065</v>
      </c>
      <c r="D261" t="s">
        <v>833</v>
      </c>
      <c r="E261" t="s">
        <v>834</v>
      </c>
      <c r="F261">
        <v>1</v>
      </c>
      <c r="G261" t="s">
        <v>1630</v>
      </c>
      <c r="H261" t="s">
        <v>1630</v>
      </c>
      <c r="I261" t="s">
        <v>1619</v>
      </c>
      <c r="J261" t="s">
        <v>542</v>
      </c>
      <c r="K261" t="s">
        <v>602</v>
      </c>
      <c r="L261" t="s">
        <v>78</v>
      </c>
      <c r="M261" t="s">
        <v>1072</v>
      </c>
      <c r="N261" t="s">
        <v>1073</v>
      </c>
      <c r="O261" t="s">
        <v>75</v>
      </c>
      <c r="P261">
        <v>179483.5</v>
      </c>
      <c r="Q261" t="s">
        <v>76</v>
      </c>
      <c r="R261">
        <v>185652.86670000001</v>
      </c>
      <c r="W261">
        <v>1</v>
      </c>
      <c r="X261">
        <v>1</v>
      </c>
      <c r="AB261">
        <v>0</v>
      </c>
      <c r="AE261" t="s">
        <v>98</v>
      </c>
      <c r="AG261" t="s">
        <v>77</v>
      </c>
      <c r="AH261" t="s">
        <v>77</v>
      </c>
      <c r="AJ261" t="s">
        <v>77</v>
      </c>
      <c r="AK261" t="s">
        <v>77</v>
      </c>
      <c r="AL261">
        <v>87538</v>
      </c>
      <c r="AM261">
        <v>4300</v>
      </c>
      <c r="AN261">
        <v>29150</v>
      </c>
      <c r="AO261">
        <v>0</v>
      </c>
      <c r="AQ261" t="s">
        <v>77</v>
      </c>
      <c r="AR261">
        <v>5550</v>
      </c>
      <c r="AS261">
        <v>48975</v>
      </c>
      <c r="AT261" t="s">
        <v>77</v>
      </c>
      <c r="AU261" t="s">
        <v>77</v>
      </c>
      <c r="AV261" t="s">
        <v>77</v>
      </c>
      <c r="AX261" t="s">
        <v>77</v>
      </c>
      <c r="BA261" t="s">
        <v>77</v>
      </c>
      <c r="BB261" t="s">
        <v>77</v>
      </c>
      <c r="BG261" t="s">
        <v>77</v>
      </c>
      <c r="BJ261" t="s">
        <v>77</v>
      </c>
      <c r="BK261" t="s">
        <v>77</v>
      </c>
      <c r="BM261" t="s">
        <v>77</v>
      </c>
      <c r="BS261" t="s">
        <v>77</v>
      </c>
      <c r="BT261" t="s">
        <v>98</v>
      </c>
      <c r="BU261" t="s">
        <v>77</v>
      </c>
      <c r="BV261" t="s">
        <v>77</v>
      </c>
      <c r="BW261" t="s">
        <v>77</v>
      </c>
      <c r="BX261">
        <v>0</v>
      </c>
    </row>
    <row r="262" spans="1:76" x14ac:dyDescent="0.45">
      <c r="A262">
        <v>220</v>
      </c>
      <c r="B262" s="1">
        <v>45070.712500000001</v>
      </c>
      <c r="C262" t="s">
        <v>1065</v>
      </c>
      <c r="D262" t="s">
        <v>833</v>
      </c>
      <c r="E262" t="s">
        <v>834</v>
      </c>
      <c r="F262">
        <v>0</v>
      </c>
      <c r="G262" t="s">
        <v>1630</v>
      </c>
      <c r="H262" t="s">
        <v>1630</v>
      </c>
      <c r="I262" t="s">
        <v>1619</v>
      </c>
      <c r="J262" t="s">
        <v>542</v>
      </c>
      <c r="K262" t="s">
        <v>77</v>
      </c>
      <c r="L262" t="s">
        <v>78</v>
      </c>
      <c r="M262" t="s">
        <v>1074</v>
      </c>
      <c r="N262" t="s">
        <v>1075</v>
      </c>
      <c r="O262" t="s">
        <v>75</v>
      </c>
      <c r="P262">
        <v>160094.20000000001</v>
      </c>
      <c r="Q262" t="s">
        <v>76</v>
      </c>
      <c r="AE262" t="s">
        <v>77</v>
      </c>
      <c r="AG262" t="s">
        <v>77</v>
      </c>
      <c r="AH262" t="s">
        <v>77</v>
      </c>
      <c r="AJ262" t="s">
        <v>77</v>
      </c>
      <c r="AK262" t="s">
        <v>77</v>
      </c>
      <c r="AQ262" t="s">
        <v>77</v>
      </c>
      <c r="AT262" t="s">
        <v>77</v>
      </c>
      <c r="AU262" t="s">
        <v>77</v>
      </c>
      <c r="AV262" t="s">
        <v>77</v>
      </c>
      <c r="AX262" t="s">
        <v>77</v>
      </c>
      <c r="BA262" t="s">
        <v>77</v>
      </c>
      <c r="BB262" t="s">
        <v>77</v>
      </c>
      <c r="BG262" t="s">
        <v>77</v>
      </c>
      <c r="BJ262" t="s">
        <v>77</v>
      </c>
      <c r="BK262" t="s">
        <v>77</v>
      </c>
      <c r="BM262" t="s">
        <v>77</v>
      </c>
      <c r="BS262" t="s">
        <v>77</v>
      </c>
      <c r="BT262" t="s">
        <v>77</v>
      </c>
      <c r="BU262" t="s">
        <v>77</v>
      </c>
      <c r="BV262" t="s">
        <v>77</v>
      </c>
      <c r="BW262" t="s">
        <v>77</v>
      </c>
      <c r="BX262">
        <v>0</v>
      </c>
    </row>
    <row r="263" spans="1:76" x14ac:dyDescent="0.45">
      <c r="A263">
        <v>220</v>
      </c>
      <c r="B263" s="1">
        <v>45070.712500000001</v>
      </c>
      <c r="C263" t="s">
        <v>1065</v>
      </c>
      <c r="D263" t="s">
        <v>833</v>
      </c>
      <c r="E263" t="s">
        <v>834</v>
      </c>
      <c r="F263">
        <v>0</v>
      </c>
      <c r="G263" t="s">
        <v>1630</v>
      </c>
      <c r="H263" t="s">
        <v>1630</v>
      </c>
      <c r="I263" t="s">
        <v>1619</v>
      </c>
      <c r="J263" t="s">
        <v>542</v>
      </c>
      <c r="K263" t="s">
        <v>77</v>
      </c>
      <c r="L263" t="s">
        <v>74</v>
      </c>
      <c r="M263" t="s">
        <v>1076</v>
      </c>
      <c r="N263" t="s">
        <v>77</v>
      </c>
      <c r="O263" t="s">
        <v>75</v>
      </c>
      <c r="P263">
        <v>412755</v>
      </c>
      <c r="Q263" t="s">
        <v>76</v>
      </c>
      <c r="W263">
        <v>1</v>
      </c>
      <c r="AE263" t="s">
        <v>77</v>
      </c>
      <c r="AG263" t="s">
        <v>77</v>
      </c>
      <c r="AH263" t="s">
        <v>77</v>
      </c>
      <c r="AJ263" t="s">
        <v>77</v>
      </c>
      <c r="AK263" t="s">
        <v>77</v>
      </c>
      <c r="AQ263" t="s">
        <v>77</v>
      </c>
      <c r="AT263" t="s">
        <v>77</v>
      </c>
      <c r="AU263" t="s">
        <v>77</v>
      </c>
      <c r="AV263" t="s">
        <v>77</v>
      </c>
      <c r="AX263" t="s">
        <v>77</v>
      </c>
      <c r="BA263" t="s">
        <v>77</v>
      </c>
      <c r="BB263" t="s">
        <v>77</v>
      </c>
      <c r="BG263" t="s">
        <v>77</v>
      </c>
      <c r="BJ263" t="s">
        <v>77</v>
      </c>
      <c r="BK263" t="s">
        <v>77</v>
      </c>
      <c r="BM263" t="s">
        <v>77</v>
      </c>
      <c r="BS263" t="s">
        <v>77</v>
      </c>
      <c r="BT263" t="s">
        <v>77</v>
      </c>
      <c r="BU263" t="s">
        <v>77</v>
      </c>
      <c r="BV263" t="s">
        <v>77</v>
      </c>
      <c r="BW263" t="s">
        <v>77</v>
      </c>
      <c r="BX263">
        <v>0</v>
      </c>
    </row>
    <row r="264" spans="1:76" x14ac:dyDescent="0.45">
      <c r="A264">
        <v>220</v>
      </c>
      <c r="B264" s="1">
        <v>45070.712500000001</v>
      </c>
      <c r="C264" t="s">
        <v>1065</v>
      </c>
      <c r="D264" t="s">
        <v>833</v>
      </c>
      <c r="E264" t="s">
        <v>834</v>
      </c>
      <c r="F264">
        <v>1</v>
      </c>
      <c r="G264" t="s">
        <v>1630</v>
      </c>
      <c r="H264" t="s">
        <v>1630</v>
      </c>
      <c r="I264" t="s">
        <v>1619</v>
      </c>
      <c r="J264" t="s">
        <v>542</v>
      </c>
      <c r="K264" t="s">
        <v>1077</v>
      </c>
      <c r="L264" t="s">
        <v>74</v>
      </c>
      <c r="M264" t="s">
        <v>1078</v>
      </c>
      <c r="N264" t="s">
        <v>1079</v>
      </c>
      <c r="O264" t="s">
        <v>75</v>
      </c>
      <c r="P264">
        <v>1537622</v>
      </c>
      <c r="Q264" t="s">
        <v>76</v>
      </c>
      <c r="R264">
        <v>975188.5</v>
      </c>
      <c r="Y264">
        <v>0</v>
      </c>
      <c r="Z264">
        <v>0</v>
      </c>
      <c r="AA264">
        <v>0</v>
      </c>
      <c r="AB264">
        <v>0</v>
      </c>
      <c r="AC264">
        <v>0</v>
      </c>
      <c r="AD264">
        <v>0</v>
      </c>
      <c r="AE264" t="s">
        <v>77</v>
      </c>
      <c r="AG264" t="s">
        <v>77</v>
      </c>
      <c r="AH264" t="s">
        <v>98</v>
      </c>
      <c r="AI264">
        <v>67500</v>
      </c>
      <c r="AJ264" t="s">
        <v>77</v>
      </c>
      <c r="AK264" t="s">
        <v>77</v>
      </c>
      <c r="AL264">
        <v>0</v>
      </c>
      <c r="AM264">
        <v>0</v>
      </c>
      <c r="AN264">
        <v>0</v>
      </c>
      <c r="AO264">
        <v>0</v>
      </c>
      <c r="AP264">
        <v>0</v>
      </c>
      <c r="AQ264" t="s">
        <v>77</v>
      </c>
      <c r="AR264">
        <v>0</v>
      </c>
      <c r="AS264">
        <v>0</v>
      </c>
      <c r="AT264" t="s">
        <v>77</v>
      </c>
      <c r="AU264" t="s">
        <v>77</v>
      </c>
      <c r="AV264" t="s">
        <v>98</v>
      </c>
      <c r="AW264">
        <v>0</v>
      </c>
      <c r="AX264" t="s">
        <v>77</v>
      </c>
      <c r="AY264">
        <v>879268</v>
      </c>
      <c r="AZ264">
        <v>0</v>
      </c>
      <c r="BA264" t="s">
        <v>98</v>
      </c>
      <c r="BB264" t="s">
        <v>98</v>
      </c>
      <c r="BC264">
        <v>0</v>
      </c>
      <c r="BD264">
        <v>171158</v>
      </c>
      <c r="BE264">
        <v>0</v>
      </c>
      <c r="BG264" t="s">
        <v>98</v>
      </c>
      <c r="BJ264" t="s">
        <v>77</v>
      </c>
      <c r="BK264" t="s">
        <v>77</v>
      </c>
      <c r="BM264" t="s">
        <v>77</v>
      </c>
      <c r="BN264">
        <v>0</v>
      </c>
      <c r="BR264">
        <v>0</v>
      </c>
      <c r="BS264" t="s">
        <v>77</v>
      </c>
      <c r="BT264" t="s">
        <v>98</v>
      </c>
      <c r="BU264" t="s">
        <v>77</v>
      </c>
      <c r="BV264" t="s">
        <v>77</v>
      </c>
      <c r="BW264" t="s">
        <v>77</v>
      </c>
      <c r="BX264">
        <v>0</v>
      </c>
    </row>
    <row r="265" spans="1:76" x14ac:dyDescent="0.45">
      <c r="A265">
        <v>220</v>
      </c>
      <c r="B265" s="1">
        <v>45070.712500000001</v>
      </c>
      <c r="C265" t="s">
        <v>1065</v>
      </c>
      <c r="D265" t="s">
        <v>833</v>
      </c>
      <c r="E265" t="s">
        <v>834</v>
      </c>
      <c r="F265">
        <v>1</v>
      </c>
      <c r="G265" t="s">
        <v>1630</v>
      </c>
      <c r="H265" t="s">
        <v>1630</v>
      </c>
      <c r="I265" t="s">
        <v>1619</v>
      </c>
      <c r="J265" t="s">
        <v>542</v>
      </c>
      <c r="K265" t="s">
        <v>1080</v>
      </c>
      <c r="L265" t="s">
        <v>857</v>
      </c>
      <c r="M265" t="s">
        <v>1081</v>
      </c>
      <c r="N265" t="s">
        <v>1082</v>
      </c>
      <c r="O265" t="s">
        <v>75</v>
      </c>
      <c r="P265">
        <v>22000</v>
      </c>
      <c r="Q265" t="s">
        <v>76</v>
      </c>
      <c r="R265">
        <v>22000</v>
      </c>
      <c r="Y265">
        <v>0</v>
      </c>
      <c r="Z265">
        <v>0</v>
      </c>
      <c r="AA265">
        <v>0</v>
      </c>
      <c r="AB265">
        <v>0</v>
      </c>
      <c r="AC265">
        <v>0</v>
      </c>
      <c r="AD265">
        <v>0</v>
      </c>
      <c r="AE265" t="s">
        <v>77</v>
      </c>
      <c r="AG265" t="s">
        <v>77</v>
      </c>
      <c r="AH265" t="s">
        <v>98</v>
      </c>
      <c r="AI265">
        <v>0</v>
      </c>
      <c r="AJ265" t="s">
        <v>77</v>
      </c>
      <c r="AK265" t="s">
        <v>77</v>
      </c>
      <c r="AL265">
        <v>0</v>
      </c>
      <c r="AM265">
        <v>0</v>
      </c>
      <c r="AN265">
        <v>0</v>
      </c>
      <c r="AO265">
        <v>0</v>
      </c>
      <c r="AP265">
        <v>0</v>
      </c>
      <c r="AQ265" t="s">
        <v>77</v>
      </c>
      <c r="AR265">
        <v>0</v>
      </c>
      <c r="AS265">
        <v>39900</v>
      </c>
      <c r="AT265" t="s">
        <v>77</v>
      </c>
      <c r="AU265" t="s">
        <v>77</v>
      </c>
      <c r="AV265" t="s">
        <v>98</v>
      </c>
      <c r="AW265">
        <v>0</v>
      </c>
      <c r="AX265" t="s">
        <v>77</v>
      </c>
      <c r="AY265">
        <v>0</v>
      </c>
      <c r="AZ265">
        <v>0</v>
      </c>
      <c r="BA265" t="s">
        <v>98</v>
      </c>
      <c r="BB265" t="s">
        <v>98</v>
      </c>
      <c r="BC265">
        <v>0</v>
      </c>
      <c r="BD265">
        <v>0</v>
      </c>
      <c r="BE265">
        <v>0</v>
      </c>
      <c r="BG265" t="s">
        <v>98</v>
      </c>
      <c r="BJ265" t="s">
        <v>77</v>
      </c>
      <c r="BK265" t="s">
        <v>77</v>
      </c>
      <c r="BM265" t="s">
        <v>77</v>
      </c>
      <c r="BN265">
        <v>0</v>
      </c>
      <c r="BR265">
        <v>0</v>
      </c>
      <c r="BS265" t="s">
        <v>77</v>
      </c>
      <c r="BT265" t="s">
        <v>98</v>
      </c>
      <c r="BU265" t="s">
        <v>77</v>
      </c>
      <c r="BV265" t="s">
        <v>77</v>
      </c>
      <c r="BW265" t="s">
        <v>77</v>
      </c>
      <c r="BX265">
        <v>0</v>
      </c>
    </row>
    <row r="266" spans="1:76" x14ac:dyDescent="0.45">
      <c r="A266">
        <v>221</v>
      </c>
      <c r="B266" s="1">
        <v>45070.779166666667</v>
      </c>
      <c r="C266" t="s">
        <v>1083</v>
      </c>
      <c r="D266" t="s">
        <v>833</v>
      </c>
      <c r="E266" t="s">
        <v>830</v>
      </c>
      <c r="F266">
        <v>1</v>
      </c>
      <c r="G266" t="s">
        <v>1628</v>
      </c>
      <c r="H266" t="s">
        <v>1628</v>
      </c>
      <c r="I266" t="s">
        <v>1620</v>
      </c>
      <c r="J266" t="s">
        <v>542</v>
      </c>
      <c r="K266" t="s">
        <v>1084</v>
      </c>
      <c r="L266" t="s">
        <v>74</v>
      </c>
      <c r="M266" t="s">
        <v>1085</v>
      </c>
      <c r="N266" t="s">
        <v>1086</v>
      </c>
      <c r="O266" t="s">
        <v>75</v>
      </c>
      <c r="P266">
        <v>190608.86</v>
      </c>
      <c r="Q266" t="s">
        <v>76</v>
      </c>
      <c r="R266">
        <v>190608.86</v>
      </c>
      <c r="Y266">
        <v>0</v>
      </c>
      <c r="Z266">
        <v>7568.55</v>
      </c>
      <c r="AA266">
        <v>3100</v>
      </c>
      <c r="AB266">
        <v>0</v>
      </c>
      <c r="AC266">
        <v>0</v>
      </c>
      <c r="AD266">
        <v>0</v>
      </c>
      <c r="AE266" t="s">
        <v>77</v>
      </c>
      <c r="AG266" t="s">
        <v>77</v>
      </c>
      <c r="AH266" t="s">
        <v>98</v>
      </c>
      <c r="AI266">
        <v>18000</v>
      </c>
      <c r="AJ266" t="s">
        <v>77</v>
      </c>
      <c r="AK266" t="s">
        <v>77</v>
      </c>
      <c r="AL266">
        <v>0</v>
      </c>
      <c r="AM266">
        <v>0</v>
      </c>
      <c r="AN266">
        <v>0</v>
      </c>
      <c r="AO266">
        <v>0</v>
      </c>
      <c r="AP266">
        <v>29130</v>
      </c>
      <c r="AQ266" t="s">
        <v>77</v>
      </c>
      <c r="AR266">
        <v>600</v>
      </c>
      <c r="AS266">
        <v>0</v>
      </c>
      <c r="AT266" t="s">
        <v>77</v>
      </c>
      <c r="AU266" t="s">
        <v>77</v>
      </c>
      <c r="AV266" t="s">
        <v>98</v>
      </c>
      <c r="AW266">
        <v>14225</v>
      </c>
      <c r="AX266" t="s">
        <v>77</v>
      </c>
      <c r="AY266">
        <v>0</v>
      </c>
      <c r="AZ266">
        <v>0</v>
      </c>
      <c r="BA266" t="s">
        <v>98</v>
      </c>
      <c r="BB266" t="s">
        <v>98</v>
      </c>
      <c r="BC266">
        <v>1550</v>
      </c>
      <c r="BD266">
        <v>51848.5</v>
      </c>
      <c r="BE266">
        <v>0</v>
      </c>
      <c r="BG266" t="s">
        <v>98</v>
      </c>
      <c r="BJ266" t="s">
        <v>77</v>
      </c>
      <c r="BK266" t="s">
        <v>77</v>
      </c>
      <c r="BM266" t="s">
        <v>77</v>
      </c>
      <c r="BN266">
        <v>0</v>
      </c>
      <c r="BR266">
        <v>400</v>
      </c>
      <c r="BS266" t="s">
        <v>77</v>
      </c>
      <c r="BT266" t="s">
        <v>98</v>
      </c>
      <c r="BU266" t="s">
        <v>77</v>
      </c>
      <c r="BV266" t="s">
        <v>77</v>
      </c>
      <c r="BW266" t="s">
        <v>77</v>
      </c>
      <c r="BX266">
        <v>0</v>
      </c>
    </row>
    <row r="267" spans="1:76" x14ac:dyDescent="0.45">
      <c r="A267">
        <v>221</v>
      </c>
      <c r="B267" s="1">
        <v>45070.779166666667</v>
      </c>
      <c r="C267" t="s">
        <v>1083</v>
      </c>
      <c r="D267" t="s">
        <v>833</v>
      </c>
      <c r="E267" t="s">
        <v>830</v>
      </c>
      <c r="F267">
        <v>1</v>
      </c>
      <c r="G267" t="s">
        <v>1628</v>
      </c>
      <c r="H267" t="s">
        <v>1628</v>
      </c>
      <c r="I267" t="s">
        <v>1620</v>
      </c>
      <c r="J267" t="s">
        <v>542</v>
      </c>
      <c r="K267" t="s">
        <v>852</v>
      </c>
      <c r="L267" t="s">
        <v>79</v>
      </c>
      <c r="M267" t="s">
        <v>1087</v>
      </c>
      <c r="N267" t="s">
        <v>1088</v>
      </c>
      <c r="O267" t="s">
        <v>75</v>
      </c>
      <c r="P267">
        <v>5000</v>
      </c>
      <c r="Q267" t="s">
        <v>76</v>
      </c>
      <c r="R267">
        <v>5000</v>
      </c>
      <c r="Y267">
        <v>0</v>
      </c>
      <c r="Z267">
        <v>0</v>
      </c>
      <c r="AA267">
        <v>0</v>
      </c>
      <c r="AB267">
        <v>5000</v>
      </c>
      <c r="AC267">
        <v>0</v>
      </c>
      <c r="AD267">
        <v>0</v>
      </c>
      <c r="AE267" t="s">
        <v>77</v>
      </c>
      <c r="AG267" t="s">
        <v>77</v>
      </c>
      <c r="AH267" t="s">
        <v>98</v>
      </c>
      <c r="AI267">
        <v>0</v>
      </c>
      <c r="AJ267" t="s">
        <v>77</v>
      </c>
      <c r="AK267" t="s">
        <v>77</v>
      </c>
      <c r="AL267">
        <v>0</v>
      </c>
      <c r="AM267">
        <v>0</v>
      </c>
      <c r="AN267">
        <v>0</v>
      </c>
      <c r="AO267">
        <v>0</v>
      </c>
      <c r="AP267">
        <v>0</v>
      </c>
      <c r="AQ267" t="s">
        <v>77</v>
      </c>
      <c r="AR267">
        <v>0</v>
      </c>
      <c r="AS267">
        <v>0</v>
      </c>
      <c r="AT267" t="s">
        <v>77</v>
      </c>
      <c r="AU267" t="s">
        <v>77</v>
      </c>
      <c r="AV267" t="s">
        <v>98</v>
      </c>
      <c r="AW267">
        <v>0</v>
      </c>
      <c r="AX267" t="s">
        <v>77</v>
      </c>
      <c r="AY267">
        <v>0</v>
      </c>
      <c r="AZ267">
        <v>0</v>
      </c>
      <c r="BA267" t="s">
        <v>98</v>
      </c>
      <c r="BB267" t="s">
        <v>98</v>
      </c>
      <c r="BC267">
        <v>0</v>
      </c>
      <c r="BD267">
        <v>0</v>
      </c>
      <c r="BE267">
        <v>0</v>
      </c>
      <c r="BG267" t="s">
        <v>98</v>
      </c>
      <c r="BJ267" t="s">
        <v>77</v>
      </c>
      <c r="BK267" t="s">
        <v>77</v>
      </c>
      <c r="BM267" t="s">
        <v>77</v>
      </c>
      <c r="BN267">
        <v>0</v>
      </c>
      <c r="BR267">
        <v>0</v>
      </c>
      <c r="BS267" t="s">
        <v>77</v>
      </c>
      <c r="BT267" t="s">
        <v>98</v>
      </c>
      <c r="BU267" t="s">
        <v>77</v>
      </c>
      <c r="BV267" t="s">
        <v>77</v>
      </c>
      <c r="BW267" t="s">
        <v>77</v>
      </c>
      <c r="BX267">
        <v>0</v>
      </c>
    </row>
    <row r="268" spans="1:76" x14ac:dyDescent="0.45">
      <c r="A268">
        <v>221</v>
      </c>
      <c r="B268" s="1">
        <v>45070.779166666667</v>
      </c>
      <c r="C268" t="s">
        <v>1083</v>
      </c>
      <c r="D268" t="s">
        <v>833</v>
      </c>
      <c r="E268" t="s">
        <v>830</v>
      </c>
      <c r="F268">
        <v>1</v>
      </c>
      <c r="G268" t="s">
        <v>1628</v>
      </c>
      <c r="H268" t="s">
        <v>1628</v>
      </c>
      <c r="I268" t="s">
        <v>1620</v>
      </c>
      <c r="J268" t="s">
        <v>542</v>
      </c>
      <c r="K268" t="s">
        <v>1084</v>
      </c>
      <c r="L268" t="s">
        <v>80</v>
      </c>
      <c r="M268" t="s">
        <v>1085</v>
      </c>
      <c r="N268" t="s">
        <v>1089</v>
      </c>
      <c r="O268" t="s">
        <v>75</v>
      </c>
      <c r="P268">
        <v>139450</v>
      </c>
      <c r="Q268" t="s">
        <v>76</v>
      </c>
      <c r="R268">
        <v>139450</v>
      </c>
      <c r="Y268">
        <v>0</v>
      </c>
      <c r="Z268">
        <v>0</v>
      </c>
      <c r="AA268">
        <v>0</v>
      </c>
      <c r="AB268">
        <v>0</v>
      </c>
      <c r="AC268">
        <v>0</v>
      </c>
      <c r="AD268">
        <v>0</v>
      </c>
      <c r="AE268" t="s">
        <v>77</v>
      </c>
      <c r="AG268" t="s">
        <v>77</v>
      </c>
      <c r="AH268" t="s">
        <v>98</v>
      </c>
      <c r="AI268">
        <v>0</v>
      </c>
      <c r="AJ268" t="s">
        <v>77</v>
      </c>
      <c r="AK268" t="s">
        <v>77</v>
      </c>
      <c r="AL268">
        <v>0</v>
      </c>
      <c r="AM268">
        <v>0</v>
      </c>
      <c r="AN268">
        <v>0</v>
      </c>
      <c r="AO268">
        <v>0</v>
      </c>
      <c r="AP268">
        <v>0</v>
      </c>
      <c r="AQ268" t="s">
        <v>77</v>
      </c>
      <c r="AR268">
        <v>0</v>
      </c>
      <c r="AS268">
        <v>0</v>
      </c>
      <c r="AT268" t="s">
        <v>77</v>
      </c>
      <c r="AU268" t="s">
        <v>77</v>
      </c>
      <c r="AV268" t="s">
        <v>98</v>
      </c>
      <c r="AW268">
        <v>0</v>
      </c>
      <c r="AX268" t="s">
        <v>77</v>
      </c>
      <c r="AY268">
        <v>0</v>
      </c>
      <c r="AZ268">
        <v>0</v>
      </c>
      <c r="BA268" t="s">
        <v>98</v>
      </c>
      <c r="BB268" t="s">
        <v>98</v>
      </c>
      <c r="BC268">
        <v>0</v>
      </c>
      <c r="BD268">
        <v>0</v>
      </c>
      <c r="BE268">
        <v>0</v>
      </c>
      <c r="BG268" t="s">
        <v>98</v>
      </c>
      <c r="BJ268" t="s">
        <v>77</v>
      </c>
      <c r="BK268" t="s">
        <v>77</v>
      </c>
      <c r="BM268" t="s">
        <v>77</v>
      </c>
      <c r="BN268">
        <v>0</v>
      </c>
      <c r="BR268">
        <v>0</v>
      </c>
      <c r="BS268" t="s">
        <v>77</v>
      </c>
      <c r="BT268" t="s">
        <v>1090</v>
      </c>
      <c r="BU268" t="s">
        <v>77</v>
      </c>
      <c r="BV268" t="s">
        <v>77</v>
      </c>
      <c r="BW268" t="s">
        <v>77</v>
      </c>
      <c r="BX268">
        <v>0</v>
      </c>
    </row>
    <row r="269" spans="1:76" x14ac:dyDescent="0.45">
      <c r="A269">
        <v>221</v>
      </c>
      <c r="B269" s="1">
        <v>45070.779166666667</v>
      </c>
      <c r="C269" t="s">
        <v>1083</v>
      </c>
      <c r="D269" t="s">
        <v>833</v>
      </c>
      <c r="E269" t="s">
        <v>830</v>
      </c>
      <c r="F269">
        <v>1</v>
      </c>
      <c r="G269" t="s">
        <v>1628</v>
      </c>
      <c r="H269" t="s">
        <v>1628</v>
      </c>
      <c r="I269" t="s">
        <v>1620</v>
      </c>
      <c r="J269" t="s">
        <v>542</v>
      </c>
      <c r="K269" t="s">
        <v>1091</v>
      </c>
      <c r="L269" t="s">
        <v>84</v>
      </c>
      <c r="M269" t="s">
        <v>1092</v>
      </c>
      <c r="N269" t="s">
        <v>1093</v>
      </c>
      <c r="O269" t="s">
        <v>75</v>
      </c>
      <c r="P269">
        <v>10300</v>
      </c>
      <c r="Q269" t="s">
        <v>76</v>
      </c>
      <c r="R269">
        <v>10300</v>
      </c>
      <c r="Y269">
        <v>0</v>
      </c>
      <c r="Z269">
        <v>0</v>
      </c>
      <c r="AA269">
        <v>0</v>
      </c>
      <c r="AB269">
        <v>0</v>
      </c>
      <c r="AC269">
        <v>0</v>
      </c>
      <c r="AD269">
        <v>0</v>
      </c>
      <c r="AE269" t="s">
        <v>77</v>
      </c>
      <c r="AG269" t="s">
        <v>77</v>
      </c>
      <c r="AH269" t="s">
        <v>98</v>
      </c>
      <c r="AI269">
        <v>0</v>
      </c>
      <c r="AJ269" t="s">
        <v>77</v>
      </c>
      <c r="AK269" t="s">
        <v>77</v>
      </c>
      <c r="AL269">
        <v>0</v>
      </c>
      <c r="AM269">
        <v>0</v>
      </c>
      <c r="AN269">
        <v>0</v>
      </c>
      <c r="AO269">
        <v>0</v>
      </c>
      <c r="AP269">
        <v>0</v>
      </c>
      <c r="AQ269" t="s">
        <v>77</v>
      </c>
      <c r="AR269">
        <v>0</v>
      </c>
      <c r="AS269">
        <v>0</v>
      </c>
      <c r="AT269" t="s">
        <v>77</v>
      </c>
      <c r="AU269" t="s">
        <v>77</v>
      </c>
      <c r="AV269" t="s">
        <v>98</v>
      </c>
      <c r="AW269">
        <v>0</v>
      </c>
      <c r="AX269" t="s">
        <v>77</v>
      </c>
      <c r="AY269">
        <v>0</v>
      </c>
      <c r="AZ269">
        <v>0</v>
      </c>
      <c r="BA269" t="s">
        <v>98</v>
      </c>
      <c r="BB269" t="s">
        <v>98</v>
      </c>
      <c r="BC269">
        <v>0</v>
      </c>
      <c r="BD269">
        <v>0</v>
      </c>
      <c r="BE269">
        <v>0</v>
      </c>
      <c r="BG269" t="s">
        <v>98</v>
      </c>
      <c r="BJ269" t="s">
        <v>77</v>
      </c>
      <c r="BK269" t="s">
        <v>77</v>
      </c>
      <c r="BM269" t="s">
        <v>77</v>
      </c>
      <c r="BN269">
        <v>10300</v>
      </c>
      <c r="BR269">
        <v>0</v>
      </c>
      <c r="BS269" t="s">
        <v>77</v>
      </c>
      <c r="BT269" t="s">
        <v>98</v>
      </c>
      <c r="BU269" t="s">
        <v>77</v>
      </c>
      <c r="BV269" t="s">
        <v>77</v>
      </c>
      <c r="BW269" t="s">
        <v>77</v>
      </c>
      <c r="BX269">
        <v>0</v>
      </c>
    </row>
    <row r="270" spans="1:76" x14ac:dyDescent="0.45">
      <c r="A270">
        <v>221</v>
      </c>
      <c r="B270" s="1">
        <v>45070.779166666667</v>
      </c>
      <c r="C270" t="s">
        <v>1083</v>
      </c>
      <c r="D270" t="s">
        <v>833</v>
      </c>
      <c r="E270" t="s">
        <v>830</v>
      </c>
      <c r="F270">
        <v>1</v>
      </c>
      <c r="G270" t="s">
        <v>1628</v>
      </c>
      <c r="H270" t="s">
        <v>1628</v>
      </c>
      <c r="I270" t="s">
        <v>1620</v>
      </c>
      <c r="J270" t="s">
        <v>542</v>
      </c>
      <c r="K270" t="s">
        <v>1084</v>
      </c>
      <c r="L270" t="s">
        <v>878</v>
      </c>
      <c r="M270" t="s">
        <v>1085</v>
      </c>
      <c r="N270" t="s">
        <v>1094</v>
      </c>
      <c r="O270" t="s">
        <v>75</v>
      </c>
      <c r="P270">
        <v>17240.09</v>
      </c>
      <c r="Q270" t="s">
        <v>76</v>
      </c>
      <c r="R270">
        <v>17240.09</v>
      </c>
      <c r="Y270">
        <v>0</v>
      </c>
      <c r="Z270">
        <v>0</v>
      </c>
      <c r="AA270">
        <v>0</v>
      </c>
      <c r="AB270">
        <v>0</v>
      </c>
      <c r="AC270">
        <v>0</v>
      </c>
      <c r="AD270">
        <v>0</v>
      </c>
      <c r="AE270" t="s">
        <v>77</v>
      </c>
      <c r="AG270" t="s">
        <v>1095</v>
      </c>
      <c r="AH270" t="s">
        <v>98</v>
      </c>
      <c r="AI270">
        <v>0</v>
      </c>
      <c r="AJ270" t="s">
        <v>77</v>
      </c>
      <c r="AK270" t="s">
        <v>77</v>
      </c>
      <c r="AL270">
        <v>0</v>
      </c>
      <c r="AM270">
        <v>0</v>
      </c>
      <c r="AN270">
        <v>0</v>
      </c>
      <c r="AO270">
        <v>0</v>
      </c>
      <c r="AP270">
        <v>0</v>
      </c>
      <c r="AQ270" t="s">
        <v>77</v>
      </c>
      <c r="AR270">
        <v>0</v>
      </c>
      <c r="AS270">
        <v>0</v>
      </c>
      <c r="AT270" t="s">
        <v>77</v>
      </c>
      <c r="AU270" t="s">
        <v>77</v>
      </c>
      <c r="AV270" t="s">
        <v>98</v>
      </c>
      <c r="AW270">
        <v>0</v>
      </c>
      <c r="AX270" t="s">
        <v>77</v>
      </c>
      <c r="AY270">
        <v>0</v>
      </c>
      <c r="AZ270">
        <v>0</v>
      </c>
      <c r="BA270" t="s">
        <v>98</v>
      </c>
      <c r="BB270" t="s">
        <v>98</v>
      </c>
      <c r="BC270">
        <v>0</v>
      </c>
      <c r="BD270">
        <v>0</v>
      </c>
      <c r="BE270">
        <v>0</v>
      </c>
      <c r="BG270" t="s">
        <v>98</v>
      </c>
      <c r="BJ270" t="s">
        <v>77</v>
      </c>
      <c r="BK270" t="s">
        <v>77</v>
      </c>
      <c r="BM270" t="s">
        <v>77</v>
      </c>
      <c r="BN270">
        <v>0</v>
      </c>
      <c r="BR270">
        <v>0</v>
      </c>
      <c r="BS270" t="s">
        <v>77</v>
      </c>
      <c r="BT270" t="s">
        <v>98</v>
      </c>
      <c r="BU270" t="s">
        <v>77</v>
      </c>
      <c r="BV270" t="s">
        <v>77</v>
      </c>
      <c r="BW270" t="s">
        <v>77</v>
      </c>
      <c r="BX270">
        <v>0</v>
      </c>
    </row>
    <row r="271" spans="1:76" x14ac:dyDescent="0.45">
      <c r="A271">
        <v>222</v>
      </c>
      <c r="B271" s="1">
        <v>45070.78402777778</v>
      </c>
      <c r="C271" t="s">
        <v>1096</v>
      </c>
      <c r="D271" t="s">
        <v>833</v>
      </c>
      <c r="E271" t="s">
        <v>830</v>
      </c>
      <c r="F271">
        <v>1</v>
      </c>
      <c r="G271" t="s">
        <v>1630</v>
      </c>
      <c r="H271" t="s">
        <v>1630</v>
      </c>
      <c r="I271" t="s">
        <v>1620</v>
      </c>
      <c r="J271" t="s">
        <v>1097</v>
      </c>
      <c r="K271" t="s">
        <v>1098</v>
      </c>
      <c r="L271" t="s">
        <v>74</v>
      </c>
      <c r="M271" t="s">
        <v>1099</v>
      </c>
      <c r="N271" t="s">
        <v>1099</v>
      </c>
      <c r="O271" t="s">
        <v>75</v>
      </c>
      <c r="P271">
        <v>723760</v>
      </c>
      <c r="Q271" t="s">
        <v>76</v>
      </c>
      <c r="R271">
        <v>723760</v>
      </c>
      <c r="Y271">
        <v>0</v>
      </c>
      <c r="Z271">
        <v>76493</v>
      </c>
      <c r="AA271">
        <v>34050</v>
      </c>
      <c r="AB271">
        <v>0</v>
      </c>
      <c r="AC271">
        <v>0</v>
      </c>
      <c r="AD271">
        <v>0</v>
      </c>
      <c r="AE271" t="s">
        <v>77</v>
      </c>
      <c r="AG271" t="s">
        <v>77</v>
      </c>
      <c r="AH271" t="s">
        <v>98</v>
      </c>
      <c r="AI271">
        <v>44000</v>
      </c>
      <c r="AJ271" t="s">
        <v>77</v>
      </c>
      <c r="AK271" t="s">
        <v>77</v>
      </c>
      <c r="AL271">
        <v>0</v>
      </c>
      <c r="AM271">
        <v>0</v>
      </c>
      <c r="AN271">
        <v>0</v>
      </c>
      <c r="AO271">
        <v>0</v>
      </c>
      <c r="AP271">
        <v>57100</v>
      </c>
      <c r="AQ271" t="s">
        <v>77</v>
      </c>
      <c r="AR271">
        <v>2500</v>
      </c>
      <c r="AS271">
        <v>0</v>
      </c>
      <c r="AT271" t="s">
        <v>77</v>
      </c>
      <c r="AU271" t="s">
        <v>77</v>
      </c>
      <c r="AV271" t="s">
        <v>98</v>
      </c>
      <c r="AW271">
        <v>58815</v>
      </c>
      <c r="AX271" t="s">
        <v>77</v>
      </c>
      <c r="AY271">
        <v>600</v>
      </c>
      <c r="AZ271">
        <v>0</v>
      </c>
      <c r="BA271" t="s">
        <v>98</v>
      </c>
      <c r="BB271" t="s">
        <v>98</v>
      </c>
      <c r="BC271">
        <v>21190</v>
      </c>
      <c r="BD271">
        <v>105320</v>
      </c>
      <c r="BE271">
        <v>46974</v>
      </c>
      <c r="BG271" t="s">
        <v>98</v>
      </c>
      <c r="BJ271" t="s">
        <v>77</v>
      </c>
      <c r="BK271" t="s">
        <v>77</v>
      </c>
      <c r="BM271" t="s">
        <v>77</v>
      </c>
      <c r="BN271">
        <v>0</v>
      </c>
      <c r="BR271">
        <v>0</v>
      </c>
      <c r="BS271" t="s">
        <v>77</v>
      </c>
      <c r="BT271" t="s">
        <v>98</v>
      </c>
      <c r="BU271" t="s">
        <v>77</v>
      </c>
      <c r="BV271" t="s">
        <v>77</v>
      </c>
      <c r="BW271" t="s">
        <v>77</v>
      </c>
      <c r="BX271">
        <v>0</v>
      </c>
    </row>
    <row r="272" spans="1:76" x14ac:dyDescent="0.45">
      <c r="A272">
        <v>222</v>
      </c>
      <c r="B272" s="1">
        <v>45070.78402777778</v>
      </c>
      <c r="C272" t="s">
        <v>1096</v>
      </c>
      <c r="D272" t="s">
        <v>833</v>
      </c>
      <c r="E272" t="s">
        <v>830</v>
      </c>
      <c r="F272">
        <v>1</v>
      </c>
      <c r="G272" t="s">
        <v>1630</v>
      </c>
      <c r="H272" t="s">
        <v>1630</v>
      </c>
      <c r="I272" t="s">
        <v>1620</v>
      </c>
      <c r="J272" t="s">
        <v>1097</v>
      </c>
      <c r="K272" t="s">
        <v>1100</v>
      </c>
      <c r="L272" t="s">
        <v>78</v>
      </c>
      <c r="M272" t="s">
        <v>1100</v>
      </c>
      <c r="N272" t="s">
        <v>1101</v>
      </c>
      <c r="O272" t="s">
        <v>75</v>
      </c>
      <c r="P272">
        <v>87187.5</v>
      </c>
      <c r="Q272" t="s">
        <v>76</v>
      </c>
      <c r="R272">
        <v>87187.5</v>
      </c>
      <c r="Y272">
        <v>0</v>
      </c>
      <c r="Z272">
        <v>0</v>
      </c>
      <c r="AA272">
        <v>0</v>
      </c>
      <c r="AB272">
        <v>0</v>
      </c>
      <c r="AC272">
        <v>0</v>
      </c>
      <c r="AD272">
        <v>0</v>
      </c>
      <c r="AE272" t="s">
        <v>77</v>
      </c>
      <c r="AG272" t="s">
        <v>77</v>
      </c>
      <c r="AH272" t="s">
        <v>98</v>
      </c>
      <c r="AI272">
        <v>0</v>
      </c>
      <c r="AJ272" t="s">
        <v>77</v>
      </c>
      <c r="AK272" t="s">
        <v>77</v>
      </c>
      <c r="AL272">
        <v>62500</v>
      </c>
      <c r="AM272">
        <v>4000</v>
      </c>
      <c r="AN272">
        <v>16500</v>
      </c>
      <c r="AO272">
        <v>3250</v>
      </c>
      <c r="AP272">
        <v>0</v>
      </c>
      <c r="AQ272" t="s">
        <v>77</v>
      </c>
      <c r="AR272">
        <v>0</v>
      </c>
      <c r="AS272">
        <v>0</v>
      </c>
      <c r="AT272" t="s">
        <v>77</v>
      </c>
      <c r="AU272" t="s">
        <v>77</v>
      </c>
      <c r="AV272" t="s">
        <v>98</v>
      </c>
      <c r="AW272">
        <v>0</v>
      </c>
      <c r="AX272" t="s">
        <v>77</v>
      </c>
      <c r="AY272">
        <v>0</v>
      </c>
      <c r="AZ272">
        <v>0</v>
      </c>
      <c r="BA272" t="s">
        <v>98</v>
      </c>
      <c r="BB272" t="s">
        <v>98</v>
      </c>
      <c r="BC272">
        <v>0</v>
      </c>
      <c r="BD272">
        <v>0</v>
      </c>
      <c r="BE272">
        <v>0</v>
      </c>
      <c r="BG272" t="s">
        <v>98</v>
      </c>
      <c r="BJ272" t="s">
        <v>77</v>
      </c>
      <c r="BK272" t="s">
        <v>77</v>
      </c>
      <c r="BM272" t="s">
        <v>77</v>
      </c>
      <c r="BN272">
        <v>0</v>
      </c>
      <c r="BR272">
        <v>0</v>
      </c>
      <c r="BS272" t="s">
        <v>77</v>
      </c>
      <c r="BT272" t="s">
        <v>98</v>
      </c>
      <c r="BU272" t="s">
        <v>77</v>
      </c>
      <c r="BV272" t="s">
        <v>77</v>
      </c>
      <c r="BW272" t="s">
        <v>77</v>
      </c>
      <c r="BX272">
        <v>0</v>
      </c>
    </row>
    <row r="273" spans="1:76" x14ac:dyDescent="0.45">
      <c r="A273">
        <v>222</v>
      </c>
      <c r="B273" s="1">
        <v>45070.78402777778</v>
      </c>
      <c r="C273" t="s">
        <v>1096</v>
      </c>
      <c r="D273" t="s">
        <v>833</v>
      </c>
      <c r="E273" t="s">
        <v>830</v>
      </c>
      <c r="F273">
        <v>1</v>
      </c>
      <c r="G273" t="s">
        <v>1630</v>
      </c>
      <c r="H273" t="s">
        <v>1630</v>
      </c>
      <c r="I273" t="s">
        <v>1620</v>
      </c>
      <c r="J273" t="s">
        <v>1097</v>
      </c>
      <c r="K273" t="s">
        <v>594</v>
      </c>
      <c r="L273" t="s">
        <v>80</v>
      </c>
      <c r="M273" t="s">
        <v>594</v>
      </c>
      <c r="N273" t="s">
        <v>1102</v>
      </c>
      <c r="O273" t="s">
        <v>75</v>
      </c>
      <c r="P273">
        <v>42900</v>
      </c>
      <c r="Q273" t="s">
        <v>76</v>
      </c>
      <c r="R273">
        <v>42900</v>
      </c>
      <c r="Y273">
        <v>0</v>
      </c>
      <c r="Z273">
        <v>0</v>
      </c>
      <c r="AA273">
        <v>0</v>
      </c>
      <c r="AB273">
        <v>0</v>
      </c>
      <c r="AC273">
        <v>0</v>
      </c>
      <c r="AD273">
        <v>0</v>
      </c>
      <c r="AE273" t="s">
        <v>77</v>
      </c>
      <c r="AG273" t="s">
        <v>77</v>
      </c>
      <c r="AH273" t="s">
        <v>98</v>
      </c>
      <c r="AI273">
        <v>0</v>
      </c>
      <c r="AJ273" t="s">
        <v>77</v>
      </c>
      <c r="AK273" t="s">
        <v>77</v>
      </c>
      <c r="AL273">
        <v>0</v>
      </c>
      <c r="AM273">
        <v>0</v>
      </c>
      <c r="AN273">
        <v>0</v>
      </c>
      <c r="AO273">
        <v>0</v>
      </c>
      <c r="AP273">
        <v>0</v>
      </c>
      <c r="AQ273" t="s">
        <v>77</v>
      </c>
      <c r="AR273">
        <v>0</v>
      </c>
      <c r="AS273">
        <v>42900</v>
      </c>
      <c r="AT273" t="s">
        <v>77</v>
      </c>
      <c r="AU273" t="s">
        <v>77</v>
      </c>
      <c r="AV273" t="s">
        <v>98</v>
      </c>
      <c r="AW273">
        <v>0</v>
      </c>
      <c r="AX273" t="s">
        <v>77</v>
      </c>
      <c r="AY273">
        <v>0</v>
      </c>
      <c r="AZ273">
        <v>0</v>
      </c>
      <c r="BA273" t="s">
        <v>98</v>
      </c>
      <c r="BB273" t="s">
        <v>98</v>
      </c>
      <c r="BC273">
        <v>0</v>
      </c>
      <c r="BD273">
        <v>0</v>
      </c>
      <c r="BE273">
        <v>0</v>
      </c>
      <c r="BG273" t="s">
        <v>98</v>
      </c>
      <c r="BJ273" t="s">
        <v>77</v>
      </c>
      <c r="BK273" t="s">
        <v>77</v>
      </c>
      <c r="BM273" t="s">
        <v>77</v>
      </c>
      <c r="BN273">
        <v>0</v>
      </c>
      <c r="BR273">
        <v>0</v>
      </c>
      <c r="BS273" t="s">
        <v>77</v>
      </c>
      <c r="BT273" t="s">
        <v>98</v>
      </c>
      <c r="BU273" t="s">
        <v>77</v>
      </c>
      <c r="BV273" t="s">
        <v>77</v>
      </c>
      <c r="BW273" t="s">
        <v>77</v>
      </c>
      <c r="BX273">
        <v>0</v>
      </c>
    </row>
    <row r="274" spans="1:76" x14ac:dyDescent="0.45">
      <c r="A274">
        <v>222</v>
      </c>
      <c r="B274" s="1">
        <v>45070.78402777778</v>
      </c>
      <c r="C274" t="s">
        <v>1096</v>
      </c>
      <c r="D274" t="s">
        <v>833</v>
      </c>
      <c r="E274" t="s">
        <v>830</v>
      </c>
      <c r="F274">
        <v>1</v>
      </c>
      <c r="G274" t="s">
        <v>1630</v>
      </c>
      <c r="H274" t="s">
        <v>1630</v>
      </c>
      <c r="I274" t="s">
        <v>1620</v>
      </c>
      <c r="J274" t="s">
        <v>1097</v>
      </c>
      <c r="K274" t="s">
        <v>594</v>
      </c>
      <c r="L274" t="s">
        <v>857</v>
      </c>
      <c r="M274" t="s">
        <v>594</v>
      </c>
      <c r="N274" t="s">
        <v>1103</v>
      </c>
      <c r="O274" t="s">
        <v>75</v>
      </c>
      <c r="P274">
        <v>7000</v>
      </c>
      <c r="Q274" t="s">
        <v>76</v>
      </c>
      <c r="R274">
        <v>7000</v>
      </c>
      <c r="Y274">
        <v>0</v>
      </c>
      <c r="Z274">
        <v>0</v>
      </c>
      <c r="AA274">
        <v>0</v>
      </c>
      <c r="AB274">
        <v>0</v>
      </c>
      <c r="AC274">
        <v>0</v>
      </c>
      <c r="AD274">
        <v>0</v>
      </c>
      <c r="AE274" t="s">
        <v>77</v>
      </c>
      <c r="AG274" t="s">
        <v>77</v>
      </c>
      <c r="AH274" t="s">
        <v>98</v>
      </c>
      <c r="AI274">
        <v>0</v>
      </c>
      <c r="AJ274" t="s">
        <v>77</v>
      </c>
      <c r="AK274" t="s">
        <v>77</v>
      </c>
      <c r="AL274">
        <v>0</v>
      </c>
      <c r="AM274">
        <v>0</v>
      </c>
      <c r="AN274">
        <v>0</v>
      </c>
      <c r="AO274">
        <v>0</v>
      </c>
      <c r="AP274">
        <v>0</v>
      </c>
      <c r="AQ274" t="s">
        <v>77</v>
      </c>
      <c r="AR274">
        <v>0</v>
      </c>
      <c r="AS274">
        <v>7000</v>
      </c>
      <c r="AT274" t="s">
        <v>77</v>
      </c>
      <c r="AU274" t="s">
        <v>77</v>
      </c>
      <c r="AV274" t="s">
        <v>98</v>
      </c>
      <c r="AW274">
        <v>0</v>
      </c>
      <c r="AX274" t="s">
        <v>77</v>
      </c>
      <c r="AY274">
        <v>0</v>
      </c>
      <c r="AZ274">
        <v>0</v>
      </c>
      <c r="BA274" t="s">
        <v>98</v>
      </c>
      <c r="BB274" t="s">
        <v>98</v>
      </c>
      <c r="BC274">
        <v>0</v>
      </c>
      <c r="BD274">
        <v>0</v>
      </c>
      <c r="BE274">
        <v>0</v>
      </c>
      <c r="BG274" t="s">
        <v>98</v>
      </c>
      <c r="BJ274" t="s">
        <v>77</v>
      </c>
      <c r="BK274" t="s">
        <v>77</v>
      </c>
      <c r="BM274" t="s">
        <v>77</v>
      </c>
      <c r="BN274">
        <v>0</v>
      </c>
      <c r="BR274">
        <v>0</v>
      </c>
      <c r="BS274" t="s">
        <v>77</v>
      </c>
      <c r="BT274" t="s">
        <v>98</v>
      </c>
      <c r="BU274" t="s">
        <v>77</v>
      </c>
      <c r="BV274" t="s">
        <v>77</v>
      </c>
      <c r="BW274" t="s">
        <v>77</v>
      </c>
      <c r="BX274">
        <v>0</v>
      </c>
    </row>
    <row r="275" spans="1:76" x14ac:dyDescent="0.45">
      <c r="A275">
        <v>222</v>
      </c>
      <c r="B275" s="1">
        <v>45070.78402777778</v>
      </c>
      <c r="C275" t="s">
        <v>1096</v>
      </c>
      <c r="D275" t="s">
        <v>833</v>
      </c>
      <c r="E275" t="s">
        <v>830</v>
      </c>
      <c r="F275">
        <v>1</v>
      </c>
      <c r="G275" t="s">
        <v>1630</v>
      </c>
      <c r="H275" t="s">
        <v>1630</v>
      </c>
      <c r="I275" t="s">
        <v>1620</v>
      </c>
      <c r="J275" t="s">
        <v>1097</v>
      </c>
      <c r="K275" t="s">
        <v>861</v>
      </c>
      <c r="L275" t="s">
        <v>85</v>
      </c>
      <c r="M275" t="s">
        <v>1104</v>
      </c>
      <c r="N275" t="s">
        <v>1105</v>
      </c>
      <c r="O275" t="s">
        <v>75</v>
      </c>
      <c r="P275">
        <v>39000</v>
      </c>
      <c r="Q275" t="s">
        <v>76</v>
      </c>
      <c r="R275">
        <v>39000</v>
      </c>
      <c r="Y275">
        <v>0</v>
      </c>
      <c r="Z275">
        <v>0</v>
      </c>
      <c r="AA275">
        <v>0</v>
      </c>
      <c r="AB275">
        <v>0</v>
      </c>
      <c r="AC275">
        <v>0</v>
      </c>
      <c r="AD275">
        <v>0</v>
      </c>
      <c r="AE275" t="s">
        <v>77</v>
      </c>
      <c r="AG275" t="s">
        <v>77</v>
      </c>
      <c r="AH275" t="s">
        <v>98</v>
      </c>
      <c r="AI275">
        <v>0</v>
      </c>
      <c r="AJ275" t="s">
        <v>77</v>
      </c>
      <c r="AK275" t="s">
        <v>77</v>
      </c>
      <c r="AL275">
        <v>0</v>
      </c>
      <c r="AM275">
        <v>0</v>
      </c>
      <c r="AN275">
        <v>0</v>
      </c>
      <c r="AO275">
        <v>0</v>
      </c>
      <c r="AP275">
        <v>0</v>
      </c>
      <c r="AQ275" t="s">
        <v>77</v>
      </c>
      <c r="AR275">
        <v>0</v>
      </c>
      <c r="AS275">
        <v>0</v>
      </c>
      <c r="AT275" t="s">
        <v>77</v>
      </c>
      <c r="AU275" t="s">
        <v>77</v>
      </c>
      <c r="AV275" t="s">
        <v>98</v>
      </c>
      <c r="AW275">
        <v>0</v>
      </c>
      <c r="AX275" t="s">
        <v>77</v>
      </c>
      <c r="AY275">
        <v>0</v>
      </c>
      <c r="AZ275">
        <v>39000</v>
      </c>
      <c r="BA275" t="s">
        <v>98</v>
      </c>
      <c r="BB275" t="s">
        <v>98</v>
      </c>
      <c r="BC275">
        <v>0</v>
      </c>
      <c r="BD275">
        <v>0</v>
      </c>
      <c r="BE275">
        <v>0</v>
      </c>
      <c r="BG275" t="s">
        <v>98</v>
      </c>
      <c r="BJ275" t="s">
        <v>77</v>
      </c>
      <c r="BK275" t="s">
        <v>77</v>
      </c>
      <c r="BM275" t="s">
        <v>77</v>
      </c>
      <c r="BN275">
        <v>0</v>
      </c>
      <c r="BR275">
        <v>0</v>
      </c>
      <c r="BS275" t="s">
        <v>77</v>
      </c>
      <c r="BT275" t="s">
        <v>98</v>
      </c>
      <c r="BU275" t="s">
        <v>77</v>
      </c>
      <c r="BV275" t="s">
        <v>77</v>
      </c>
      <c r="BW275" t="s">
        <v>77</v>
      </c>
      <c r="BX275">
        <v>0</v>
      </c>
    </row>
    <row r="276" spans="1:76" x14ac:dyDescent="0.45">
      <c r="A276">
        <v>223</v>
      </c>
      <c r="B276" s="1">
        <v>45070.847222222219</v>
      </c>
      <c r="C276" t="s">
        <v>1106</v>
      </c>
      <c r="D276" t="s">
        <v>833</v>
      </c>
      <c r="E276" t="s">
        <v>895</v>
      </c>
      <c r="F276">
        <v>1</v>
      </c>
      <c r="G276" t="s">
        <v>1631</v>
      </c>
      <c r="H276" t="s">
        <v>1631</v>
      </c>
      <c r="I276" t="s">
        <v>1624</v>
      </c>
      <c r="J276" t="s">
        <v>1107</v>
      </c>
      <c r="K276" t="s">
        <v>1059</v>
      </c>
      <c r="L276" t="s">
        <v>74</v>
      </c>
      <c r="M276" t="s">
        <v>1108</v>
      </c>
      <c r="N276" t="s">
        <v>1109</v>
      </c>
      <c r="O276" t="s">
        <v>75</v>
      </c>
      <c r="P276">
        <v>439117.97</v>
      </c>
      <c r="Q276" t="s">
        <v>76</v>
      </c>
      <c r="R276">
        <v>439117.97</v>
      </c>
      <c r="Y276">
        <v>0</v>
      </c>
      <c r="Z276">
        <v>23251.8</v>
      </c>
      <c r="AA276">
        <v>9450</v>
      </c>
      <c r="AB276">
        <v>0</v>
      </c>
      <c r="AC276">
        <v>0</v>
      </c>
      <c r="AD276">
        <v>0</v>
      </c>
      <c r="AE276" t="s">
        <v>77</v>
      </c>
      <c r="AG276" t="s">
        <v>1110</v>
      </c>
      <c r="AH276" t="s">
        <v>98</v>
      </c>
      <c r="AI276">
        <v>27500</v>
      </c>
      <c r="AJ276" t="s">
        <v>77</v>
      </c>
      <c r="AK276" t="s">
        <v>77</v>
      </c>
      <c r="AL276">
        <v>0</v>
      </c>
      <c r="AM276">
        <v>0</v>
      </c>
      <c r="AN276">
        <v>0</v>
      </c>
      <c r="AO276">
        <v>0</v>
      </c>
      <c r="AP276">
        <v>43750</v>
      </c>
      <c r="AQ276" t="s">
        <v>77</v>
      </c>
      <c r="AR276">
        <v>800</v>
      </c>
      <c r="AS276">
        <v>0</v>
      </c>
      <c r="AT276" t="s">
        <v>77</v>
      </c>
      <c r="AU276" t="s">
        <v>77</v>
      </c>
      <c r="AV276" t="s">
        <v>98</v>
      </c>
      <c r="AW276">
        <v>27181</v>
      </c>
      <c r="AX276" t="s">
        <v>77</v>
      </c>
      <c r="AY276">
        <v>200</v>
      </c>
      <c r="AZ276">
        <v>0</v>
      </c>
      <c r="BA276" t="s">
        <v>98</v>
      </c>
      <c r="BB276" t="s">
        <v>98</v>
      </c>
      <c r="BC276">
        <v>3500</v>
      </c>
      <c r="BD276">
        <v>120450</v>
      </c>
      <c r="BE276">
        <v>0</v>
      </c>
      <c r="BG276" t="s">
        <v>98</v>
      </c>
      <c r="BJ276" t="s">
        <v>77</v>
      </c>
      <c r="BK276" t="s">
        <v>77</v>
      </c>
      <c r="BM276" t="s">
        <v>77</v>
      </c>
      <c r="BN276">
        <v>0</v>
      </c>
      <c r="BR276">
        <v>0</v>
      </c>
      <c r="BS276" t="s">
        <v>77</v>
      </c>
      <c r="BT276" t="s">
        <v>98</v>
      </c>
      <c r="BU276" t="s">
        <v>77</v>
      </c>
      <c r="BV276" t="s">
        <v>77</v>
      </c>
      <c r="BW276" t="s">
        <v>77</v>
      </c>
      <c r="BX276">
        <v>0</v>
      </c>
    </row>
    <row r="277" spans="1:76" x14ac:dyDescent="0.45">
      <c r="A277">
        <v>223</v>
      </c>
      <c r="B277" s="1">
        <v>45070.847222222219</v>
      </c>
      <c r="C277" t="s">
        <v>1106</v>
      </c>
      <c r="D277" t="s">
        <v>833</v>
      </c>
      <c r="E277" t="s">
        <v>895</v>
      </c>
      <c r="F277">
        <v>1</v>
      </c>
      <c r="G277" t="s">
        <v>1631</v>
      </c>
      <c r="H277" t="s">
        <v>1631</v>
      </c>
      <c r="I277" t="s">
        <v>1624</v>
      </c>
      <c r="J277" t="s">
        <v>1107</v>
      </c>
      <c r="K277" t="s">
        <v>1111</v>
      </c>
      <c r="L277" t="s">
        <v>78</v>
      </c>
      <c r="M277" t="s">
        <v>1111</v>
      </c>
      <c r="N277" t="s">
        <v>1112</v>
      </c>
      <c r="O277" t="s">
        <v>75</v>
      </c>
      <c r="P277">
        <v>47525</v>
      </c>
      <c r="Q277" t="s">
        <v>546</v>
      </c>
      <c r="R277">
        <v>47525</v>
      </c>
      <c r="Y277">
        <v>0</v>
      </c>
      <c r="Z277">
        <v>0</v>
      </c>
      <c r="AA277">
        <v>0</v>
      </c>
      <c r="AB277">
        <v>0</v>
      </c>
      <c r="AC277">
        <v>0</v>
      </c>
      <c r="AD277">
        <v>0</v>
      </c>
      <c r="AE277" t="s">
        <v>77</v>
      </c>
      <c r="AG277" t="s">
        <v>77</v>
      </c>
      <c r="AH277" t="s">
        <v>98</v>
      </c>
      <c r="AI277">
        <v>0</v>
      </c>
      <c r="AJ277" t="s">
        <v>77</v>
      </c>
      <c r="AK277" t="s">
        <v>77</v>
      </c>
      <c r="AL277">
        <v>44800</v>
      </c>
      <c r="AM277">
        <v>600</v>
      </c>
      <c r="AN277">
        <v>2125</v>
      </c>
      <c r="AO277">
        <v>0</v>
      </c>
      <c r="AP277">
        <v>0</v>
      </c>
      <c r="AQ277" t="s">
        <v>77</v>
      </c>
      <c r="AR277">
        <v>0</v>
      </c>
      <c r="AS277">
        <v>0</v>
      </c>
      <c r="AT277" t="s">
        <v>77</v>
      </c>
      <c r="AU277" t="s">
        <v>77</v>
      </c>
      <c r="AV277" t="s">
        <v>98</v>
      </c>
      <c r="AW277">
        <v>0</v>
      </c>
      <c r="AX277" t="s">
        <v>77</v>
      </c>
      <c r="AY277">
        <v>0</v>
      </c>
      <c r="AZ277">
        <v>0</v>
      </c>
      <c r="BA277" t="s">
        <v>98</v>
      </c>
      <c r="BB277" t="s">
        <v>98</v>
      </c>
      <c r="BC277">
        <v>0</v>
      </c>
      <c r="BD277">
        <v>0</v>
      </c>
      <c r="BE277">
        <v>0</v>
      </c>
      <c r="BG277" t="s">
        <v>98</v>
      </c>
      <c r="BJ277" t="s">
        <v>77</v>
      </c>
      <c r="BK277" t="s">
        <v>77</v>
      </c>
      <c r="BM277" t="s">
        <v>77</v>
      </c>
      <c r="BN277">
        <v>0</v>
      </c>
      <c r="BR277">
        <v>0</v>
      </c>
      <c r="BS277" t="s">
        <v>77</v>
      </c>
      <c r="BT277" t="s">
        <v>98</v>
      </c>
      <c r="BU277" t="s">
        <v>77</v>
      </c>
      <c r="BV277" t="s">
        <v>77</v>
      </c>
      <c r="BW277" t="s">
        <v>77</v>
      </c>
      <c r="BX277">
        <v>0</v>
      </c>
    </row>
    <row r="278" spans="1:76" x14ac:dyDescent="0.45">
      <c r="A278">
        <v>223</v>
      </c>
      <c r="B278" s="1">
        <v>45070.847222222219</v>
      </c>
      <c r="C278" t="s">
        <v>1106</v>
      </c>
      <c r="D278" t="s">
        <v>833</v>
      </c>
      <c r="E278" t="s">
        <v>895</v>
      </c>
      <c r="F278">
        <v>1</v>
      </c>
      <c r="G278" t="s">
        <v>1631</v>
      </c>
      <c r="H278" t="s">
        <v>1631</v>
      </c>
      <c r="I278" t="s">
        <v>1624</v>
      </c>
      <c r="J278" t="s">
        <v>1107</v>
      </c>
      <c r="K278" t="s">
        <v>1113</v>
      </c>
      <c r="L278" t="s">
        <v>87</v>
      </c>
      <c r="M278" t="s">
        <v>1114</v>
      </c>
      <c r="N278" t="s">
        <v>1115</v>
      </c>
      <c r="O278" t="s">
        <v>75</v>
      </c>
      <c r="P278">
        <v>157160</v>
      </c>
      <c r="Q278" t="s">
        <v>546</v>
      </c>
      <c r="R278">
        <v>157160</v>
      </c>
      <c r="Y278">
        <v>0</v>
      </c>
      <c r="Z278">
        <v>0</v>
      </c>
      <c r="AA278">
        <v>0</v>
      </c>
      <c r="AB278">
        <v>0</v>
      </c>
      <c r="AC278">
        <v>0</v>
      </c>
      <c r="AD278">
        <v>0</v>
      </c>
      <c r="AE278" t="s">
        <v>77</v>
      </c>
      <c r="AG278" t="s">
        <v>77</v>
      </c>
      <c r="AH278" t="s">
        <v>98</v>
      </c>
      <c r="AI278">
        <v>0</v>
      </c>
      <c r="AJ278" t="s">
        <v>77</v>
      </c>
      <c r="AK278" t="s">
        <v>77</v>
      </c>
      <c r="AL278">
        <v>0</v>
      </c>
      <c r="AM278">
        <v>0</v>
      </c>
      <c r="AN278">
        <v>0</v>
      </c>
      <c r="AO278">
        <v>0</v>
      </c>
      <c r="AP278">
        <v>0</v>
      </c>
      <c r="AQ278" t="s">
        <v>77</v>
      </c>
      <c r="AR278">
        <v>0</v>
      </c>
      <c r="AS278">
        <v>157160</v>
      </c>
      <c r="AT278" t="s">
        <v>77</v>
      </c>
      <c r="AU278" t="s">
        <v>77</v>
      </c>
      <c r="AV278" t="s">
        <v>98</v>
      </c>
      <c r="AW278">
        <v>0</v>
      </c>
      <c r="AX278" t="s">
        <v>77</v>
      </c>
      <c r="AY278">
        <v>0</v>
      </c>
      <c r="AZ278">
        <v>0</v>
      </c>
      <c r="BA278" t="s">
        <v>98</v>
      </c>
      <c r="BB278" t="s">
        <v>98</v>
      </c>
      <c r="BC278">
        <v>0</v>
      </c>
      <c r="BD278">
        <v>0</v>
      </c>
      <c r="BE278">
        <v>0</v>
      </c>
      <c r="BG278" t="s">
        <v>98</v>
      </c>
      <c r="BJ278" t="s">
        <v>77</v>
      </c>
      <c r="BK278" t="s">
        <v>77</v>
      </c>
      <c r="BM278" t="s">
        <v>77</v>
      </c>
      <c r="BN278">
        <v>0</v>
      </c>
      <c r="BR278">
        <v>0</v>
      </c>
      <c r="BS278" t="s">
        <v>77</v>
      </c>
      <c r="BT278" t="s">
        <v>98</v>
      </c>
      <c r="BU278" t="s">
        <v>77</v>
      </c>
      <c r="BV278" t="s">
        <v>77</v>
      </c>
      <c r="BW278" t="s">
        <v>77</v>
      </c>
      <c r="BX278">
        <v>0</v>
      </c>
    </row>
    <row r="279" spans="1:76" x14ac:dyDescent="0.45">
      <c r="A279">
        <v>224</v>
      </c>
      <c r="B279" s="1">
        <v>45083.637499999997</v>
      </c>
      <c r="C279" t="s">
        <v>1116</v>
      </c>
      <c r="D279" t="s">
        <v>833</v>
      </c>
      <c r="E279" t="s">
        <v>972</v>
      </c>
      <c r="F279">
        <v>0</v>
      </c>
      <c r="G279" t="s">
        <v>1631</v>
      </c>
      <c r="H279" t="s">
        <v>1631</v>
      </c>
      <c r="I279" t="s">
        <v>1621</v>
      </c>
      <c r="J279" t="s">
        <v>542</v>
      </c>
      <c r="K279" t="s">
        <v>77</v>
      </c>
      <c r="L279" t="s">
        <v>74</v>
      </c>
      <c r="M279" t="s">
        <v>1117</v>
      </c>
      <c r="N279" t="s">
        <v>1118</v>
      </c>
      <c r="O279" t="s">
        <v>75</v>
      </c>
      <c r="P279">
        <v>143580.92000000001</v>
      </c>
      <c r="Q279" t="s">
        <v>76</v>
      </c>
      <c r="AE279" t="s">
        <v>77</v>
      </c>
      <c r="AG279" t="s">
        <v>77</v>
      </c>
      <c r="AH279" t="s">
        <v>77</v>
      </c>
      <c r="AJ279" t="s">
        <v>77</v>
      </c>
      <c r="AK279" t="s">
        <v>77</v>
      </c>
      <c r="AQ279" t="s">
        <v>77</v>
      </c>
      <c r="AT279" t="s">
        <v>77</v>
      </c>
      <c r="AU279" t="s">
        <v>77</v>
      </c>
      <c r="AV279" t="s">
        <v>77</v>
      </c>
      <c r="AX279" t="s">
        <v>77</v>
      </c>
      <c r="BA279" t="s">
        <v>77</v>
      </c>
      <c r="BB279" t="s">
        <v>77</v>
      </c>
      <c r="BG279" t="s">
        <v>77</v>
      </c>
      <c r="BJ279" t="s">
        <v>77</v>
      </c>
      <c r="BK279" t="s">
        <v>77</v>
      </c>
      <c r="BM279" t="s">
        <v>77</v>
      </c>
      <c r="BS279" t="s">
        <v>77</v>
      </c>
      <c r="BT279" t="s">
        <v>77</v>
      </c>
      <c r="BU279" t="s">
        <v>77</v>
      </c>
      <c r="BV279" t="s">
        <v>77</v>
      </c>
      <c r="BW279" t="s">
        <v>77</v>
      </c>
      <c r="BX279">
        <v>0</v>
      </c>
    </row>
    <row r="280" spans="1:76" x14ac:dyDescent="0.45">
      <c r="A280">
        <v>224</v>
      </c>
      <c r="B280" s="1">
        <v>45083.637499999997</v>
      </c>
      <c r="C280" t="s">
        <v>1116</v>
      </c>
      <c r="D280" t="s">
        <v>833</v>
      </c>
      <c r="E280" t="s">
        <v>972</v>
      </c>
      <c r="F280">
        <v>0</v>
      </c>
      <c r="G280" t="s">
        <v>1631</v>
      </c>
      <c r="H280" t="s">
        <v>1631</v>
      </c>
      <c r="I280" t="s">
        <v>1621</v>
      </c>
      <c r="J280" t="s">
        <v>542</v>
      </c>
      <c r="K280" t="s">
        <v>77</v>
      </c>
      <c r="L280" t="s">
        <v>78</v>
      </c>
      <c r="M280" t="s">
        <v>1119</v>
      </c>
      <c r="N280" t="s">
        <v>1120</v>
      </c>
      <c r="O280" t="s">
        <v>75</v>
      </c>
      <c r="P280">
        <v>80000</v>
      </c>
      <c r="Q280" t="s">
        <v>76</v>
      </c>
      <c r="AE280" t="s">
        <v>77</v>
      </c>
      <c r="AG280" t="s">
        <v>77</v>
      </c>
      <c r="AH280" t="s">
        <v>77</v>
      </c>
      <c r="AJ280" t="s">
        <v>77</v>
      </c>
      <c r="AK280" t="s">
        <v>77</v>
      </c>
      <c r="AQ280" t="s">
        <v>77</v>
      </c>
      <c r="AT280" t="s">
        <v>77</v>
      </c>
      <c r="AU280" t="s">
        <v>77</v>
      </c>
      <c r="AV280" t="s">
        <v>77</v>
      </c>
      <c r="AX280" t="s">
        <v>77</v>
      </c>
      <c r="BA280" t="s">
        <v>77</v>
      </c>
      <c r="BB280" t="s">
        <v>77</v>
      </c>
      <c r="BG280" t="s">
        <v>77</v>
      </c>
      <c r="BJ280" t="s">
        <v>77</v>
      </c>
      <c r="BK280" t="s">
        <v>77</v>
      </c>
      <c r="BM280" t="s">
        <v>77</v>
      </c>
      <c r="BS280" t="s">
        <v>77</v>
      </c>
      <c r="BT280" t="s">
        <v>77</v>
      </c>
      <c r="BU280" t="s">
        <v>77</v>
      </c>
      <c r="BV280" t="s">
        <v>77</v>
      </c>
      <c r="BW280" t="s">
        <v>77</v>
      </c>
      <c r="BX280">
        <v>0</v>
      </c>
    </row>
    <row r="281" spans="1:76" x14ac:dyDescent="0.45">
      <c r="A281">
        <v>224</v>
      </c>
      <c r="B281" s="1">
        <v>45083.637499999997</v>
      </c>
      <c r="C281" t="s">
        <v>1116</v>
      </c>
      <c r="D281" t="s">
        <v>833</v>
      </c>
      <c r="E281" t="s">
        <v>972</v>
      </c>
      <c r="F281">
        <v>0</v>
      </c>
      <c r="G281" t="s">
        <v>1631</v>
      </c>
      <c r="H281" t="s">
        <v>1631</v>
      </c>
      <c r="I281" t="s">
        <v>1621</v>
      </c>
      <c r="J281" t="s">
        <v>542</v>
      </c>
      <c r="K281" t="s">
        <v>77</v>
      </c>
      <c r="L281" t="s">
        <v>79</v>
      </c>
      <c r="M281" t="s">
        <v>1121</v>
      </c>
      <c r="N281" t="s">
        <v>1122</v>
      </c>
      <c r="O281" t="s">
        <v>75</v>
      </c>
      <c r="P281">
        <v>35595</v>
      </c>
      <c r="Q281" t="s">
        <v>76</v>
      </c>
      <c r="AE281" t="s">
        <v>77</v>
      </c>
      <c r="AG281" t="s">
        <v>77</v>
      </c>
      <c r="AH281" t="s">
        <v>77</v>
      </c>
      <c r="AJ281" t="s">
        <v>77</v>
      </c>
      <c r="AK281" t="s">
        <v>77</v>
      </c>
      <c r="AQ281" t="s">
        <v>77</v>
      </c>
      <c r="AT281" t="s">
        <v>77</v>
      </c>
      <c r="AU281" t="s">
        <v>77</v>
      </c>
      <c r="AV281" t="s">
        <v>77</v>
      </c>
      <c r="AX281" t="s">
        <v>77</v>
      </c>
      <c r="BA281" t="s">
        <v>77</v>
      </c>
      <c r="BB281" t="s">
        <v>77</v>
      </c>
      <c r="BG281" t="s">
        <v>77</v>
      </c>
      <c r="BJ281" t="s">
        <v>77</v>
      </c>
      <c r="BK281" t="s">
        <v>77</v>
      </c>
      <c r="BM281" t="s">
        <v>77</v>
      </c>
      <c r="BS281" t="s">
        <v>77</v>
      </c>
      <c r="BT281" t="s">
        <v>77</v>
      </c>
      <c r="BU281" t="s">
        <v>77</v>
      </c>
      <c r="BV281" t="s">
        <v>77</v>
      </c>
      <c r="BW281" t="s">
        <v>77</v>
      </c>
      <c r="BX281">
        <v>0</v>
      </c>
    </row>
    <row r="282" spans="1:76" x14ac:dyDescent="0.45">
      <c r="A282">
        <v>226</v>
      </c>
      <c r="B282" s="1">
        <v>45091.712500000001</v>
      </c>
      <c r="C282" t="s">
        <v>1123</v>
      </c>
      <c r="D282" t="s">
        <v>833</v>
      </c>
      <c r="E282" t="s">
        <v>834</v>
      </c>
      <c r="F282">
        <v>1</v>
      </c>
      <c r="G282" t="s">
        <v>1628</v>
      </c>
      <c r="H282" t="s">
        <v>1628</v>
      </c>
      <c r="I282" t="s">
        <v>1619</v>
      </c>
      <c r="J282" t="s">
        <v>542</v>
      </c>
      <c r="K282" t="s">
        <v>1124</v>
      </c>
      <c r="L282" t="s">
        <v>74</v>
      </c>
      <c r="M282" t="s">
        <v>1125</v>
      </c>
      <c r="N282" t="s">
        <v>1126</v>
      </c>
      <c r="O282" t="s">
        <v>75</v>
      </c>
      <c r="P282">
        <v>278570.2</v>
      </c>
      <c r="Q282" t="s">
        <v>76</v>
      </c>
      <c r="R282">
        <v>278570.2</v>
      </c>
      <c r="Y282">
        <v>0</v>
      </c>
      <c r="Z282">
        <v>14100</v>
      </c>
      <c r="AA282">
        <v>11500</v>
      </c>
      <c r="AB282">
        <v>0</v>
      </c>
      <c r="AC282">
        <v>0</v>
      </c>
      <c r="AD282">
        <v>0</v>
      </c>
      <c r="AE282" t="s">
        <v>77</v>
      </c>
      <c r="AG282" t="s">
        <v>77</v>
      </c>
      <c r="AH282" t="s">
        <v>98</v>
      </c>
      <c r="AI282">
        <v>20000</v>
      </c>
      <c r="AJ282" t="s">
        <v>77</v>
      </c>
      <c r="AK282" t="s">
        <v>77</v>
      </c>
      <c r="AL282">
        <v>0</v>
      </c>
      <c r="AM282">
        <v>0</v>
      </c>
      <c r="AN282">
        <v>0</v>
      </c>
      <c r="AO282">
        <v>0</v>
      </c>
      <c r="AP282">
        <v>27900</v>
      </c>
      <c r="AQ282" t="s">
        <v>77</v>
      </c>
      <c r="AR282">
        <v>800</v>
      </c>
      <c r="AS282">
        <v>0</v>
      </c>
      <c r="AT282" t="s">
        <v>77</v>
      </c>
      <c r="AU282" t="s">
        <v>77</v>
      </c>
      <c r="AV282" t="s">
        <v>98</v>
      </c>
      <c r="AW282">
        <v>38850</v>
      </c>
      <c r="AX282" t="s">
        <v>77</v>
      </c>
      <c r="AY282">
        <v>0</v>
      </c>
      <c r="AZ282">
        <v>0</v>
      </c>
      <c r="BA282" t="s">
        <v>99</v>
      </c>
      <c r="BB282" t="s">
        <v>98</v>
      </c>
      <c r="BC282">
        <v>7800</v>
      </c>
      <c r="BD282">
        <v>40796.25</v>
      </c>
      <c r="BE282">
        <v>0</v>
      </c>
      <c r="BG282" t="s">
        <v>98</v>
      </c>
      <c r="BJ282" t="s">
        <v>77</v>
      </c>
      <c r="BK282" t="s">
        <v>77</v>
      </c>
      <c r="BM282" t="s">
        <v>77</v>
      </c>
      <c r="BN282">
        <v>0</v>
      </c>
      <c r="BR282">
        <v>0</v>
      </c>
      <c r="BS282" t="s">
        <v>77</v>
      </c>
      <c r="BT282" t="s">
        <v>98</v>
      </c>
      <c r="BU282" t="s">
        <v>77</v>
      </c>
      <c r="BV282" t="s">
        <v>77</v>
      </c>
      <c r="BW282" t="s">
        <v>77</v>
      </c>
      <c r="BX282">
        <v>0</v>
      </c>
    </row>
    <row r="283" spans="1:76" x14ac:dyDescent="0.45">
      <c r="A283">
        <v>233</v>
      </c>
      <c r="B283" s="1">
        <v>45097.888888888891</v>
      </c>
      <c r="C283" t="s">
        <v>1127</v>
      </c>
      <c r="D283" t="s">
        <v>864</v>
      </c>
      <c r="E283" t="s">
        <v>1128</v>
      </c>
      <c r="F283">
        <v>0</v>
      </c>
      <c r="G283" t="s">
        <v>1634</v>
      </c>
      <c r="H283" t="s">
        <v>1634</v>
      </c>
      <c r="I283" t="s">
        <v>1622</v>
      </c>
      <c r="J283" t="s">
        <v>542</v>
      </c>
      <c r="K283" t="s">
        <v>77</v>
      </c>
      <c r="L283" t="s">
        <v>74</v>
      </c>
      <c r="M283" t="s">
        <v>1129</v>
      </c>
      <c r="N283" t="s">
        <v>77</v>
      </c>
      <c r="O283" t="s">
        <v>75</v>
      </c>
      <c r="P283">
        <v>768011.21</v>
      </c>
      <c r="Q283" t="s">
        <v>76</v>
      </c>
      <c r="S283">
        <v>1</v>
      </c>
      <c r="AE283" t="s">
        <v>77</v>
      </c>
      <c r="AG283" t="s">
        <v>77</v>
      </c>
      <c r="AH283" t="s">
        <v>77</v>
      </c>
      <c r="AJ283" t="s">
        <v>77</v>
      </c>
      <c r="AK283" t="s">
        <v>77</v>
      </c>
      <c r="AQ283" t="s">
        <v>77</v>
      </c>
      <c r="AT283" t="s">
        <v>77</v>
      </c>
      <c r="AU283" t="s">
        <v>77</v>
      </c>
      <c r="AV283" t="s">
        <v>77</v>
      </c>
      <c r="AX283" t="s">
        <v>77</v>
      </c>
      <c r="BA283" t="s">
        <v>77</v>
      </c>
      <c r="BB283" t="s">
        <v>77</v>
      </c>
      <c r="BG283" t="s">
        <v>77</v>
      </c>
      <c r="BJ283" t="s">
        <v>77</v>
      </c>
      <c r="BK283" t="s">
        <v>77</v>
      </c>
      <c r="BM283" t="s">
        <v>77</v>
      </c>
      <c r="BS283" t="s">
        <v>77</v>
      </c>
      <c r="BT283" t="s">
        <v>77</v>
      </c>
      <c r="BU283" t="s">
        <v>77</v>
      </c>
      <c r="BV283" t="s">
        <v>77</v>
      </c>
      <c r="BW283" t="s">
        <v>77</v>
      </c>
      <c r="BX283">
        <v>768011.21</v>
      </c>
    </row>
    <row r="284" spans="1:76" x14ac:dyDescent="0.45">
      <c r="A284">
        <v>233</v>
      </c>
      <c r="B284" s="1">
        <v>45097.888888888891</v>
      </c>
      <c r="C284" t="s">
        <v>1127</v>
      </c>
      <c r="D284" t="s">
        <v>864</v>
      </c>
      <c r="E284" t="s">
        <v>1128</v>
      </c>
      <c r="F284">
        <v>0</v>
      </c>
      <c r="G284" t="s">
        <v>1634</v>
      </c>
      <c r="H284" t="s">
        <v>1634</v>
      </c>
      <c r="I284" t="s">
        <v>1622</v>
      </c>
      <c r="J284" t="s">
        <v>542</v>
      </c>
      <c r="K284" t="s">
        <v>77</v>
      </c>
      <c r="L284" t="s">
        <v>74</v>
      </c>
      <c r="M284" t="s">
        <v>1130</v>
      </c>
      <c r="N284" t="s">
        <v>77</v>
      </c>
      <c r="O284" t="s">
        <v>75</v>
      </c>
      <c r="P284">
        <v>766251.51</v>
      </c>
      <c r="Q284" t="s">
        <v>76</v>
      </c>
      <c r="S284">
        <v>1</v>
      </c>
      <c r="AE284" t="s">
        <v>77</v>
      </c>
      <c r="AG284" t="s">
        <v>77</v>
      </c>
      <c r="AH284" t="s">
        <v>77</v>
      </c>
      <c r="AJ284" t="s">
        <v>77</v>
      </c>
      <c r="AK284" t="s">
        <v>77</v>
      </c>
      <c r="AQ284" t="s">
        <v>77</v>
      </c>
      <c r="AT284" t="s">
        <v>77</v>
      </c>
      <c r="AU284" t="s">
        <v>77</v>
      </c>
      <c r="AV284" t="s">
        <v>77</v>
      </c>
      <c r="AX284" t="s">
        <v>77</v>
      </c>
      <c r="BA284" t="s">
        <v>77</v>
      </c>
      <c r="BB284" t="s">
        <v>77</v>
      </c>
      <c r="BG284" t="s">
        <v>77</v>
      </c>
      <c r="BJ284" t="s">
        <v>77</v>
      </c>
      <c r="BK284" t="s">
        <v>77</v>
      </c>
      <c r="BM284" t="s">
        <v>77</v>
      </c>
      <c r="BS284" t="s">
        <v>77</v>
      </c>
      <c r="BT284" t="s">
        <v>77</v>
      </c>
      <c r="BU284" t="s">
        <v>77</v>
      </c>
      <c r="BV284" t="s">
        <v>77</v>
      </c>
      <c r="BW284" t="s">
        <v>77</v>
      </c>
      <c r="BX284">
        <v>766251.51</v>
      </c>
    </row>
    <row r="285" spans="1:76" x14ac:dyDescent="0.45">
      <c r="A285">
        <v>233</v>
      </c>
      <c r="B285" s="1">
        <v>45097.888888888891</v>
      </c>
      <c r="C285" t="s">
        <v>1127</v>
      </c>
      <c r="D285" t="s">
        <v>864</v>
      </c>
      <c r="E285" t="s">
        <v>1128</v>
      </c>
      <c r="F285">
        <v>0</v>
      </c>
      <c r="G285" t="s">
        <v>1634</v>
      </c>
      <c r="H285" t="s">
        <v>1634</v>
      </c>
      <c r="I285" t="s">
        <v>1622</v>
      </c>
      <c r="J285" t="s">
        <v>542</v>
      </c>
      <c r="K285" t="s">
        <v>77</v>
      </c>
      <c r="L285" t="s">
        <v>74</v>
      </c>
      <c r="M285" t="s">
        <v>1131</v>
      </c>
      <c r="N285" t="s">
        <v>77</v>
      </c>
      <c r="O285" t="s">
        <v>75</v>
      </c>
      <c r="P285">
        <v>768011.21</v>
      </c>
      <c r="Q285" t="s">
        <v>76</v>
      </c>
      <c r="S285">
        <v>1</v>
      </c>
      <c r="AE285" t="s">
        <v>77</v>
      </c>
      <c r="AG285" t="s">
        <v>77</v>
      </c>
      <c r="AH285" t="s">
        <v>77</v>
      </c>
      <c r="AJ285" t="s">
        <v>77</v>
      </c>
      <c r="AK285" t="s">
        <v>77</v>
      </c>
      <c r="AQ285" t="s">
        <v>77</v>
      </c>
      <c r="AT285" t="s">
        <v>77</v>
      </c>
      <c r="AU285" t="s">
        <v>77</v>
      </c>
      <c r="AV285" t="s">
        <v>77</v>
      </c>
      <c r="AX285" t="s">
        <v>77</v>
      </c>
      <c r="BA285" t="s">
        <v>77</v>
      </c>
      <c r="BB285" t="s">
        <v>77</v>
      </c>
      <c r="BG285" t="s">
        <v>77</v>
      </c>
      <c r="BJ285" t="s">
        <v>77</v>
      </c>
      <c r="BK285" t="s">
        <v>77</v>
      </c>
      <c r="BM285" t="s">
        <v>77</v>
      </c>
      <c r="BS285" t="s">
        <v>77</v>
      </c>
      <c r="BT285" t="s">
        <v>77</v>
      </c>
      <c r="BU285" t="s">
        <v>77</v>
      </c>
      <c r="BV285" t="s">
        <v>77</v>
      </c>
      <c r="BW285" t="s">
        <v>77</v>
      </c>
      <c r="BX285">
        <v>768011.21</v>
      </c>
    </row>
    <row r="286" spans="1:76" x14ac:dyDescent="0.45">
      <c r="A286">
        <v>233</v>
      </c>
      <c r="B286" s="1">
        <v>45097.888888888891</v>
      </c>
      <c r="C286" t="s">
        <v>1127</v>
      </c>
      <c r="D286" t="s">
        <v>864</v>
      </c>
      <c r="E286" t="s">
        <v>1128</v>
      </c>
      <c r="F286">
        <v>0</v>
      </c>
      <c r="G286" t="s">
        <v>1634</v>
      </c>
      <c r="H286" t="s">
        <v>1634</v>
      </c>
      <c r="I286" t="s">
        <v>1622</v>
      </c>
      <c r="J286" t="s">
        <v>542</v>
      </c>
      <c r="K286" t="s">
        <v>77</v>
      </c>
      <c r="L286" t="s">
        <v>74</v>
      </c>
      <c r="M286" t="s">
        <v>1132</v>
      </c>
      <c r="N286" t="s">
        <v>77</v>
      </c>
      <c r="O286" t="s">
        <v>75</v>
      </c>
      <c r="P286">
        <v>574950</v>
      </c>
      <c r="Q286" t="s">
        <v>76</v>
      </c>
      <c r="S286">
        <v>1</v>
      </c>
      <c r="AE286" t="s">
        <v>77</v>
      </c>
      <c r="AG286" t="s">
        <v>77</v>
      </c>
      <c r="AH286" t="s">
        <v>77</v>
      </c>
      <c r="AJ286" t="s">
        <v>77</v>
      </c>
      <c r="AK286" t="s">
        <v>77</v>
      </c>
      <c r="AQ286" t="s">
        <v>77</v>
      </c>
      <c r="AT286" t="s">
        <v>77</v>
      </c>
      <c r="AU286" t="s">
        <v>77</v>
      </c>
      <c r="AV286" t="s">
        <v>77</v>
      </c>
      <c r="AX286" t="s">
        <v>77</v>
      </c>
      <c r="BA286" t="s">
        <v>77</v>
      </c>
      <c r="BB286" t="s">
        <v>77</v>
      </c>
      <c r="BG286" t="s">
        <v>77</v>
      </c>
      <c r="BJ286" t="s">
        <v>77</v>
      </c>
      <c r="BK286" t="s">
        <v>77</v>
      </c>
      <c r="BM286" t="s">
        <v>77</v>
      </c>
      <c r="BS286" t="s">
        <v>77</v>
      </c>
      <c r="BT286" t="s">
        <v>77</v>
      </c>
      <c r="BU286" t="s">
        <v>77</v>
      </c>
      <c r="BV286" t="s">
        <v>77</v>
      </c>
      <c r="BW286" t="s">
        <v>77</v>
      </c>
      <c r="BX286">
        <v>574950</v>
      </c>
    </row>
    <row r="287" spans="1:76" x14ac:dyDescent="0.45">
      <c r="A287">
        <v>233</v>
      </c>
      <c r="B287" s="1">
        <v>45097.888888888891</v>
      </c>
      <c r="C287" t="s">
        <v>1127</v>
      </c>
      <c r="D287" t="s">
        <v>864</v>
      </c>
      <c r="E287" t="s">
        <v>1128</v>
      </c>
      <c r="F287">
        <v>0</v>
      </c>
      <c r="G287" t="s">
        <v>1634</v>
      </c>
      <c r="H287" t="s">
        <v>1634</v>
      </c>
      <c r="I287" t="s">
        <v>1622</v>
      </c>
      <c r="J287" t="s">
        <v>542</v>
      </c>
      <c r="K287" t="s">
        <v>77</v>
      </c>
      <c r="L287" t="s">
        <v>74</v>
      </c>
      <c r="M287" t="s">
        <v>1133</v>
      </c>
      <c r="N287" t="s">
        <v>77</v>
      </c>
      <c r="O287" t="s">
        <v>75</v>
      </c>
      <c r="P287">
        <v>573190.63</v>
      </c>
      <c r="Q287" t="s">
        <v>76</v>
      </c>
      <c r="S287">
        <v>1</v>
      </c>
      <c r="AE287" t="s">
        <v>77</v>
      </c>
      <c r="AG287" t="s">
        <v>77</v>
      </c>
      <c r="AH287" t="s">
        <v>77</v>
      </c>
      <c r="AJ287" t="s">
        <v>77</v>
      </c>
      <c r="AK287" t="s">
        <v>77</v>
      </c>
      <c r="AQ287" t="s">
        <v>77</v>
      </c>
      <c r="AT287" t="s">
        <v>77</v>
      </c>
      <c r="AU287" t="s">
        <v>77</v>
      </c>
      <c r="AV287" t="s">
        <v>77</v>
      </c>
      <c r="AX287" t="s">
        <v>77</v>
      </c>
      <c r="BA287" t="s">
        <v>77</v>
      </c>
      <c r="BB287" t="s">
        <v>77</v>
      </c>
      <c r="BG287" t="s">
        <v>77</v>
      </c>
      <c r="BJ287" t="s">
        <v>77</v>
      </c>
      <c r="BK287" t="s">
        <v>77</v>
      </c>
      <c r="BM287" t="s">
        <v>77</v>
      </c>
      <c r="BS287" t="s">
        <v>77</v>
      </c>
      <c r="BT287" t="s">
        <v>77</v>
      </c>
      <c r="BU287" t="s">
        <v>77</v>
      </c>
      <c r="BV287" t="s">
        <v>77</v>
      </c>
      <c r="BW287" t="s">
        <v>77</v>
      </c>
      <c r="BX287">
        <v>573190.63</v>
      </c>
    </row>
    <row r="288" spans="1:76" x14ac:dyDescent="0.45">
      <c r="A288">
        <v>233</v>
      </c>
      <c r="B288" s="1">
        <v>45097.888888888891</v>
      </c>
      <c r="C288" t="s">
        <v>1127</v>
      </c>
      <c r="D288" t="s">
        <v>864</v>
      </c>
      <c r="E288" t="s">
        <v>1128</v>
      </c>
      <c r="F288">
        <v>0</v>
      </c>
      <c r="G288" t="s">
        <v>1634</v>
      </c>
      <c r="H288" t="s">
        <v>1634</v>
      </c>
      <c r="I288" t="s">
        <v>1622</v>
      </c>
      <c r="J288" t="s">
        <v>542</v>
      </c>
      <c r="K288" t="s">
        <v>77</v>
      </c>
      <c r="L288" t="s">
        <v>74</v>
      </c>
      <c r="M288" t="s">
        <v>1134</v>
      </c>
      <c r="N288" t="s">
        <v>77</v>
      </c>
      <c r="O288" t="s">
        <v>75</v>
      </c>
      <c r="P288">
        <v>574950</v>
      </c>
      <c r="Q288" t="s">
        <v>76</v>
      </c>
      <c r="S288">
        <v>1</v>
      </c>
      <c r="AE288" t="s">
        <v>77</v>
      </c>
      <c r="AG288" t="s">
        <v>77</v>
      </c>
      <c r="AH288" t="s">
        <v>77</v>
      </c>
      <c r="AJ288" t="s">
        <v>77</v>
      </c>
      <c r="AK288" t="s">
        <v>77</v>
      </c>
      <c r="AQ288" t="s">
        <v>77</v>
      </c>
      <c r="AT288" t="s">
        <v>77</v>
      </c>
      <c r="AU288" t="s">
        <v>77</v>
      </c>
      <c r="AV288" t="s">
        <v>77</v>
      </c>
      <c r="AX288" t="s">
        <v>77</v>
      </c>
      <c r="BA288" t="s">
        <v>77</v>
      </c>
      <c r="BB288" t="s">
        <v>77</v>
      </c>
      <c r="BG288" t="s">
        <v>77</v>
      </c>
      <c r="BJ288" t="s">
        <v>77</v>
      </c>
      <c r="BK288" t="s">
        <v>77</v>
      </c>
      <c r="BM288" t="s">
        <v>77</v>
      </c>
      <c r="BS288" t="s">
        <v>77</v>
      </c>
      <c r="BT288" t="s">
        <v>77</v>
      </c>
      <c r="BU288" t="s">
        <v>77</v>
      </c>
      <c r="BV288" t="s">
        <v>77</v>
      </c>
      <c r="BW288" t="s">
        <v>77</v>
      </c>
      <c r="BX288">
        <v>574950</v>
      </c>
    </row>
    <row r="289" spans="1:76" x14ac:dyDescent="0.45">
      <c r="A289">
        <v>233</v>
      </c>
      <c r="B289" s="1">
        <v>45097.888888888891</v>
      </c>
      <c r="C289" t="s">
        <v>1127</v>
      </c>
      <c r="D289" t="s">
        <v>864</v>
      </c>
      <c r="E289" t="s">
        <v>1128</v>
      </c>
      <c r="F289">
        <v>0</v>
      </c>
      <c r="G289" t="s">
        <v>1634</v>
      </c>
      <c r="H289" t="s">
        <v>1634</v>
      </c>
      <c r="I289" t="s">
        <v>1622</v>
      </c>
      <c r="J289" t="s">
        <v>542</v>
      </c>
      <c r="K289" t="s">
        <v>77</v>
      </c>
      <c r="L289" t="s">
        <v>74</v>
      </c>
      <c r="M289" t="s">
        <v>1135</v>
      </c>
      <c r="N289" t="s">
        <v>77</v>
      </c>
      <c r="O289" t="s">
        <v>75</v>
      </c>
      <c r="P289">
        <v>193060.88</v>
      </c>
      <c r="Q289" t="s">
        <v>76</v>
      </c>
      <c r="S289">
        <v>1</v>
      </c>
      <c r="AE289" t="s">
        <v>77</v>
      </c>
      <c r="AG289" t="s">
        <v>77</v>
      </c>
      <c r="AH289" t="s">
        <v>77</v>
      </c>
      <c r="AJ289" t="s">
        <v>77</v>
      </c>
      <c r="AK289" t="s">
        <v>77</v>
      </c>
      <c r="AQ289" t="s">
        <v>77</v>
      </c>
      <c r="AT289" t="s">
        <v>77</v>
      </c>
      <c r="AU289" t="s">
        <v>77</v>
      </c>
      <c r="AV289" t="s">
        <v>77</v>
      </c>
      <c r="AX289" t="s">
        <v>77</v>
      </c>
      <c r="BA289" t="s">
        <v>77</v>
      </c>
      <c r="BB289" t="s">
        <v>77</v>
      </c>
      <c r="BG289" t="s">
        <v>77</v>
      </c>
      <c r="BJ289" t="s">
        <v>77</v>
      </c>
      <c r="BK289" t="s">
        <v>77</v>
      </c>
      <c r="BM289" t="s">
        <v>77</v>
      </c>
      <c r="BS289" t="s">
        <v>77</v>
      </c>
      <c r="BT289" t="s">
        <v>77</v>
      </c>
      <c r="BU289" t="s">
        <v>77</v>
      </c>
      <c r="BV289" t="s">
        <v>77</v>
      </c>
      <c r="BW289" t="s">
        <v>77</v>
      </c>
      <c r="BX289">
        <v>193060.88</v>
      </c>
    </row>
    <row r="290" spans="1:76" x14ac:dyDescent="0.45">
      <c r="A290">
        <v>233</v>
      </c>
      <c r="B290" s="1">
        <v>45097.888888888891</v>
      </c>
      <c r="C290" t="s">
        <v>1127</v>
      </c>
      <c r="D290" t="s">
        <v>864</v>
      </c>
      <c r="E290" t="s">
        <v>1128</v>
      </c>
      <c r="F290">
        <v>0</v>
      </c>
      <c r="G290" t="s">
        <v>1634</v>
      </c>
      <c r="H290" t="s">
        <v>1634</v>
      </c>
      <c r="I290" t="s">
        <v>1622</v>
      </c>
      <c r="J290" t="s">
        <v>542</v>
      </c>
      <c r="K290" t="s">
        <v>77</v>
      </c>
      <c r="L290" t="s">
        <v>74</v>
      </c>
      <c r="M290" t="s">
        <v>1136</v>
      </c>
      <c r="N290" t="s">
        <v>77</v>
      </c>
      <c r="O290" t="s">
        <v>75</v>
      </c>
      <c r="P290">
        <v>768011.21</v>
      </c>
      <c r="Q290" t="s">
        <v>76</v>
      </c>
      <c r="S290">
        <v>1</v>
      </c>
      <c r="AE290" t="s">
        <v>77</v>
      </c>
      <c r="AG290" t="s">
        <v>77</v>
      </c>
      <c r="AH290" t="s">
        <v>77</v>
      </c>
      <c r="AJ290" t="s">
        <v>77</v>
      </c>
      <c r="AK290" t="s">
        <v>77</v>
      </c>
      <c r="AQ290" t="s">
        <v>77</v>
      </c>
      <c r="AT290" t="s">
        <v>77</v>
      </c>
      <c r="AU290" t="s">
        <v>77</v>
      </c>
      <c r="AV290" t="s">
        <v>77</v>
      </c>
      <c r="AX290" t="s">
        <v>77</v>
      </c>
      <c r="BA290" t="s">
        <v>77</v>
      </c>
      <c r="BB290" t="s">
        <v>77</v>
      </c>
      <c r="BG290" t="s">
        <v>77</v>
      </c>
      <c r="BJ290" t="s">
        <v>77</v>
      </c>
      <c r="BK290" t="s">
        <v>77</v>
      </c>
      <c r="BM290" t="s">
        <v>77</v>
      </c>
      <c r="BS290" t="s">
        <v>77</v>
      </c>
      <c r="BT290" t="s">
        <v>77</v>
      </c>
      <c r="BU290" t="s">
        <v>77</v>
      </c>
      <c r="BV290" t="s">
        <v>77</v>
      </c>
      <c r="BW290" t="s">
        <v>77</v>
      </c>
      <c r="BX290">
        <v>768011.21</v>
      </c>
    </row>
    <row r="291" spans="1:76" x14ac:dyDescent="0.45">
      <c r="A291">
        <v>233</v>
      </c>
      <c r="B291" s="1">
        <v>45097.888888888891</v>
      </c>
      <c r="C291" t="s">
        <v>1127</v>
      </c>
      <c r="D291" t="s">
        <v>864</v>
      </c>
      <c r="E291" t="s">
        <v>1128</v>
      </c>
      <c r="F291">
        <v>0</v>
      </c>
      <c r="G291" t="s">
        <v>1634</v>
      </c>
      <c r="H291" t="s">
        <v>1634</v>
      </c>
      <c r="I291" t="s">
        <v>1622</v>
      </c>
      <c r="J291" t="s">
        <v>542</v>
      </c>
      <c r="K291" t="s">
        <v>77</v>
      </c>
      <c r="L291" t="s">
        <v>74</v>
      </c>
      <c r="M291" t="s">
        <v>1137</v>
      </c>
      <c r="N291" t="s">
        <v>77</v>
      </c>
      <c r="O291" t="s">
        <v>75</v>
      </c>
      <c r="P291">
        <v>766251.51</v>
      </c>
      <c r="Q291" t="s">
        <v>76</v>
      </c>
      <c r="S291">
        <v>1</v>
      </c>
      <c r="AE291" t="s">
        <v>77</v>
      </c>
      <c r="AG291" t="s">
        <v>77</v>
      </c>
      <c r="AH291" t="s">
        <v>77</v>
      </c>
      <c r="AJ291" t="s">
        <v>77</v>
      </c>
      <c r="AK291" t="s">
        <v>77</v>
      </c>
      <c r="AQ291" t="s">
        <v>77</v>
      </c>
      <c r="AT291" t="s">
        <v>77</v>
      </c>
      <c r="AU291" t="s">
        <v>77</v>
      </c>
      <c r="AV291" t="s">
        <v>77</v>
      </c>
      <c r="AX291" t="s">
        <v>77</v>
      </c>
      <c r="BA291" t="s">
        <v>77</v>
      </c>
      <c r="BB291" t="s">
        <v>77</v>
      </c>
      <c r="BG291" t="s">
        <v>77</v>
      </c>
      <c r="BJ291" t="s">
        <v>77</v>
      </c>
      <c r="BK291" t="s">
        <v>77</v>
      </c>
      <c r="BM291" t="s">
        <v>77</v>
      </c>
      <c r="BS291" t="s">
        <v>77</v>
      </c>
      <c r="BT291" t="s">
        <v>77</v>
      </c>
      <c r="BU291" t="s">
        <v>77</v>
      </c>
      <c r="BV291" t="s">
        <v>77</v>
      </c>
      <c r="BW291" t="s">
        <v>77</v>
      </c>
      <c r="BX291">
        <v>766251.51</v>
      </c>
    </row>
    <row r="292" spans="1:76" x14ac:dyDescent="0.45">
      <c r="A292">
        <v>233</v>
      </c>
      <c r="B292" s="1">
        <v>45097.888888888891</v>
      </c>
      <c r="C292" t="s">
        <v>1127</v>
      </c>
      <c r="D292" t="s">
        <v>864</v>
      </c>
      <c r="E292" t="s">
        <v>1128</v>
      </c>
      <c r="F292">
        <v>0</v>
      </c>
      <c r="G292" t="s">
        <v>1634</v>
      </c>
      <c r="H292" t="s">
        <v>1634</v>
      </c>
      <c r="I292" t="s">
        <v>1622</v>
      </c>
      <c r="J292" t="s">
        <v>542</v>
      </c>
      <c r="K292" t="s">
        <v>77</v>
      </c>
      <c r="L292" t="s">
        <v>74</v>
      </c>
      <c r="M292" t="s">
        <v>1131</v>
      </c>
      <c r="N292" t="s">
        <v>77</v>
      </c>
      <c r="O292" t="s">
        <v>75</v>
      </c>
      <c r="P292">
        <v>768011.21</v>
      </c>
      <c r="Q292" t="s">
        <v>76</v>
      </c>
      <c r="S292">
        <v>1</v>
      </c>
      <c r="AE292" t="s">
        <v>77</v>
      </c>
      <c r="AG292" t="s">
        <v>77</v>
      </c>
      <c r="AH292" t="s">
        <v>77</v>
      </c>
      <c r="AJ292" t="s">
        <v>77</v>
      </c>
      <c r="AK292" t="s">
        <v>77</v>
      </c>
      <c r="AQ292" t="s">
        <v>77</v>
      </c>
      <c r="AT292" t="s">
        <v>77</v>
      </c>
      <c r="AU292" t="s">
        <v>77</v>
      </c>
      <c r="AV292" t="s">
        <v>77</v>
      </c>
      <c r="AX292" t="s">
        <v>77</v>
      </c>
      <c r="BA292" t="s">
        <v>77</v>
      </c>
      <c r="BB292" t="s">
        <v>77</v>
      </c>
      <c r="BG292" t="s">
        <v>77</v>
      </c>
      <c r="BJ292" t="s">
        <v>77</v>
      </c>
      <c r="BK292" t="s">
        <v>77</v>
      </c>
      <c r="BM292" t="s">
        <v>77</v>
      </c>
      <c r="BS292" t="s">
        <v>77</v>
      </c>
      <c r="BT292" t="s">
        <v>77</v>
      </c>
      <c r="BU292" t="s">
        <v>77</v>
      </c>
      <c r="BV292" t="s">
        <v>77</v>
      </c>
      <c r="BW292" t="s">
        <v>77</v>
      </c>
      <c r="BX292">
        <v>768011.21</v>
      </c>
    </row>
    <row r="293" spans="1:76" x14ac:dyDescent="0.45">
      <c r="A293">
        <v>233</v>
      </c>
      <c r="B293" s="1">
        <v>45097.888888888891</v>
      </c>
      <c r="C293" t="s">
        <v>1127</v>
      </c>
      <c r="D293" t="s">
        <v>864</v>
      </c>
      <c r="E293" t="s">
        <v>1128</v>
      </c>
      <c r="F293">
        <v>0</v>
      </c>
      <c r="G293" t="s">
        <v>1634</v>
      </c>
      <c r="H293" t="s">
        <v>1634</v>
      </c>
      <c r="I293" t="s">
        <v>1622</v>
      </c>
      <c r="J293" t="s">
        <v>542</v>
      </c>
      <c r="K293" t="s">
        <v>77</v>
      </c>
      <c r="L293" t="s">
        <v>74</v>
      </c>
      <c r="M293" t="s">
        <v>1138</v>
      </c>
      <c r="N293" t="s">
        <v>77</v>
      </c>
      <c r="O293" t="s">
        <v>75</v>
      </c>
      <c r="P293">
        <v>574950</v>
      </c>
      <c r="Q293" t="s">
        <v>76</v>
      </c>
      <c r="S293">
        <v>1</v>
      </c>
      <c r="AE293" t="s">
        <v>77</v>
      </c>
      <c r="AG293" t="s">
        <v>77</v>
      </c>
      <c r="AH293" t="s">
        <v>77</v>
      </c>
      <c r="AJ293" t="s">
        <v>77</v>
      </c>
      <c r="AK293" t="s">
        <v>77</v>
      </c>
      <c r="AQ293" t="s">
        <v>77</v>
      </c>
      <c r="AT293" t="s">
        <v>77</v>
      </c>
      <c r="AU293" t="s">
        <v>77</v>
      </c>
      <c r="AV293" t="s">
        <v>77</v>
      </c>
      <c r="AX293" t="s">
        <v>77</v>
      </c>
      <c r="BA293" t="s">
        <v>77</v>
      </c>
      <c r="BB293" t="s">
        <v>77</v>
      </c>
      <c r="BG293" t="s">
        <v>77</v>
      </c>
      <c r="BJ293" t="s">
        <v>77</v>
      </c>
      <c r="BK293" t="s">
        <v>77</v>
      </c>
      <c r="BM293" t="s">
        <v>77</v>
      </c>
      <c r="BS293" t="s">
        <v>77</v>
      </c>
      <c r="BT293" t="s">
        <v>77</v>
      </c>
      <c r="BU293" t="s">
        <v>77</v>
      </c>
      <c r="BV293" t="s">
        <v>77</v>
      </c>
      <c r="BW293" t="s">
        <v>77</v>
      </c>
      <c r="BX293">
        <v>574950</v>
      </c>
    </row>
    <row r="294" spans="1:76" x14ac:dyDescent="0.45">
      <c r="A294">
        <v>233</v>
      </c>
      <c r="B294" s="1">
        <v>45097.888888888891</v>
      </c>
      <c r="C294" t="s">
        <v>1127</v>
      </c>
      <c r="D294" t="s">
        <v>864</v>
      </c>
      <c r="E294" t="s">
        <v>1128</v>
      </c>
      <c r="F294">
        <v>0</v>
      </c>
      <c r="G294" t="s">
        <v>1634</v>
      </c>
      <c r="H294" t="s">
        <v>1634</v>
      </c>
      <c r="I294" t="s">
        <v>1622</v>
      </c>
      <c r="J294" t="s">
        <v>542</v>
      </c>
      <c r="K294" t="s">
        <v>77</v>
      </c>
      <c r="L294" t="s">
        <v>74</v>
      </c>
      <c r="M294" t="s">
        <v>1139</v>
      </c>
      <c r="N294" t="s">
        <v>77</v>
      </c>
      <c r="O294" t="s">
        <v>75</v>
      </c>
      <c r="P294">
        <v>573190.63</v>
      </c>
      <c r="Q294" t="s">
        <v>76</v>
      </c>
      <c r="S294">
        <v>1</v>
      </c>
      <c r="AE294" t="s">
        <v>77</v>
      </c>
      <c r="AG294" t="s">
        <v>77</v>
      </c>
      <c r="AH294" t="s">
        <v>77</v>
      </c>
      <c r="AJ294" t="s">
        <v>77</v>
      </c>
      <c r="AK294" t="s">
        <v>77</v>
      </c>
      <c r="AQ294" t="s">
        <v>77</v>
      </c>
      <c r="AT294" t="s">
        <v>77</v>
      </c>
      <c r="AU294" t="s">
        <v>77</v>
      </c>
      <c r="AV294" t="s">
        <v>77</v>
      </c>
      <c r="AX294" t="s">
        <v>77</v>
      </c>
      <c r="BA294" t="s">
        <v>77</v>
      </c>
      <c r="BB294" t="s">
        <v>77</v>
      </c>
      <c r="BG294" t="s">
        <v>77</v>
      </c>
      <c r="BJ294" t="s">
        <v>77</v>
      </c>
      <c r="BK294" t="s">
        <v>77</v>
      </c>
      <c r="BM294" t="s">
        <v>77</v>
      </c>
      <c r="BS294" t="s">
        <v>77</v>
      </c>
      <c r="BT294" t="s">
        <v>77</v>
      </c>
      <c r="BU294" t="s">
        <v>77</v>
      </c>
      <c r="BV294" t="s">
        <v>77</v>
      </c>
      <c r="BW294" t="s">
        <v>77</v>
      </c>
      <c r="BX294">
        <v>573190.63</v>
      </c>
    </row>
    <row r="295" spans="1:76" x14ac:dyDescent="0.45">
      <c r="A295">
        <v>233</v>
      </c>
      <c r="B295" s="1">
        <v>45097.888888888891</v>
      </c>
      <c r="C295" t="s">
        <v>1127</v>
      </c>
      <c r="D295" t="s">
        <v>864</v>
      </c>
      <c r="E295" t="s">
        <v>1128</v>
      </c>
      <c r="F295">
        <v>0</v>
      </c>
      <c r="G295" t="s">
        <v>1634</v>
      </c>
      <c r="H295" t="s">
        <v>1634</v>
      </c>
      <c r="I295" t="s">
        <v>1622</v>
      </c>
      <c r="J295" t="s">
        <v>542</v>
      </c>
      <c r="K295" t="s">
        <v>77</v>
      </c>
      <c r="L295" t="s">
        <v>74</v>
      </c>
      <c r="M295" t="s">
        <v>1140</v>
      </c>
      <c r="N295" t="s">
        <v>77</v>
      </c>
      <c r="O295" t="s">
        <v>75</v>
      </c>
      <c r="P295">
        <v>574950</v>
      </c>
      <c r="Q295" t="s">
        <v>76</v>
      </c>
      <c r="S295">
        <v>1</v>
      </c>
      <c r="AE295" t="s">
        <v>77</v>
      </c>
      <c r="AG295" t="s">
        <v>77</v>
      </c>
      <c r="AH295" t="s">
        <v>77</v>
      </c>
      <c r="AJ295" t="s">
        <v>77</v>
      </c>
      <c r="AK295" t="s">
        <v>77</v>
      </c>
      <c r="AQ295" t="s">
        <v>77</v>
      </c>
      <c r="AT295" t="s">
        <v>77</v>
      </c>
      <c r="AU295" t="s">
        <v>77</v>
      </c>
      <c r="AV295" t="s">
        <v>77</v>
      </c>
      <c r="AX295" t="s">
        <v>77</v>
      </c>
      <c r="BA295" t="s">
        <v>77</v>
      </c>
      <c r="BB295" t="s">
        <v>77</v>
      </c>
      <c r="BG295" t="s">
        <v>77</v>
      </c>
      <c r="BJ295" t="s">
        <v>77</v>
      </c>
      <c r="BK295" t="s">
        <v>77</v>
      </c>
      <c r="BM295" t="s">
        <v>77</v>
      </c>
      <c r="BS295" t="s">
        <v>77</v>
      </c>
      <c r="BT295" t="s">
        <v>77</v>
      </c>
      <c r="BU295" t="s">
        <v>77</v>
      </c>
      <c r="BV295" t="s">
        <v>77</v>
      </c>
      <c r="BW295" t="s">
        <v>77</v>
      </c>
      <c r="BX295">
        <v>574950</v>
      </c>
    </row>
    <row r="296" spans="1:76" x14ac:dyDescent="0.45">
      <c r="A296">
        <v>233</v>
      </c>
      <c r="B296" s="1">
        <v>45097.888888888891</v>
      </c>
      <c r="C296" t="s">
        <v>1127</v>
      </c>
      <c r="D296" t="s">
        <v>864</v>
      </c>
      <c r="E296" t="s">
        <v>1128</v>
      </c>
      <c r="F296">
        <v>0</v>
      </c>
      <c r="G296" t="s">
        <v>1634</v>
      </c>
      <c r="H296" t="s">
        <v>1634</v>
      </c>
      <c r="I296" t="s">
        <v>1622</v>
      </c>
      <c r="J296" t="s">
        <v>542</v>
      </c>
      <c r="K296" t="s">
        <v>77</v>
      </c>
      <c r="L296" t="s">
        <v>74</v>
      </c>
      <c r="M296" t="s">
        <v>1141</v>
      </c>
      <c r="N296" t="s">
        <v>77</v>
      </c>
      <c r="O296" t="s">
        <v>75</v>
      </c>
      <c r="P296">
        <v>193060.88</v>
      </c>
      <c r="Q296" t="s">
        <v>76</v>
      </c>
      <c r="S296">
        <v>1</v>
      </c>
      <c r="AE296" t="s">
        <v>77</v>
      </c>
      <c r="AG296" t="s">
        <v>77</v>
      </c>
      <c r="AH296" t="s">
        <v>77</v>
      </c>
      <c r="AJ296" t="s">
        <v>77</v>
      </c>
      <c r="AK296" t="s">
        <v>77</v>
      </c>
      <c r="AQ296" t="s">
        <v>77</v>
      </c>
      <c r="AT296" t="s">
        <v>77</v>
      </c>
      <c r="AU296" t="s">
        <v>77</v>
      </c>
      <c r="AV296" t="s">
        <v>77</v>
      </c>
      <c r="AX296" t="s">
        <v>77</v>
      </c>
      <c r="BA296" t="s">
        <v>77</v>
      </c>
      <c r="BB296" t="s">
        <v>77</v>
      </c>
      <c r="BG296" t="s">
        <v>77</v>
      </c>
      <c r="BJ296" t="s">
        <v>77</v>
      </c>
      <c r="BK296" t="s">
        <v>77</v>
      </c>
      <c r="BM296" t="s">
        <v>77</v>
      </c>
      <c r="BS296" t="s">
        <v>77</v>
      </c>
      <c r="BT296" t="s">
        <v>77</v>
      </c>
      <c r="BU296" t="s">
        <v>77</v>
      </c>
      <c r="BV296" t="s">
        <v>77</v>
      </c>
      <c r="BW296" t="s">
        <v>77</v>
      </c>
      <c r="BX296">
        <v>193060.88</v>
      </c>
    </row>
    <row r="297" spans="1:76" x14ac:dyDescent="0.45">
      <c r="A297">
        <v>233</v>
      </c>
      <c r="B297" s="1">
        <v>45097.888888888891</v>
      </c>
      <c r="C297" t="s">
        <v>1127</v>
      </c>
      <c r="D297" t="s">
        <v>864</v>
      </c>
      <c r="E297" t="s">
        <v>1128</v>
      </c>
      <c r="F297">
        <v>0</v>
      </c>
      <c r="G297" t="s">
        <v>1634</v>
      </c>
      <c r="H297" t="s">
        <v>1634</v>
      </c>
      <c r="I297" t="s">
        <v>1622</v>
      </c>
      <c r="J297" t="s">
        <v>542</v>
      </c>
      <c r="K297" t="s">
        <v>77</v>
      </c>
      <c r="L297" t="s">
        <v>74</v>
      </c>
      <c r="M297" t="s">
        <v>1142</v>
      </c>
      <c r="N297" t="s">
        <v>77</v>
      </c>
      <c r="O297" t="s">
        <v>75</v>
      </c>
      <c r="P297">
        <v>235429</v>
      </c>
      <c r="Q297" t="s">
        <v>76</v>
      </c>
      <c r="AE297" t="s">
        <v>77</v>
      </c>
      <c r="AG297" t="s">
        <v>77</v>
      </c>
      <c r="AH297" t="s">
        <v>77</v>
      </c>
      <c r="AJ297" t="s">
        <v>77</v>
      </c>
      <c r="AK297" t="s">
        <v>77</v>
      </c>
      <c r="AQ297" t="s">
        <v>77</v>
      </c>
      <c r="AT297" t="s">
        <v>77</v>
      </c>
      <c r="AU297" t="s">
        <v>77</v>
      </c>
      <c r="AV297" t="s">
        <v>77</v>
      </c>
      <c r="AX297" t="s">
        <v>77</v>
      </c>
      <c r="BA297" t="s">
        <v>77</v>
      </c>
      <c r="BB297" t="s">
        <v>77</v>
      </c>
      <c r="BG297" t="s">
        <v>77</v>
      </c>
      <c r="BJ297" t="s">
        <v>77</v>
      </c>
      <c r="BK297" t="s">
        <v>77</v>
      </c>
      <c r="BM297" t="s">
        <v>77</v>
      </c>
      <c r="BS297" t="s">
        <v>77</v>
      </c>
      <c r="BT297" t="s">
        <v>77</v>
      </c>
      <c r="BU297" t="s">
        <v>77</v>
      </c>
      <c r="BV297" t="s">
        <v>77</v>
      </c>
      <c r="BW297" t="s">
        <v>77</v>
      </c>
      <c r="BX297">
        <v>0</v>
      </c>
    </row>
    <row r="298" spans="1:76" x14ac:dyDescent="0.45">
      <c r="A298">
        <v>233</v>
      </c>
      <c r="B298" s="1">
        <v>45097.888888888891</v>
      </c>
      <c r="C298" t="s">
        <v>1127</v>
      </c>
      <c r="D298" t="s">
        <v>864</v>
      </c>
      <c r="E298" t="s">
        <v>1128</v>
      </c>
      <c r="F298">
        <v>0</v>
      </c>
      <c r="G298" t="s">
        <v>1634</v>
      </c>
      <c r="H298" t="s">
        <v>1634</v>
      </c>
      <c r="I298" t="s">
        <v>1622</v>
      </c>
      <c r="J298" t="s">
        <v>542</v>
      </c>
      <c r="K298" t="s">
        <v>77</v>
      </c>
      <c r="L298" t="s">
        <v>74</v>
      </c>
      <c r="M298" t="s">
        <v>1143</v>
      </c>
      <c r="N298" t="s">
        <v>77</v>
      </c>
      <c r="O298" t="s">
        <v>75</v>
      </c>
      <c r="P298">
        <v>179840</v>
      </c>
      <c r="Q298" t="s">
        <v>76</v>
      </c>
      <c r="AE298" t="s">
        <v>77</v>
      </c>
      <c r="AG298" t="s">
        <v>77</v>
      </c>
      <c r="AH298" t="s">
        <v>77</v>
      </c>
      <c r="AJ298" t="s">
        <v>77</v>
      </c>
      <c r="AK298" t="s">
        <v>77</v>
      </c>
      <c r="AQ298" t="s">
        <v>77</v>
      </c>
      <c r="AT298" t="s">
        <v>77</v>
      </c>
      <c r="AU298" t="s">
        <v>77</v>
      </c>
      <c r="AV298" t="s">
        <v>77</v>
      </c>
      <c r="AX298" t="s">
        <v>77</v>
      </c>
      <c r="BA298" t="s">
        <v>77</v>
      </c>
      <c r="BB298" t="s">
        <v>77</v>
      </c>
      <c r="BG298" t="s">
        <v>77</v>
      </c>
      <c r="BJ298" t="s">
        <v>77</v>
      </c>
      <c r="BK298" t="s">
        <v>77</v>
      </c>
      <c r="BM298" t="s">
        <v>77</v>
      </c>
      <c r="BS298" t="s">
        <v>77</v>
      </c>
      <c r="BT298" t="s">
        <v>77</v>
      </c>
      <c r="BU298" t="s">
        <v>77</v>
      </c>
      <c r="BV298" t="s">
        <v>77</v>
      </c>
      <c r="BW298" t="s">
        <v>77</v>
      </c>
      <c r="BX298">
        <v>0</v>
      </c>
    </row>
    <row r="299" spans="1:76" x14ac:dyDescent="0.45">
      <c r="A299">
        <v>233</v>
      </c>
      <c r="B299" s="1">
        <v>45097.888888888891</v>
      </c>
      <c r="C299" t="s">
        <v>1127</v>
      </c>
      <c r="D299" t="s">
        <v>864</v>
      </c>
      <c r="E299" t="s">
        <v>1128</v>
      </c>
      <c r="F299">
        <v>0</v>
      </c>
      <c r="G299" t="s">
        <v>1634</v>
      </c>
      <c r="H299" t="s">
        <v>1634</v>
      </c>
      <c r="I299" t="s">
        <v>1622</v>
      </c>
      <c r="J299" t="s">
        <v>542</v>
      </c>
      <c r="K299" t="s">
        <v>77</v>
      </c>
      <c r="L299" t="s">
        <v>74</v>
      </c>
      <c r="M299" t="s">
        <v>1144</v>
      </c>
      <c r="N299" t="s">
        <v>77</v>
      </c>
      <c r="O299" t="s">
        <v>75</v>
      </c>
      <c r="P299">
        <v>100321</v>
      </c>
      <c r="Q299" t="s">
        <v>76</v>
      </c>
      <c r="AE299" t="s">
        <v>77</v>
      </c>
      <c r="AG299" t="s">
        <v>77</v>
      </c>
      <c r="AH299" t="s">
        <v>77</v>
      </c>
      <c r="AJ299" t="s">
        <v>77</v>
      </c>
      <c r="AK299" t="s">
        <v>77</v>
      </c>
      <c r="AQ299" t="s">
        <v>77</v>
      </c>
      <c r="AT299" t="s">
        <v>77</v>
      </c>
      <c r="AU299" t="s">
        <v>77</v>
      </c>
      <c r="AV299" t="s">
        <v>77</v>
      </c>
      <c r="AX299" t="s">
        <v>77</v>
      </c>
      <c r="BA299" t="s">
        <v>77</v>
      </c>
      <c r="BB299" t="s">
        <v>77</v>
      </c>
      <c r="BG299" t="s">
        <v>77</v>
      </c>
      <c r="BJ299" t="s">
        <v>77</v>
      </c>
      <c r="BK299" t="s">
        <v>77</v>
      </c>
      <c r="BM299" t="s">
        <v>77</v>
      </c>
      <c r="BS299" t="s">
        <v>77</v>
      </c>
      <c r="BT299" t="s">
        <v>77</v>
      </c>
      <c r="BU299" t="s">
        <v>77</v>
      </c>
      <c r="BV299" t="s">
        <v>77</v>
      </c>
      <c r="BW299" t="s">
        <v>77</v>
      </c>
      <c r="BX299">
        <v>0</v>
      </c>
    </row>
    <row r="300" spans="1:76" x14ac:dyDescent="0.45">
      <c r="A300">
        <v>233</v>
      </c>
      <c r="B300" s="1">
        <v>45097.888888888891</v>
      </c>
      <c r="C300" t="s">
        <v>1127</v>
      </c>
      <c r="D300" t="s">
        <v>864</v>
      </c>
      <c r="E300" t="s">
        <v>1128</v>
      </c>
      <c r="F300">
        <v>0</v>
      </c>
      <c r="G300" t="s">
        <v>1634</v>
      </c>
      <c r="H300" t="s">
        <v>1634</v>
      </c>
      <c r="I300" t="s">
        <v>1622</v>
      </c>
      <c r="J300" t="s">
        <v>542</v>
      </c>
      <c r="K300" t="s">
        <v>77</v>
      </c>
      <c r="L300" t="s">
        <v>74</v>
      </c>
      <c r="M300" t="s">
        <v>1145</v>
      </c>
      <c r="N300" t="s">
        <v>77</v>
      </c>
      <c r="O300" t="s">
        <v>75</v>
      </c>
      <c r="P300">
        <v>694626</v>
      </c>
      <c r="Q300" t="s">
        <v>76</v>
      </c>
      <c r="AE300" t="s">
        <v>77</v>
      </c>
      <c r="AG300" t="s">
        <v>77</v>
      </c>
      <c r="AH300" t="s">
        <v>77</v>
      </c>
      <c r="AJ300" t="s">
        <v>77</v>
      </c>
      <c r="AK300" t="s">
        <v>77</v>
      </c>
      <c r="AQ300" t="s">
        <v>77</v>
      </c>
      <c r="AT300" t="s">
        <v>77</v>
      </c>
      <c r="AU300" t="s">
        <v>77</v>
      </c>
      <c r="AV300" t="s">
        <v>77</v>
      </c>
      <c r="AX300" t="s">
        <v>77</v>
      </c>
      <c r="BA300" t="s">
        <v>77</v>
      </c>
      <c r="BB300" t="s">
        <v>77</v>
      </c>
      <c r="BG300" t="s">
        <v>77</v>
      </c>
      <c r="BJ300" t="s">
        <v>77</v>
      </c>
      <c r="BK300" t="s">
        <v>77</v>
      </c>
      <c r="BM300" t="s">
        <v>77</v>
      </c>
      <c r="BS300" t="s">
        <v>77</v>
      </c>
      <c r="BT300" t="s">
        <v>77</v>
      </c>
      <c r="BU300" t="s">
        <v>77</v>
      </c>
      <c r="BV300" t="s">
        <v>77</v>
      </c>
      <c r="BW300" t="s">
        <v>77</v>
      </c>
      <c r="BX300">
        <v>0</v>
      </c>
    </row>
    <row r="301" spans="1:76" x14ac:dyDescent="0.45">
      <c r="A301">
        <v>233</v>
      </c>
      <c r="B301" s="1">
        <v>45097.888888888891</v>
      </c>
      <c r="C301" t="s">
        <v>1127</v>
      </c>
      <c r="D301" t="s">
        <v>864</v>
      </c>
      <c r="E301" t="s">
        <v>1128</v>
      </c>
      <c r="F301">
        <v>0</v>
      </c>
      <c r="G301" t="s">
        <v>1634</v>
      </c>
      <c r="H301" t="s">
        <v>1634</v>
      </c>
      <c r="I301" t="s">
        <v>1622</v>
      </c>
      <c r="J301" t="s">
        <v>542</v>
      </c>
      <c r="K301" t="s">
        <v>77</v>
      </c>
      <c r="L301" t="s">
        <v>74</v>
      </c>
      <c r="M301" t="s">
        <v>1146</v>
      </c>
      <c r="N301" t="s">
        <v>77</v>
      </c>
      <c r="O301" t="s">
        <v>75</v>
      </c>
      <c r="P301">
        <v>750215</v>
      </c>
      <c r="Q301" t="s">
        <v>76</v>
      </c>
      <c r="AE301" t="s">
        <v>77</v>
      </c>
      <c r="AG301" t="s">
        <v>77</v>
      </c>
      <c r="AH301" t="s">
        <v>77</v>
      </c>
      <c r="AJ301" t="s">
        <v>77</v>
      </c>
      <c r="AK301" t="s">
        <v>77</v>
      </c>
      <c r="AQ301" t="s">
        <v>77</v>
      </c>
      <c r="AT301" t="s">
        <v>77</v>
      </c>
      <c r="AU301" t="s">
        <v>77</v>
      </c>
      <c r="AV301" t="s">
        <v>77</v>
      </c>
      <c r="AX301" t="s">
        <v>77</v>
      </c>
      <c r="BA301" t="s">
        <v>77</v>
      </c>
      <c r="BB301" t="s">
        <v>77</v>
      </c>
      <c r="BG301" t="s">
        <v>77</v>
      </c>
      <c r="BJ301" t="s">
        <v>77</v>
      </c>
      <c r="BK301" t="s">
        <v>77</v>
      </c>
      <c r="BM301" t="s">
        <v>77</v>
      </c>
      <c r="BS301" t="s">
        <v>77</v>
      </c>
      <c r="BT301" t="s">
        <v>77</v>
      </c>
      <c r="BU301" t="s">
        <v>77</v>
      </c>
      <c r="BV301" t="s">
        <v>77</v>
      </c>
      <c r="BW301" t="s">
        <v>77</v>
      </c>
      <c r="BX301">
        <v>0</v>
      </c>
    </row>
    <row r="302" spans="1:76" x14ac:dyDescent="0.45">
      <c r="A302">
        <v>233</v>
      </c>
      <c r="B302" s="1">
        <v>45097.888888888891</v>
      </c>
      <c r="C302" t="s">
        <v>1127</v>
      </c>
      <c r="D302" t="s">
        <v>864</v>
      </c>
      <c r="E302" t="s">
        <v>1128</v>
      </c>
      <c r="F302">
        <v>0</v>
      </c>
      <c r="G302" t="s">
        <v>1634</v>
      </c>
      <c r="H302" t="s">
        <v>1634</v>
      </c>
      <c r="I302" t="s">
        <v>1622</v>
      </c>
      <c r="J302" t="s">
        <v>542</v>
      </c>
      <c r="K302" t="s">
        <v>77</v>
      </c>
      <c r="L302" t="s">
        <v>74</v>
      </c>
      <c r="M302" t="s">
        <v>1147</v>
      </c>
      <c r="N302" t="s">
        <v>77</v>
      </c>
      <c r="O302" t="s">
        <v>75</v>
      </c>
      <c r="P302">
        <v>615107</v>
      </c>
      <c r="Q302" t="s">
        <v>76</v>
      </c>
      <c r="AE302" t="s">
        <v>77</v>
      </c>
      <c r="AG302" t="s">
        <v>77</v>
      </c>
      <c r="AH302" t="s">
        <v>77</v>
      </c>
      <c r="AJ302" t="s">
        <v>77</v>
      </c>
      <c r="AK302" t="s">
        <v>77</v>
      </c>
      <c r="AQ302" t="s">
        <v>77</v>
      </c>
      <c r="AT302" t="s">
        <v>77</v>
      </c>
      <c r="AU302" t="s">
        <v>77</v>
      </c>
      <c r="AV302" t="s">
        <v>77</v>
      </c>
      <c r="AX302" t="s">
        <v>77</v>
      </c>
      <c r="BA302" t="s">
        <v>77</v>
      </c>
      <c r="BB302" t="s">
        <v>77</v>
      </c>
      <c r="BG302" t="s">
        <v>77</v>
      </c>
      <c r="BJ302" t="s">
        <v>77</v>
      </c>
      <c r="BK302" t="s">
        <v>77</v>
      </c>
      <c r="BM302" t="s">
        <v>77</v>
      </c>
      <c r="BS302" t="s">
        <v>77</v>
      </c>
      <c r="BT302" t="s">
        <v>77</v>
      </c>
      <c r="BU302" t="s">
        <v>77</v>
      </c>
      <c r="BV302" t="s">
        <v>77</v>
      </c>
      <c r="BW302" t="s">
        <v>77</v>
      </c>
      <c r="BX302">
        <v>0</v>
      </c>
    </row>
    <row r="303" spans="1:76" x14ac:dyDescent="0.45">
      <c r="A303">
        <v>233</v>
      </c>
      <c r="B303" s="1">
        <v>45097.888888888891</v>
      </c>
      <c r="C303" t="s">
        <v>1127</v>
      </c>
      <c r="D303" t="s">
        <v>864</v>
      </c>
      <c r="E303" t="s">
        <v>1128</v>
      </c>
      <c r="F303">
        <v>0</v>
      </c>
      <c r="G303" t="s">
        <v>1634</v>
      </c>
      <c r="H303" t="s">
        <v>1634</v>
      </c>
      <c r="I303" t="s">
        <v>1622</v>
      </c>
      <c r="J303" t="s">
        <v>542</v>
      </c>
      <c r="K303" t="s">
        <v>77</v>
      </c>
      <c r="L303" t="s">
        <v>74</v>
      </c>
      <c r="M303" t="s">
        <v>1148</v>
      </c>
      <c r="N303" t="s">
        <v>77</v>
      </c>
      <c r="O303" t="s">
        <v>75</v>
      </c>
      <c r="P303">
        <v>514786</v>
      </c>
      <c r="Q303" t="s">
        <v>76</v>
      </c>
      <c r="AE303" t="s">
        <v>77</v>
      </c>
      <c r="AG303" t="s">
        <v>77</v>
      </c>
      <c r="AH303" t="s">
        <v>77</v>
      </c>
      <c r="AJ303" t="s">
        <v>77</v>
      </c>
      <c r="AK303" t="s">
        <v>77</v>
      </c>
      <c r="AQ303" t="s">
        <v>77</v>
      </c>
      <c r="AT303" t="s">
        <v>77</v>
      </c>
      <c r="AU303" t="s">
        <v>77</v>
      </c>
      <c r="AV303" t="s">
        <v>77</v>
      </c>
      <c r="AX303" t="s">
        <v>77</v>
      </c>
      <c r="BA303" t="s">
        <v>77</v>
      </c>
      <c r="BB303" t="s">
        <v>77</v>
      </c>
      <c r="BG303" t="s">
        <v>77</v>
      </c>
      <c r="BJ303" t="s">
        <v>77</v>
      </c>
      <c r="BK303" t="s">
        <v>77</v>
      </c>
      <c r="BM303" t="s">
        <v>77</v>
      </c>
      <c r="BS303" t="s">
        <v>77</v>
      </c>
      <c r="BT303" t="s">
        <v>77</v>
      </c>
      <c r="BU303" t="s">
        <v>77</v>
      </c>
      <c r="BV303" t="s">
        <v>77</v>
      </c>
      <c r="BW303" t="s">
        <v>77</v>
      </c>
      <c r="BX303">
        <v>0</v>
      </c>
    </row>
    <row r="304" spans="1:76" x14ac:dyDescent="0.45">
      <c r="A304">
        <v>233</v>
      </c>
      <c r="B304" s="1">
        <v>45097.888888888891</v>
      </c>
      <c r="C304" t="s">
        <v>1127</v>
      </c>
      <c r="D304" t="s">
        <v>864</v>
      </c>
      <c r="E304" t="s">
        <v>1128</v>
      </c>
      <c r="F304">
        <v>0</v>
      </c>
      <c r="G304" t="s">
        <v>1634</v>
      </c>
      <c r="H304" t="s">
        <v>1634</v>
      </c>
      <c r="I304" t="s">
        <v>1622</v>
      </c>
      <c r="J304" t="s">
        <v>542</v>
      </c>
      <c r="K304" t="s">
        <v>77</v>
      </c>
      <c r="L304" t="s">
        <v>74</v>
      </c>
      <c r="M304" t="s">
        <v>1149</v>
      </c>
      <c r="N304" t="s">
        <v>77</v>
      </c>
      <c r="O304" t="s">
        <v>75</v>
      </c>
      <c r="P304">
        <v>702062</v>
      </c>
      <c r="Q304" t="s">
        <v>76</v>
      </c>
      <c r="AE304" t="s">
        <v>77</v>
      </c>
      <c r="AG304" t="s">
        <v>77</v>
      </c>
      <c r="AH304" t="s">
        <v>77</v>
      </c>
      <c r="AJ304" t="s">
        <v>77</v>
      </c>
      <c r="AK304" t="s">
        <v>77</v>
      </c>
      <c r="AQ304" t="s">
        <v>77</v>
      </c>
      <c r="AT304" t="s">
        <v>77</v>
      </c>
      <c r="AU304" t="s">
        <v>77</v>
      </c>
      <c r="AV304" t="s">
        <v>77</v>
      </c>
      <c r="AX304" t="s">
        <v>77</v>
      </c>
      <c r="BA304" t="s">
        <v>77</v>
      </c>
      <c r="BB304" t="s">
        <v>77</v>
      </c>
      <c r="BG304" t="s">
        <v>77</v>
      </c>
      <c r="BJ304" t="s">
        <v>77</v>
      </c>
      <c r="BK304" t="s">
        <v>77</v>
      </c>
      <c r="BM304" t="s">
        <v>77</v>
      </c>
      <c r="BS304" t="s">
        <v>77</v>
      </c>
      <c r="BT304" t="s">
        <v>77</v>
      </c>
      <c r="BU304" t="s">
        <v>77</v>
      </c>
      <c r="BV304" t="s">
        <v>77</v>
      </c>
      <c r="BW304" t="s">
        <v>77</v>
      </c>
      <c r="BX304">
        <v>0</v>
      </c>
    </row>
    <row r="305" spans="1:76" x14ac:dyDescent="0.45">
      <c r="A305">
        <v>233</v>
      </c>
      <c r="B305" s="1">
        <v>45097.888888888891</v>
      </c>
      <c r="C305" t="s">
        <v>1127</v>
      </c>
      <c r="D305" t="s">
        <v>864</v>
      </c>
      <c r="E305" t="s">
        <v>1128</v>
      </c>
      <c r="F305">
        <v>0</v>
      </c>
      <c r="G305" t="s">
        <v>1634</v>
      </c>
      <c r="H305" t="s">
        <v>1634</v>
      </c>
      <c r="I305" t="s">
        <v>1622</v>
      </c>
      <c r="J305" t="s">
        <v>542</v>
      </c>
      <c r="K305" t="s">
        <v>77</v>
      </c>
      <c r="L305" t="s">
        <v>74</v>
      </c>
      <c r="M305" t="s">
        <v>1150</v>
      </c>
      <c r="N305" t="s">
        <v>77</v>
      </c>
      <c r="O305" t="s">
        <v>75</v>
      </c>
      <c r="P305">
        <v>658579</v>
      </c>
      <c r="Q305" t="s">
        <v>76</v>
      </c>
      <c r="AE305" t="s">
        <v>77</v>
      </c>
      <c r="AG305" t="s">
        <v>77</v>
      </c>
      <c r="AH305" t="s">
        <v>77</v>
      </c>
      <c r="AJ305" t="s">
        <v>77</v>
      </c>
      <c r="AK305" t="s">
        <v>77</v>
      </c>
      <c r="AQ305" t="s">
        <v>77</v>
      </c>
      <c r="AT305" t="s">
        <v>77</v>
      </c>
      <c r="AU305" t="s">
        <v>77</v>
      </c>
      <c r="AV305" t="s">
        <v>77</v>
      </c>
      <c r="AX305" t="s">
        <v>77</v>
      </c>
      <c r="BA305" t="s">
        <v>77</v>
      </c>
      <c r="BB305" t="s">
        <v>77</v>
      </c>
      <c r="BG305" t="s">
        <v>77</v>
      </c>
      <c r="BJ305" t="s">
        <v>77</v>
      </c>
      <c r="BK305" t="s">
        <v>77</v>
      </c>
      <c r="BM305" t="s">
        <v>77</v>
      </c>
      <c r="BS305" t="s">
        <v>77</v>
      </c>
      <c r="BT305" t="s">
        <v>77</v>
      </c>
      <c r="BU305" t="s">
        <v>77</v>
      </c>
      <c r="BV305" t="s">
        <v>77</v>
      </c>
      <c r="BW305" t="s">
        <v>77</v>
      </c>
      <c r="BX305">
        <v>0</v>
      </c>
    </row>
    <row r="306" spans="1:76" x14ac:dyDescent="0.45">
      <c r="A306">
        <v>233</v>
      </c>
      <c r="B306" s="1">
        <v>45097.888888888891</v>
      </c>
      <c r="C306" t="s">
        <v>1127</v>
      </c>
      <c r="D306" t="s">
        <v>864</v>
      </c>
      <c r="E306" t="s">
        <v>1128</v>
      </c>
      <c r="F306">
        <v>0</v>
      </c>
      <c r="G306" t="s">
        <v>1634</v>
      </c>
      <c r="H306" t="s">
        <v>1634</v>
      </c>
      <c r="I306" t="s">
        <v>1622</v>
      </c>
      <c r="J306" t="s">
        <v>542</v>
      </c>
      <c r="K306" t="s">
        <v>77</v>
      </c>
      <c r="L306" t="s">
        <v>74</v>
      </c>
      <c r="M306" t="s">
        <v>1151</v>
      </c>
      <c r="N306" t="s">
        <v>77</v>
      </c>
      <c r="O306" t="s">
        <v>75</v>
      </c>
      <c r="P306">
        <v>681785</v>
      </c>
      <c r="Q306" t="s">
        <v>76</v>
      </c>
      <c r="AE306" t="s">
        <v>77</v>
      </c>
      <c r="AG306" t="s">
        <v>77</v>
      </c>
      <c r="AH306" t="s">
        <v>77</v>
      </c>
      <c r="AJ306" t="s">
        <v>77</v>
      </c>
      <c r="AK306" t="s">
        <v>77</v>
      </c>
      <c r="AQ306" t="s">
        <v>77</v>
      </c>
      <c r="AT306" t="s">
        <v>77</v>
      </c>
      <c r="AU306" t="s">
        <v>77</v>
      </c>
      <c r="AV306" t="s">
        <v>77</v>
      </c>
      <c r="AX306" t="s">
        <v>77</v>
      </c>
      <c r="BA306" t="s">
        <v>77</v>
      </c>
      <c r="BB306" t="s">
        <v>77</v>
      </c>
      <c r="BG306" t="s">
        <v>77</v>
      </c>
      <c r="BJ306" t="s">
        <v>77</v>
      </c>
      <c r="BK306" t="s">
        <v>77</v>
      </c>
      <c r="BM306" t="s">
        <v>77</v>
      </c>
      <c r="BS306" t="s">
        <v>77</v>
      </c>
      <c r="BT306" t="s">
        <v>77</v>
      </c>
      <c r="BU306" t="s">
        <v>77</v>
      </c>
      <c r="BV306" t="s">
        <v>77</v>
      </c>
      <c r="BW306" t="s">
        <v>77</v>
      </c>
      <c r="BX306">
        <v>0</v>
      </c>
    </row>
    <row r="307" spans="1:76" x14ac:dyDescent="0.45">
      <c r="A307">
        <v>233</v>
      </c>
      <c r="B307" s="1">
        <v>45097.888888888891</v>
      </c>
      <c r="C307" t="s">
        <v>1127</v>
      </c>
      <c r="D307" t="s">
        <v>864</v>
      </c>
      <c r="E307" t="s">
        <v>1128</v>
      </c>
      <c r="F307">
        <v>0</v>
      </c>
      <c r="G307" t="s">
        <v>1634</v>
      </c>
      <c r="H307" t="s">
        <v>1634</v>
      </c>
      <c r="I307" t="s">
        <v>1622</v>
      </c>
      <c r="J307" t="s">
        <v>542</v>
      </c>
      <c r="K307" t="s">
        <v>77</v>
      </c>
      <c r="L307" t="s">
        <v>74</v>
      </c>
      <c r="M307" t="s">
        <v>1152</v>
      </c>
      <c r="N307" t="s">
        <v>77</v>
      </c>
      <c r="O307" t="s">
        <v>75</v>
      </c>
      <c r="P307">
        <v>141800</v>
      </c>
      <c r="Q307" t="s">
        <v>76</v>
      </c>
      <c r="AE307" t="s">
        <v>77</v>
      </c>
      <c r="AG307" t="s">
        <v>77</v>
      </c>
      <c r="AH307" t="s">
        <v>77</v>
      </c>
      <c r="AJ307" t="s">
        <v>77</v>
      </c>
      <c r="AK307" t="s">
        <v>77</v>
      </c>
      <c r="AQ307" t="s">
        <v>77</v>
      </c>
      <c r="AT307" t="s">
        <v>77</v>
      </c>
      <c r="AU307" t="s">
        <v>77</v>
      </c>
      <c r="AV307" t="s">
        <v>77</v>
      </c>
      <c r="AX307" t="s">
        <v>77</v>
      </c>
      <c r="BA307" t="s">
        <v>77</v>
      </c>
      <c r="BB307" t="s">
        <v>77</v>
      </c>
      <c r="BG307" t="s">
        <v>77</v>
      </c>
      <c r="BJ307" t="s">
        <v>77</v>
      </c>
      <c r="BK307" t="s">
        <v>77</v>
      </c>
      <c r="BM307" t="s">
        <v>77</v>
      </c>
      <c r="BS307" t="s">
        <v>77</v>
      </c>
      <c r="BT307" t="s">
        <v>77</v>
      </c>
      <c r="BU307" t="s">
        <v>77</v>
      </c>
      <c r="BV307" t="s">
        <v>77</v>
      </c>
      <c r="BW307" t="s">
        <v>77</v>
      </c>
      <c r="BX307">
        <v>0</v>
      </c>
    </row>
    <row r="308" spans="1:76" x14ac:dyDescent="0.45">
      <c r="A308">
        <v>233</v>
      </c>
      <c r="B308" s="1">
        <v>45097.888888888891</v>
      </c>
      <c r="C308" t="s">
        <v>1127</v>
      </c>
      <c r="D308" t="s">
        <v>864</v>
      </c>
      <c r="E308" t="s">
        <v>1128</v>
      </c>
      <c r="F308">
        <v>0</v>
      </c>
      <c r="G308" t="s">
        <v>1634</v>
      </c>
      <c r="H308" t="s">
        <v>1634</v>
      </c>
      <c r="I308" t="s">
        <v>1622</v>
      </c>
      <c r="J308" t="s">
        <v>542</v>
      </c>
      <c r="K308" t="s">
        <v>77</v>
      </c>
      <c r="L308" t="s">
        <v>74</v>
      </c>
      <c r="M308" t="s">
        <v>1153</v>
      </c>
      <c r="N308" t="s">
        <v>77</v>
      </c>
      <c r="O308" t="s">
        <v>75</v>
      </c>
      <c r="P308">
        <v>738189</v>
      </c>
      <c r="Q308" t="s">
        <v>76</v>
      </c>
      <c r="AE308" t="s">
        <v>77</v>
      </c>
      <c r="AG308" t="s">
        <v>77</v>
      </c>
      <c r="AH308" t="s">
        <v>77</v>
      </c>
      <c r="AJ308" t="s">
        <v>77</v>
      </c>
      <c r="AK308" t="s">
        <v>77</v>
      </c>
      <c r="AQ308" t="s">
        <v>77</v>
      </c>
      <c r="AT308" t="s">
        <v>77</v>
      </c>
      <c r="AU308" t="s">
        <v>77</v>
      </c>
      <c r="AV308" t="s">
        <v>77</v>
      </c>
      <c r="AX308" t="s">
        <v>77</v>
      </c>
      <c r="BA308" t="s">
        <v>77</v>
      </c>
      <c r="BB308" t="s">
        <v>77</v>
      </c>
      <c r="BG308" t="s">
        <v>77</v>
      </c>
      <c r="BJ308" t="s">
        <v>77</v>
      </c>
      <c r="BK308" t="s">
        <v>77</v>
      </c>
      <c r="BM308" t="s">
        <v>77</v>
      </c>
      <c r="BS308" t="s">
        <v>77</v>
      </c>
      <c r="BT308" t="s">
        <v>77</v>
      </c>
      <c r="BU308" t="s">
        <v>77</v>
      </c>
      <c r="BV308" t="s">
        <v>77</v>
      </c>
      <c r="BW308" t="s">
        <v>77</v>
      </c>
      <c r="BX308">
        <v>0</v>
      </c>
    </row>
    <row r="309" spans="1:76" x14ac:dyDescent="0.45">
      <c r="A309">
        <v>235</v>
      </c>
      <c r="B309" s="1">
        <v>45100.631249999999</v>
      </c>
      <c r="C309" t="s">
        <v>1154</v>
      </c>
      <c r="D309" t="s">
        <v>833</v>
      </c>
      <c r="E309" t="s">
        <v>834</v>
      </c>
      <c r="F309">
        <v>0</v>
      </c>
      <c r="G309" t="s">
        <v>1628</v>
      </c>
      <c r="H309" t="s">
        <v>1628</v>
      </c>
      <c r="I309" t="s">
        <v>1619</v>
      </c>
      <c r="J309" t="s">
        <v>542</v>
      </c>
      <c r="K309" t="s">
        <v>77</v>
      </c>
      <c r="L309" t="s">
        <v>74</v>
      </c>
      <c r="M309" t="s">
        <v>1155</v>
      </c>
      <c r="N309" t="s">
        <v>1156</v>
      </c>
      <c r="O309" t="s">
        <v>75</v>
      </c>
      <c r="P309">
        <v>1167284</v>
      </c>
      <c r="Q309" t="s">
        <v>76</v>
      </c>
      <c r="W309">
        <v>1</v>
      </c>
      <c r="AE309" t="s">
        <v>77</v>
      </c>
      <c r="AG309" t="s">
        <v>77</v>
      </c>
      <c r="AH309" t="s">
        <v>77</v>
      </c>
      <c r="AJ309" t="s">
        <v>77</v>
      </c>
      <c r="AK309" t="s">
        <v>77</v>
      </c>
      <c r="AQ309" t="s">
        <v>77</v>
      </c>
      <c r="AT309" t="s">
        <v>77</v>
      </c>
      <c r="AU309" t="s">
        <v>77</v>
      </c>
      <c r="AV309" t="s">
        <v>77</v>
      </c>
      <c r="AX309" t="s">
        <v>77</v>
      </c>
      <c r="BA309" t="s">
        <v>77</v>
      </c>
      <c r="BB309" t="s">
        <v>77</v>
      </c>
      <c r="BG309" t="s">
        <v>77</v>
      </c>
      <c r="BJ309" t="s">
        <v>77</v>
      </c>
      <c r="BK309" t="s">
        <v>77</v>
      </c>
      <c r="BM309" t="s">
        <v>77</v>
      </c>
      <c r="BS309" t="s">
        <v>77</v>
      </c>
      <c r="BT309" t="s">
        <v>77</v>
      </c>
      <c r="BU309" t="s">
        <v>77</v>
      </c>
      <c r="BV309" t="s">
        <v>77</v>
      </c>
      <c r="BW309" t="s">
        <v>77</v>
      </c>
      <c r="BX309">
        <v>0</v>
      </c>
    </row>
    <row r="310" spans="1:76" x14ac:dyDescent="0.45">
      <c r="A310">
        <v>235</v>
      </c>
      <c r="B310" s="1">
        <v>45100.631249999999</v>
      </c>
      <c r="C310" t="s">
        <v>1154</v>
      </c>
      <c r="D310" t="s">
        <v>833</v>
      </c>
      <c r="E310" t="s">
        <v>834</v>
      </c>
      <c r="F310">
        <v>0</v>
      </c>
      <c r="G310" t="s">
        <v>1628</v>
      </c>
      <c r="H310" t="s">
        <v>1628</v>
      </c>
      <c r="I310" t="s">
        <v>1619</v>
      </c>
      <c r="J310" t="s">
        <v>542</v>
      </c>
      <c r="K310" t="s">
        <v>77</v>
      </c>
      <c r="L310" t="s">
        <v>74</v>
      </c>
      <c r="M310" t="s">
        <v>1157</v>
      </c>
      <c r="N310" t="s">
        <v>1158</v>
      </c>
      <c r="O310" t="s">
        <v>75</v>
      </c>
      <c r="P310">
        <v>1179574</v>
      </c>
      <c r="Q310" t="s">
        <v>76</v>
      </c>
      <c r="W310">
        <v>1</v>
      </c>
      <c r="AE310" t="s">
        <v>77</v>
      </c>
      <c r="AG310" t="s">
        <v>77</v>
      </c>
      <c r="AH310" t="s">
        <v>77</v>
      </c>
      <c r="AJ310" t="s">
        <v>77</v>
      </c>
      <c r="AK310" t="s">
        <v>77</v>
      </c>
      <c r="AQ310" t="s">
        <v>77</v>
      </c>
      <c r="AT310" t="s">
        <v>77</v>
      </c>
      <c r="AU310" t="s">
        <v>77</v>
      </c>
      <c r="AV310" t="s">
        <v>77</v>
      </c>
      <c r="AX310" t="s">
        <v>77</v>
      </c>
      <c r="BA310" t="s">
        <v>77</v>
      </c>
      <c r="BB310" t="s">
        <v>77</v>
      </c>
      <c r="BG310" t="s">
        <v>77</v>
      </c>
      <c r="BJ310" t="s">
        <v>77</v>
      </c>
      <c r="BK310" t="s">
        <v>77</v>
      </c>
      <c r="BM310" t="s">
        <v>77</v>
      </c>
      <c r="BS310" t="s">
        <v>77</v>
      </c>
      <c r="BT310" t="s">
        <v>77</v>
      </c>
      <c r="BU310" t="s">
        <v>77</v>
      </c>
      <c r="BV310" t="s">
        <v>77</v>
      </c>
      <c r="BW310" t="s">
        <v>77</v>
      </c>
      <c r="BX310">
        <v>0</v>
      </c>
    </row>
    <row r="311" spans="1:76" x14ac:dyDescent="0.45">
      <c r="A311">
        <v>235</v>
      </c>
      <c r="B311" s="1">
        <v>45100.631249999999</v>
      </c>
      <c r="C311" t="s">
        <v>1154</v>
      </c>
      <c r="D311" t="s">
        <v>833</v>
      </c>
      <c r="E311" t="s">
        <v>834</v>
      </c>
      <c r="F311">
        <v>0</v>
      </c>
      <c r="G311" t="s">
        <v>1628</v>
      </c>
      <c r="H311" t="s">
        <v>1628</v>
      </c>
      <c r="I311" t="s">
        <v>1619</v>
      </c>
      <c r="J311" t="s">
        <v>542</v>
      </c>
      <c r="K311" t="s">
        <v>77</v>
      </c>
      <c r="L311" t="s">
        <v>74</v>
      </c>
      <c r="M311" t="s">
        <v>1159</v>
      </c>
      <c r="N311" t="s">
        <v>1160</v>
      </c>
      <c r="O311" t="s">
        <v>75</v>
      </c>
      <c r="P311">
        <v>1177465</v>
      </c>
      <c r="Q311" t="s">
        <v>76</v>
      </c>
      <c r="W311">
        <v>1</v>
      </c>
      <c r="AE311" t="s">
        <v>77</v>
      </c>
      <c r="AG311" t="s">
        <v>77</v>
      </c>
      <c r="AH311" t="s">
        <v>77</v>
      </c>
      <c r="AJ311" t="s">
        <v>77</v>
      </c>
      <c r="AK311" t="s">
        <v>77</v>
      </c>
      <c r="AQ311" t="s">
        <v>77</v>
      </c>
      <c r="AT311" t="s">
        <v>77</v>
      </c>
      <c r="AU311" t="s">
        <v>77</v>
      </c>
      <c r="AV311" t="s">
        <v>77</v>
      </c>
      <c r="AX311" t="s">
        <v>77</v>
      </c>
      <c r="BA311" t="s">
        <v>77</v>
      </c>
      <c r="BB311" t="s">
        <v>77</v>
      </c>
      <c r="BG311" t="s">
        <v>77</v>
      </c>
      <c r="BJ311" t="s">
        <v>77</v>
      </c>
      <c r="BK311" t="s">
        <v>77</v>
      </c>
      <c r="BM311" t="s">
        <v>77</v>
      </c>
      <c r="BS311" t="s">
        <v>77</v>
      </c>
      <c r="BT311" t="s">
        <v>77</v>
      </c>
      <c r="BU311" t="s">
        <v>77</v>
      </c>
      <c r="BV311" t="s">
        <v>77</v>
      </c>
      <c r="BW311" t="s">
        <v>77</v>
      </c>
      <c r="BX311">
        <v>0</v>
      </c>
    </row>
    <row r="312" spans="1:76" x14ac:dyDescent="0.45">
      <c r="A312">
        <v>235</v>
      </c>
      <c r="B312" s="1">
        <v>45100.631249999999</v>
      </c>
      <c r="C312" t="s">
        <v>1154</v>
      </c>
      <c r="D312" t="s">
        <v>833</v>
      </c>
      <c r="E312" t="s">
        <v>834</v>
      </c>
      <c r="F312">
        <v>1</v>
      </c>
      <c r="G312" t="s">
        <v>1628</v>
      </c>
      <c r="H312" t="s">
        <v>1628</v>
      </c>
      <c r="I312" t="s">
        <v>1619</v>
      </c>
      <c r="J312" t="s">
        <v>542</v>
      </c>
      <c r="K312" t="s">
        <v>1161</v>
      </c>
      <c r="L312" t="s">
        <v>74</v>
      </c>
      <c r="M312" t="s">
        <v>1162</v>
      </c>
      <c r="N312" t="s">
        <v>1163</v>
      </c>
      <c r="O312" t="s">
        <v>75</v>
      </c>
      <c r="P312">
        <v>1167013</v>
      </c>
      <c r="Q312" t="s">
        <v>76</v>
      </c>
      <c r="R312">
        <v>1172834</v>
      </c>
      <c r="W312">
        <v>1</v>
      </c>
      <c r="Z312">
        <v>53879</v>
      </c>
      <c r="AA312">
        <v>41735</v>
      </c>
      <c r="AE312" t="s">
        <v>77</v>
      </c>
      <c r="AG312" t="s">
        <v>77</v>
      </c>
      <c r="AH312" t="s">
        <v>77</v>
      </c>
      <c r="AI312">
        <v>82500</v>
      </c>
      <c r="AJ312" t="s">
        <v>77</v>
      </c>
      <c r="AK312" t="s">
        <v>77</v>
      </c>
      <c r="AP312">
        <v>66505</v>
      </c>
      <c r="AQ312" t="s">
        <v>77</v>
      </c>
      <c r="AR312">
        <v>7280</v>
      </c>
      <c r="AT312" t="s">
        <v>77</v>
      </c>
      <c r="AU312" t="s">
        <v>77</v>
      </c>
      <c r="AV312" t="s">
        <v>77</v>
      </c>
      <c r="AW312">
        <v>73508</v>
      </c>
      <c r="AX312" t="s">
        <v>77</v>
      </c>
      <c r="AY312">
        <v>1200</v>
      </c>
      <c r="BA312" t="s">
        <v>77</v>
      </c>
      <c r="BB312" t="s">
        <v>77</v>
      </c>
      <c r="BC312">
        <v>15875</v>
      </c>
      <c r="BD312">
        <v>232910</v>
      </c>
      <c r="BE312">
        <v>0</v>
      </c>
      <c r="BG312" t="s">
        <v>77</v>
      </c>
      <c r="BJ312" t="s">
        <v>77</v>
      </c>
      <c r="BK312" t="s">
        <v>77</v>
      </c>
      <c r="BM312" t="s">
        <v>77</v>
      </c>
      <c r="BP312">
        <v>93250</v>
      </c>
      <c r="BS312" t="s">
        <v>77</v>
      </c>
      <c r="BT312" t="s">
        <v>77</v>
      </c>
      <c r="BU312" t="s">
        <v>77</v>
      </c>
      <c r="BV312" t="s">
        <v>77</v>
      </c>
      <c r="BW312" t="s">
        <v>77</v>
      </c>
      <c r="BX312">
        <v>0</v>
      </c>
    </row>
    <row r="313" spans="1:76" x14ac:dyDescent="0.45">
      <c r="A313">
        <v>235</v>
      </c>
      <c r="B313" s="1">
        <v>45100.631249999999</v>
      </c>
      <c r="C313" t="s">
        <v>1154</v>
      </c>
      <c r="D313" t="s">
        <v>833</v>
      </c>
      <c r="E313" t="s">
        <v>834</v>
      </c>
      <c r="F313">
        <v>0</v>
      </c>
      <c r="G313" t="s">
        <v>1628</v>
      </c>
      <c r="H313" t="s">
        <v>1628</v>
      </c>
      <c r="I313" t="s">
        <v>1619</v>
      </c>
      <c r="J313" t="s">
        <v>542</v>
      </c>
      <c r="K313" t="s">
        <v>77</v>
      </c>
      <c r="L313" t="s">
        <v>78</v>
      </c>
      <c r="M313" t="s">
        <v>1164</v>
      </c>
      <c r="N313" t="s">
        <v>77</v>
      </c>
      <c r="O313" t="s">
        <v>75</v>
      </c>
      <c r="P313">
        <v>218960</v>
      </c>
      <c r="Q313" t="s">
        <v>76</v>
      </c>
      <c r="AE313" t="s">
        <v>77</v>
      </c>
      <c r="AG313" t="s">
        <v>77</v>
      </c>
      <c r="AH313" t="s">
        <v>77</v>
      </c>
      <c r="AJ313" t="s">
        <v>77</v>
      </c>
      <c r="AK313" t="s">
        <v>77</v>
      </c>
      <c r="AQ313" t="s">
        <v>77</v>
      </c>
      <c r="AT313" t="s">
        <v>77</v>
      </c>
      <c r="AU313" t="s">
        <v>77</v>
      </c>
      <c r="AV313" t="s">
        <v>77</v>
      </c>
      <c r="AX313" t="s">
        <v>77</v>
      </c>
      <c r="BA313" t="s">
        <v>77</v>
      </c>
      <c r="BB313" t="s">
        <v>77</v>
      </c>
      <c r="BG313" t="s">
        <v>77</v>
      </c>
      <c r="BJ313" t="s">
        <v>77</v>
      </c>
      <c r="BK313" t="s">
        <v>77</v>
      </c>
      <c r="BM313" t="s">
        <v>77</v>
      </c>
      <c r="BS313" t="s">
        <v>77</v>
      </c>
      <c r="BT313" t="s">
        <v>77</v>
      </c>
      <c r="BU313" t="s">
        <v>77</v>
      </c>
      <c r="BV313" t="s">
        <v>77</v>
      </c>
      <c r="BW313" t="s">
        <v>77</v>
      </c>
      <c r="BX313">
        <v>0</v>
      </c>
    </row>
    <row r="314" spans="1:76" x14ac:dyDescent="0.45">
      <c r="A314">
        <v>235</v>
      </c>
      <c r="B314" s="1">
        <v>45100.631249999999</v>
      </c>
      <c r="C314" t="s">
        <v>1154</v>
      </c>
      <c r="D314" t="s">
        <v>833</v>
      </c>
      <c r="E314" t="s">
        <v>834</v>
      </c>
      <c r="F314">
        <v>1</v>
      </c>
      <c r="G314" t="s">
        <v>1628</v>
      </c>
      <c r="H314" t="s">
        <v>1628</v>
      </c>
      <c r="I314" t="s">
        <v>1619</v>
      </c>
      <c r="J314" t="s">
        <v>542</v>
      </c>
      <c r="K314" t="s">
        <v>1165</v>
      </c>
      <c r="L314" t="s">
        <v>78</v>
      </c>
      <c r="M314" t="s">
        <v>1166</v>
      </c>
      <c r="N314" t="s">
        <v>1167</v>
      </c>
      <c r="O314" t="s">
        <v>75</v>
      </c>
      <c r="P314">
        <v>284975</v>
      </c>
      <c r="Q314" t="s">
        <v>76</v>
      </c>
      <c r="R314">
        <v>251967.5</v>
      </c>
      <c r="Y314">
        <v>6000</v>
      </c>
      <c r="Z314">
        <v>0</v>
      </c>
      <c r="AA314">
        <v>0</v>
      </c>
      <c r="AB314">
        <v>0</v>
      </c>
      <c r="AC314">
        <v>0</v>
      </c>
      <c r="AD314">
        <v>0</v>
      </c>
      <c r="AE314" t="s">
        <v>77</v>
      </c>
      <c r="AG314" t="s">
        <v>77</v>
      </c>
      <c r="AH314" t="s">
        <v>98</v>
      </c>
      <c r="AI314">
        <v>0</v>
      </c>
      <c r="AJ314" t="s">
        <v>77</v>
      </c>
      <c r="AK314" t="s">
        <v>77</v>
      </c>
      <c r="AL314">
        <v>145080</v>
      </c>
      <c r="AM314">
        <v>14475</v>
      </c>
      <c r="AN314">
        <v>40050</v>
      </c>
      <c r="AO314">
        <v>4350</v>
      </c>
      <c r="AP314">
        <v>0</v>
      </c>
      <c r="AQ314" t="s">
        <v>77</v>
      </c>
      <c r="AR314">
        <v>0</v>
      </c>
      <c r="AS314">
        <v>72175</v>
      </c>
      <c r="AT314" t="s">
        <v>77</v>
      </c>
      <c r="AU314" t="s">
        <v>77</v>
      </c>
      <c r="AV314" t="s">
        <v>98</v>
      </c>
      <c r="AW314">
        <v>0</v>
      </c>
      <c r="AX314" t="s">
        <v>77</v>
      </c>
      <c r="AY314">
        <v>0</v>
      </c>
      <c r="AZ314">
        <v>0</v>
      </c>
      <c r="BA314" t="s">
        <v>98</v>
      </c>
      <c r="BB314" t="s">
        <v>98</v>
      </c>
      <c r="BC314">
        <v>0</v>
      </c>
      <c r="BD314">
        <v>0</v>
      </c>
      <c r="BE314">
        <v>0</v>
      </c>
      <c r="BG314" t="s">
        <v>98</v>
      </c>
      <c r="BJ314" t="s">
        <v>77</v>
      </c>
      <c r="BK314" t="s">
        <v>77</v>
      </c>
      <c r="BM314" t="s">
        <v>77</v>
      </c>
      <c r="BN314">
        <v>0</v>
      </c>
      <c r="BR314">
        <v>0</v>
      </c>
      <c r="BS314" t="s">
        <v>77</v>
      </c>
      <c r="BT314" t="s">
        <v>98</v>
      </c>
      <c r="BU314" t="s">
        <v>77</v>
      </c>
      <c r="BV314" t="s">
        <v>77</v>
      </c>
      <c r="BW314" t="s">
        <v>77</v>
      </c>
      <c r="BX314">
        <v>0</v>
      </c>
    </row>
    <row r="315" spans="1:76" x14ac:dyDescent="0.45">
      <c r="A315">
        <v>235</v>
      </c>
      <c r="B315" s="1">
        <v>45100.631249999999</v>
      </c>
      <c r="C315" t="s">
        <v>1154</v>
      </c>
      <c r="D315" t="s">
        <v>833</v>
      </c>
      <c r="E315" t="s">
        <v>834</v>
      </c>
      <c r="F315">
        <v>0</v>
      </c>
      <c r="G315" t="s">
        <v>1628</v>
      </c>
      <c r="H315" t="s">
        <v>1628</v>
      </c>
      <c r="I315" t="s">
        <v>1619</v>
      </c>
      <c r="J315" t="s">
        <v>542</v>
      </c>
      <c r="K315" t="s">
        <v>77</v>
      </c>
      <c r="L315" t="s">
        <v>80</v>
      </c>
      <c r="M315" t="s">
        <v>1164</v>
      </c>
      <c r="N315" t="s">
        <v>77</v>
      </c>
      <c r="O315" t="s">
        <v>75</v>
      </c>
      <c r="P315">
        <v>72900</v>
      </c>
      <c r="Q315" t="s">
        <v>76</v>
      </c>
      <c r="AE315" t="s">
        <v>77</v>
      </c>
      <c r="AG315" t="s">
        <v>77</v>
      </c>
      <c r="AH315" t="s">
        <v>77</v>
      </c>
      <c r="AJ315" t="s">
        <v>77</v>
      </c>
      <c r="AK315" t="s">
        <v>77</v>
      </c>
      <c r="AQ315" t="s">
        <v>77</v>
      </c>
      <c r="AT315" t="s">
        <v>77</v>
      </c>
      <c r="AU315" t="s">
        <v>77</v>
      </c>
      <c r="AV315" t="s">
        <v>77</v>
      </c>
      <c r="AX315" t="s">
        <v>77</v>
      </c>
      <c r="BA315" t="s">
        <v>77</v>
      </c>
      <c r="BB315" t="s">
        <v>77</v>
      </c>
      <c r="BG315" t="s">
        <v>77</v>
      </c>
      <c r="BJ315" t="s">
        <v>77</v>
      </c>
      <c r="BK315" t="s">
        <v>77</v>
      </c>
      <c r="BM315" t="s">
        <v>77</v>
      </c>
      <c r="BS315" t="s">
        <v>77</v>
      </c>
      <c r="BT315" t="s">
        <v>77</v>
      </c>
      <c r="BU315" t="s">
        <v>77</v>
      </c>
      <c r="BV315" t="s">
        <v>77</v>
      </c>
      <c r="BW315" t="s">
        <v>77</v>
      </c>
      <c r="BX315">
        <v>0</v>
      </c>
    </row>
    <row r="316" spans="1:76" x14ac:dyDescent="0.45">
      <c r="A316">
        <v>235</v>
      </c>
      <c r="B316" s="1">
        <v>45100.631249999999</v>
      </c>
      <c r="C316" t="s">
        <v>1154</v>
      </c>
      <c r="D316" t="s">
        <v>833</v>
      </c>
      <c r="E316" t="s">
        <v>834</v>
      </c>
      <c r="F316">
        <v>0</v>
      </c>
      <c r="G316" t="s">
        <v>1628</v>
      </c>
      <c r="H316" t="s">
        <v>1628</v>
      </c>
      <c r="I316" t="s">
        <v>1619</v>
      </c>
      <c r="J316" t="s">
        <v>542</v>
      </c>
      <c r="K316" t="s">
        <v>77</v>
      </c>
      <c r="L316" t="s">
        <v>79</v>
      </c>
      <c r="M316" t="s">
        <v>1168</v>
      </c>
      <c r="N316" t="s">
        <v>77</v>
      </c>
      <c r="O316" t="s">
        <v>75</v>
      </c>
      <c r="P316">
        <v>5850</v>
      </c>
      <c r="Q316" t="s">
        <v>76</v>
      </c>
      <c r="AE316" t="s">
        <v>77</v>
      </c>
      <c r="AG316" t="s">
        <v>77</v>
      </c>
      <c r="AH316" t="s">
        <v>77</v>
      </c>
      <c r="AJ316" t="s">
        <v>77</v>
      </c>
      <c r="AK316" t="s">
        <v>77</v>
      </c>
      <c r="AQ316" t="s">
        <v>77</v>
      </c>
      <c r="AT316" t="s">
        <v>77</v>
      </c>
      <c r="AU316" t="s">
        <v>77</v>
      </c>
      <c r="AV316" t="s">
        <v>77</v>
      </c>
      <c r="AX316" t="s">
        <v>77</v>
      </c>
      <c r="BA316" t="s">
        <v>77</v>
      </c>
      <c r="BB316" t="s">
        <v>77</v>
      </c>
      <c r="BG316" t="s">
        <v>77</v>
      </c>
      <c r="BJ316" t="s">
        <v>77</v>
      </c>
      <c r="BK316" t="s">
        <v>77</v>
      </c>
      <c r="BM316" t="s">
        <v>77</v>
      </c>
      <c r="BS316" t="s">
        <v>77</v>
      </c>
      <c r="BT316" t="s">
        <v>77</v>
      </c>
      <c r="BU316" t="s">
        <v>77</v>
      </c>
      <c r="BV316" t="s">
        <v>77</v>
      </c>
      <c r="BW316" t="s">
        <v>77</v>
      </c>
      <c r="BX316">
        <v>0</v>
      </c>
    </row>
    <row r="317" spans="1:76" x14ac:dyDescent="0.45">
      <c r="A317">
        <v>235</v>
      </c>
      <c r="B317" s="1">
        <v>45100.631249999999</v>
      </c>
      <c r="C317" t="s">
        <v>1154</v>
      </c>
      <c r="D317" t="s">
        <v>833</v>
      </c>
      <c r="E317" t="s">
        <v>834</v>
      </c>
      <c r="F317">
        <v>0</v>
      </c>
      <c r="G317" t="s">
        <v>1628</v>
      </c>
      <c r="H317" t="s">
        <v>1628</v>
      </c>
      <c r="I317" t="s">
        <v>1619</v>
      </c>
      <c r="J317" t="s">
        <v>542</v>
      </c>
      <c r="K317" t="s">
        <v>77</v>
      </c>
      <c r="L317" t="s">
        <v>79</v>
      </c>
      <c r="M317" t="s">
        <v>1169</v>
      </c>
      <c r="N317" t="s">
        <v>1170</v>
      </c>
      <c r="O317" t="s">
        <v>75</v>
      </c>
      <c r="P317">
        <v>21300</v>
      </c>
      <c r="Q317" t="s">
        <v>76</v>
      </c>
      <c r="AE317" t="s">
        <v>77</v>
      </c>
      <c r="AG317" t="s">
        <v>77</v>
      </c>
      <c r="AH317" t="s">
        <v>77</v>
      </c>
      <c r="AJ317" t="s">
        <v>77</v>
      </c>
      <c r="AK317" t="s">
        <v>77</v>
      </c>
      <c r="AQ317" t="s">
        <v>77</v>
      </c>
      <c r="AT317" t="s">
        <v>77</v>
      </c>
      <c r="AU317" t="s">
        <v>77</v>
      </c>
      <c r="AV317" t="s">
        <v>77</v>
      </c>
      <c r="AX317" t="s">
        <v>77</v>
      </c>
      <c r="BA317" t="s">
        <v>77</v>
      </c>
      <c r="BB317" t="s">
        <v>77</v>
      </c>
      <c r="BG317" t="s">
        <v>77</v>
      </c>
      <c r="BJ317" t="s">
        <v>77</v>
      </c>
      <c r="BK317" t="s">
        <v>77</v>
      </c>
      <c r="BM317" t="s">
        <v>77</v>
      </c>
      <c r="BS317" t="s">
        <v>77</v>
      </c>
      <c r="BT317" t="s">
        <v>77</v>
      </c>
      <c r="BU317" t="s">
        <v>77</v>
      </c>
      <c r="BV317" t="s">
        <v>77</v>
      </c>
      <c r="BW317" t="s">
        <v>77</v>
      </c>
      <c r="BX317">
        <v>0</v>
      </c>
    </row>
    <row r="318" spans="1:76" x14ac:dyDescent="0.45">
      <c r="A318">
        <v>235</v>
      </c>
      <c r="B318" s="1">
        <v>45100.631249999999</v>
      </c>
      <c r="C318" t="s">
        <v>1154</v>
      </c>
      <c r="D318" t="s">
        <v>833</v>
      </c>
      <c r="E318" t="s">
        <v>834</v>
      </c>
      <c r="F318">
        <v>1</v>
      </c>
      <c r="G318" t="s">
        <v>1628</v>
      </c>
      <c r="H318" t="s">
        <v>1628</v>
      </c>
      <c r="I318" t="s">
        <v>1619</v>
      </c>
      <c r="J318" t="s">
        <v>542</v>
      </c>
      <c r="K318" t="s">
        <v>856</v>
      </c>
      <c r="L318" t="s">
        <v>857</v>
      </c>
      <c r="M318" t="s">
        <v>1171</v>
      </c>
      <c r="N318" t="s">
        <v>1172</v>
      </c>
      <c r="O318" t="s">
        <v>75</v>
      </c>
      <c r="P318">
        <v>28000</v>
      </c>
      <c r="Q318" t="s">
        <v>76</v>
      </c>
      <c r="R318">
        <v>28000</v>
      </c>
      <c r="AE318" t="s">
        <v>1173</v>
      </c>
      <c r="AG318" t="s">
        <v>77</v>
      </c>
      <c r="AH318" t="s">
        <v>77</v>
      </c>
      <c r="AJ318" t="s">
        <v>77</v>
      </c>
      <c r="AK318" t="s">
        <v>77</v>
      </c>
      <c r="AP318">
        <v>2500</v>
      </c>
      <c r="AQ318" t="s">
        <v>77</v>
      </c>
      <c r="AT318" t="s">
        <v>77</v>
      </c>
      <c r="AU318" t="s">
        <v>77</v>
      </c>
      <c r="AV318" t="s">
        <v>77</v>
      </c>
      <c r="AX318" t="s">
        <v>77</v>
      </c>
      <c r="AY318">
        <v>1500</v>
      </c>
      <c r="BA318" t="s">
        <v>77</v>
      </c>
      <c r="BB318" t="s">
        <v>77</v>
      </c>
      <c r="BG318" t="s">
        <v>77</v>
      </c>
      <c r="BJ318" t="s">
        <v>77</v>
      </c>
      <c r="BK318" t="s">
        <v>77</v>
      </c>
      <c r="BM318" t="s">
        <v>77</v>
      </c>
      <c r="BS318" t="s">
        <v>77</v>
      </c>
      <c r="BT318" t="s">
        <v>77</v>
      </c>
      <c r="BU318" t="s">
        <v>77</v>
      </c>
      <c r="BV318" t="s">
        <v>77</v>
      </c>
      <c r="BW318" t="s">
        <v>77</v>
      </c>
      <c r="BX318">
        <v>0</v>
      </c>
    </row>
    <row r="319" spans="1:76" x14ac:dyDescent="0.45">
      <c r="A319">
        <v>235</v>
      </c>
      <c r="B319" s="1">
        <v>45100.631249999999</v>
      </c>
      <c r="C319" t="s">
        <v>1154</v>
      </c>
      <c r="D319" t="s">
        <v>833</v>
      </c>
      <c r="E319" t="s">
        <v>834</v>
      </c>
      <c r="F319">
        <v>1</v>
      </c>
      <c r="G319" t="s">
        <v>1628</v>
      </c>
      <c r="H319" t="s">
        <v>1628</v>
      </c>
      <c r="I319" t="s">
        <v>1619</v>
      </c>
      <c r="J319" t="s">
        <v>542</v>
      </c>
      <c r="K319" t="s">
        <v>856</v>
      </c>
      <c r="L319" t="s">
        <v>857</v>
      </c>
      <c r="M319" t="s">
        <v>1081</v>
      </c>
      <c r="N319" t="s">
        <v>1082</v>
      </c>
      <c r="O319" t="s">
        <v>75</v>
      </c>
      <c r="P319">
        <v>28000</v>
      </c>
      <c r="Q319" t="s">
        <v>76</v>
      </c>
      <c r="R319">
        <v>28000</v>
      </c>
      <c r="Y319">
        <v>0</v>
      </c>
      <c r="Z319">
        <v>0</v>
      </c>
      <c r="AA319">
        <v>0</v>
      </c>
      <c r="AB319">
        <v>0</v>
      </c>
      <c r="AC319">
        <v>0</v>
      </c>
      <c r="AD319">
        <v>0</v>
      </c>
      <c r="AE319" t="s">
        <v>77</v>
      </c>
      <c r="AG319" t="s">
        <v>1174</v>
      </c>
      <c r="AH319" t="s">
        <v>98</v>
      </c>
      <c r="AI319">
        <v>0</v>
      </c>
      <c r="AJ319" t="s">
        <v>77</v>
      </c>
      <c r="AK319" t="s">
        <v>77</v>
      </c>
      <c r="AL319">
        <v>0</v>
      </c>
      <c r="AM319">
        <v>0</v>
      </c>
      <c r="AN319">
        <v>0</v>
      </c>
      <c r="AO319">
        <v>0</v>
      </c>
      <c r="AP319">
        <v>0</v>
      </c>
      <c r="AQ319" t="s">
        <v>77</v>
      </c>
      <c r="AR319">
        <v>0</v>
      </c>
      <c r="AS319">
        <v>37500</v>
      </c>
      <c r="AT319" t="s">
        <v>77</v>
      </c>
      <c r="AU319" t="s">
        <v>77</v>
      </c>
      <c r="AV319" t="s">
        <v>98</v>
      </c>
      <c r="AW319">
        <v>0</v>
      </c>
      <c r="AX319" t="s">
        <v>77</v>
      </c>
      <c r="AY319">
        <v>0</v>
      </c>
      <c r="AZ319">
        <v>0</v>
      </c>
      <c r="BA319" t="s">
        <v>98</v>
      </c>
      <c r="BB319" t="s">
        <v>98</v>
      </c>
      <c r="BC319">
        <v>0</v>
      </c>
      <c r="BD319">
        <v>0</v>
      </c>
      <c r="BE319">
        <v>0</v>
      </c>
      <c r="BG319" t="s">
        <v>98</v>
      </c>
      <c r="BJ319" t="s">
        <v>77</v>
      </c>
      <c r="BK319" t="s">
        <v>77</v>
      </c>
      <c r="BM319" t="s">
        <v>77</v>
      </c>
      <c r="BN319">
        <v>0</v>
      </c>
      <c r="BR319">
        <v>0</v>
      </c>
      <c r="BS319" t="s">
        <v>77</v>
      </c>
      <c r="BT319" t="s">
        <v>98</v>
      </c>
      <c r="BU319" t="s">
        <v>77</v>
      </c>
      <c r="BV319" t="s">
        <v>77</v>
      </c>
      <c r="BW319" t="s">
        <v>77</v>
      </c>
      <c r="BX319">
        <v>0</v>
      </c>
    </row>
    <row r="320" spans="1:76" x14ac:dyDescent="0.45">
      <c r="A320">
        <v>242</v>
      </c>
      <c r="B320" s="1">
        <v>45132.871527777781</v>
      </c>
      <c r="C320" t="s">
        <v>1175</v>
      </c>
      <c r="D320" t="s">
        <v>833</v>
      </c>
      <c r="E320" t="s">
        <v>1176</v>
      </c>
      <c r="F320">
        <v>1</v>
      </c>
      <c r="G320" t="s">
        <v>1628</v>
      </c>
      <c r="H320" t="s">
        <v>1628</v>
      </c>
      <c r="I320" t="s">
        <v>1627</v>
      </c>
      <c r="J320" t="s">
        <v>542</v>
      </c>
      <c r="K320" t="s">
        <v>1177</v>
      </c>
      <c r="L320" t="s">
        <v>74</v>
      </c>
      <c r="M320" t="s">
        <v>1178</v>
      </c>
      <c r="N320" t="s">
        <v>1179</v>
      </c>
      <c r="O320" t="s">
        <v>75</v>
      </c>
      <c r="P320">
        <v>429995</v>
      </c>
      <c r="Q320" t="s">
        <v>76</v>
      </c>
      <c r="R320">
        <v>429995</v>
      </c>
      <c r="Y320">
        <v>0</v>
      </c>
      <c r="Z320">
        <v>0</v>
      </c>
      <c r="AA320">
        <v>0</v>
      </c>
      <c r="AB320">
        <v>0</v>
      </c>
      <c r="AC320">
        <v>0</v>
      </c>
      <c r="AD320">
        <v>0</v>
      </c>
      <c r="AE320" t="s">
        <v>77</v>
      </c>
      <c r="AG320" t="s">
        <v>77</v>
      </c>
      <c r="AH320" t="s">
        <v>98</v>
      </c>
      <c r="AI320">
        <v>32500</v>
      </c>
      <c r="AJ320" t="s">
        <v>77</v>
      </c>
      <c r="AK320" t="s">
        <v>77</v>
      </c>
      <c r="AL320">
        <v>0</v>
      </c>
      <c r="AM320">
        <v>0</v>
      </c>
      <c r="AN320">
        <v>0</v>
      </c>
      <c r="AO320">
        <v>0</v>
      </c>
      <c r="AP320">
        <v>21650</v>
      </c>
      <c r="AQ320" t="s">
        <v>77</v>
      </c>
      <c r="AR320">
        <v>1400</v>
      </c>
      <c r="AS320">
        <v>0</v>
      </c>
      <c r="AT320" t="s">
        <v>77</v>
      </c>
      <c r="AU320" t="s">
        <v>77</v>
      </c>
      <c r="AV320" t="s">
        <v>98</v>
      </c>
      <c r="AW320">
        <v>32045</v>
      </c>
      <c r="AX320" t="s">
        <v>77</v>
      </c>
      <c r="AY320">
        <v>750</v>
      </c>
      <c r="AZ320">
        <v>0</v>
      </c>
      <c r="BA320" t="s">
        <v>98</v>
      </c>
      <c r="BB320" t="s">
        <v>98</v>
      </c>
      <c r="BC320">
        <v>0</v>
      </c>
      <c r="BD320">
        <v>74601</v>
      </c>
      <c r="BE320">
        <v>0</v>
      </c>
      <c r="BG320" t="s">
        <v>98</v>
      </c>
      <c r="BJ320" t="s">
        <v>77</v>
      </c>
      <c r="BK320" t="s">
        <v>77</v>
      </c>
      <c r="BM320" t="s">
        <v>77</v>
      </c>
      <c r="BN320">
        <v>0</v>
      </c>
      <c r="BR320">
        <v>0</v>
      </c>
      <c r="BS320" t="s">
        <v>77</v>
      </c>
      <c r="BT320" t="s">
        <v>98</v>
      </c>
      <c r="BU320" t="s">
        <v>77</v>
      </c>
      <c r="BV320" t="s">
        <v>77</v>
      </c>
      <c r="BW320" t="s">
        <v>77</v>
      </c>
      <c r="BX320">
        <v>0</v>
      </c>
    </row>
    <row r="321" spans="1:76" x14ac:dyDescent="0.45">
      <c r="A321">
        <v>242</v>
      </c>
      <c r="B321" s="1">
        <v>45132.871527777781</v>
      </c>
      <c r="C321" t="s">
        <v>1175</v>
      </c>
      <c r="D321" t="s">
        <v>833</v>
      </c>
      <c r="E321" t="s">
        <v>1176</v>
      </c>
      <c r="F321">
        <v>1</v>
      </c>
      <c r="G321" t="s">
        <v>1628</v>
      </c>
      <c r="H321" t="s">
        <v>1628</v>
      </c>
      <c r="I321" t="s">
        <v>1627</v>
      </c>
      <c r="J321" t="s">
        <v>542</v>
      </c>
      <c r="K321" t="s">
        <v>1180</v>
      </c>
      <c r="L321" t="s">
        <v>78</v>
      </c>
      <c r="M321" t="s">
        <v>1181</v>
      </c>
      <c r="N321" t="s">
        <v>1182</v>
      </c>
      <c r="O321" t="s">
        <v>75</v>
      </c>
      <c r="P321">
        <v>105550</v>
      </c>
      <c r="Q321" t="s">
        <v>546</v>
      </c>
      <c r="R321">
        <v>105550</v>
      </c>
      <c r="Y321">
        <v>0</v>
      </c>
      <c r="Z321">
        <v>0</v>
      </c>
      <c r="AA321">
        <v>0</v>
      </c>
      <c r="AB321">
        <v>14700</v>
      </c>
      <c r="AC321">
        <v>0</v>
      </c>
      <c r="AD321">
        <v>0</v>
      </c>
      <c r="AE321" t="s">
        <v>77</v>
      </c>
      <c r="AG321" t="s">
        <v>77</v>
      </c>
      <c r="AH321" t="s">
        <v>98</v>
      </c>
      <c r="AI321">
        <v>0</v>
      </c>
      <c r="AJ321" t="s">
        <v>77</v>
      </c>
      <c r="AK321" t="s">
        <v>77</v>
      </c>
      <c r="AL321">
        <v>11350</v>
      </c>
      <c r="AM321">
        <v>3500</v>
      </c>
      <c r="AN321">
        <v>16750</v>
      </c>
      <c r="AO321">
        <v>1500</v>
      </c>
      <c r="AP321">
        <v>0</v>
      </c>
      <c r="AQ321" t="s">
        <v>77</v>
      </c>
      <c r="AR321">
        <v>0</v>
      </c>
      <c r="AS321">
        <v>23450</v>
      </c>
      <c r="AT321" t="s">
        <v>77</v>
      </c>
      <c r="AU321" t="s">
        <v>77</v>
      </c>
      <c r="AV321" t="s">
        <v>98</v>
      </c>
      <c r="AW321">
        <v>0</v>
      </c>
      <c r="AX321" t="s">
        <v>77</v>
      </c>
      <c r="AY321">
        <v>0</v>
      </c>
      <c r="AZ321">
        <v>0</v>
      </c>
      <c r="BA321" t="s">
        <v>98</v>
      </c>
      <c r="BB321" t="s">
        <v>98</v>
      </c>
      <c r="BC321">
        <v>0</v>
      </c>
      <c r="BD321">
        <v>0</v>
      </c>
      <c r="BE321">
        <v>0</v>
      </c>
      <c r="BG321" t="s">
        <v>98</v>
      </c>
      <c r="BJ321" t="s">
        <v>77</v>
      </c>
      <c r="BK321" t="s">
        <v>77</v>
      </c>
      <c r="BM321" t="s">
        <v>77</v>
      </c>
      <c r="BN321">
        <v>0</v>
      </c>
      <c r="BR321">
        <v>0</v>
      </c>
      <c r="BS321" t="s">
        <v>77</v>
      </c>
      <c r="BT321" t="s">
        <v>98</v>
      </c>
      <c r="BU321" t="s">
        <v>77</v>
      </c>
      <c r="BV321" t="s">
        <v>77</v>
      </c>
      <c r="BW321" t="s">
        <v>77</v>
      </c>
      <c r="BX321">
        <v>0</v>
      </c>
    </row>
    <row r="322" spans="1:76" x14ac:dyDescent="0.45">
      <c r="A322">
        <v>243</v>
      </c>
      <c r="B322" s="1">
        <v>45132.877083333333</v>
      </c>
      <c r="C322" t="s">
        <v>1183</v>
      </c>
      <c r="D322" t="s">
        <v>833</v>
      </c>
      <c r="E322" t="s">
        <v>1184</v>
      </c>
      <c r="F322">
        <v>1</v>
      </c>
      <c r="G322" t="s">
        <v>1628</v>
      </c>
      <c r="H322" t="s">
        <v>1628</v>
      </c>
      <c r="I322" t="s">
        <v>1627</v>
      </c>
      <c r="J322" t="s">
        <v>542</v>
      </c>
      <c r="K322" t="s">
        <v>543</v>
      </c>
      <c r="L322" t="s">
        <v>74</v>
      </c>
      <c r="M322" t="s">
        <v>1185</v>
      </c>
      <c r="N322" t="s">
        <v>1186</v>
      </c>
      <c r="O322" t="s">
        <v>75</v>
      </c>
      <c r="P322">
        <v>1392924.55</v>
      </c>
      <c r="Q322" t="s">
        <v>76</v>
      </c>
      <c r="R322">
        <v>1392924.55</v>
      </c>
      <c r="Y322">
        <v>0</v>
      </c>
      <c r="Z322">
        <v>39984</v>
      </c>
      <c r="AA322">
        <v>0</v>
      </c>
      <c r="AB322">
        <v>0</v>
      </c>
      <c r="AC322">
        <v>0</v>
      </c>
      <c r="AD322">
        <v>0</v>
      </c>
      <c r="AE322" t="s">
        <v>77</v>
      </c>
      <c r="AG322" t="s">
        <v>1187</v>
      </c>
      <c r="AH322" t="s">
        <v>98</v>
      </c>
      <c r="AI322">
        <v>110000</v>
      </c>
      <c r="AJ322" t="s">
        <v>77</v>
      </c>
      <c r="AK322" t="s">
        <v>77</v>
      </c>
      <c r="AL322">
        <v>0</v>
      </c>
      <c r="AM322">
        <v>0</v>
      </c>
      <c r="AN322">
        <v>0</v>
      </c>
      <c r="AO322">
        <v>0</v>
      </c>
      <c r="AP322">
        <v>0</v>
      </c>
      <c r="AQ322" t="s">
        <v>77</v>
      </c>
      <c r="AR322">
        <v>0</v>
      </c>
      <c r="AS322">
        <v>0</v>
      </c>
      <c r="AT322" t="s">
        <v>77</v>
      </c>
      <c r="AU322" t="s">
        <v>77</v>
      </c>
      <c r="AV322" t="s">
        <v>98</v>
      </c>
      <c r="AW322">
        <v>0</v>
      </c>
      <c r="AX322" t="s">
        <v>77</v>
      </c>
      <c r="AY322">
        <v>670423</v>
      </c>
      <c r="AZ322">
        <v>0</v>
      </c>
      <c r="BA322" t="s">
        <v>98</v>
      </c>
      <c r="BB322" t="s">
        <v>98</v>
      </c>
      <c r="BC322">
        <v>11000</v>
      </c>
      <c r="BD322">
        <v>94082</v>
      </c>
      <c r="BE322">
        <v>48406</v>
      </c>
      <c r="BG322" t="s">
        <v>98</v>
      </c>
      <c r="BJ322" t="s">
        <v>77</v>
      </c>
      <c r="BK322" t="s">
        <v>77</v>
      </c>
      <c r="BM322" t="s">
        <v>77</v>
      </c>
      <c r="BN322">
        <v>0</v>
      </c>
      <c r="BR322">
        <v>0</v>
      </c>
      <c r="BS322" t="s">
        <v>77</v>
      </c>
      <c r="BT322" t="s">
        <v>98</v>
      </c>
      <c r="BU322" t="s">
        <v>77</v>
      </c>
      <c r="BV322" t="s">
        <v>77</v>
      </c>
      <c r="BW322" t="s">
        <v>77</v>
      </c>
      <c r="BX322">
        <v>0</v>
      </c>
    </row>
    <row r="323" spans="1:76" x14ac:dyDescent="0.45">
      <c r="A323">
        <v>243</v>
      </c>
      <c r="B323" s="1">
        <v>45132.877083333333</v>
      </c>
      <c r="C323" t="s">
        <v>1183</v>
      </c>
      <c r="D323" t="s">
        <v>833</v>
      </c>
      <c r="E323" t="s">
        <v>1184</v>
      </c>
      <c r="F323">
        <v>1</v>
      </c>
      <c r="G323" t="s">
        <v>1628</v>
      </c>
      <c r="H323" t="s">
        <v>1628</v>
      </c>
      <c r="I323" t="s">
        <v>1627</v>
      </c>
      <c r="J323" t="s">
        <v>542</v>
      </c>
      <c r="K323" t="s">
        <v>1188</v>
      </c>
      <c r="L323" t="s">
        <v>78</v>
      </c>
      <c r="M323" t="s">
        <v>1188</v>
      </c>
      <c r="N323" t="s">
        <v>1189</v>
      </c>
      <c r="O323" t="s">
        <v>75</v>
      </c>
      <c r="P323">
        <v>60000</v>
      </c>
      <c r="Q323" t="s">
        <v>546</v>
      </c>
      <c r="R323">
        <v>60000</v>
      </c>
      <c r="Y323">
        <v>0</v>
      </c>
      <c r="Z323">
        <v>0</v>
      </c>
      <c r="AA323">
        <v>0</v>
      </c>
      <c r="AB323">
        <v>0</v>
      </c>
      <c r="AC323">
        <v>0</v>
      </c>
      <c r="AD323">
        <v>0</v>
      </c>
      <c r="AE323" t="s">
        <v>77</v>
      </c>
      <c r="AG323" t="s">
        <v>77</v>
      </c>
      <c r="AH323" t="s">
        <v>98</v>
      </c>
      <c r="AI323">
        <v>0</v>
      </c>
      <c r="AJ323" t="s">
        <v>77</v>
      </c>
      <c r="AK323" t="s">
        <v>77</v>
      </c>
      <c r="AL323">
        <v>56000</v>
      </c>
      <c r="AM323">
        <v>2950</v>
      </c>
      <c r="AN323">
        <v>19850</v>
      </c>
      <c r="AO323">
        <v>3200</v>
      </c>
      <c r="AP323">
        <v>0</v>
      </c>
      <c r="AQ323" t="s">
        <v>77</v>
      </c>
      <c r="AR323">
        <v>0</v>
      </c>
      <c r="AS323">
        <v>0</v>
      </c>
      <c r="AT323" t="s">
        <v>77</v>
      </c>
      <c r="AU323" t="s">
        <v>77</v>
      </c>
      <c r="AV323" t="s">
        <v>98</v>
      </c>
      <c r="AW323">
        <v>0</v>
      </c>
      <c r="AX323" t="s">
        <v>77</v>
      </c>
      <c r="AY323">
        <v>0</v>
      </c>
      <c r="AZ323">
        <v>0</v>
      </c>
      <c r="BA323" t="s">
        <v>98</v>
      </c>
      <c r="BB323" t="s">
        <v>98</v>
      </c>
      <c r="BC323">
        <v>0</v>
      </c>
      <c r="BD323">
        <v>0</v>
      </c>
      <c r="BE323">
        <v>0</v>
      </c>
      <c r="BG323" t="s">
        <v>98</v>
      </c>
      <c r="BJ323" t="s">
        <v>77</v>
      </c>
      <c r="BK323" t="s">
        <v>77</v>
      </c>
      <c r="BM323" t="s">
        <v>77</v>
      </c>
      <c r="BN323">
        <v>0</v>
      </c>
      <c r="BR323">
        <v>0</v>
      </c>
      <c r="BS323" t="s">
        <v>77</v>
      </c>
      <c r="BT323" t="s">
        <v>98</v>
      </c>
      <c r="BU323" t="s">
        <v>77</v>
      </c>
      <c r="BV323" t="s">
        <v>77</v>
      </c>
      <c r="BW323" t="s">
        <v>77</v>
      </c>
      <c r="BX323">
        <v>0</v>
      </c>
    </row>
    <row r="324" spans="1:76" x14ac:dyDescent="0.45">
      <c r="A324">
        <v>243</v>
      </c>
      <c r="B324" s="1">
        <v>45132.877083333333</v>
      </c>
      <c r="C324" t="s">
        <v>1183</v>
      </c>
      <c r="D324" t="s">
        <v>833</v>
      </c>
      <c r="E324" t="s">
        <v>1184</v>
      </c>
      <c r="F324">
        <v>1</v>
      </c>
      <c r="G324" t="s">
        <v>1628</v>
      </c>
      <c r="H324" t="s">
        <v>1628</v>
      </c>
      <c r="I324" t="s">
        <v>1627</v>
      </c>
      <c r="J324" t="s">
        <v>542</v>
      </c>
      <c r="K324" t="s">
        <v>1190</v>
      </c>
      <c r="L324" t="s">
        <v>80</v>
      </c>
      <c r="M324" t="s">
        <v>1191</v>
      </c>
      <c r="N324" t="s">
        <v>1192</v>
      </c>
      <c r="O324" t="s">
        <v>75</v>
      </c>
      <c r="P324">
        <v>120000</v>
      </c>
      <c r="Q324" t="s">
        <v>546</v>
      </c>
      <c r="R324">
        <v>120000</v>
      </c>
      <c r="Y324">
        <v>0</v>
      </c>
      <c r="Z324">
        <v>0</v>
      </c>
      <c r="AA324">
        <v>0</v>
      </c>
      <c r="AB324">
        <v>0</v>
      </c>
      <c r="AC324">
        <v>0</v>
      </c>
      <c r="AD324">
        <v>0</v>
      </c>
      <c r="AE324" t="s">
        <v>77</v>
      </c>
      <c r="AG324" t="s">
        <v>77</v>
      </c>
      <c r="AH324" t="s">
        <v>98</v>
      </c>
      <c r="AI324">
        <v>0</v>
      </c>
      <c r="AJ324" t="s">
        <v>77</v>
      </c>
      <c r="AK324" t="s">
        <v>77</v>
      </c>
      <c r="AL324">
        <v>0</v>
      </c>
      <c r="AM324">
        <v>0</v>
      </c>
      <c r="AN324">
        <v>0</v>
      </c>
      <c r="AO324">
        <v>0</v>
      </c>
      <c r="AP324">
        <v>0</v>
      </c>
      <c r="AQ324" t="s">
        <v>77</v>
      </c>
      <c r="AR324">
        <v>0</v>
      </c>
      <c r="AS324">
        <v>183400</v>
      </c>
      <c r="AT324" t="s">
        <v>77</v>
      </c>
      <c r="AU324" t="s">
        <v>77</v>
      </c>
      <c r="AV324" t="s">
        <v>98</v>
      </c>
      <c r="AW324">
        <v>0</v>
      </c>
      <c r="AX324" t="s">
        <v>77</v>
      </c>
      <c r="AY324">
        <v>0</v>
      </c>
      <c r="AZ324">
        <v>0</v>
      </c>
      <c r="BA324" t="s">
        <v>98</v>
      </c>
      <c r="BB324" t="s">
        <v>98</v>
      </c>
      <c r="BC324">
        <v>0</v>
      </c>
      <c r="BD324">
        <v>0</v>
      </c>
      <c r="BE324">
        <v>0</v>
      </c>
      <c r="BG324" t="s">
        <v>98</v>
      </c>
      <c r="BJ324" t="s">
        <v>77</v>
      </c>
      <c r="BK324" t="s">
        <v>77</v>
      </c>
      <c r="BM324" t="s">
        <v>77</v>
      </c>
      <c r="BN324">
        <v>0</v>
      </c>
      <c r="BR324">
        <v>0</v>
      </c>
      <c r="BS324" t="s">
        <v>77</v>
      </c>
      <c r="BT324" t="s">
        <v>98</v>
      </c>
      <c r="BU324" t="s">
        <v>77</v>
      </c>
      <c r="BV324" t="s">
        <v>77</v>
      </c>
      <c r="BW324" t="s">
        <v>77</v>
      </c>
      <c r="BX324">
        <v>0</v>
      </c>
    </row>
    <row r="325" spans="1:76" x14ac:dyDescent="0.45">
      <c r="A325">
        <v>244</v>
      </c>
      <c r="B325" s="1">
        <v>45133.807638888888</v>
      </c>
      <c r="C325" t="s">
        <v>1193</v>
      </c>
      <c r="D325" t="s">
        <v>833</v>
      </c>
      <c r="E325" t="s">
        <v>881</v>
      </c>
      <c r="F325">
        <v>1</v>
      </c>
      <c r="G325" t="s">
        <v>1628</v>
      </c>
      <c r="H325" t="s">
        <v>1628</v>
      </c>
      <c r="I325" t="s">
        <v>1626</v>
      </c>
      <c r="J325" t="s">
        <v>542</v>
      </c>
      <c r="K325" t="s">
        <v>1194</v>
      </c>
      <c r="L325" t="s">
        <v>74</v>
      </c>
      <c r="M325" t="s">
        <v>1195</v>
      </c>
      <c r="N325" t="s">
        <v>1196</v>
      </c>
      <c r="O325" t="s">
        <v>75</v>
      </c>
      <c r="P325">
        <v>2029609.94</v>
      </c>
      <c r="Q325" t="s">
        <v>76</v>
      </c>
      <c r="R325">
        <v>2029609.94</v>
      </c>
      <c r="Y325">
        <v>0</v>
      </c>
      <c r="Z325">
        <v>0</v>
      </c>
      <c r="AA325">
        <v>0</v>
      </c>
      <c r="AB325">
        <v>0</v>
      </c>
      <c r="AC325">
        <v>0</v>
      </c>
      <c r="AD325">
        <v>0</v>
      </c>
      <c r="AE325" t="s">
        <v>77</v>
      </c>
      <c r="AG325" t="s">
        <v>1197</v>
      </c>
      <c r="AH325" t="s">
        <v>98</v>
      </c>
      <c r="AI325">
        <v>110000</v>
      </c>
      <c r="AJ325" t="s">
        <v>77</v>
      </c>
      <c r="AK325" t="s">
        <v>77</v>
      </c>
      <c r="AL325">
        <v>0</v>
      </c>
      <c r="AM325">
        <v>0</v>
      </c>
      <c r="AN325">
        <v>0</v>
      </c>
      <c r="AO325">
        <v>0</v>
      </c>
      <c r="AP325">
        <v>120400</v>
      </c>
      <c r="AQ325" t="s">
        <v>77</v>
      </c>
      <c r="AR325">
        <v>9300</v>
      </c>
      <c r="AS325">
        <v>0</v>
      </c>
      <c r="AT325" t="s">
        <v>77</v>
      </c>
      <c r="AU325" t="s">
        <v>77</v>
      </c>
      <c r="AV325" t="s">
        <v>98</v>
      </c>
      <c r="AW325">
        <v>141240</v>
      </c>
      <c r="AX325" t="s">
        <v>77</v>
      </c>
      <c r="AY325">
        <v>1000</v>
      </c>
      <c r="AZ325">
        <v>0</v>
      </c>
      <c r="BA325" t="s">
        <v>98</v>
      </c>
      <c r="BB325" t="s">
        <v>98</v>
      </c>
      <c r="BC325">
        <v>0</v>
      </c>
      <c r="BD325">
        <v>359390.5</v>
      </c>
      <c r="BE325">
        <v>0</v>
      </c>
      <c r="BG325" t="s">
        <v>98</v>
      </c>
      <c r="BJ325" t="s">
        <v>77</v>
      </c>
      <c r="BK325" t="s">
        <v>77</v>
      </c>
      <c r="BM325" t="s">
        <v>77</v>
      </c>
      <c r="BN325">
        <v>0</v>
      </c>
      <c r="BR325">
        <v>0</v>
      </c>
      <c r="BS325" t="s">
        <v>77</v>
      </c>
      <c r="BT325" t="s">
        <v>98</v>
      </c>
      <c r="BU325" t="s">
        <v>77</v>
      </c>
      <c r="BV325" t="s">
        <v>77</v>
      </c>
      <c r="BW325" t="s">
        <v>77</v>
      </c>
      <c r="BX325">
        <v>0</v>
      </c>
    </row>
    <row r="326" spans="1:76" x14ac:dyDescent="0.45">
      <c r="A326">
        <v>244</v>
      </c>
      <c r="B326" s="1">
        <v>45133.807638888888</v>
      </c>
      <c r="C326" t="s">
        <v>1193</v>
      </c>
      <c r="D326" t="s">
        <v>833</v>
      </c>
      <c r="E326" t="s">
        <v>881</v>
      </c>
      <c r="F326">
        <v>1</v>
      </c>
      <c r="G326" t="s">
        <v>1628</v>
      </c>
      <c r="H326" t="s">
        <v>1628</v>
      </c>
      <c r="I326" t="s">
        <v>1626</v>
      </c>
      <c r="J326" t="s">
        <v>542</v>
      </c>
      <c r="K326" t="s">
        <v>602</v>
      </c>
      <c r="L326" t="s">
        <v>78</v>
      </c>
      <c r="M326" t="s">
        <v>1198</v>
      </c>
      <c r="N326" t="s">
        <v>840</v>
      </c>
      <c r="O326" t="s">
        <v>75</v>
      </c>
      <c r="P326">
        <v>128668.1</v>
      </c>
      <c r="Q326" t="s">
        <v>546</v>
      </c>
      <c r="R326">
        <v>128668.1</v>
      </c>
      <c r="Y326">
        <v>0</v>
      </c>
      <c r="Z326">
        <v>0</v>
      </c>
      <c r="AA326">
        <v>0</v>
      </c>
      <c r="AB326">
        <v>13630</v>
      </c>
      <c r="AC326">
        <v>0</v>
      </c>
      <c r="AD326">
        <v>0</v>
      </c>
      <c r="AE326" t="s">
        <v>77</v>
      </c>
      <c r="AG326" t="s">
        <v>1199</v>
      </c>
      <c r="AH326" t="s">
        <v>98</v>
      </c>
      <c r="AI326">
        <v>0</v>
      </c>
      <c r="AJ326" t="s">
        <v>77</v>
      </c>
      <c r="AK326" t="s">
        <v>77</v>
      </c>
      <c r="AL326">
        <v>60988</v>
      </c>
      <c r="AM326">
        <v>14075</v>
      </c>
      <c r="AN326">
        <v>26800</v>
      </c>
      <c r="AO326">
        <v>0</v>
      </c>
      <c r="AP326">
        <v>0</v>
      </c>
      <c r="AQ326" t="s">
        <v>77</v>
      </c>
      <c r="AR326">
        <v>0</v>
      </c>
      <c r="AS326">
        <v>0</v>
      </c>
      <c r="AT326" t="s">
        <v>77</v>
      </c>
      <c r="AU326" t="s">
        <v>77</v>
      </c>
      <c r="AV326" t="s">
        <v>98</v>
      </c>
      <c r="AW326">
        <v>0</v>
      </c>
      <c r="AX326" t="s">
        <v>77</v>
      </c>
      <c r="AY326">
        <v>0</v>
      </c>
      <c r="AZ326">
        <v>0</v>
      </c>
      <c r="BA326" t="s">
        <v>98</v>
      </c>
      <c r="BB326" t="s">
        <v>98</v>
      </c>
      <c r="BC326">
        <v>0</v>
      </c>
      <c r="BD326">
        <v>0</v>
      </c>
      <c r="BE326">
        <v>0</v>
      </c>
      <c r="BG326" t="s">
        <v>98</v>
      </c>
      <c r="BJ326" t="s">
        <v>77</v>
      </c>
      <c r="BK326" t="s">
        <v>77</v>
      </c>
      <c r="BM326" t="s">
        <v>77</v>
      </c>
      <c r="BN326">
        <v>0</v>
      </c>
      <c r="BR326">
        <v>0</v>
      </c>
      <c r="BS326" t="s">
        <v>77</v>
      </c>
      <c r="BT326" t="s">
        <v>98</v>
      </c>
      <c r="BU326" t="s">
        <v>77</v>
      </c>
      <c r="BV326" t="s">
        <v>77</v>
      </c>
      <c r="BW326" t="s">
        <v>77</v>
      </c>
      <c r="BX326">
        <v>0</v>
      </c>
    </row>
    <row r="327" spans="1:76" x14ac:dyDescent="0.45">
      <c r="A327">
        <v>244</v>
      </c>
      <c r="B327" s="1">
        <v>45133.807638888888</v>
      </c>
      <c r="C327" t="s">
        <v>1193</v>
      </c>
      <c r="D327" t="s">
        <v>833</v>
      </c>
      <c r="E327" t="s">
        <v>881</v>
      </c>
      <c r="F327">
        <v>1</v>
      </c>
      <c r="G327" t="s">
        <v>1628</v>
      </c>
      <c r="H327" t="s">
        <v>1628</v>
      </c>
      <c r="I327" t="s">
        <v>1626</v>
      </c>
      <c r="J327" t="s">
        <v>542</v>
      </c>
      <c r="K327" t="s">
        <v>594</v>
      </c>
      <c r="L327" t="s">
        <v>87</v>
      </c>
      <c r="M327" t="s">
        <v>841</v>
      </c>
      <c r="N327" t="s">
        <v>842</v>
      </c>
      <c r="O327" t="s">
        <v>75</v>
      </c>
      <c r="P327">
        <v>246600</v>
      </c>
      <c r="Q327" t="s">
        <v>546</v>
      </c>
      <c r="R327">
        <v>246600</v>
      </c>
      <c r="Y327">
        <v>0</v>
      </c>
      <c r="Z327">
        <v>0</v>
      </c>
      <c r="AA327">
        <v>0</v>
      </c>
      <c r="AB327">
        <v>0</v>
      </c>
      <c r="AC327">
        <v>0</v>
      </c>
      <c r="AD327">
        <v>0</v>
      </c>
      <c r="AE327" t="s">
        <v>77</v>
      </c>
      <c r="AG327" t="s">
        <v>77</v>
      </c>
      <c r="AH327" t="s">
        <v>98</v>
      </c>
      <c r="AI327">
        <v>0</v>
      </c>
      <c r="AJ327" t="s">
        <v>77</v>
      </c>
      <c r="AK327" t="s">
        <v>77</v>
      </c>
      <c r="AL327">
        <v>0</v>
      </c>
      <c r="AM327">
        <v>0</v>
      </c>
      <c r="AN327">
        <v>0</v>
      </c>
      <c r="AO327">
        <v>0</v>
      </c>
      <c r="AP327">
        <v>0</v>
      </c>
      <c r="AQ327" t="s">
        <v>77</v>
      </c>
      <c r="AR327">
        <v>0</v>
      </c>
      <c r="AS327">
        <v>0</v>
      </c>
      <c r="AT327" t="s">
        <v>77</v>
      </c>
      <c r="AU327" t="s">
        <v>77</v>
      </c>
      <c r="AV327" t="s">
        <v>98</v>
      </c>
      <c r="AW327">
        <v>0</v>
      </c>
      <c r="AX327" t="s">
        <v>77</v>
      </c>
      <c r="AY327">
        <v>0</v>
      </c>
      <c r="AZ327">
        <v>0</v>
      </c>
      <c r="BA327" t="s">
        <v>98</v>
      </c>
      <c r="BB327" t="s">
        <v>98</v>
      </c>
      <c r="BC327">
        <v>0</v>
      </c>
      <c r="BD327">
        <v>0</v>
      </c>
      <c r="BE327">
        <v>0</v>
      </c>
      <c r="BG327" t="s">
        <v>98</v>
      </c>
      <c r="BJ327" t="s">
        <v>77</v>
      </c>
      <c r="BK327" t="s">
        <v>77</v>
      </c>
      <c r="BM327" t="s">
        <v>77</v>
      </c>
      <c r="BN327">
        <v>0</v>
      </c>
      <c r="BR327">
        <v>0</v>
      </c>
      <c r="BS327" t="s">
        <v>77</v>
      </c>
      <c r="BT327" t="s">
        <v>1200</v>
      </c>
      <c r="BU327" t="s">
        <v>77</v>
      </c>
      <c r="BV327" t="s">
        <v>77</v>
      </c>
      <c r="BW327" t="s">
        <v>77</v>
      </c>
      <c r="BX327">
        <v>0</v>
      </c>
    </row>
    <row r="328" spans="1:76" x14ac:dyDescent="0.45">
      <c r="A328">
        <v>245</v>
      </c>
      <c r="B328" s="1">
        <v>45148.025694444441</v>
      </c>
      <c r="C328" t="s">
        <v>1201</v>
      </c>
      <c r="D328" t="s">
        <v>72</v>
      </c>
      <c r="E328" t="s">
        <v>1202</v>
      </c>
      <c r="F328">
        <v>1</v>
      </c>
      <c r="G328" t="s">
        <v>1635</v>
      </c>
      <c r="H328" t="s">
        <v>1635</v>
      </c>
      <c r="I328" t="s">
        <v>1202</v>
      </c>
      <c r="J328" t="s">
        <v>1203</v>
      </c>
      <c r="K328" t="s">
        <v>1204</v>
      </c>
      <c r="L328" t="s">
        <v>74</v>
      </c>
      <c r="M328" t="s">
        <v>1205</v>
      </c>
      <c r="N328" t="s">
        <v>77</v>
      </c>
      <c r="O328" t="s">
        <v>75</v>
      </c>
      <c r="P328">
        <v>316669000</v>
      </c>
      <c r="Q328" t="s">
        <v>76</v>
      </c>
      <c r="R328">
        <v>321179300</v>
      </c>
      <c r="AE328" t="s">
        <v>77</v>
      </c>
      <c r="AG328" t="s">
        <v>77</v>
      </c>
      <c r="AH328" t="s">
        <v>77</v>
      </c>
      <c r="AJ328" t="s">
        <v>77</v>
      </c>
      <c r="AK328" t="s">
        <v>77</v>
      </c>
      <c r="AQ328" t="s">
        <v>77</v>
      </c>
      <c r="AT328" t="s">
        <v>77</v>
      </c>
      <c r="AU328" t="s">
        <v>77</v>
      </c>
      <c r="AV328" t="s">
        <v>77</v>
      </c>
      <c r="AX328" t="s">
        <v>77</v>
      </c>
      <c r="BA328" t="s">
        <v>77</v>
      </c>
      <c r="BB328" t="s">
        <v>77</v>
      </c>
      <c r="BG328" t="s">
        <v>77</v>
      </c>
      <c r="BJ328" t="s">
        <v>77</v>
      </c>
      <c r="BK328" t="s">
        <v>77</v>
      </c>
      <c r="BM328" t="s">
        <v>77</v>
      </c>
      <c r="BS328" t="s">
        <v>77</v>
      </c>
      <c r="BT328" t="s">
        <v>77</v>
      </c>
      <c r="BU328" t="s">
        <v>77</v>
      </c>
      <c r="BV328" t="s">
        <v>77</v>
      </c>
      <c r="BW328" t="s">
        <v>77</v>
      </c>
      <c r="BX328">
        <v>0</v>
      </c>
    </row>
    <row r="329" spans="1:76" x14ac:dyDescent="0.45">
      <c r="A329">
        <v>245</v>
      </c>
      <c r="B329" s="1">
        <v>45148.025694444441</v>
      </c>
      <c r="C329" t="s">
        <v>1201</v>
      </c>
      <c r="D329" t="s">
        <v>72</v>
      </c>
      <c r="E329" t="s">
        <v>1202</v>
      </c>
      <c r="F329">
        <v>0</v>
      </c>
      <c r="G329" t="s">
        <v>1635</v>
      </c>
      <c r="H329" t="s">
        <v>1635</v>
      </c>
      <c r="I329" t="s">
        <v>1202</v>
      </c>
      <c r="J329" t="s">
        <v>1203</v>
      </c>
      <c r="K329" t="s">
        <v>77</v>
      </c>
      <c r="L329" t="s">
        <v>74</v>
      </c>
      <c r="M329" t="s">
        <v>1206</v>
      </c>
      <c r="N329" t="s">
        <v>77</v>
      </c>
      <c r="O329" t="s">
        <v>75</v>
      </c>
      <c r="P329">
        <v>333033500</v>
      </c>
      <c r="Q329" t="s">
        <v>76</v>
      </c>
      <c r="AE329" t="s">
        <v>77</v>
      </c>
      <c r="AG329" t="s">
        <v>77</v>
      </c>
      <c r="AH329" t="s">
        <v>77</v>
      </c>
      <c r="AJ329" t="s">
        <v>77</v>
      </c>
      <c r="AK329" t="s">
        <v>77</v>
      </c>
      <c r="AQ329" t="s">
        <v>77</v>
      </c>
      <c r="AT329" t="s">
        <v>77</v>
      </c>
      <c r="AU329" t="s">
        <v>77</v>
      </c>
      <c r="AV329" t="s">
        <v>77</v>
      </c>
      <c r="AX329" t="s">
        <v>77</v>
      </c>
      <c r="BA329" t="s">
        <v>77</v>
      </c>
      <c r="BB329" t="s">
        <v>77</v>
      </c>
      <c r="BG329" t="s">
        <v>77</v>
      </c>
      <c r="BJ329" t="s">
        <v>77</v>
      </c>
      <c r="BK329" t="s">
        <v>77</v>
      </c>
      <c r="BM329" t="s">
        <v>77</v>
      </c>
      <c r="BS329" t="s">
        <v>77</v>
      </c>
      <c r="BT329" t="s">
        <v>77</v>
      </c>
      <c r="BU329" t="s">
        <v>77</v>
      </c>
      <c r="BV329" t="s">
        <v>77</v>
      </c>
      <c r="BW329" t="s">
        <v>77</v>
      </c>
      <c r="BX329">
        <v>0</v>
      </c>
    </row>
    <row r="330" spans="1:76" x14ac:dyDescent="0.45">
      <c r="A330">
        <v>245</v>
      </c>
      <c r="B330" s="1">
        <v>45148.025694444441</v>
      </c>
      <c r="C330" t="s">
        <v>1201</v>
      </c>
      <c r="D330" t="s">
        <v>72</v>
      </c>
      <c r="E330" t="s">
        <v>1202</v>
      </c>
      <c r="F330">
        <v>0</v>
      </c>
      <c r="G330" t="s">
        <v>1635</v>
      </c>
      <c r="H330" t="s">
        <v>1635</v>
      </c>
      <c r="I330" t="s">
        <v>1202</v>
      </c>
      <c r="J330" t="s">
        <v>1203</v>
      </c>
      <c r="K330" t="s">
        <v>77</v>
      </c>
      <c r="L330" t="s">
        <v>74</v>
      </c>
      <c r="M330" t="s">
        <v>1207</v>
      </c>
      <c r="N330" t="s">
        <v>77</v>
      </c>
      <c r="O330" t="s">
        <v>75</v>
      </c>
      <c r="P330">
        <v>322856000</v>
      </c>
      <c r="Q330" t="s">
        <v>76</v>
      </c>
      <c r="AE330" t="s">
        <v>77</v>
      </c>
      <c r="AG330" t="s">
        <v>77</v>
      </c>
      <c r="AH330" t="s">
        <v>77</v>
      </c>
      <c r="AJ330" t="s">
        <v>77</v>
      </c>
      <c r="AK330" t="s">
        <v>77</v>
      </c>
      <c r="AQ330" t="s">
        <v>77</v>
      </c>
      <c r="AT330" t="s">
        <v>77</v>
      </c>
      <c r="AU330" t="s">
        <v>77</v>
      </c>
      <c r="AV330" t="s">
        <v>77</v>
      </c>
      <c r="AX330" t="s">
        <v>77</v>
      </c>
      <c r="BA330" t="s">
        <v>77</v>
      </c>
      <c r="BB330" t="s">
        <v>77</v>
      </c>
      <c r="BG330" t="s">
        <v>77</v>
      </c>
      <c r="BJ330" t="s">
        <v>77</v>
      </c>
      <c r="BK330" t="s">
        <v>77</v>
      </c>
      <c r="BM330" t="s">
        <v>77</v>
      </c>
      <c r="BS330" t="s">
        <v>77</v>
      </c>
      <c r="BT330" t="s">
        <v>77</v>
      </c>
      <c r="BU330" t="s">
        <v>77</v>
      </c>
      <c r="BV330" t="s">
        <v>77</v>
      </c>
      <c r="BW330" t="s">
        <v>77</v>
      </c>
      <c r="BX330">
        <v>0</v>
      </c>
    </row>
    <row r="331" spans="1:76" x14ac:dyDescent="0.45">
      <c r="A331">
        <v>245</v>
      </c>
      <c r="B331" s="1">
        <v>45148.025694444441</v>
      </c>
      <c r="C331" t="s">
        <v>1201</v>
      </c>
      <c r="D331" t="s">
        <v>72</v>
      </c>
      <c r="E331" t="s">
        <v>1202</v>
      </c>
      <c r="F331">
        <v>0</v>
      </c>
      <c r="G331" t="s">
        <v>1635</v>
      </c>
      <c r="H331" t="s">
        <v>1635</v>
      </c>
      <c r="I331" t="s">
        <v>1202</v>
      </c>
      <c r="J331" t="s">
        <v>1203</v>
      </c>
      <c r="K331" t="s">
        <v>77</v>
      </c>
      <c r="L331" t="s">
        <v>74</v>
      </c>
      <c r="M331" t="s">
        <v>1208</v>
      </c>
      <c r="N331" t="s">
        <v>1205</v>
      </c>
      <c r="O331" t="s">
        <v>75</v>
      </c>
      <c r="P331">
        <v>316669000</v>
      </c>
      <c r="Q331" t="s">
        <v>76</v>
      </c>
      <c r="AE331" t="s">
        <v>77</v>
      </c>
      <c r="AG331" t="s">
        <v>77</v>
      </c>
      <c r="AH331" t="s">
        <v>77</v>
      </c>
      <c r="AJ331" t="s">
        <v>77</v>
      </c>
      <c r="AK331" t="s">
        <v>77</v>
      </c>
      <c r="AQ331" t="s">
        <v>77</v>
      </c>
      <c r="AT331" t="s">
        <v>77</v>
      </c>
      <c r="AU331" t="s">
        <v>77</v>
      </c>
      <c r="AV331" t="s">
        <v>77</v>
      </c>
      <c r="AX331" t="s">
        <v>77</v>
      </c>
      <c r="BA331" t="s">
        <v>77</v>
      </c>
      <c r="BB331" t="s">
        <v>77</v>
      </c>
      <c r="BG331" t="s">
        <v>77</v>
      </c>
      <c r="BJ331" t="s">
        <v>77</v>
      </c>
      <c r="BK331" t="s">
        <v>77</v>
      </c>
      <c r="BM331" t="s">
        <v>77</v>
      </c>
      <c r="BS331" t="s">
        <v>77</v>
      </c>
      <c r="BT331" t="s">
        <v>77</v>
      </c>
      <c r="BU331" t="s">
        <v>77</v>
      </c>
      <c r="BV331" t="s">
        <v>77</v>
      </c>
      <c r="BW331" t="s">
        <v>77</v>
      </c>
      <c r="BX331">
        <v>0</v>
      </c>
    </row>
    <row r="332" spans="1:76" x14ac:dyDescent="0.45">
      <c r="A332">
        <v>245</v>
      </c>
      <c r="B332" s="1">
        <v>45148.025694444441</v>
      </c>
      <c r="C332" t="s">
        <v>1201</v>
      </c>
      <c r="D332" t="s">
        <v>72</v>
      </c>
      <c r="E332" t="s">
        <v>1202</v>
      </c>
      <c r="F332">
        <v>0</v>
      </c>
      <c r="G332" t="s">
        <v>1635</v>
      </c>
      <c r="H332" t="s">
        <v>1635</v>
      </c>
      <c r="I332" t="s">
        <v>1202</v>
      </c>
      <c r="J332" t="s">
        <v>1203</v>
      </c>
      <c r="K332" t="s">
        <v>77</v>
      </c>
      <c r="L332" t="s">
        <v>74</v>
      </c>
      <c r="M332" t="s">
        <v>1208</v>
      </c>
      <c r="N332" t="s">
        <v>1205</v>
      </c>
      <c r="O332" t="s">
        <v>75</v>
      </c>
      <c r="P332">
        <v>316669000</v>
      </c>
      <c r="Q332" t="s">
        <v>76</v>
      </c>
      <c r="AE332" t="s">
        <v>77</v>
      </c>
      <c r="AG332" t="s">
        <v>77</v>
      </c>
      <c r="AH332" t="s">
        <v>77</v>
      </c>
      <c r="AJ332" t="s">
        <v>77</v>
      </c>
      <c r="AK332" t="s">
        <v>77</v>
      </c>
      <c r="AQ332" t="s">
        <v>77</v>
      </c>
      <c r="AT332" t="s">
        <v>77</v>
      </c>
      <c r="AU332" t="s">
        <v>77</v>
      </c>
      <c r="AV332" t="s">
        <v>77</v>
      </c>
      <c r="AX332" t="s">
        <v>77</v>
      </c>
      <c r="BA332" t="s">
        <v>77</v>
      </c>
      <c r="BB332" t="s">
        <v>77</v>
      </c>
      <c r="BG332" t="s">
        <v>77</v>
      </c>
      <c r="BJ332" t="s">
        <v>77</v>
      </c>
      <c r="BK332" t="s">
        <v>77</v>
      </c>
      <c r="BM332" t="s">
        <v>77</v>
      </c>
      <c r="BS332" t="s">
        <v>77</v>
      </c>
      <c r="BT332" t="s">
        <v>77</v>
      </c>
      <c r="BU332" t="s">
        <v>77</v>
      </c>
      <c r="BV332" t="s">
        <v>77</v>
      </c>
      <c r="BW332" t="s">
        <v>77</v>
      </c>
      <c r="BX332">
        <v>0</v>
      </c>
    </row>
    <row r="333" spans="1:76" x14ac:dyDescent="0.45">
      <c r="A333">
        <v>247</v>
      </c>
      <c r="B333" s="1">
        <v>45196.924305555556</v>
      </c>
      <c r="C333" t="s">
        <v>1209</v>
      </c>
      <c r="D333" t="s">
        <v>864</v>
      </c>
      <c r="E333" t="s">
        <v>830</v>
      </c>
      <c r="F333">
        <v>0</v>
      </c>
      <c r="G333" t="s">
        <v>1628</v>
      </c>
      <c r="H333" t="s">
        <v>1628</v>
      </c>
      <c r="I333" t="s">
        <v>1620</v>
      </c>
      <c r="J333" t="s">
        <v>542</v>
      </c>
      <c r="K333" t="s">
        <v>77</v>
      </c>
      <c r="L333" t="s">
        <v>74</v>
      </c>
      <c r="M333" t="s">
        <v>1210</v>
      </c>
      <c r="N333" t="s">
        <v>77</v>
      </c>
      <c r="O333" t="s">
        <v>75</v>
      </c>
      <c r="P333">
        <v>464122.1</v>
      </c>
      <c r="Q333" t="s">
        <v>76</v>
      </c>
      <c r="AE333" t="s">
        <v>77</v>
      </c>
      <c r="AG333" t="s">
        <v>77</v>
      </c>
      <c r="AH333" t="s">
        <v>77</v>
      </c>
      <c r="AJ333" t="s">
        <v>77</v>
      </c>
      <c r="AK333" t="s">
        <v>77</v>
      </c>
      <c r="AQ333" t="s">
        <v>77</v>
      </c>
      <c r="AT333" t="s">
        <v>77</v>
      </c>
      <c r="AU333" t="s">
        <v>77</v>
      </c>
      <c r="AV333" t="s">
        <v>77</v>
      </c>
      <c r="AX333" t="s">
        <v>77</v>
      </c>
      <c r="BA333" t="s">
        <v>77</v>
      </c>
      <c r="BB333" t="s">
        <v>77</v>
      </c>
      <c r="BG333" t="s">
        <v>77</v>
      </c>
      <c r="BJ333" t="s">
        <v>77</v>
      </c>
      <c r="BK333" t="s">
        <v>77</v>
      </c>
      <c r="BM333" t="s">
        <v>77</v>
      </c>
      <c r="BS333" t="s">
        <v>77</v>
      </c>
      <c r="BT333" t="s">
        <v>77</v>
      </c>
      <c r="BU333" t="s">
        <v>77</v>
      </c>
      <c r="BV333" t="s">
        <v>77</v>
      </c>
      <c r="BW333" t="s">
        <v>77</v>
      </c>
      <c r="BX333">
        <v>0</v>
      </c>
    </row>
    <row r="334" spans="1:76" x14ac:dyDescent="0.45">
      <c r="A334">
        <v>247</v>
      </c>
      <c r="B334" s="1">
        <v>45196.924305555556</v>
      </c>
      <c r="C334" t="s">
        <v>1209</v>
      </c>
      <c r="D334" t="s">
        <v>864</v>
      </c>
      <c r="E334" t="s">
        <v>830</v>
      </c>
      <c r="F334">
        <v>0</v>
      </c>
      <c r="G334" t="s">
        <v>1628</v>
      </c>
      <c r="H334" t="s">
        <v>1628</v>
      </c>
      <c r="I334" t="s">
        <v>1620</v>
      </c>
      <c r="J334" t="s">
        <v>542</v>
      </c>
      <c r="K334" t="s">
        <v>77</v>
      </c>
      <c r="L334" t="s">
        <v>74</v>
      </c>
      <c r="M334" t="s">
        <v>1211</v>
      </c>
      <c r="N334" t="s">
        <v>1212</v>
      </c>
      <c r="O334" t="s">
        <v>75</v>
      </c>
      <c r="P334">
        <v>424955.25</v>
      </c>
      <c r="Q334" t="s">
        <v>76</v>
      </c>
      <c r="T334">
        <v>1</v>
      </c>
      <c r="W334">
        <v>1</v>
      </c>
      <c r="AE334" t="s">
        <v>77</v>
      </c>
      <c r="AG334" t="s">
        <v>77</v>
      </c>
      <c r="AH334" t="s">
        <v>77</v>
      </c>
      <c r="AJ334" t="s">
        <v>77</v>
      </c>
      <c r="AK334" t="s">
        <v>77</v>
      </c>
      <c r="AQ334" t="s">
        <v>77</v>
      </c>
      <c r="AT334" t="s">
        <v>77</v>
      </c>
      <c r="AU334" t="s">
        <v>77</v>
      </c>
      <c r="AV334" t="s">
        <v>77</v>
      </c>
      <c r="AX334" t="s">
        <v>77</v>
      </c>
      <c r="BA334" t="s">
        <v>77</v>
      </c>
      <c r="BB334" t="s">
        <v>77</v>
      </c>
      <c r="BG334" t="s">
        <v>77</v>
      </c>
      <c r="BJ334" t="s">
        <v>77</v>
      </c>
      <c r="BK334" t="s">
        <v>77</v>
      </c>
      <c r="BM334" t="s">
        <v>77</v>
      </c>
      <c r="BS334" t="s">
        <v>77</v>
      </c>
      <c r="BT334" t="s">
        <v>77</v>
      </c>
      <c r="BU334" t="s">
        <v>77</v>
      </c>
      <c r="BV334" t="s">
        <v>77</v>
      </c>
      <c r="BW334" t="s">
        <v>77</v>
      </c>
      <c r="BX334">
        <v>0</v>
      </c>
    </row>
    <row r="335" spans="1:76" x14ac:dyDescent="0.45">
      <c r="A335">
        <v>247</v>
      </c>
      <c r="B335" s="1">
        <v>45196.924305555556</v>
      </c>
      <c r="C335" t="s">
        <v>1209</v>
      </c>
      <c r="D335" t="s">
        <v>864</v>
      </c>
      <c r="E335" t="s">
        <v>830</v>
      </c>
      <c r="F335">
        <v>0</v>
      </c>
      <c r="G335" t="s">
        <v>1628</v>
      </c>
      <c r="H335" t="s">
        <v>1628</v>
      </c>
      <c r="I335" t="s">
        <v>1620</v>
      </c>
      <c r="J335" t="s">
        <v>542</v>
      </c>
      <c r="K335" t="s">
        <v>77</v>
      </c>
      <c r="L335" t="s">
        <v>74</v>
      </c>
      <c r="M335" t="s">
        <v>1213</v>
      </c>
      <c r="N335" t="s">
        <v>77</v>
      </c>
      <c r="O335" t="s">
        <v>75</v>
      </c>
      <c r="P335">
        <v>399124</v>
      </c>
      <c r="Q335" t="s">
        <v>76</v>
      </c>
      <c r="S335">
        <v>1</v>
      </c>
      <c r="T335">
        <v>1</v>
      </c>
      <c r="AE335" t="s">
        <v>77</v>
      </c>
      <c r="AG335" t="s">
        <v>77</v>
      </c>
      <c r="AH335" t="s">
        <v>77</v>
      </c>
      <c r="AJ335" t="s">
        <v>77</v>
      </c>
      <c r="AK335" t="s">
        <v>77</v>
      </c>
      <c r="AQ335" t="s">
        <v>77</v>
      </c>
      <c r="AT335" t="s">
        <v>77</v>
      </c>
      <c r="AU335" t="s">
        <v>77</v>
      </c>
      <c r="AV335" t="s">
        <v>77</v>
      </c>
      <c r="AX335" t="s">
        <v>77</v>
      </c>
      <c r="BA335" t="s">
        <v>77</v>
      </c>
      <c r="BB335" t="s">
        <v>77</v>
      </c>
      <c r="BG335" t="s">
        <v>77</v>
      </c>
      <c r="BJ335" t="s">
        <v>77</v>
      </c>
      <c r="BK335" t="s">
        <v>77</v>
      </c>
      <c r="BM335" t="s">
        <v>77</v>
      </c>
      <c r="BS335" t="s">
        <v>77</v>
      </c>
      <c r="BT335" t="s">
        <v>77</v>
      </c>
      <c r="BU335" t="s">
        <v>77</v>
      </c>
      <c r="BV335" t="s">
        <v>77</v>
      </c>
      <c r="BW335" t="s">
        <v>77</v>
      </c>
      <c r="BX335">
        <v>399124</v>
      </c>
    </row>
    <row r="336" spans="1:76" x14ac:dyDescent="0.45">
      <c r="A336">
        <v>247</v>
      </c>
      <c r="B336" s="1">
        <v>45196.924305555556</v>
      </c>
      <c r="C336" t="s">
        <v>1209</v>
      </c>
      <c r="D336" t="s">
        <v>864</v>
      </c>
      <c r="E336" t="s">
        <v>830</v>
      </c>
      <c r="F336">
        <v>0</v>
      </c>
      <c r="G336" t="s">
        <v>1628</v>
      </c>
      <c r="H336" t="s">
        <v>1628</v>
      </c>
      <c r="I336" t="s">
        <v>1620</v>
      </c>
      <c r="J336" t="s">
        <v>542</v>
      </c>
      <c r="K336" t="s">
        <v>77</v>
      </c>
      <c r="L336" t="s">
        <v>78</v>
      </c>
      <c r="M336" t="s">
        <v>1214</v>
      </c>
      <c r="N336" t="s">
        <v>77</v>
      </c>
      <c r="O336" t="s">
        <v>75</v>
      </c>
      <c r="P336">
        <v>150013</v>
      </c>
      <c r="Q336" t="s">
        <v>76</v>
      </c>
      <c r="W336">
        <v>1</v>
      </c>
      <c r="X336">
        <v>1</v>
      </c>
      <c r="AE336" t="s">
        <v>77</v>
      </c>
      <c r="AG336" t="s">
        <v>77</v>
      </c>
      <c r="AH336" t="s">
        <v>77</v>
      </c>
      <c r="AJ336" t="s">
        <v>77</v>
      </c>
      <c r="AK336" t="s">
        <v>77</v>
      </c>
      <c r="AQ336" t="s">
        <v>77</v>
      </c>
      <c r="AT336" t="s">
        <v>77</v>
      </c>
      <c r="AU336" t="s">
        <v>77</v>
      </c>
      <c r="AV336" t="s">
        <v>77</v>
      </c>
      <c r="AX336" t="s">
        <v>77</v>
      </c>
      <c r="BA336" t="s">
        <v>77</v>
      </c>
      <c r="BB336" t="s">
        <v>77</v>
      </c>
      <c r="BG336" t="s">
        <v>77</v>
      </c>
      <c r="BJ336" t="s">
        <v>77</v>
      </c>
      <c r="BK336" t="s">
        <v>77</v>
      </c>
      <c r="BM336" t="s">
        <v>77</v>
      </c>
      <c r="BS336" t="s">
        <v>77</v>
      </c>
      <c r="BT336" t="s">
        <v>77</v>
      </c>
      <c r="BU336" t="s">
        <v>77</v>
      </c>
      <c r="BV336" t="s">
        <v>77</v>
      </c>
      <c r="BW336" t="s">
        <v>77</v>
      </c>
      <c r="BX336">
        <v>0</v>
      </c>
    </row>
    <row r="337" spans="1:76" x14ac:dyDescent="0.45">
      <c r="A337">
        <v>247</v>
      </c>
      <c r="B337" s="1">
        <v>45196.924305555556</v>
      </c>
      <c r="C337" t="s">
        <v>1209</v>
      </c>
      <c r="D337" t="s">
        <v>864</v>
      </c>
      <c r="E337" t="s">
        <v>830</v>
      </c>
      <c r="F337">
        <v>0</v>
      </c>
      <c r="G337" t="s">
        <v>1628</v>
      </c>
      <c r="H337" t="s">
        <v>1628</v>
      </c>
      <c r="I337" t="s">
        <v>1620</v>
      </c>
      <c r="J337" t="s">
        <v>542</v>
      </c>
      <c r="K337" t="s">
        <v>77</v>
      </c>
      <c r="L337" t="s">
        <v>87</v>
      </c>
      <c r="M337" t="s">
        <v>1215</v>
      </c>
      <c r="N337" t="s">
        <v>77</v>
      </c>
      <c r="O337" t="s">
        <v>75</v>
      </c>
      <c r="P337">
        <v>340000</v>
      </c>
      <c r="Q337" t="s">
        <v>76</v>
      </c>
      <c r="AE337" t="s">
        <v>77</v>
      </c>
      <c r="AG337" t="s">
        <v>77</v>
      </c>
      <c r="AH337" t="s">
        <v>77</v>
      </c>
      <c r="AJ337" t="s">
        <v>77</v>
      </c>
      <c r="AK337" t="s">
        <v>77</v>
      </c>
      <c r="AQ337" t="s">
        <v>77</v>
      </c>
      <c r="AT337" t="s">
        <v>77</v>
      </c>
      <c r="AU337" t="s">
        <v>77</v>
      </c>
      <c r="AV337" t="s">
        <v>77</v>
      </c>
      <c r="AX337" t="s">
        <v>77</v>
      </c>
      <c r="BA337" t="s">
        <v>77</v>
      </c>
      <c r="BB337" t="s">
        <v>77</v>
      </c>
      <c r="BG337" t="s">
        <v>77</v>
      </c>
      <c r="BJ337" t="s">
        <v>77</v>
      </c>
      <c r="BK337" t="s">
        <v>77</v>
      </c>
      <c r="BM337" t="s">
        <v>77</v>
      </c>
      <c r="BS337" t="s">
        <v>77</v>
      </c>
      <c r="BT337" t="s">
        <v>77</v>
      </c>
      <c r="BU337" t="s">
        <v>77</v>
      </c>
      <c r="BV337" t="s">
        <v>77</v>
      </c>
      <c r="BW337" t="s">
        <v>77</v>
      </c>
      <c r="BX337">
        <v>0</v>
      </c>
    </row>
    <row r="338" spans="1:76" x14ac:dyDescent="0.45">
      <c r="A338">
        <v>249</v>
      </c>
      <c r="B338" s="1">
        <v>45209.762499999997</v>
      </c>
      <c r="C338" t="s">
        <v>1216</v>
      </c>
      <c r="D338" t="s">
        <v>833</v>
      </c>
      <c r="E338" t="s">
        <v>834</v>
      </c>
      <c r="F338">
        <v>0</v>
      </c>
      <c r="G338" t="s">
        <v>1633</v>
      </c>
      <c r="H338" t="s">
        <v>1633</v>
      </c>
      <c r="I338" t="s">
        <v>1619</v>
      </c>
      <c r="J338" t="s">
        <v>918</v>
      </c>
      <c r="K338" t="s">
        <v>77</v>
      </c>
      <c r="L338" t="s">
        <v>74</v>
      </c>
      <c r="M338" t="s">
        <v>1217</v>
      </c>
      <c r="N338" t="s">
        <v>77</v>
      </c>
      <c r="O338" t="s">
        <v>75</v>
      </c>
      <c r="P338">
        <v>636639</v>
      </c>
      <c r="Q338" t="s">
        <v>76</v>
      </c>
      <c r="AE338" t="s">
        <v>77</v>
      </c>
      <c r="AG338" t="s">
        <v>77</v>
      </c>
      <c r="AH338" t="s">
        <v>77</v>
      </c>
      <c r="AJ338" t="s">
        <v>77</v>
      </c>
      <c r="AK338" t="s">
        <v>77</v>
      </c>
      <c r="AQ338" t="s">
        <v>77</v>
      </c>
      <c r="AT338" t="s">
        <v>77</v>
      </c>
      <c r="AU338" t="s">
        <v>77</v>
      </c>
      <c r="AV338" t="s">
        <v>77</v>
      </c>
      <c r="AX338" t="s">
        <v>77</v>
      </c>
      <c r="BA338" t="s">
        <v>77</v>
      </c>
      <c r="BB338" t="s">
        <v>77</v>
      </c>
      <c r="BG338" t="s">
        <v>77</v>
      </c>
      <c r="BJ338" t="s">
        <v>77</v>
      </c>
      <c r="BK338" t="s">
        <v>77</v>
      </c>
      <c r="BM338" t="s">
        <v>77</v>
      </c>
      <c r="BS338" t="s">
        <v>77</v>
      </c>
      <c r="BT338" t="s">
        <v>77</v>
      </c>
      <c r="BU338" t="s">
        <v>77</v>
      </c>
      <c r="BV338" t="s">
        <v>77</v>
      </c>
      <c r="BW338" t="s">
        <v>77</v>
      </c>
      <c r="BX338">
        <v>0</v>
      </c>
    </row>
    <row r="339" spans="1:76" x14ac:dyDescent="0.45">
      <c r="A339">
        <v>249</v>
      </c>
      <c r="B339" s="1">
        <v>45209.762499999997</v>
      </c>
      <c r="C339" t="s">
        <v>1216</v>
      </c>
      <c r="D339" t="s">
        <v>833</v>
      </c>
      <c r="E339" t="s">
        <v>834</v>
      </c>
      <c r="F339">
        <v>0</v>
      </c>
      <c r="G339" t="s">
        <v>1633</v>
      </c>
      <c r="H339" t="s">
        <v>1633</v>
      </c>
      <c r="I339" t="s">
        <v>1619</v>
      </c>
      <c r="J339" t="s">
        <v>918</v>
      </c>
      <c r="K339" t="s">
        <v>77</v>
      </c>
      <c r="L339" t="s">
        <v>74</v>
      </c>
      <c r="M339" t="s">
        <v>1218</v>
      </c>
      <c r="N339" t="s">
        <v>77</v>
      </c>
      <c r="O339" t="s">
        <v>75</v>
      </c>
      <c r="P339">
        <v>613923</v>
      </c>
      <c r="Q339" t="s">
        <v>76</v>
      </c>
      <c r="AE339" t="s">
        <v>77</v>
      </c>
      <c r="AG339" t="s">
        <v>77</v>
      </c>
      <c r="AH339" t="s">
        <v>77</v>
      </c>
      <c r="AJ339" t="s">
        <v>77</v>
      </c>
      <c r="AK339" t="s">
        <v>77</v>
      </c>
      <c r="AQ339" t="s">
        <v>77</v>
      </c>
      <c r="AT339" t="s">
        <v>77</v>
      </c>
      <c r="AU339" t="s">
        <v>77</v>
      </c>
      <c r="AV339" t="s">
        <v>77</v>
      </c>
      <c r="AX339" t="s">
        <v>77</v>
      </c>
      <c r="BA339" t="s">
        <v>77</v>
      </c>
      <c r="BB339" t="s">
        <v>77</v>
      </c>
      <c r="BG339" t="s">
        <v>77</v>
      </c>
      <c r="BJ339" t="s">
        <v>77</v>
      </c>
      <c r="BK339" t="s">
        <v>77</v>
      </c>
      <c r="BM339" t="s">
        <v>77</v>
      </c>
      <c r="BS339" t="s">
        <v>77</v>
      </c>
      <c r="BT339" t="s">
        <v>77</v>
      </c>
      <c r="BU339" t="s">
        <v>77</v>
      </c>
      <c r="BV339" t="s">
        <v>77</v>
      </c>
      <c r="BW339" t="s">
        <v>77</v>
      </c>
      <c r="BX339">
        <v>0</v>
      </c>
    </row>
    <row r="340" spans="1:76" x14ac:dyDescent="0.45">
      <c r="A340">
        <v>249</v>
      </c>
      <c r="B340" s="1">
        <v>45209.762499999997</v>
      </c>
      <c r="C340" t="s">
        <v>1216</v>
      </c>
      <c r="D340" t="s">
        <v>833</v>
      </c>
      <c r="E340" t="s">
        <v>834</v>
      </c>
      <c r="F340">
        <v>1</v>
      </c>
      <c r="G340" t="s">
        <v>1633</v>
      </c>
      <c r="H340" t="s">
        <v>1633</v>
      </c>
      <c r="I340" t="s">
        <v>1619</v>
      </c>
      <c r="J340" t="s">
        <v>918</v>
      </c>
      <c r="K340" t="s">
        <v>1219</v>
      </c>
      <c r="L340" t="s">
        <v>74</v>
      </c>
      <c r="M340" t="s">
        <v>1220</v>
      </c>
      <c r="N340" t="s">
        <v>77</v>
      </c>
      <c r="O340" t="s">
        <v>75</v>
      </c>
      <c r="P340">
        <v>610798</v>
      </c>
      <c r="Q340" t="s">
        <v>76</v>
      </c>
      <c r="R340">
        <v>627701.91500000004</v>
      </c>
      <c r="AE340" t="s">
        <v>77</v>
      </c>
      <c r="AG340" t="s">
        <v>77</v>
      </c>
      <c r="AH340" t="s">
        <v>77</v>
      </c>
      <c r="AJ340" t="s">
        <v>77</v>
      </c>
      <c r="AK340" t="s">
        <v>77</v>
      </c>
      <c r="AQ340" t="s">
        <v>77</v>
      </c>
      <c r="AT340" t="s">
        <v>77</v>
      </c>
      <c r="AU340" t="s">
        <v>77</v>
      </c>
      <c r="AV340" t="s">
        <v>77</v>
      </c>
      <c r="AX340" t="s">
        <v>77</v>
      </c>
      <c r="BA340" t="s">
        <v>77</v>
      </c>
      <c r="BB340" t="s">
        <v>77</v>
      </c>
      <c r="BG340" t="s">
        <v>77</v>
      </c>
      <c r="BJ340" t="s">
        <v>77</v>
      </c>
      <c r="BK340" t="s">
        <v>77</v>
      </c>
      <c r="BM340" t="s">
        <v>77</v>
      </c>
      <c r="BS340" t="s">
        <v>77</v>
      </c>
      <c r="BT340" t="s">
        <v>77</v>
      </c>
      <c r="BU340" t="s">
        <v>77</v>
      </c>
      <c r="BV340" t="s">
        <v>77</v>
      </c>
      <c r="BW340" t="s">
        <v>77</v>
      </c>
      <c r="BX340">
        <v>0</v>
      </c>
    </row>
    <row r="341" spans="1:76" x14ac:dyDescent="0.45">
      <c r="A341">
        <v>249</v>
      </c>
      <c r="B341" s="1">
        <v>45209.762499999997</v>
      </c>
      <c r="C341" t="s">
        <v>1216</v>
      </c>
      <c r="D341" t="s">
        <v>833</v>
      </c>
      <c r="E341" t="s">
        <v>834</v>
      </c>
      <c r="F341">
        <v>0</v>
      </c>
      <c r="G341" t="s">
        <v>1633</v>
      </c>
      <c r="H341" t="s">
        <v>1633</v>
      </c>
      <c r="I341" t="s">
        <v>1619</v>
      </c>
      <c r="J341" t="s">
        <v>918</v>
      </c>
      <c r="K341" t="s">
        <v>77</v>
      </c>
      <c r="L341" t="s">
        <v>74</v>
      </c>
      <c r="M341" t="s">
        <v>1221</v>
      </c>
      <c r="N341" t="s">
        <v>77</v>
      </c>
      <c r="O341" t="s">
        <v>75</v>
      </c>
      <c r="P341">
        <v>649447.66</v>
      </c>
      <c r="Q341" t="s">
        <v>76</v>
      </c>
      <c r="T341">
        <v>1</v>
      </c>
      <c r="AE341" t="s">
        <v>77</v>
      </c>
      <c r="AG341" t="s">
        <v>77</v>
      </c>
      <c r="AH341" t="s">
        <v>77</v>
      </c>
      <c r="AJ341" t="s">
        <v>77</v>
      </c>
      <c r="AK341" t="s">
        <v>77</v>
      </c>
      <c r="AQ341" t="s">
        <v>77</v>
      </c>
      <c r="AT341" t="s">
        <v>77</v>
      </c>
      <c r="AU341" t="s">
        <v>77</v>
      </c>
      <c r="AV341" t="s">
        <v>77</v>
      </c>
      <c r="AX341" t="s">
        <v>77</v>
      </c>
      <c r="BA341" t="s">
        <v>77</v>
      </c>
      <c r="BB341" t="s">
        <v>77</v>
      </c>
      <c r="BG341" t="s">
        <v>77</v>
      </c>
      <c r="BJ341" t="s">
        <v>77</v>
      </c>
      <c r="BK341" t="s">
        <v>77</v>
      </c>
      <c r="BM341" t="s">
        <v>77</v>
      </c>
      <c r="BS341" t="s">
        <v>77</v>
      </c>
      <c r="BT341" t="s">
        <v>77</v>
      </c>
      <c r="BU341" t="s">
        <v>77</v>
      </c>
      <c r="BV341" t="s">
        <v>77</v>
      </c>
      <c r="BW341" t="s">
        <v>77</v>
      </c>
      <c r="BX341">
        <v>0</v>
      </c>
    </row>
    <row r="342" spans="1:76" x14ac:dyDescent="0.45">
      <c r="A342">
        <v>249</v>
      </c>
      <c r="B342" s="1">
        <v>45209.762499999997</v>
      </c>
      <c r="C342" t="s">
        <v>1216</v>
      </c>
      <c r="D342" t="s">
        <v>833</v>
      </c>
      <c r="E342" t="s">
        <v>834</v>
      </c>
      <c r="F342">
        <v>1</v>
      </c>
      <c r="G342" t="s">
        <v>1633</v>
      </c>
      <c r="H342" t="s">
        <v>1633</v>
      </c>
      <c r="I342" t="s">
        <v>1619</v>
      </c>
      <c r="J342" t="s">
        <v>918</v>
      </c>
      <c r="K342" t="s">
        <v>602</v>
      </c>
      <c r="L342" t="s">
        <v>78</v>
      </c>
      <c r="M342" t="s">
        <v>1222</v>
      </c>
      <c r="N342" t="s">
        <v>1223</v>
      </c>
      <c r="O342" t="s">
        <v>75</v>
      </c>
      <c r="P342">
        <v>127190.1</v>
      </c>
      <c r="Q342" t="s">
        <v>76</v>
      </c>
      <c r="R342">
        <v>113910.05</v>
      </c>
      <c r="U342">
        <v>1</v>
      </c>
      <c r="W342">
        <v>1</v>
      </c>
      <c r="X342">
        <v>1</v>
      </c>
      <c r="AB342">
        <v>10130</v>
      </c>
      <c r="AE342" t="s">
        <v>98</v>
      </c>
      <c r="AG342" t="s">
        <v>77</v>
      </c>
      <c r="AH342" t="s">
        <v>77</v>
      </c>
      <c r="AJ342" t="s">
        <v>77</v>
      </c>
      <c r="AK342" t="s">
        <v>77</v>
      </c>
      <c r="AL342">
        <v>19475</v>
      </c>
      <c r="AM342">
        <v>60700</v>
      </c>
      <c r="AN342">
        <v>31450</v>
      </c>
      <c r="AO342">
        <v>0</v>
      </c>
      <c r="AQ342" t="s">
        <v>77</v>
      </c>
      <c r="AR342">
        <v>0</v>
      </c>
      <c r="AS342">
        <v>0</v>
      </c>
      <c r="AT342" t="s">
        <v>77</v>
      </c>
      <c r="AU342" t="s">
        <v>77</v>
      </c>
      <c r="AV342" t="s">
        <v>77</v>
      </c>
      <c r="AX342" t="s">
        <v>77</v>
      </c>
      <c r="BA342" t="s">
        <v>77</v>
      </c>
      <c r="BB342" t="s">
        <v>77</v>
      </c>
      <c r="BG342" t="s">
        <v>77</v>
      </c>
      <c r="BJ342" t="s">
        <v>77</v>
      </c>
      <c r="BK342" t="s">
        <v>77</v>
      </c>
      <c r="BM342" t="s">
        <v>77</v>
      </c>
      <c r="BS342" t="s">
        <v>77</v>
      </c>
      <c r="BT342" t="s">
        <v>98</v>
      </c>
      <c r="BU342" t="s">
        <v>77</v>
      </c>
      <c r="BV342" t="s">
        <v>77</v>
      </c>
      <c r="BW342" t="s">
        <v>77</v>
      </c>
      <c r="BX342">
        <v>0</v>
      </c>
    </row>
    <row r="343" spans="1:76" x14ac:dyDescent="0.45">
      <c r="A343">
        <v>249</v>
      </c>
      <c r="B343" s="1">
        <v>45209.762499999997</v>
      </c>
      <c r="C343" t="s">
        <v>1216</v>
      </c>
      <c r="D343" t="s">
        <v>833</v>
      </c>
      <c r="E343" t="s">
        <v>834</v>
      </c>
      <c r="F343">
        <v>0</v>
      </c>
      <c r="G343" t="s">
        <v>1633</v>
      </c>
      <c r="H343" t="s">
        <v>1633</v>
      </c>
      <c r="I343" t="s">
        <v>1619</v>
      </c>
      <c r="J343" t="s">
        <v>918</v>
      </c>
      <c r="K343" t="s">
        <v>77</v>
      </c>
      <c r="L343" t="s">
        <v>78</v>
      </c>
      <c r="M343" t="s">
        <v>1224</v>
      </c>
      <c r="N343" t="s">
        <v>77</v>
      </c>
      <c r="O343" t="s">
        <v>75</v>
      </c>
      <c r="P343">
        <v>100630</v>
      </c>
      <c r="Q343" t="s">
        <v>76</v>
      </c>
      <c r="AE343" t="s">
        <v>77</v>
      </c>
      <c r="AG343" t="s">
        <v>77</v>
      </c>
      <c r="AH343" t="s">
        <v>77</v>
      </c>
      <c r="AJ343" t="s">
        <v>77</v>
      </c>
      <c r="AK343" t="s">
        <v>77</v>
      </c>
      <c r="AQ343" t="s">
        <v>77</v>
      </c>
      <c r="AT343" t="s">
        <v>77</v>
      </c>
      <c r="AU343" t="s">
        <v>77</v>
      </c>
      <c r="AV343" t="s">
        <v>77</v>
      </c>
      <c r="AX343" t="s">
        <v>77</v>
      </c>
      <c r="BA343" t="s">
        <v>77</v>
      </c>
      <c r="BB343" t="s">
        <v>77</v>
      </c>
      <c r="BG343" t="s">
        <v>77</v>
      </c>
      <c r="BJ343" t="s">
        <v>77</v>
      </c>
      <c r="BK343" t="s">
        <v>77</v>
      </c>
      <c r="BM343" t="s">
        <v>77</v>
      </c>
      <c r="BS343" t="s">
        <v>77</v>
      </c>
      <c r="BT343" t="s">
        <v>77</v>
      </c>
      <c r="BU343" t="s">
        <v>77</v>
      </c>
      <c r="BV343" t="s">
        <v>77</v>
      </c>
      <c r="BW343" t="s">
        <v>77</v>
      </c>
      <c r="BX343">
        <v>0</v>
      </c>
    </row>
    <row r="344" spans="1:76" x14ac:dyDescent="0.45">
      <c r="A344">
        <v>249</v>
      </c>
      <c r="B344" s="1">
        <v>45209.762499999997</v>
      </c>
      <c r="C344" t="s">
        <v>1216</v>
      </c>
      <c r="D344" t="s">
        <v>833</v>
      </c>
      <c r="E344" t="s">
        <v>834</v>
      </c>
      <c r="F344">
        <v>0</v>
      </c>
      <c r="G344" t="s">
        <v>1633</v>
      </c>
      <c r="H344" t="s">
        <v>1633</v>
      </c>
      <c r="I344" t="s">
        <v>1619</v>
      </c>
      <c r="J344" t="s">
        <v>918</v>
      </c>
      <c r="K344" t="s">
        <v>77</v>
      </c>
      <c r="L344" t="s">
        <v>80</v>
      </c>
      <c r="M344" t="s">
        <v>1225</v>
      </c>
      <c r="N344" t="s">
        <v>1226</v>
      </c>
      <c r="O344" t="s">
        <v>75</v>
      </c>
      <c r="P344">
        <v>189215</v>
      </c>
      <c r="Q344" t="s">
        <v>76</v>
      </c>
      <c r="AE344" t="s">
        <v>77</v>
      </c>
      <c r="AG344" t="s">
        <v>77</v>
      </c>
      <c r="AH344" t="s">
        <v>77</v>
      </c>
      <c r="AJ344" t="s">
        <v>77</v>
      </c>
      <c r="AK344" t="s">
        <v>77</v>
      </c>
      <c r="AQ344" t="s">
        <v>77</v>
      </c>
      <c r="AT344" t="s">
        <v>77</v>
      </c>
      <c r="AU344" t="s">
        <v>77</v>
      </c>
      <c r="AV344" t="s">
        <v>77</v>
      </c>
      <c r="AX344" t="s">
        <v>77</v>
      </c>
      <c r="BA344" t="s">
        <v>77</v>
      </c>
      <c r="BB344" t="s">
        <v>77</v>
      </c>
      <c r="BG344" t="s">
        <v>77</v>
      </c>
      <c r="BJ344" t="s">
        <v>77</v>
      </c>
      <c r="BK344" t="s">
        <v>77</v>
      </c>
      <c r="BM344" t="s">
        <v>77</v>
      </c>
      <c r="BS344" t="s">
        <v>77</v>
      </c>
      <c r="BT344" t="s">
        <v>77</v>
      </c>
      <c r="BU344" t="s">
        <v>77</v>
      </c>
      <c r="BV344" t="s">
        <v>77</v>
      </c>
      <c r="BW344" t="s">
        <v>77</v>
      </c>
      <c r="BX344">
        <v>0</v>
      </c>
    </row>
    <row r="345" spans="1:76" x14ac:dyDescent="0.45">
      <c r="A345">
        <v>249</v>
      </c>
      <c r="B345" s="1">
        <v>45209.762499999997</v>
      </c>
      <c r="C345" t="s">
        <v>1216</v>
      </c>
      <c r="D345" t="s">
        <v>833</v>
      </c>
      <c r="E345" t="s">
        <v>834</v>
      </c>
      <c r="F345">
        <v>1</v>
      </c>
      <c r="G345" t="s">
        <v>1633</v>
      </c>
      <c r="H345" t="s">
        <v>1633</v>
      </c>
      <c r="I345" t="s">
        <v>1619</v>
      </c>
      <c r="J345" t="s">
        <v>918</v>
      </c>
      <c r="K345" t="s">
        <v>594</v>
      </c>
      <c r="L345" t="s">
        <v>80</v>
      </c>
      <c r="M345" t="s">
        <v>1227</v>
      </c>
      <c r="N345" t="s">
        <v>1228</v>
      </c>
      <c r="O345" t="s">
        <v>75</v>
      </c>
      <c r="P345">
        <v>169875</v>
      </c>
      <c r="Q345" t="s">
        <v>76</v>
      </c>
      <c r="R345">
        <v>172501.25</v>
      </c>
      <c r="AE345" t="s">
        <v>77</v>
      </c>
      <c r="AG345" t="s">
        <v>1229</v>
      </c>
      <c r="AH345" t="s">
        <v>77</v>
      </c>
      <c r="AJ345" t="s">
        <v>77</v>
      </c>
      <c r="AK345" t="s">
        <v>77</v>
      </c>
      <c r="AQ345" t="s">
        <v>77</v>
      </c>
      <c r="AT345" t="s">
        <v>77</v>
      </c>
      <c r="AU345" t="s">
        <v>77</v>
      </c>
      <c r="AV345" t="s">
        <v>77</v>
      </c>
      <c r="AX345" t="s">
        <v>77</v>
      </c>
      <c r="BA345" t="s">
        <v>77</v>
      </c>
      <c r="BB345" t="s">
        <v>77</v>
      </c>
      <c r="BG345" t="s">
        <v>77</v>
      </c>
      <c r="BJ345" t="s">
        <v>77</v>
      </c>
      <c r="BK345" t="s">
        <v>77</v>
      </c>
      <c r="BM345" t="s">
        <v>77</v>
      </c>
      <c r="BS345" t="s">
        <v>77</v>
      </c>
      <c r="BT345" t="s">
        <v>77</v>
      </c>
      <c r="BU345" t="s">
        <v>77</v>
      </c>
      <c r="BV345" t="s">
        <v>77</v>
      </c>
      <c r="BW345" t="s">
        <v>77</v>
      </c>
      <c r="BX345">
        <v>0</v>
      </c>
    </row>
    <row r="346" spans="1:76" x14ac:dyDescent="0.45">
      <c r="A346">
        <v>249</v>
      </c>
      <c r="B346" s="1">
        <v>45209.762499999997</v>
      </c>
      <c r="C346" t="s">
        <v>1216</v>
      </c>
      <c r="D346" t="s">
        <v>833</v>
      </c>
      <c r="E346" t="s">
        <v>834</v>
      </c>
      <c r="F346">
        <v>0</v>
      </c>
      <c r="G346" t="s">
        <v>1633</v>
      </c>
      <c r="H346" t="s">
        <v>1633</v>
      </c>
      <c r="I346" t="s">
        <v>1619</v>
      </c>
      <c r="J346" t="s">
        <v>918</v>
      </c>
      <c r="K346" t="s">
        <v>77</v>
      </c>
      <c r="L346" t="s">
        <v>80</v>
      </c>
      <c r="M346" t="s">
        <v>1230</v>
      </c>
      <c r="N346" t="s">
        <v>1231</v>
      </c>
      <c r="O346" t="s">
        <v>75</v>
      </c>
      <c r="P346">
        <v>162100</v>
      </c>
      <c r="Q346" t="s">
        <v>76</v>
      </c>
      <c r="AE346" t="s">
        <v>77</v>
      </c>
      <c r="AG346" t="s">
        <v>77</v>
      </c>
      <c r="AH346" t="s">
        <v>77</v>
      </c>
      <c r="AJ346" t="s">
        <v>77</v>
      </c>
      <c r="AK346" t="s">
        <v>77</v>
      </c>
      <c r="AQ346" t="s">
        <v>77</v>
      </c>
      <c r="AT346" t="s">
        <v>77</v>
      </c>
      <c r="AU346" t="s">
        <v>77</v>
      </c>
      <c r="AV346" t="s">
        <v>77</v>
      </c>
      <c r="AX346" t="s">
        <v>77</v>
      </c>
      <c r="BA346" t="s">
        <v>77</v>
      </c>
      <c r="BB346" t="s">
        <v>77</v>
      </c>
      <c r="BG346" t="s">
        <v>77</v>
      </c>
      <c r="BJ346" t="s">
        <v>77</v>
      </c>
      <c r="BK346" t="s">
        <v>77</v>
      </c>
      <c r="BM346" t="s">
        <v>77</v>
      </c>
      <c r="BS346" t="s">
        <v>77</v>
      </c>
      <c r="BT346" t="s">
        <v>77</v>
      </c>
      <c r="BU346" t="s">
        <v>77</v>
      </c>
      <c r="BV346" t="s">
        <v>77</v>
      </c>
      <c r="BW346" t="s">
        <v>77</v>
      </c>
      <c r="BX346">
        <v>0</v>
      </c>
    </row>
    <row r="347" spans="1:76" x14ac:dyDescent="0.45">
      <c r="A347">
        <v>249</v>
      </c>
      <c r="B347" s="1">
        <v>45209.762499999997</v>
      </c>
      <c r="C347" t="s">
        <v>1216</v>
      </c>
      <c r="D347" t="s">
        <v>833</v>
      </c>
      <c r="E347" t="s">
        <v>834</v>
      </c>
      <c r="F347">
        <v>0</v>
      </c>
      <c r="G347" t="s">
        <v>1633</v>
      </c>
      <c r="H347" t="s">
        <v>1633</v>
      </c>
      <c r="I347" t="s">
        <v>1619</v>
      </c>
      <c r="J347" t="s">
        <v>918</v>
      </c>
      <c r="K347" t="s">
        <v>77</v>
      </c>
      <c r="L347" t="s">
        <v>80</v>
      </c>
      <c r="M347" t="s">
        <v>1232</v>
      </c>
      <c r="N347" t="s">
        <v>77</v>
      </c>
      <c r="O347" t="s">
        <v>75</v>
      </c>
      <c r="P347">
        <v>168815</v>
      </c>
      <c r="Q347" t="s">
        <v>76</v>
      </c>
      <c r="AE347" t="s">
        <v>77</v>
      </c>
      <c r="AG347" t="s">
        <v>77</v>
      </c>
      <c r="AH347" t="s">
        <v>77</v>
      </c>
      <c r="AJ347" t="s">
        <v>77</v>
      </c>
      <c r="AK347" t="s">
        <v>77</v>
      </c>
      <c r="AQ347" t="s">
        <v>77</v>
      </c>
      <c r="AT347" t="s">
        <v>77</v>
      </c>
      <c r="AU347" t="s">
        <v>77</v>
      </c>
      <c r="AV347" t="s">
        <v>77</v>
      </c>
      <c r="AX347" t="s">
        <v>77</v>
      </c>
      <c r="BA347" t="s">
        <v>77</v>
      </c>
      <c r="BB347" t="s">
        <v>77</v>
      </c>
      <c r="BG347" t="s">
        <v>77</v>
      </c>
      <c r="BJ347" t="s">
        <v>77</v>
      </c>
      <c r="BK347" t="s">
        <v>77</v>
      </c>
      <c r="BM347" t="s">
        <v>77</v>
      </c>
      <c r="BS347" t="s">
        <v>77</v>
      </c>
      <c r="BT347" t="s">
        <v>77</v>
      </c>
      <c r="BU347" t="s">
        <v>77</v>
      </c>
      <c r="BV347" t="s">
        <v>77</v>
      </c>
      <c r="BW347" t="s">
        <v>77</v>
      </c>
      <c r="BX347">
        <v>0</v>
      </c>
    </row>
    <row r="348" spans="1:76" x14ac:dyDescent="0.45">
      <c r="A348">
        <v>249</v>
      </c>
      <c r="B348" s="1">
        <v>45209.762499999997</v>
      </c>
      <c r="C348" t="s">
        <v>1216</v>
      </c>
      <c r="D348" t="s">
        <v>833</v>
      </c>
      <c r="E348" t="s">
        <v>834</v>
      </c>
      <c r="F348">
        <v>0</v>
      </c>
      <c r="G348" t="s">
        <v>1633</v>
      </c>
      <c r="H348" t="s">
        <v>1633</v>
      </c>
      <c r="I348" t="s">
        <v>1619</v>
      </c>
      <c r="J348" t="s">
        <v>918</v>
      </c>
      <c r="K348" t="s">
        <v>77</v>
      </c>
      <c r="L348" t="s">
        <v>878</v>
      </c>
      <c r="M348" t="s">
        <v>1233</v>
      </c>
      <c r="N348" t="s">
        <v>77</v>
      </c>
      <c r="O348" t="s">
        <v>75</v>
      </c>
      <c r="P348">
        <v>62682</v>
      </c>
      <c r="Q348" t="s">
        <v>76</v>
      </c>
      <c r="AE348" t="s">
        <v>77</v>
      </c>
      <c r="AG348" t="s">
        <v>77</v>
      </c>
      <c r="AH348" t="s">
        <v>77</v>
      </c>
      <c r="AJ348" t="s">
        <v>77</v>
      </c>
      <c r="AK348" t="s">
        <v>77</v>
      </c>
      <c r="AQ348" t="s">
        <v>77</v>
      </c>
      <c r="AT348" t="s">
        <v>77</v>
      </c>
      <c r="AU348" t="s">
        <v>77</v>
      </c>
      <c r="AV348" t="s">
        <v>77</v>
      </c>
      <c r="AX348" t="s">
        <v>77</v>
      </c>
      <c r="BA348" t="s">
        <v>77</v>
      </c>
      <c r="BB348" t="s">
        <v>77</v>
      </c>
      <c r="BG348" t="s">
        <v>77</v>
      </c>
      <c r="BJ348" t="s">
        <v>77</v>
      </c>
      <c r="BK348" t="s">
        <v>77</v>
      </c>
      <c r="BM348" t="s">
        <v>77</v>
      </c>
      <c r="BS348" t="s">
        <v>77</v>
      </c>
      <c r="BT348" t="s">
        <v>77</v>
      </c>
      <c r="BU348" t="s">
        <v>77</v>
      </c>
      <c r="BV348" t="s">
        <v>77</v>
      </c>
      <c r="BW348" t="s">
        <v>77</v>
      </c>
      <c r="BX348">
        <v>0</v>
      </c>
    </row>
    <row r="349" spans="1:76" x14ac:dyDescent="0.45">
      <c r="A349">
        <v>249</v>
      </c>
      <c r="B349" s="1">
        <v>45209.762499999997</v>
      </c>
      <c r="C349" t="s">
        <v>1216</v>
      </c>
      <c r="D349" t="s">
        <v>833</v>
      </c>
      <c r="E349" t="s">
        <v>834</v>
      </c>
      <c r="F349">
        <v>1</v>
      </c>
      <c r="G349" t="s">
        <v>1633</v>
      </c>
      <c r="H349" t="s">
        <v>1633</v>
      </c>
      <c r="I349" t="s">
        <v>1619</v>
      </c>
      <c r="J349" t="s">
        <v>918</v>
      </c>
      <c r="K349" t="s">
        <v>1219</v>
      </c>
      <c r="L349" t="s">
        <v>878</v>
      </c>
      <c r="M349" t="s">
        <v>1234</v>
      </c>
      <c r="N349" t="s">
        <v>77</v>
      </c>
      <c r="O349" t="s">
        <v>75</v>
      </c>
      <c r="P349">
        <v>60629</v>
      </c>
      <c r="Q349" t="s">
        <v>76</v>
      </c>
      <c r="R349">
        <v>66490.666670000006</v>
      </c>
      <c r="AE349" t="s">
        <v>77</v>
      </c>
      <c r="AG349" t="s">
        <v>77</v>
      </c>
      <c r="AH349" t="s">
        <v>77</v>
      </c>
      <c r="AJ349" t="s">
        <v>77</v>
      </c>
      <c r="AK349" t="s">
        <v>77</v>
      </c>
      <c r="AQ349" t="s">
        <v>77</v>
      </c>
      <c r="AT349" t="s">
        <v>77</v>
      </c>
      <c r="AU349" t="s">
        <v>77</v>
      </c>
      <c r="AV349" t="s">
        <v>77</v>
      </c>
      <c r="AX349" t="s">
        <v>77</v>
      </c>
      <c r="BA349" t="s">
        <v>77</v>
      </c>
      <c r="BB349" t="s">
        <v>77</v>
      </c>
      <c r="BG349" t="s">
        <v>77</v>
      </c>
      <c r="BJ349" t="s">
        <v>77</v>
      </c>
      <c r="BK349" t="s">
        <v>77</v>
      </c>
      <c r="BM349" t="s">
        <v>77</v>
      </c>
      <c r="BS349" t="s">
        <v>77</v>
      </c>
      <c r="BT349" t="s">
        <v>77</v>
      </c>
      <c r="BU349" t="s">
        <v>77</v>
      </c>
      <c r="BV349" t="s">
        <v>77</v>
      </c>
      <c r="BW349" t="s">
        <v>77</v>
      </c>
      <c r="BX349">
        <v>0</v>
      </c>
    </row>
    <row r="350" spans="1:76" x14ac:dyDescent="0.45">
      <c r="A350">
        <v>249</v>
      </c>
      <c r="B350" s="1">
        <v>45209.762499999997</v>
      </c>
      <c r="C350" t="s">
        <v>1216</v>
      </c>
      <c r="D350" t="s">
        <v>833</v>
      </c>
      <c r="E350" t="s">
        <v>834</v>
      </c>
      <c r="F350">
        <v>0</v>
      </c>
      <c r="G350" t="s">
        <v>1633</v>
      </c>
      <c r="H350" t="s">
        <v>1633</v>
      </c>
      <c r="I350" t="s">
        <v>1619</v>
      </c>
      <c r="J350" t="s">
        <v>918</v>
      </c>
      <c r="K350" t="s">
        <v>77</v>
      </c>
      <c r="L350" t="s">
        <v>878</v>
      </c>
      <c r="M350" t="s">
        <v>1235</v>
      </c>
      <c r="N350" t="s">
        <v>77</v>
      </c>
      <c r="O350" t="s">
        <v>75</v>
      </c>
      <c r="P350">
        <v>76161</v>
      </c>
      <c r="Q350" t="s">
        <v>76</v>
      </c>
      <c r="T350">
        <v>1</v>
      </c>
      <c r="AE350" t="s">
        <v>77</v>
      </c>
      <c r="AG350" t="s">
        <v>77</v>
      </c>
      <c r="AH350" t="s">
        <v>77</v>
      </c>
      <c r="AJ350" t="s">
        <v>77</v>
      </c>
      <c r="AK350" t="s">
        <v>77</v>
      </c>
      <c r="AQ350" t="s">
        <v>77</v>
      </c>
      <c r="AT350" t="s">
        <v>77</v>
      </c>
      <c r="AU350" t="s">
        <v>77</v>
      </c>
      <c r="AV350" t="s">
        <v>77</v>
      </c>
      <c r="AX350" t="s">
        <v>77</v>
      </c>
      <c r="BA350" t="s">
        <v>77</v>
      </c>
      <c r="BB350" t="s">
        <v>77</v>
      </c>
      <c r="BG350" t="s">
        <v>77</v>
      </c>
      <c r="BJ350" t="s">
        <v>77</v>
      </c>
      <c r="BK350" t="s">
        <v>77</v>
      </c>
      <c r="BM350" t="s">
        <v>77</v>
      </c>
      <c r="BS350" t="s">
        <v>77</v>
      </c>
      <c r="BT350" t="s">
        <v>77</v>
      </c>
      <c r="BU350" t="s">
        <v>77</v>
      </c>
      <c r="BV350" t="s">
        <v>77</v>
      </c>
      <c r="BW350" t="s">
        <v>77</v>
      </c>
      <c r="BX350">
        <v>0</v>
      </c>
    </row>
    <row r="351" spans="1:76" x14ac:dyDescent="0.45">
      <c r="A351">
        <v>251</v>
      </c>
      <c r="B351" s="1">
        <v>45215.73333333333</v>
      </c>
      <c r="C351" t="s">
        <v>1236</v>
      </c>
      <c r="D351" t="s">
        <v>833</v>
      </c>
      <c r="E351" t="s">
        <v>881</v>
      </c>
      <c r="F351">
        <v>1</v>
      </c>
      <c r="G351" t="s">
        <v>1630</v>
      </c>
      <c r="H351" t="s">
        <v>1630</v>
      </c>
      <c r="I351" t="s">
        <v>1626</v>
      </c>
      <c r="J351" t="s">
        <v>1236</v>
      </c>
      <c r="K351" t="s">
        <v>1237</v>
      </c>
      <c r="L351" t="s">
        <v>74</v>
      </c>
      <c r="M351" t="s">
        <v>884</v>
      </c>
      <c r="N351" t="s">
        <v>885</v>
      </c>
      <c r="O351" t="s">
        <v>75</v>
      </c>
      <c r="P351">
        <v>753600</v>
      </c>
      <c r="Q351" t="s">
        <v>76</v>
      </c>
      <c r="R351">
        <v>753600</v>
      </c>
      <c r="Y351">
        <v>0</v>
      </c>
      <c r="Z351">
        <v>63114</v>
      </c>
      <c r="AA351">
        <v>24375</v>
      </c>
      <c r="AB351">
        <v>0</v>
      </c>
      <c r="AC351">
        <v>0</v>
      </c>
      <c r="AD351">
        <v>0</v>
      </c>
      <c r="AE351" t="s">
        <v>77</v>
      </c>
      <c r="AG351" t="s">
        <v>1238</v>
      </c>
      <c r="AH351" t="s">
        <v>98</v>
      </c>
      <c r="AI351">
        <v>65000</v>
      </c>
      <c r="AJ351" t="s">
        <v>77</v>
      </c>
      <c r="AK351" t="s">
        <v>77</v>
      </c>
      <c r="AL351">
        <v>0</v>
      </c>
      <c r="AM351">
        <v>0</v>
      </c>
      <c r="AN351">
        <v>0</v>
      </c>
      <c r="AO351">
        <v>0</v>
      </c>
      <c r="AP351">
        <v>56440</v>
      </c>
      <c r="AQ351" t="s">
        <v>77</v>
      </c>
      <c r="AR351">
        <v>800</v>
      </c>
      <c r="AS351">
        <v>0</v>
      </c>
      <c r="AT351" t="s">
        <v>77</v>
      </c>
      <c r="AU351" t="s">
        <v>77</v>
      </c>
      <c r="AV351" t="s">
        <v>98</v>
      </c>
      <c r="AW351">
        <v>59713</v>
      </c>
      <c r="AX351" t="s">
        <v>77</v>
      </c>
      <c r="AY351">
        <v>0</v>
      </c>
      <c r="AZ351">
        <v>0</v>
      </c>
      <c r="BA351" t="s">
        <v>98</v>
      </c>
      <c r="BB351" t="s">
        <v>98</v>
      </c>
      <c r="BC351">
        <v>12820</v>
      </c>
      <c r="BD351">
        <v>208967</v>
      </c>
      <c r="BE351">
        <v>0</v>
      </c>
      <c r="BG351" t="s">
        <v>98</v>
      </c>
      <c r="BJ351" t="s">
        <v>77</v>
      </c>
      <c r="BK351" t="s">
        <v>77</v>
      </c>
      <c r="BM351" t="s">
        <v>77</v>
      </c>
      <c r="BN351">
        <v>0</v>
      </c>
      <c r="BR351">
        <v>0</v>
      </c>
      <c r="BS351" t="s">
        <v>77</v>
      </c>
      <c r="BT351" t="s">
        <v>98</v>
      </c>
      <c r="BU351" t="s">
        <v>77</v>
      </c>
      <c r="BV351" t="s">
        <v>77</v>
      </c>
      <c r="BW351" t="s">
        <v>77</v>
      </c>
      <c r="BX351">
        <v>0</v>
      </c>
    </row>
    <row r="352" spans="1:76" x14ac:dyDescent="0.45">
      <c r="A352">
        <v>251</v>
      </c>
      <c r="B352" s="1">
        <v>45215.73333333333</v>
      </c>
      <c r="C352" t="s">
        <v>1236</v>
      </c>
      <c r="D352" t="s">
        <v>833</v>
      </c>
      <c r="E352" t="s">
        <v>881</v>
      </c>
      <c r="F352">
        <v>1</v>
      </c>
      <c r="G352" t="s">
        <v>1630</v>
      </c>
      <c r="H352" t="s">
        <v>1630</v>
      </c>
      <c r="I352" t="s">
        <v>1626</v>
      </c>
      <c r="J352" t="s">
        <v>1236</v>
      </c>
      <c r="K352" t="s">
        <v>1188</v>
      </c>
      <c r="L352" t="s">
        <v>78</v>
      </c>
      <c r="M352" t="s">
        <v>1239</v>
      </c>
      <c r="N352" t="s">
        <v>1240</v>
      </c>
      <c r="O352" t="s">
        <v>75</v>
      </c>
      <c r="P352">
        <v>124500</v>
      </c>
      <c r="Q352" t="s">
        <v>546</v>
      </c>
      <c r="R352">
        <v>124500</v>
      </c>
      <c r="Y352">
        <v>0</v>
      </c>
      <c r="Z352">
        <v>0</v>
      </c>
      <c r="AA352">
        <v>0</v>
      </c>
      <c r="AB352">
        <v>8950</v>
      </c>
      <c r="AC352">
        <v>0</v>
      </c>
      <c r="AD352">
        <v>0</v>
      </c>
      <c r="AE352" t="s">
        <v>77</v>
      </c>
      <c r="AG352" t="s">
        <v>77</v>
      </c>
      <c r="AH352" t="s">
        <v>1241</v>
      </c>
      <c r="AI352">
        <v>0</v>
      </c>
      <c r="AJ352" t="s">
        <v>77</v>
      </c>
      <c r="AK352" t="s">
        <v>77</v>
      </c>
      <c r="AL352">
        <v>58000</v>
      </c>
      <c r="AM352">
        <v>7250</v>
      </c>
      <c r="AN352">
        <v>15850</v>
      </c>
      <c r="AO352">
        <v>3550</v>
      </c>
      <c r="AP352">
        <v>0</v>
      </c>
      <c r="AQ352" t="s">
        <v>77</v>
      </c>
      <c r="AR352">
        <v>0</v>
      </c>
      <c r="AS352">
        <v>25000</v>
      </c>
      <c r="AT352" t="s">
        <v>77</v>
      </c>
      <c r="AU352" t="s">
        <v>77</v>
      </c>
      <c r="AV352" t="s">
        <v>98</v>
      </c>
      <c r="AW352">
        <v>0</v>
      </c>
      <c r="AX352" t="s">
        <v>77</v>
      </c>
      <c r="AY352">
        <v>0</v>
      </c>
      <c r="AZ352">
        <v>0</v>
      </c>
      <c r="BA352" t="s">
        <v>98</v>
      </c>
      <c r="BB352" t="s">
        <v>98</v>
      </c>
      <c r="BC352">
        <v>0</v>
      </c>
      <c r="BD352">
        <v>0</v>
      </c>
      <c r="BE352">
        <v>0</v>
      </c>
      <c r="BG352" t="s">
        <v>98</v>
      </c>
      <c r="BJ352" t="s">
        <v>77</v>
      </c>
      <c r="BK352" t="s">
        <v>77</v>
      </c>
      <c r="BM352" t="s">
        <v>77</v>
      </c>
      <c r="BN352">
        <v>0</v>
      </c>
      <c r="BR352">
        <v>0</v>
      </c>
      <c r="BS352" t="s">
        <v>77</v>
      </c>
      <c r="BT352" t="s">
        <v>98</v>
      </c>
      <c r="BU352" t="s">
        <v>77</v>
      </c>
      <c r="BV352" t="s">
        <v>77</v>
      </c>
      <c r="BW352" t="s">
        <v>77</v>
      </c>
      <c r="BX352">
        <v>0</v>
      </c>
    </row>
    <row r="353" spans="1:76" x14ac:dyDescent="0.45">
      <c r="A353">
        <v>252</v>
      </c>
      <c r="B353" s="1">
        <v>45215.833333333336</v>
      </c>
      <c r="C353" t="s">
        <v>1242</v>
      </c>
      <c r="D353" t="s">
        <v>864</v>
      </c>
      <c r="E353" t="s">
        <v>1128</v>
      </c>
      <c r="F353">
        <v>0</v>
      </c>
      <c r="G353" t="s">
        <v>1628</v>
      </c>
      <c r="H353" t="s">
        <v>1628</v>
      </c>
      <c r="I353" t="s">
        <v>1623</v>
      </c>
      <c r="J353" t="s">
        <v>542</v>
      </c>
      <c r="K353" t="s">
        <v>77</v>
      </c>
      <c r="L353" t="s">
        <v>74</v>
      </c>
      <c r="M353" t="s">
        <v>1243</v>
      </c>
      <c r="N353" t="s">
        <v>77</v>
      </c>
      <c r="O353" t="s">
        <v>75</v>
      </c>
      <c r="P353">
        <v>1097224</v>
      </c>
      <c r="Q353" t="s">
        <v>76</v>
      </c>
      <c r="S353">
        <v>1</v>
      </c>
      <c r="X353">
        <v>1</v>
      </c>
      <c r="AE353" t="s">
        <v>77</v>
      </c>
      <c r="AG353" t="s">
        <v>77</v>
      </c>
      <c r="AH353" t="s">
        <v>77</v>
      </c>
      <c r="AJ353" t="s">
        <v>77</v>
      </c>
      <c r="AK353" t="s">
        <v>77</v>
      </c>
      <c r="AQ353" t="s">
        <v>77</v>
      </c>
      <c r="AT353" t="s">
        <v>77</v>
      </c>
      <c r="AU353" t="s">
        <v>77</v>
      </c>
      <c r="AV353" t="s">
        <v>77</v>
      </c>
      <c r="AX353" t="s">
        <v>77</v>
      </c>
      <c r="BA353" t="s">
        <v>77</v>
      </c>
      <c r="BB353" t="s">
        <v>77</v>
      </c>
      <c r="BG353" t="s">
        <v>77</v>
      </c>
      <c r="BJ353" t="s">
        <v>77</v>
      </c>
      <c r="BK353" t="s">
        <v>77</v>
      </c>
      <c r="BM353" t="s">
        <v>77</v>
      </c>
      <c r="BS353" t="s">
        <v>77</v>
      </c>
      <c r="BT353" t="s">
        <v>77</v>
      </c>
      <c r="BU353" t="s">
        <v>77</v>
      </c>
      <c r="BV353" t="s">
        <v>77</v>
      </c>
      <c r="BW353" t="s">
        <v>77</v>
      </c>
      <c r="BX353">
        <v>1097224</v>
      </c>
    </row>
    <row r="354" spans="1:76" x14ac:dyDescent="0.45">
      <c r="A354">
        <v>252</v>
      </c>
      <c r="B354" s="1">
        <v>45215.833333333336</v>
      </c>
      <c r="C354" t="s">
        <v>1242</v>
      </c>
      <c r="D354" t="s">
        <v>864</v>
      </c>
      <c r="E354" t="s">
        <v>1128</v>
      </c>
      <c r="F354">
        <v>0</v>
      </c>
      <c r="G354" t="s">
        <v>1628</v>
      </c>
      <c r="H354" t="s">
        <v>1628</v>
      </c>
      <c r="I354" t="s">
        <v>1623</v>
      </c>
      <c r="J354" t="s">
        <v>542</v>
      </c>
      <c r="K354" t="s">
        <v>77</v>
      </c>
      <c r="L354" t="s">
        <v>74</v>
      </c>
      <c r="M354" t="s">
        <v>1244</v>
      </c>
      <c r="N354" t="s">
        <v>77</v>
      </c>
      <c r="O354" t="s">
        <v>75</v>
      </c>
      <c r="P354">
        <v>729678</v>
      </c>
      <c r="Q354" t="s">
        <v>76</v>
      </c>
      <c r="S354">
        <v>1</v>
      </c>
      <c r="W354">
        <v>1</v>
      </c>
      <c r="AE354" t="s">
        <v>77</v>
      </c>
      <c r="AG354" t="s">
        <v>77</v>
      </c>
      <c r="AH354" t="s">
        <v>77</v>
      </c>
      <c r="AJ354" t="s">
        <v>77</v>
      </c>
      <c r="AK354" t="s">
        <v>77</v>
      </c>
      <c r="AQ354" t="s">
        <v>77</v>
      </c>
      <c r="AT354" t="s">
        <v>77</v>
      </c>
      <c r="AU354" t="s">
        <v>77</v>
      </c>
      <c r="AV354" t="s">
        <v>77</v>
      </c>
      <c r="AX354" t="s">
        <v>77</v>
      </c>
      <c r="BA354" t="s">
        <v>77</v>
      </c>
      <c r="BB354" t="s">
        <v>77</v>
      </c>
      <c r="BG354" t="s">
        <v>77</v>
      </c>
      <c r="BJ354" t="s">
        <v>77</v>
      </c>
      <c r="BK354" t="s">
        <v>77</v>
      </c>
      <c r="BM354" t="s">
        <v>77</v>
      </c>
      <c r="BS354" t="s">
        <v>77</v>
      </c>
      <c r="BT354" t="s">
        <v>77</v>
      </c>
      <c r="BU354" t="s">
        <v>77</v>
      </c>
      <c r="BV354" t="s">
        <v>77</v>
      </c>
      <c r="BW354" t="s">
        <v>77</v>
      </c>
      <c r="BX354">
        <v>729678</v>
      </c>
    </row>
    <row r="355" spans="1:76" x14ac:dyDescent="0.45">
      <c r="A355">
        <v>252</v>
      </c>
      <c r="B355" s="1">
        <v>45215.833333333336</v>
      </c>
      <c r="C355" t="s">
        <v>1242</v>
      </c>
      <c r="D355" t="s">
        <v>864</v>
      </c>
      <c r="E355" t="s">
        <v>1128</v>
      </c>
      <c r="F355">
        <v>0</v>
      </c>
      <c r="G355" t="s">
        <v>1628</v>
      </c>
      <c r="H355" t="s">
        <v>1628</v>
      </c>
      <c r="I355" t="s">
        <v>1623</v>
      </c>
      <c r="J355" t="s">
        <v>542</v>
      </c>
      <c r="K355" t="s">
        <v>77</v>
      </c>
      <c r="L355" t="s">
        <v>74</v>
      </c>
      <c r="M355" t="s">
        <v>1245</v>
      </c>
      <c r="N355" t="s">
        <v>77</v>
      </c>
      <c r="O355" t="s">
        <v>75</v>
      </c>
      <c r="P355">
        <v>715153</v>
      </c>
      <c r="Q355" t="s">
        <v>76</v>
      </c>
      <c r="S355">
        <v>1</v>
      </c>
      <c r="W355">
        <v>1</v>
      </c>
      <c r="AE355" t="s">
        <v>77</v>
      </c>
      <c r="AG355" t="s">
        <v>77</v>
      </c>
      <c r="AH355" t="s">
        <v>77</v>
      </c>
      <c r="AJ355" t="s">
        <v>77</v>
      </c>
      <c r="AK355" t="s">
        <v>77</v>
      </c>
      <c r="AQ355" t="s">
        <v>77</v>
      </c>
      <c r="AT355" t="s">
        <v>77</v>
      </c>
      <c r="AU355" t="s">
        <v>77</v>
      </c>
      <c r="AV355" t="s">
        <v>77</v>
      </c>
      <c r="AX355" t="s">
        <v>77</v>
      </c>
      <c r="BA355" t="s">
        <v>77</v>
      </c>
      <c r="BB355" t="s">
        <v>77</v>
      </c>
      <c r="BG355" t="s">
        <v>77</v>
      </c>
      <c r="BJ355" t="s">
        <v>77</v>
      </c>
      <c r="BK355" t="s">
        <v>77</v>
      </c>
      <c r="BM355" t="s">
        <v>77</v>
      </c>
      <c r="BS355" t="s">
        <v>77</v>
      </c>
      <c r="BT355" t="s">
        <v>77</v>
      </c>
      <c r="BU355" t="s">
        <v>77</v>
      </c>
      <c r="BV355" t="s">
        <v>77</v>
      </c>
      <c r="BW355" t="s">
        <v>77</v>
      </c>
      <c r="BX355">
        <v>715153</v>
      </c>
    </row>
    <row r="356" spans="1:76" x14ac:dyDescent="0.45">
      <c r="A356">
        <v>252</v>
      </c>
      <c r="B356" s="1">
        <v>45215.833333333336</v>
      </c>
      <c r="C356" t="s">
        <v>1242</v>
      </c>
      <c r="D356" t="s">
        <v>864</v>
      </c>
      <c r="E356" t="s">
        <v>1128</v>
      </c>
      <c r="F356">
        <v>0</v>
      </c>
      <c r="G356" t="s">
        <v>1628</v>
      </c>
      <c r="H356" t="s">
        <v>1628</v>
      </c>
      <c r="I356" t="s">
        <v>1623</v>
      </c>
      <c r="J356" t="s">
        <v>542</v>
      </c>
      <c r="K356" t="s">
        <v>77</v>
      </c>
      <c r="L356" t="s">
        <v>74</v>
      </c>
      <c r="M356" t="s">
        <v>1246</v>
      </c>
      <c r="N356" t="s">
        <v>77</v>
      </c>
      <c r="O356" t="s">
        <v>75</v>
      </c>
      <c r="P356">
        <v>813485</v>
      </c>
      <c r="Q356" t="s">
        <v>76</v>
      </c>
      <c r="S356">
        <v>1</v>
      </c>
      <c r="W356">
        <v>1</v>
      </c>
      <c r="AE356" t="s">
        <v>77</v>
      </c>
      <c r="AG356" t="s">
        <v>77</v>
      </c>
      <c r="AH356" t="s">
        <v>77</v>
      </c>
      <c r="AJ356" t="s">
        <v>77</v>
      </c>
      <c r="AK356" t="s">
        <v>77</v>
      </c>
      <c r="AQ356" t="s">
        <v>77</v>
      </c>
      <c r="AT356" t="s">
        <v>77</v>
      </c>
      <c r="AU356" t="s">
        <v>77</v>
      </c>
      <c r="AV356" t="s">
        <v>77</v>
      </c>
      <c r="AX356" t="s">
        <v>77</v>
      </c>
      <c r="BA356" t="s">
        <v>77</v>
      </c>
      <c r="BB356" t="s">
        <v>77</v>
      </c>
      <c r="BG356" t="s">
        <v>77</v>
      </c>
      <c r="BJ356" t="s">
        <v>77</v>
      </c>
      <c r="BK356" t="s">
        <v>77</v>
      </c>
      <c r="BM356" t="s">
        <v>77</v>
      </c>
      <c r="BS356" t="s">
        <v>77</v>
      </c>
      <c r="BT356" t="s">
        <v>77</v>
      </c>
      <c r="BU356" t="s">
        <v>77</v>
      </c>
      <c r="BV356" t="s">
        <v>77</v>
      </c>
      <c r="BW356" t="s">
        <v>77</v>
      </c>
      <c r="BX356">
        <v>813485</v>
      </c>
    </row>
    <row r="357" spans="1:76" x14ac:dyDescent="0.45">
      <c r="A357">
        <v>252</v>
      </c>
      <c r="B357" s="1">
        <v>45215.833333333336</v>
      </c>
      <c r="C357" t="s">
        <v>1242</v>
      </c>
      <c r="D357" t="s">
        <v>864</v>
      </c>
      <c r="E357" t="s">
        <v>1128</v>
      </c>
      <c r="F357">
        <v>0</v>
      </c>
      <c r="G357" t="s">
        <v>1628</v>
      </c>
      <c r="H357" t="s">
        <v>1628</v>
      </c>
      <c r="I357" t="s">
        <v>1623</v>
      </c>
      <c r="J357" t="s">
        <v>542</v>
      </c>
      <c r="K357" t="s">
        <v>77</v>
      </c>
      <c r="L357" t="s">
        <v>74</v>
      </c>
      <c r="M357" t="s">
        <v>1247</v>
      </c>
      <c r="N357" t="s">
        <v>77</v>
      </c>
      <c r="O357" t="s">
        <v>75</v>
      </c>
      <c r="P357">
        <v>110000</v>
      </c>
      <c r="Q357" t="s">
        <v>76</v>
      </c>
      <c r="X357">
        <v>1</v>
      </c>
      <c r="AE357" t="s">
        <v>77</v>
      </c>
      <c r="AG357" t="s">
        <v>77</v>
      </c>
      <c r="AH357" t="s">
        <v>77</v>
      </c>
      <c r="AJ357" t="s">
        <v>77</v>
      </c>
      <c r="AK357" t="s">
        <v>77</v>
      </c>
      <c r="AQ357" t="s">
        <v>77</v>
      </c>
      <c r="AT357" t="s">
        <v>77</v>
      </c>
      <c r="AU357" t="s">
        <v>77</v>
      </c>
      <c r="AV357" t="s">
        <v>77</v>
      </c>
      <c r="AX357" t="s">
        <v>77</v>
      </c>
      <c r="BA357" t="s">
        <v>77</v>
      </c>
      <c r="BB357" t="s">
        <v>77</v>
      </c>
      <c r="BG357" t="s">
        <v>77</v>
      </c>
      <c r="BJ357" t="s">
        <v>77</v>
      </c>
      <c r="BK357" t="s">
        <v>77</v>
      </c>
      <c r="BM357" t="s">
        <v>77</v>
      </c>
      <c r="BS357" t="s">
        <v>77</v>
      </c>
      <c r="BT357" t="s">
        <v>77</v>
      </c>
      <c r="BU357" t="s">
        <v>77</v>
      </c>
      <c r="BV357" t="s">
        <v>77</v>
      </c>
      <c r="BW357" t="s">
        <v>77</v>
      </c>
      <c r="BX357">
        <v>0</v>
      </c>
    </row>
    <row r="358" spans="1:76" x14ac:dyDescent="0.45">
      <c r="A358">
        <v>252</v>
      </c>
      <c r="B358" s="1">
        <v>45215.833333333336</v>
      </c>
      <c r="C358" t="s">
        <v>1242</v>
      </c>
      <c r="D358" t="s">
        <v>864</v>
      </c>
      <c r="E358" t="s">
        <v>1128</v>
      </c>
      <c r="F358">
        <v>0</v>
      </c>
      <c r="G358" t="s">
        <v>1628</v>
      </c>
      <c r="H358" t="s">
        <v>1628</v>
      </c>
      <c r="I358" t="s">
        <v>1623</v>
      </c>
      <c r="J358" t="s">
        <v>542</v>
      </c>
      <c r="K358" t="s">
        <v>77</v>
      </c>
      <c r="L358" t="s">
        <v>74</v>
      </c>
      <c r="M358" t="s">
        <v>1248</v>
      </c>
      <c r="N358" t="s">
        <v>77</v>
      </c>
      <c r="O358" t="s">
        <v>75</v>
      </c>
      <c r="P358">
        <v>110880</v>
      </c>
      <c r="Q358" t="s">
        <v>76</v>
      </c>
      <c r="W358">
        <v>1</v>
      </c>
      <c r="X358">
        <v>1</v>
      </c>
      <c r="AE358" t="s">
        <v>77</v>
      </c>
      <c r="AG358" t="s">
        <v>77</v>
      </c>
      <c r="AH358" t="s">
        <v>77</v>
      </c>
      <c r="AJ358" t="s">
        <v>77</v>
      </c>
      <c r="AK358" t="s">
        <v>77</v>
      </c>
      <c r="AQ358" t="s">
        <v>77</v>
      </c>
      <c r="AT358" t="s">
        <v>77</v>
      </c>
      <c r="AU358" t="s">
        <v>77</v>
      </c>
      <c r="AV358" t="s">
        <v>77</v>
      </c>
      <c r="AX358" t="s">
        <v>77</v>
      </c>
      <c r="BA358" t="s">
        <v>77</v>
      </c>
      <c r="BB358" t="s">
        <v>77</v>
      </c>
      <c r="BG358" t="s">
        <v>77</v>
      </c>
      <c r="BJ358" t="s">
        <v>77</v>
      </c>
      <c r="BK358" t="s">
        <v>77</v>
      </c>
      <c r="BM358" t="s">
        <v>77</v>
      </c>
      <c r="BS358" t="s">
        <v>77</v>
      </c>
      <c r="BT358" t="s">
        <v>77</v>
      </c>
      <c r="BU358" t="s">
        <v>77</v>
      </c>
      <c r="BV358" t="s">
        <v>77</v>
      </c>
      <c r="BW358" t="s">
        <v>77</v>
      </c>
      <c r="BX358">
        <v>0</v>
      </c>
    </row>
    <row r="359" spans="1:76" x14ac:dyDescent="0.45">
      <c r="A359">
        <v>252</v>
      </c>
      <c r="B359" s="1">
        <v>45215.833333333336</v>
      </c>
      <c r="C359" t="s">
        <v>1242</v>
      </c>
      <c r="D359" t="s">
        <v>864</v>
      </c>
      <c r="E359" t="s">
        <v>1128</v>
      </c>
      <c r="F359">
        <v>0</v>
      </c>
      <c r="G359" t="s">
        <v>1628</v>
      </c>
      <c r="H359" t="s">
        <v>1628</v>
      </c>
      <c r="I359" t="s">
        <v>1623</v>
      </c>
      <c r="J359" t="s">
        <v>542</v>
      </c>
      <c r="K359" t="s">
        <v>77</v>
      </c>
      <c r="L359" t="s">
        <v>74</v>
      </c>
      <c r="M359" t="s">
        <v>1249</v>
      </c>
      <c r="N359" t="s">
        <v>77</v>
      </c>
      <c r="O359" t="s">
        <v>75</v>
      </c>
      <c r="P359">
        <v>110843</v>
      </c>
      <c r="Q359" t="s">
        <v>76</v>
      </c>
      <c r="V359">
        <v>1</v>
      </c>
      <c r="W359">
        <v>1</v>
      </c>
      <c r="X359">
        <v>1</v>
      </c>
      <c r="AE359" t="s">
        <v>77</v>
      </c>
      <c r="AG359" t="s">
        <v>77</v>
      </c>
      <c r="AH359" t="s">
        <v>77</v>
      </c>
      <c r="AJ359" t="s">
        <v>77</v>
      </c>
      <c r="AK359" t="s">
        <v>77</v>
      </c>
      <c r="AQ359" t="s">
        <v>77</v>
      </c>
      <c r="AT359" t="s">
        <v>77</v>
      </c>
      <c r="AU359" t="s">
        <v>77</v>
      </c>
      <c r="AV359" t="s">
        <v>77</v>
      </c>
      <c r="AX359" t="s">
        <v>77</v>
      </c>
      <c r="BA359" t="s">
        <v>77</v>
      </c>
      <c r="BB359" t="s">
        <v>77</v>
      </c>
      <c r="BG359" t="s">
        <v>77</v>
      </c>
      <c r="BJ359" t="s">
        <v>77</v>
      </c>
      <c r="BK359" t="s">
        <v>77</v>
      </c>
      <c r="BM359" t="s">
        <v>77</v>
      </c>
      <c r="BS359" t="s">
        <v>77</v>
      </c>
      <c r="BT359" t="s">
        <v>77</v>
      </c>
      <c r="BU359" t="s">
        <v>77</v>
      </c>
      <c r="BV359" t="s">
        <v>77</v>
      </c>
      <c r="BW359" t="s">
        <v>77</v>
      </c>
      <c r="BX359">
        <v>0</v>
      </c>
    </row>
    <row r="360" spans="1:76" x14ac:dyDescent="0.45">
      <c r="A360">
        <v>252</v>
      </c>
      <c r="B360" s="1">
        <v>45215.833333333336</v>
      </c>
      <c r="C360" t="s">
        <v>1242</v>
      </c>
      <c r="D360" t="s">
        <v>864</v>
      </c>
      <c r="E360" t="s">
        <v>1128</v>
      </c>
      <c r="F360">
        <v>0</v>
      </c>
      <c r="G360" t="s">
        <v>1628</v>
      </c>
      <c r="H360" t="s">
        <v>1628</v>
      </c>
      <c r="I360" t="s">
        <v>1623</v>
      </c>
      <c r="J360" t="s">
        <v>542</v>
      </c>
      <c r="K360" t="s">
        <v>77</v>
      </c>
      <c r="L360" t="s">
        <v>74</v>
      </c>
      <c r="M360" t="s">
        <v>1250</v>
      </c>
      <c r="N360" t="s">
        <v>1251</v>
      </c>
      <c r="O360" t="s">
        <v>75</v>
      </c>
      <c r="P360">
        <v>225238</v>
      </c>
      <c r="Q360" t="s">
        <v>76</v>
      </c>
      <c r="AE360" t="s">
        <v>77</v>
      </c>
      <c r="AG360" t="s">
        <v>77</v>
      </c>
      <c r="AH360" t="s">
        <v>77</v>
      </c>
      <c r="AJ360" t="s">
        <v>77</v>
      </c>
      <c r="AK360" t="s">
        <v>77</v>
      </c>
      <c r="AQ360" t="s">
        <v>77</v>
      </c>
      <c r="AT360" t="s">
        <v>77</v>
      </c>
      <c r="AU360" t="s">
        <v>77</v>
      </c>
      <c r="AV360" t="s">
        <v>77</v>
      </c>
      <c r="AX360" t="s">
        <v>77</v>
      </c>
      <c r="BA360" t="s">
        <v>77</v>
      </c>
      <c r="BB360" t="s">
        <v>77</v>
      </c>
      <c r="BG360" t="s">
        <v>77</v>
      </c>
      <c r="BJ360" t="s">
        <v>77</v>
      </c>
      <c r="BK360" t="s">
        <v>77</v>
      </c>
      <c r="BM360" t="s">
        <v>77</v>
      </c>
      <c r="BS360" t="s">
        <v>77</v>
      </c>
      <c r="BT360" t="s">
        <v>77</v>
      </c>
      <c r="BU360" t="s">
        <v>77</v>
      </c>
      <c r="BV360" t="s">
        <v>77</v>
      </c>
      <c r="BW360" t="s">
        <v>77</v>
      </c>
      <c r="BX360">
        <v>0</v>
      </c>
    </row>
    <row r="361" spans="1:76" x14ac:dyDescent="0.45">
      <c r="A361">
        <v>252</v>
      </c>
      <c r="B361" s="1">
        <v>45215.833333333336</v>
      </c>
      <c r="C361" t="s">
        <v>1242</v>
      </c>
      <c r="D361" t="s">
        <v>864</v>
      </c>
      <c r="E361" t="s">
        <v>1128</v>
      </c>
      <c r="F361">
        <v>0</v>
      </c>
      <c r="G361" t="s">
        <v>1628</v>
      </c>
      <c r="H361" t="s">
        <v>1628</v>
      </c>
      <c r="I361" t="s">
        <v>1623</v>
      </c>
      <c r="J361" t="s">
        <v>542</v>
      </c>
      <c r="K361" t="s">
        <v>77</v>
      </c>
      <c r="L361" t="s">
        <v>74</v>
      </c>
      <c r="M361" t="s">
        <v>1252</v>
      </c>
      <c r="N361" t="s">
        <v>1253</v>
      </c>
      <c r="O361" t="s">
        <v>75</v>
      </c>
      <c r="P361">
        <v>215100</v>
      </c>
      <c r="Q361" t="s">
        <v>76</v>
      </c>
      <c r="AE361" t="s">
        <v>77</v>
      </c>
      <c r="AG361" t="s">
        <v>77</v>
      </c>
      <c r="AH361" t="s">
        <v>77</v>
      </c>
      <c r="AJ361" t="s">
        <v>77</v>
      </c>
      <c r="AK361" t="s">
        <v>77</v>
      </c>
      <c r="AQ361" t="s">
        <v>77</v>
      </c>
      <c r="AT361" t="s">
        <v>77</v>
      </c>
      <c r="AU361" t="s">
        <v>77</v>
      </c>
      <c r="AV361" t="s">
        <v>77</v>
      </c>
      <c r="AX361" t="s">
        <v>77</v>
      </c>
      <c r="BA361" t="s">
        <v>77</v>
      </c>
      <c r="BB361" t="s">
        <v>77</v>
      </c>
      <c r="BG361" t="s">
        <v>77</v>
      </c>
      <c r="BJ361" t="s">
        <v>77</v>
      </c>
      <c r="BK361" t="s">
        <v>77</v>
      </c>
      <c r="BM361" t="s">
        <v>77</v>
      </c>
      <c r="BS361" t="s">
        <v>77</v>
      </c>
      <c r="BT361" t="s">
        <v>77</v>
      </c>
      <c r="BU361" t="s">
        <v>77</v>
      </c>
      <c r="BV361" t="s">
        <v>77</v>
      </c>
      <c r="BW361" t="s">
        <v>77</v>
      </c>
      <c r="BX361">
        <v>0</v>
      </c>
    </row>
    <row r="362" spans="1:76" x14ac:dyDescent="0.45">
      <c r="A362">
        <v>252</v>
      </c>
      <c r="B362" s="1">
        <v>45215.833333333336</v>
      </c>
      <c r="C362" t="s">
        <v>1242</v>
      </c>
      <c r="D362" t="s">
        <v>864</v>
      </c>
      <c r="E362" t="s">
        <v>1128</v>
      </c>
      <c r="F362">
        <v>0</v>
      </c>
      <c r="G362" t="s">
        <v>1628</v>
      </c>
      <c r="H362" t="s">
        <v>1628</v>
      </c>
      <c r="I362" t="s">
        <v>1623</v>
      </c>
      <c r="J362" t="s">
        <v>542</v>
      </c>
      <c r="K362" t="s">
        <v>77</v>
      </c>
      <c r="L362" t="s">
        <v>74</v>
      </c>
      <c r="M362" t="s">
        <v>1254</v>
      </c>
      <c r="N362" t="s">
        <v>1255</v>
      </c>
      <c r="O362" t="s">
        <v>75</v>
      </c>
      <c r="P362">
        <v>217900</v>
      </c>
      <c r="Q362" t="s">
        <v>76</v>
      </c>
      <c r="AE362" t="s">
        <v>77</v>
      </c>
      <c r="AG362" t="s">
        <v>77</v>
      </c>
      <c r="AH362" t="s">
        <v>77</v>
      </c>
      <c r="AJ362" t="s">
        <v>77</v>
      </c>
      <c r="AK362" t="s">
        <v>77</v>
      </c>
      <c r="AQ362" t="s">
        <v>77</v>
      </c>
      <c r="AT362" t="s">
        <v>77</v>
      </c>
      <c r="AU362" t="s">
        <v>77</v>
      </c>
      <c r="AV362" t="s">
        <v>77</v>
      </c>
      <c r="AX362" t="s">
        <v>77</v>
      </c>
      <c r="BA362" t="s">
        <v>77</v>
      </c>
      <c r="BB362" t="s">
        <v>77</v>
      </c>
      <c r="BG362" t="s">
        <v>77</v>
      </c>
      <c r="BJ362" t="s">
        <v>77</v>
      </c>
      <c r="BK362" t="s">
        <v>77</v>
      </c>
      <c r="BM362" t="s">
        <v>77</v>
      </c>
      <c r="BS362" t="s">
        <v>77</v>
      </c>
      <c r="BT362" t="s">
        <v>77</v>
      </c>
      <c r="BU362" t="s">
        <v>77</v>
      </c>
      <c r="BV362" t="s">
        <v>77</v>
      </c>
      <c r="BW362" t="s">
        <v>77</v>
      </c>
      <c r="BX362">
        <v>0</v>
      </c>
    </row>
    <row r="363" spans="1:76" x14ac:dyDescent="0.45">
      <c r="A363">
        <v>252</v>
      </c>
      <c r="B363" s="1">
        <v>45215.833333333336</v>
      </c>
      <c r="C363" t="s">
        <v>1242</v>
      </c>
      <c r="D363" t="s">
        <v>864</v>
      </c>
      <c r="E363" t="s">
        <v>1128</v>
      </c>
      <c r="F363">
        <v>0</v>
      </c>
      <c r="G363" t="s">
        <v>1628</v>
      </c>
      <c r="H363" t="s">
        <v>1628</v>
      </c>
      <c r="I363" t="s">
        <v>1623</v>
      </c>
      <c r="J363" t="s">
        <v>542</v>
      </c>
      <c r="K363" t="s">
        <v>77</v>
      </c>
      <c r="L363" t="s">
        <v>74</v>
      </c>
      <c r="M363" t="s">
        <v>1256</v>
      </c>
      <c r="N363" t="s">
        <v>1257</v>
      </c>
      <c r="O363" t="s">
        <v>75</v>
      </c>
      <c r="P363">
        <v>216400</v>
      </c>
      <c r="Q363" t="s">
        <v>76</v>
      </c>
      <c r="AE363" t="s">
        <v>77</v>
      </c>
      <c r="AG363" t="s">
        <v>77</v>
      </c>
      <c r="AH363" t="s">
        <v>77</v>
      </c>
      <c r="AJ363" t="s">
        <v>77</v>
      </c>
      <c r="AK363" t="s">
        <v>77</v>
      </c>
      <c r="AQ363" t="s">
        <v>77</v>
      </c>
      <c r="AT363" t="s">
        <v>77</v>
      </c>
      <c r="AU363" t="s">
        <v>77</v>
      </c>
      <c r="AV363" t="s">
        <v>77</v>
      </c>
      <c r="AX363" t="s">
        <v>77</v>
      </c>
      <c r="BA363" t="s">
        <v>77</v>
      </c>
      <c r="BB363" t="s">
        <v>77</v>
      </c>
      <c r="BG363" t="s">
        <v>77</v>
      </c>
      <c r="BJ363" t="s">
        <v>77</v>
      </c>
      <c r="BK363" t="s">
        <v>77</v>
      </c>
      <c r="BM363" t="s">
        <v>77</v>
      </c>
      <c r="BS363" t="s">
        <v>77</v>
      </c>
      <c r="BT363" t="s">
        <v>77</v>
      </c>
      <c r="BU363" t="s">
        <v>77</v>
      </c>
      <c r="BV363" t="s">
        <v>77</v>
      </c>
      <c r="BW363" t="s">
        <v>77</v>
      </c>
      <c r="BX363">
        <v>0</v>
      </c>
    </row>
    <row r="364" spans="1:76" x14ac:dyDescent="0.45">
      <c r="A364">
        <v>253</v>
      </c>
      <c r="B364" s="1">
        <v>45230.655555555553</v>
      </c>
      <c r="C364" t="s">
        <v>1258</v>
      </c>
      <c r="D364" t="s">
        <v>833</v>
      </c>
      <c r="E364" t="s">
        <v>895</v>
      </c>
      <c r="F364">
        <v>0</v>
      </c>
      <c r="G364" t="s">
        <v>1631</v>
      </c>
      <c r="H364" t="s">
        <v>1631</v>
      </c>
      <c r="I364" t="s">
        <v>1624</v>
      </c>
      <c r="J364" t="s">
        <v>882</v>
      </c>
      <c r="K364" t="s">
        <v>77</v>
      </c>
      <c r="L364" t="s">
        <v>74</v>
      </c>
      <c r="M364" t="s">
        <v>1259</v>
      </c>
      <c r="N364" t="s">
        <v>1260</v>
      </c>
      <c r="O364" t="s">
        <v>75</v>
      </c>
      <c r="P364">
        <v>1462978.3</v>
      </c>
      <c r="Q364" t="s">
        <v>76</v>
      </c>
      <c r="W364">
        <v>1</v>
      </c>
      <c r="AE364" t="s">
        <v>77</v>
      </c>
      <c r="AG364" t="s">
        <v>77</v>
      </c>
      <c r="AH364" t="s">
        <v>77</v>
      </c>
      <c r="AJ364" t="s">
        <v>77</v>
      </c>
      <c r="AK364" t="s">
        <v>77</v>
      </c>
      <c r="AQ364" t="s">
        <v>77</v>
      </c>
      <c r="AT364" t="s">
        <v>77</v>
      </c>
      <c r="AU364" t="s">
        <v>77</v>
      </c>
      <c r="AV364" t="s">
        <v>77</v>
      </c>
      <c r="AX364" t="s">
        <v>77</v>
      </c>
      <c r="BA364" t="s">
        <v>77</v>
      </c>
      <c r="BB364" t="s">
        <v>77</v>
      </c>
      <c r="BG364" t="s">
        <v>77</v>
      </c>
      <c r="BJ364" t="s">
        <v>77</v>
      </c>
      <c r="BK364" t="s">
        <v>77</v>
      </c>
      <c r="BM364" t="s">
        <v>77</v>
      </c>
      <c r="BS364" t="s">
        <v>77</v>
      </c>
      <c r="BT364" t="s">
        <v>77</v>
      </c>
      <c r="BU364" t="s">
        <v>77</v>
      </c>
      <c r="BV364" t="s">
        <v>77</v>
      </c>
      <c r="BW364" t="s">
        <v>77</v>
      </c>
      <c r="BX364">
        <v>0</v>
      </c>
    </row>
    <row r="365" spans="1:76" x14ac:dyDescent="0.45">
      <c r="A365">
        <v>253</v>
      </c>
      <c r="B365" s="1">
        <v>45230.655555555553</v>
      </c>
      <c r="C365" t="s">
        <v>1258</v>
      </c>
      <c r="D365" t="s">
        <v>833</v>
      </c>
      <c r="E365" t="s">
        <v>895</v>
      </c>
      <c r="F365">
        <v>0</v>
      </c>
      <c r="G365" t="s">
        <v>1631</v>
      </c>
      <c r="H365" t="s">
        <v>1631</v>
      </c>
      <c r="I365" t="s">
        <v>1624</v>
      </c>
      <c r="J365" t="s">
        <v>882</v>
      </c>
      <c r="K365" t="s">
        <v>77</v>
      </c>
      <c r="L365" t="s">
        <v>74</v>
      </c>
      <c r="M365" t="s">
        <v>1261</v>
      </c>
      <c r="N365" t="s">
        <v>77</v>
      </c>
      <c r="O365" t="s">
        <v>75</v>
      </c>
      <c r="P365">
        <v>1589337</v>
      </c>
      <c r="Q365" t="s">
        <v>76</v>
      </c>
      <c r="AE365" t="s">
        <v>77</v>
      </c>
      <c r="AG365" t="s">
        <v>77</v>
      </c>
      <c r="AH365" t="s">
        <v>77</v>
      </c>
      <c r="AJ365" t="s">
        <v>77</v>
      </c>
      <c r="AK365" t="s">
        <v>77</v>
      </c>
      <c r="AQ365" t="s">
        <v>77</v>
      </c>
      <c r="AT365" t="s">
        <v>77</v>
      </c>
      <c r="AU365" t="s">
        <v>77</v>
      </c>
      <c r="AV365" t="s">
        <v>77</v>
      </c>
      <c r="AX365" t="s">
        <v>77</v>
      </c>
      <c r="BA365" t="s">
        <v>77</v>
      </c>
      <c r="BB365" t="s">
        <v>77</v>
      </c>
      <c r="BG365" t="s">
        <v>77</v>
      </c>
      <c r="BJ365" t="s">
        <v>77</v>
      </c>
      <c r="BK365" t="s">
        <v>77</v>
      </c>
      <c r="BM365" t="s">
        <v>77</v>
      </c>
      <c r="BS365" t="s">
        <v>77</v>
      </c>
      <c r="BT365" t="s">
        <v>77</v>
      </c>
      <c r="BU365" t="s">
        <v>77</v>
      </c>
      <c r="BV365" t="s">
        <v>77</v>
      </c>
      <c r="BW365" t="s">
        <v>77</v>
      </c>
      <c r="BX365">
        <v>0</v>
      </c>
    </row>
    <row r="366" spans="1:76" x14ac:dyDescent="0.45">
      <c r="A366">
        <v>253</v>
      </c>
      <c r="B366" s="1">
        <v>45230.655555555553</v>
      </c>
      <c r="C366" t="s">
        <v>1258</v>
      </c>
      <c r="D366" t="s">
        <v>833</v>
      </c>
      <c r="E366" t="s">
        <v>895</v>
      </c>
      <c r="F366">
        <v>1</v>
      </c>
      <c r="G366" t="s">
        <v>1631</v>
      </c>
      <c r="H366" t="s">
        <v>1631</v>
      </c>
      <c r="I366" t="s">
        <v>1624</v>
      </c>
      <c r="J366" t="s">
        <v>882</v>
      </c>
      <c r="K366" t="s">
        <v>1262</v>
      </c>
      <c r="L366" t="s">
        <v>74</v>
      </c>
      <c r="M366" t="s">
        <v>1263</v>
      </c>
      <c r="N366" t="s">
        <v>1264</v>
      </c>
      <c r="O366" t="s">
        <v>75</v>
      </c>
      <c r="P366">
        <v>1475629.3529999999</v>
      </c>
      <c r="Q366" t="s">
        <v>76</v>
      </c>
      <c r="R366">
        <v>1573029.6629999999</v>
      </c>
      <c r="Z366">
        <v>221427.85500000001</v>
      </c>
      <c r="AA366">
        <v>243900</v>
      </c>
      <c r="AE366" t="s">
        <v>77</v>
      </c>
      <c r="AG366" t="s">
        <v>77</v>
      </c>
      <c r="AH366" t="s">
        <v>77</v>
      </c>
      <c r="AI366">
        <v>105000</v>
      </c>
      <c r="AJ366" t="s">
        <v>77</v>
      </c>
      <c r="AK366" t="s">
        <v>77</v>
      </c>
      <c r="AP366">
        <v>92600</v>
      </c>
      <c r="AQ366" t="s">
        <v>77</v>
      </c>
      <c r="AR366">
        <v>5700</v>
      </c>
      <c r="AT366" t="s">
        <v>77</v>
      </c>
      <c r="AU366" t="s">
        <v>77</v>
      </c>
      <c r="AV366" t="s">
        <v>77</v>
      </c>
      <c r="AW366">
        <v>137407</v>
      </c>
      <c r="AX366" t="s">
        <v>77</v>
      </c>
      <c r="AY366">
        <v>5558</v>
      </c>
      <c r="BA366" t="s">
        <v>77</v>
      </c>
      <c r="BB366" t="s">
        <v>77</v>
      </c>
      <c r="BC366">
        <v>20690</v>
      </c>
      <c r="BD366">
        <v>128636.22</v>
      </c>
      <c r="BG366" t="s">
        <v>77</v>
      </c>
      <c r="BJ366" t="s">
        <v>77</v>
      </c>
      <c r="BK366" t="s">
        <v>77</v>
      </c>
      <c r="BM366" t="s">
        <v>77</v>
      </c>
      <c r="BR366">
        <v>0</v>
      </c>
      <c r="BS366" t="s">
        <v>77</v>
      </c>
      <c r="BT366" t="s">
        <v>77</v>
      </c>
      <c r="BU366" t="s">
        <v>77</v>
      </c>
      <c r="BV366" t="s">
        <v>77</v>
      </c>
      <c r="BW366" t="s">
        <v>77</v>
      </c>
      <c r="BX366">
        <v>0</v>
      </c>
    </row>
    <row r="367" spans="1:76" x14ac:dyDescent="0.45">
      <c r="A367">
        <v>253</v>
      </c>
      <c r="B367" s="1">
        <v>45230.655555555553</v>
      </c>
      <c r="C367" t="s">
        <v>1258</v>
      </c>
      <c r="D367" t="s">
        <v>833</v>
      </c>
      <c r="E367" t="s">
        <v>895</v>
      </c>
      <c r="F367">
        <v>0</v>
      </c>
      <c r="G367" t="s">
        <v>1631</v>
      </c>
      <c r="H367" t="s">
        <v>1631</v>
      </c>
      <c r="I367" t="s">
        <v>1624</v>
      </c>
      <c r="J367" t="s">
        <v>882</v>
      </c>
      <c r="K367" t="s">
        <v>77</v>
      </c>
      <c r="L367" t="s">
        <v>74</v>
      </c>
      <c r="M367" t="s">
        <v>1265</v>
      </c>
      <c r="N367" t="s">
        <v>1266</v>
      </c>
      <c r="O367" t="s">
        <v>75</v>
      </c>
      <c r="P367">
        <v>1764174</v>
      </c>
      <c r="Q367" t="s">
        <v>76</v>
      </c>
      <c r="AE367" t="s">
        <v>77</v>
      </c>
      <c r="AG367" t="s">
        <v>77</v>
      </c>
      <c r="AH367" t="s">
        <v>77</v>
      </c>
      <c r="AJ367" t="s">
        <v>77</v>
      </c>
      <c r="AK367" t="s">
        <v>77</v>
      </c>
      <c r="AQ367" t="s">
        <v>77</v>
      </c>
      <c r="AT367" t="s">
        <v>77</v>
      </c>
      <c r="AU367" t="s">
        <v>77</v>
      </c>
      <c r="AV367" t="s">
        <v>77</v>
      </c>
      <c r="AX367" t="s">
        <v>77</v>
      </c>
      <c r="BA367" t="s">
        <v>77</v>
      </c>
      <c r="BB367" t="s">
        <v>77</v>
      </c>
      <c r="BG367" t="s">
        <v>77</v>
      </c>
      <c r="BJ367" t="s">
        <v>77</v>
      </c>
      <c r="BK367" t="s">
        <v>77</v>
      </c>
      <c r="BM367" t="s">
        <v>77</v>
      </c>
      <c r="BS367" t="s">
        <v>77</v>
      </c>
      <c r="BT367" t="s">
        <v>77</v>
      </c>
      <c r="BU367" t="s">
        <v>77</v>
      </c>
      <c r="BV367" t="s">
        <v>77</v>
      </c>
      <c r="BW367" t="s">
        <v>77</v>
      </c>
      <c r="BX367">
        <v>0</v>
      </c>
    </row>
    <row r="368" spans="1:76" x14ac:dyDescent="0.45">
      <c r="A368">
        <v>253</v>
      </c>
      <c r="B368" s="1">
        <v>45230.655555555553</v>
      </c>
      <c r="C368" t="s">
        <v>1258</v>
      </c>
      <c r="D368" t="s">
        <v>833</v>
      </c>
      <c r="E368" t="s">
        <v>895</v>
      </c>
      <c r="F368">
        <v>1</v>
      </c>
      <c r="G368" t="s">
        <v>1631</v>
      </c>
      <c r="H368" t="s">
        <v>1631</v>
      </c>
      <c r="I368" t="s">
        <v>1624</v>
      </c>
      <c r="J368" t="s">
        <v>882</v>
      </c>
      <c r="K368" t="s">
        <v>1267</v>
      </c>
      <c r="L368" t="s">
        <v>78</v>
      </c>
      <c r="M368" t="s">
        <v>1268</v>
      </c>
      <c r="N368" t="s">
        <v>1269</v>
      </c>
      <c r="O368" t="s">
        <v>75</v>
      </c>
      <c r="P368">
        <v>130275</v>
      </c>
      <c r="Q368" t="s">
        <v>76</v>
      </c>
      <c r="R368">
        <v>138956.25</v>
      </c>
      <c r="AE368" t="s">
        <v>77</v>
      </c>
      <c r="AG368" t="s">
        <v>77</v>
      </c>
      <c r="AH368" t="s">
        <v>77</v>
      </c>
      <c r="AJ368" t="s">
        <v>77</v>
      </c>
      <c r="AK368" t="s">
        <v>77</v>
      </c>
      <c r="AL368">
        <v>87500</v>
      </c>
      <c r="AM368">
        <v>1400</v>
      </c>
      <c r="AN368">
        <v>40375</v>
      </c>
      <c r="AO368">
        <v>1000</v>
      </c>
      <c r="AQ368" t="s">
        <v>77</v>
      </c>
      <c r="AT368" t="s">
        <v>77</v>
      </c>
      <c r="AU368" t="s">
        <v>77</v>
      </c>
      <c r="AV368" t="s">
        <v>77</v>
      </c>
      <c r="AX368" t="s">
        <v>77</v>
      </c>
      <c r="BA368" t="s">
        <v>77</v>
      </c>
      <c r="BB368" t="s">
        <v>77</v>
      </c>
      <c r="BG368" t="s">
        <v>77</v>
      </c>
      <c r="BJ368" t="s">
        <v>77</v>
      </c>
      <c r="BK368" t="s">
        <v>77</v>
      </c>
      <c r="BM368" t="s">
        <v>77</v>
      </c>
      <c r="BS368" t="s">
        <v>77</v>
      </c>
      <c r="BT368" t="s">
        <v>77</v>
      </c>
      <c r="BU368" t="s">
        <v>77</v>
      </c>
      <c r="BV368" t="s">
        <v>77</v>
      </c>
      <c r="BW368" t="s">
        <v>77</v>
      </c>
      <c r="BX368">
        <v>0</v>
      </c>
    </row>
    <row r="369" spans="1:76" x14ac:dyDescent="0.45">
      <c r="A369">
        <v>253</v>
      </c>
      <c r="B369" s="1">
        <v>45230.655555555553</v>
      </c>
      <c r="C369" t="s">
        <v>1258</v>
      </c>
      <c r="D369" t="s">
        <v>833</v>
      </c>
      <c r="E369" t="s">
        <v>895</v>
      </c>
      <c r="F369">
        <v>0</v>
      </c>
      <c r="G369" t="s">
        <v>1631</v>
      </c>
      <c r="H369" t="s">
        <v>1631</v>
      </c>
      <c r="I369" t="s">
        <v>1624</v>
      </c>
      <c r="J369" t="s">
        <v>882</v>
      </c>
      <c r="K369" t="s">
        <v>77</v>
      </c>
      <c r="L369" t="s">
        <v>78</v>
      </c>
      <c r="M369" t="s">
        <v>1270</v>
      </c>
      <c r="N369" t="s">
        <v>77</v>
      </c>
      <c r="O369" t="s">
        <v>75</v>
      </c>
      <c r="P369">
        <v>197600</v>
      </c>
      <c r="Q369" t="s">
        <v>76</v>
      </c>
      <c r="AE369" t="s">
        <v>77</v>
      </c>
      <c r="AG369" t="s">
        <v>77</v>
      </c>
      <c r="AH369" t="s">
        <v>77</v>
      </c>
      <c r="AJ369" t="s">
        <v>77</v>
      </c>
      <c r="AK369" t="s">
        <v>77</v>
      </c>
      <c r="AQ369" t="s">
        <v>77</v>
      </c>
      <c r="AT369" t="s">
        <v>77</v>
      </c>
      <c r="AU369" t="s">
        <v>77</v>
      </c>
      <c r="AV369" t="s">
        <v>77</v>
      </c>
      <c r="AX369" t="s">
        <v>77</v>
      </c>
      <c r="BA369" t="s">
        <v>77</v>
      </c>
      <c r="BB369" t="s">
        <v>77</v>
      </c>
      <c r="BG369" t="s">
        <v>77</v>
      </c>
      <c r="BJ369" t="s">
        <v>77</v>
      </c>
      <c r="BK369" t="s">
        <v>77</v>
      </c>
      <c r="BM369" t="s">
        <v>77</v>
      </c>
      <c r="BS369" t="s">
        <v>77</v>
      </c>
      <c r="BT369" t="s">
        <v>77</v>
      </c>
      <c r="BU369" t="s">
        <v>77</v>
      </c>
      <c r="BV369" t="s">
        <v>77</v>
      </c>
      <c r="BW369" t="s">
        <v>77</v>
      </c>
      <c r="BX369">
        <v>0</v>
      </c>
    </row>
    <row r="370" spans="1:76" x14ac:dyDescent="0.45">
      <c r="A370">
        <v>253</v>
      </c>
      <c r="B370" s="1">
        <v>45230.655555555553</v>
      </c>
      <c r="C370" t="s">
        <v>1258</v>
      </c>
      <c r="D370" t="s">
        <v>833</v>
      </c>
      <c r="E370" t="s">
        <v>895</v>
      </c>
      <c r="F370">
        <v>0</v>
      </c>
      <c r="G370" t="s">
        <v>1631</v>
      </c>
      <c r="H370" t="s">
        <v>1631</v>
      </c>
      <c r="I370" t="s">
        <v>1624</v>
      </c>
      <c r="J370" t="s">
        <v>882</v>
      </c>
      <c r="K370" t="s">
        <v>77</v>
      </c>
      <c r="L370" t="s">
        <v>78</v>
      </c>
      <c r="M370" t="s">
        <v>1271</v>
      </c>
      <c r="N370" t="s">
        <v>1272</v>
      </c>
      <c r="O370" t="s">
        <v>75</v>
      </c>
      <c r="P370">
        <v>111830</v>
      </c>
      <c r="Q370" t="s">
        <v>76</v>
      </c>
      <c r="W370">
        <v>1</v>
      </c>
      <c r="X370">
        <v>1</v>
      </c>
      <c r="AE370" t="s">
        <v>77</v>
      </c>
      <c r="AG370" t="s">
        <v>77</v>
      </c>
      <c r="AH370" t="s">
        <v>77</v>
      </c>
      <c r="AJ370" t="s">
        <v>77</v>
      </c>
      <c r="AK370" t="s">
        <v>77</v>
      </c>
      <c r="AQ370" t="s">
        <v>77</v>
      </c>
      <c r="AT370" t="s">
        <v>77</v>
      </c>
      <c r="AU370" t="s">
        <v>77</v>
      </c>
      <c r="AV370" t="s">
        <v>77</v>
      </c>
      <c r="AX370" t="s">
        <v>77</v>
      </c>
      <c r="BA370" t="s">
        <v>77</v>
      </c>
      <c r="BB370" t="s">
        <v>77</v>
      </c>
      <c r="BG370" t="s">
        <v>77</v>
      </c>
      <c r="BJ370" t="s">
        <v>77</v>
      </c>
      <c r="BK370" t="s">
        <v>77</v>
      </c>
      <c r="BM370" t="s">
        <v>77</v>
      </c>
      <c r="BS370" t="s">
        <v>77</v>
      </c>
      <c r="BT370" t="s">
        <v>77</v>
      </c>
      <c r="BU370" t="s">
        <v>77</v>
      </c>
      <c r="BV370" t="s">
        <v>77</v>
      </c>
      <c r="BW370" t="s">
        <v>77</v>
      </c>
      <c r="BX370">
        <v>0</v>
      </c>
    </row>
    <row r="371" spans="1:76" x14ac:dyDescent="0.45">
      <c r="A371">
        <v>253</v>
      </c>
      <c r="B371" s="1">
        <v>45230.655555555553</v>
      </c>
      <c r="C371" t="s">
        <v>1258</v>
      </c>
      <c r="D371" t="s">
        <v>833</v>
      </c>
      <c r="E371" t="s">
        <v>895</v>
      </c>
      <c r="F371">
        <v>0</v>
      </c>
      <c r="G371" t="s">
        <v>1631</v>
      </c>
      <c r="H371" t="s">
        <v>1631</v>
      </c>
      <c r="I371" t="s">
        <v>1624</v>
      </c>
      <c r="J371" t="s">
        <v>882</v>
      </c>
      <c r="K371" t="s">
        <v>77</v>
      </c>
      <c r="L371" t="s">
        <v>78</v>
      </c>
      <c r="M371" t="s">
        <v>1273</v>
      </c>
      <c r="N371" t="s">
        <v>1274</v>
      </c>
      <c r="O371" t="s">
        <v>75</v>
      </c>
      <c r="P371">
        <v>116120</v>
      </c>
      <c r="Q371" t="s">
        <v>76</v>
      </c>
      <c r="W371">
        <v>1</v>
      </c>
      <c r="X371">
        <v>1</v>
      </c>
      <c r="AE371" t="s">
        <v>77</v>
      </c>
      <c r="AG371" t="s">
        <v>77</v>
      </c>
      <c r="AH371" t="s">
        <v>77</v>
      </c>
      <c r="AJ371" t="s">
        <v>77</v>
      </c>
      <c r="AK371" t="s">
        <v>77</v>
      </c>
      <c r="AQ371" t="s">
        <v>77</v>
      </c>
      <c r="AT371" t="s">
        <v>77</v>
      </c>
      <c r="AU371" t="s">
        <v>77</v>
      </c>
      <c r="AV371" t="s">
        <v>77</v>
      </c>
      <c r="AX371" t="s">
        <v>77</v>
      </c>
      <c r="BA371" t="s">
        <v>77</v>
      </c>
      <c r="BB371" t="s">
        <v>77</v>
      </c>
      <c r="BG371" t="s">
        <v>77</v>
      </c>
      <c r="BJ371" t="s">
        <v>77</v>
      </c>
      <c r="BK371" t="s">
        <v>77</v>
      </c>
      <c r="BM371" t="s">
        <v>77</v>
      </c>
      <c r="BS371" t="s">
        <v>77</v>
      </c>
      <c r="BT371" t="s">
        <v>77</v>
      </c>
      <c r="BU371" t="s">
        <v>77</v>
      </c>
      <c r="BV371" t="s">
        <v>77</v>
      </c>
      <c r="BW371" t="s">
        <v>77</v>
      </c>
      <c r="BX371">
        <v>0</v>
      </c>
    </row>
    <row r="372" spans="1:76" x14ac:dyDescent="0.45">
      <c r="A372">
        <v>253</v>
      </c>
      <c r="B372" s="1">
        <v>45230.655555555553</v>
      </c>
      <c r="C372" t="s">
        <v>1258</v>
      </c>
      <c r="D372" t="s">
        <v>833</v>
      </c>
      <c r="E372" t="s">
        <v>895</v>
      </c>
      <c r="F372">
        <v>0</v>
      </c>
      <c r="G372" t="s">
        <v>1631</v>
      </c>
      <c r="H372" t="s">
        <v>1631</v>
      </c>
      <c r="I372" t="s">
        <v>1624</v>
      </c>
      <c r="J372" t="s">
        <v>882</v>
      </c>
      <c r="K372" t="s">
        <v>77</v>
      </c>
      <c r="L372" t="s">
        <v>79</v>
      </c>
      <c r="M372" t="s">
        <v>1275</v>
      </c>
      <c r="N372" t="s">
        <v>77</v>
      </c>
      <c r="O372" t="s">
        <v>75</v>
      </c>
      <c r="P372">
        <v>36100</v>
      </c>
      <c r="Q372" t="s">
        <v>76</v>
      </c>
      <c r="AE372" t="s">
        <v>77</v>
      </c>
      <c r="AG372" t="s">
        <v>77</v>
      </c>
      <c r="AH372" t="s">
        <v>77</v>
      </c>
      <c r="AJ372" t="s">
        <v>77</v>
      </c>
      <c r="AK372" t="s">
        <v>77</v>
      </c>
      <c r="AQ372" t="s">
        <v>77</v>
      </c>
      <c r="AT372" t="s">
        <v>77</v>
      </c>
      <c r="AU372" t="s">
        <v>77</v>
      </c>
      <c r="AV372" t="s">
        <v>77</v>
      </c>
      <c r="AX372" t="s">
        <v>77</v>
      </c>
      <c r="BA372" t="s">
        <v>77</v>
      </c>
      <c r="BB372" t="s">
        <v>77</v>
      </c>
      <c r="BG372" t="s">
        <v>77</v>
      </c>
      <c r="BJ372" t="s">
        <v>77</v>
      </c>
      <c r="BK372" t="s">
        <v>77</v>
      </c>
      <c r="BM372" t="s">
        <v>77</v>
      </c>
      <c r="BS372" t="s">
        <v>77</v>
      </c>
      <c r="BT372" t="s">
        <v>77</v>
      </c>
      <c r="BU372" t="s">
        <v>77</v>
      </c>
      <c r="BV372" t="s">
        <v>77</v>
      </c>
      <c r="BW372" t="s">
        <v>77</v>
      </c>
      <c r="BX372">
        <v>0</v>
      </c>
    </row>
    <row r="373" spans="1:76" x14ac:dyDescent="0.45">
      <c r="A373">
        <v>253</v>
      </c>
      <c r="B373" s="1">
        <v>45230.655555555553</v>
      </c>
      <c r="C373" t="s">
        <v>1258</v>
      </c>
      <c r="D373" t="s">
        <v>833</v>
      </c>
      <c r="E373" t="s">
        <v>895</v>
      </c>
      <c r="F373">
        <v>0</v>
      </c>
      <c r="G373" t="s">
        <v>1631</v>
      </c>
      <c r="H373" t="s">
        <v>1631</v>
      </c>
      <c r="I373" t="s">
        <v>1624</v>
      </c>
      <c r="J373" t="s">
        <v>882</v>
      </c>
      <c r="K373" t="s">
        <v>77</v>
      </c>
      <c r="L373" t="s">
        <v>79</v>
      </c>
      <c r="M373" t="s">
        <v>1276</v>
      </c>
      <c r="N373" t="s">
        <v>1277</v>
      </c>
      <c r="O373" t="s">
        <v>75</v>
      </c>
      <c r="P373">
        <v>36100</v>
      </c>
      <c r="Q373" t="s">
        <v>76</v>
      </c>
      <c r="AE373" t="s">
        <v>77</v>
      </c>
      <c r="AG373" t="s">
        <v>77</v>
      </c>
      <c r="AH373" t="s">
        <v>77</v>
      </c>
      <c r="AJ373" t="s">
        <v>77</v>
      </c>
      <c r="AK373" t="s">
        <v>77</v>
      </c>
      <c r="AQ373" t="s">
        <v>77</v>
      </c>
      <c r="AT373" t="s">
        <v>77</v>
      </c>
      <c r="AU373" t="s">
        <v>77</v>
      </c>
      <c r="AV373" t="s">
        <v>77</v>
      </c>
      <c r="AX373" t="s">
        <v>77</v>
      </c>
      <c r="BA373" t="s">
        <v>77</v>
      </c>
      <c r="BB373" t="s">
        <v>77</v>
      </c>
      <c r="BG373" t="s">
        <v>77</v>
      </c>
      <c r="BJ373" t="s">
        <v>77</v>
      </c>
      <c r="BK373" t="s">
        <v>77</v>
      </c>
      <c r="BM373" t="s">
        <v>77</v>
      </c>
      <c r="BS373" t="s">
        <v>77</v>
      </c>
      <c r="BT373" t="s">
        <v>77</v>
      </c>
      <c r="BU373" t="s">
        <v>77</v>
      </c>
      <c r="BV373" t="s">
        <v>77</v>
      </c>
      <c r="BW373" t="s">
        <v>77</v>
      </c>
      <c r="BX373">
        <v>0</v>
      </c>
    </row>
    <row r="374" spans="1:76" x14ac:dyDescent="0.45">
      <c r="A374">
        <v>253</v>
      </c>
      <c r="B374" s="1">
        <v>45230.655555555553</v>
      </c>
      <c r="C374" t="s">
        <v>1258</v>
      </c>
      <c r="D374" t="s">
        <v>833</v>
      </c>
      <c r="E374" t="s">
        <v>895</v>
      </c>
      <c r="F374">
        <v>1</v>
      </c>
      <c r="G374" t="s">
        <v>1631</v>
      </c>
      <c r="H374" t="s">
        <v>1631</v>
      </c>
      <c r="I374" t="s">
        <v>1624</v>
      </c>
      <c r="J374" t="s">
        <v>882</v>
      </c>
      <c r="K374" t="s">
        <v>1278</v>
      </c>
      <c r="L374" t="s">
        <v>79</v>
      </c>
      <c r="M374" t="s">
        <v>1279</v>
      </c>
      <c r="N374" t="s">
        <v>1280</v>
      </c>
      <c r="O374" t="s">
        <v>75</v>
      </c>
      <c r="P374">
        <v>37350</v>
      </c>
      <c r="Q374" t="s">
        <v>76</v>
      </c>
      <c r="R374">
        <v>36516.666669999999</v>
      </c>
      <c r="AB374">
        <v>37350</v>
      </c>
      <c r="AE374" t="s">
        <v>77</v>
      </c>
      <c r="AG374" t="s">
        <v>77</v>
      </c>
      <c r="AH374" t="s">
        <v>77</v>
      </c>
      <c r="AJ374" t="s">
        <v>77</v>
      </c>
      <c r="AK374" t="s">
        <v>77</v>
      </c>
      <c r="AQ374" t="s">
        <v>77</v>
      </c>
      <c r="AT374" t="s">
        <v>77</v>
      </c>
      <c r="AU374" t="s">
        <v>77</v>
      </c>
      <c r="AV374" t="s">
        <v>77</v>
      </c>
      <c r="AX374" t="s">
        <v>77</v>
      </c>
      <c r="BA374" t="s">
        <v>77</v>
      </c>
      <c r="BB374" t="s">
        <v>77</v>
      </c>
      <c r="BG374" t="s">
        <v>77</v>
      </c>
      <c r="BJ374" t="s">
        <v>77</v>
      </c>
      <c r="BK374" t="s">
        <v>77</v>
      </c>
      <c r="BM374" t="s">
        <v>77</v>
      </c>
      <c r="BS374" t="s">
        <v>77</v>
      </c>
      <c r="BT374" t="s">
        <v>77</v>
      </c>
      <c r="BU374" t="s">
        <v>77</v>
      </c>
      <c r="BV374" t="s">
        <v>77</v>
      </c>
      <c r="BW374" t="s">
        <v>77</v>
      </c>
      <c r="BX374">
        <v>0</v>
      </c>
    </row>
    <row r="375" spans="1:76" x14ac:dyDescent="0.45">
      <c r="A375">
        <v>253</v>
      </c>
      <c r="B375" s="1">
        <v>45230.655555555553</v>
      </c>
      <c r="C375" t="s">
        <v>1258</v>
      </c>
      <c r="D375" t="s">
        <v>833</v>
      </c>
      <c r="E375" t="s">
        <v>895</v>
      </c>
      <c r="F375">
        <v>0</v>
      </c>
      <c r="G375" t="s">
        <v>1631</v>
      </c>
      <c r="H375" t="s">
        <v>1631</v>
      </c>
      <c r="I375" t="s">
        <v>1624</v>
      </c>
      <c r="J375" t="s">
        <v>882</v>
      </c>
      <c r="K375" t="s">
        <v>77</v>
      </c>
      <c r="L375" t="s">
        <v>80</v>
      </c>
      <c r="M375" t="s">
        <v>1281</v>
      </c>
      <c r="N375" t="s">
        <v>1282</v>
      </c>
      <c r="O375" t="s">
        <v>75</v>
      </c>
      <c r="P375">
        <v>450000</v>
      </c>
      <c r="Q375" t="s">
        <v>76</v>
      </c>
      <c r="W375">
        <v>1</v>
      </c>
      <c r="AE375" t="s">
        <v>77</v>
      </c>
      <c r="AG375" t="s">
        <v>77</v>
      </c>
      <c r="AH375" t="s">
        <v>77</v>
      </c>
      <c r="AJ375" t="s">
        <v>77</v>
      </c>
      <c r="AK375" t="s">
        <v>77</v>
      </c>
      <c r="AQ375" t="s">
        <v>77</v>
      </c>
      <c r="AT375" t="s">
        <v>77</v>
      </c>
      <c r="AU375" t="s">
        <v>77</v>
      </c>
      <c r="AV375" t="s">
        <v>77</v>
      </c>
      <c r="AX375" t="s">
        <v>77</v>
      </c>
      <c r="BA375" t="s">
        <v>77</v>
      </c>
      <c r="BB375" t="s">
        <v>77</v>
      </c>
      <c r="BG375" t="s">
        <v>77</v>
      </c>
      <c r="BJ375" t="s">
        <v>77</v>
      </c>
      <c r="BK375" t="s">
        <v>77</v>
      </c>
      <c r="BM375" t="s">
        <v>77</v>
      </c>
      <c r="BS375" t="s">
        <v>77</v>
      </c>
      <c r="BT375" t="s">
        <v>77</v>
      </c>
      <c r="BU375" t="s">
        <v>77</v>
      </c>
      <c r="BV375" t="s">
        <v>77</v>
      </c>
      <c r="BW375" t="s">
        <v>77</v>
      </c>
      <c r="BX375">
        <v>0</v>
      </c>
    </row>
    <row r="376" spans="1:76" x14ac:dyDescent="0.45">
      <c r="A376">
        <v>253</v>
      </c>
      <c r="B376" s="1">
        <v>45230.655555555553</v>
      </c>
      <c r="C376" t="s">
        <v>1258</v>
      </c>
      <c r="D376" t="s">
        <v>833</v>
      </c>
      <c r="E376" t="s">
        <v>895</v>
      </c>
      <c r="F376">
        <v>0</v>
      </c>
      <c r="G376" t="s">
        <v>1631</v>
      </c>
      <c r="H376" t="s">
        <v>1631</v>
      </c>
      <c r="I376" t="s">
        <v>1624</v>
      </c>
      <c r="J376" t="s">
        <v>882</v>
      </c>
      <c r="K376" t="s">
        <v>77</v>
      </c>
      <c r="L376" t="s">
        <v>80</v>
      </c>
      <c r="M376" t="s">
        <v>1283</v>
      </c>
      <c r="N376" t="s">
        <v>1284</v>
      </c>
      <c r="O376" t="s">
        <v>75</v>
      </c>
      <c r="P376">
        <v>450000</v>
      </c>
      <c r="Q376" t="s">
        <v>76</v>
      </c>
      <c r="W376">
        <v>1</v>
      </c>
      <c r="AE376" t="s">
        <v>77</v>
      </c>
      <c r="AG376" t="s">
        <v>77</v>
      </c>
      <c r="AH376" t="s">
        <v>77</v>
      </c>
      <c r="AJ376" t="s">
        <v>77</v>
      </c>
      <c r="AK376" t="s">
        <v>77</v>
      </c>
      <c r="AQ376" t="s">
        <v>77</v>
      </c>
      <c r="AT376" t="s">
        <v>77</v>
      </c>
      <c r="AU376" t="s">
        <v>77</v>
      </c>
      <c r="AV376" t="s">
        <v>77</v>
      </c>
      <c r="AX376" t="s">
        <v>77</v>
      </c>
      <c r="BA376" t="s">
        <v>77</v>
      </c>
      <c r="BB376" t="s">
        <v>77</v>
      </c>
      <c r="BG376" t="s">
        <v>77</v>
      </c>
      <c r="BJ376" t="s">
        <v>77</v>
      </c>
      <c r="BK376" t="s">
        <v>77</v>
      </c>
      <c r="BM376" t="s">
        <v>77</v>
      </c>
      <c r="BS376" t="s">
        <v>77</v>
      </c>
      <c r="BT376" t="s">
        <v>77</v>
      </c>
      <c r="BU376" t="s">
        <v>77</v>
      </c>
      <c r="BV376" t="s">
        <v>77</v>
      </c>
      <c r="BW376" t="s">
        <v>77</v>
      </c>
      <c r="BX376">
        <v>0</v>
      </c>
    </row>
    <row r="377" spans="1:76" x14ac:dyDescent="0.45">
      <c r="A377">
        <v>253</v>
      </c>
      <c r="B377" s="1">
        <v>45230.655555555553</v>
      </c>
      <c r="C377" t="s">
        <v>1258</v>
      </c>
      <c r="D377" t="s">
        <v>833</v>
      </c>
      <c r="E377" t="s">
        <v>895</v>
      </c>
      <c r="F377">
        <v>0</v>
      </c>
      <c r="G377" t="s">
        <v>1631</v>
      </c>
      <c r="H377" t="s">
        <v>1631</v>
      </c>
      <c r="I377" t="s">
        <v>1624</v>
      </c>
      <c r="J377" t="s">
        <v>882</v>
      </c>
      <c r="K377" t="s">
        <v>77</v>
      </c>
      <c r="L377" t="s">
        <v>80</v>
      </c>
      <c r="M377" t="s">
        <v>1285</v>
      </c>
      <c r="N377" t="s">
        <v>1286</v>
      </c>
      <c r="O377" t="s">
        <v>75</v>
      </c>
      <c r="P377">
        <v>450000</v>
      </c>
      <c r="Q377" t="s">
        <v>76</v>
      </c>
      <c r="W377">
        <v>1</v>
      </c>
      <c r="AE377" t="s">
        <v>77</v>
      </c>
      <c r="AG377" t="s">
        <v>77</v>
      </c>
      <c r="AH377" t="s">
        <v>77</v>
      </c>
      <c r="AJ377" t="s">
        <v>77</v>
      </c>
      <c r="AK377" t="s">
        <v>77</v>
      </c>
      <c r="AQ377" t="s">
        <v>77</v>
      </c>
      <c r="AT377" t="s">
        <v>77</v>
      </c>
      <c r="AU377" t="s">
        <v>77</v>
      </c>
      <c r="AV377" t="s">
        <v>77</v>
      </c>
      <c r="AX377" t="s">
        <v>77</v>
      </c>
      <c r="BA377" t="s">
        <v>77</v>
      </c>
      <c r="BB377" t="s">
        <v>77</v>
      </c>
      <c r="BG377" t="s">
        <v>77</v>
      </c>
      <c r="BJ377" t="s">
        <v>77</v>
      </c>
      <c r="BK377" t="s">
        <v>77</v>
      </c>
      <c r="BM377" t="s">
        <v>77</v>
      </c>
      <c r="BS377" t="s">
        <v>77</v>
      </c>
      <c r="BT377" t="s">
        <v>77</v>
      </c>
      <c r="BU377" t="s">
        <v>77</v>
      </c>
      <c r="BV377" t="s">
        <v>77</v>
      </c>
      <c r="BW377" t="s">
        <v>77</v>
      </c>
      <c r="BX377">
        <v>0</v>
      </c>
    </row>
    <row r="378" spans="1:76" x14ac:dyDescent="0.45">
      <c r="A378">
        <v>253</v>
      </c>
      <c r="B378" s="1">
        <v>45230.655555555553</v>
      </c>
      <c r="C378" t="s">
        <v>1258</v>
      </c>
      <c r="D378" t="s">
        <v>833</v>
      </c>
      <c r="E378" t="s">
        <v>895</v>
      </c>
      <c r="F378">
        <v>0</v>
      </c>
      <c r="G378" t="s">
        <v>1631</v>
      </c>
      <c r="H378" t="s">
        <v>1631</v>
      </c>
      <c r="I378" t="s">
        <v>1624</v>
      </c>
      <c r="J378" t="s">
        <v>882</v>
      </c>
      <c r="K378" t="s">
        <v>77</v>
      </c>
      <c r="L378" t="s">
        <v>80</v>
      </c>
      <c r="M378" t="s">
        <v>1287</v>
      </c>
      <c r="N378" t="s">
        <v>1288</v>
      </c>
      <c r="O378" t="s">
        <v>75</v>
      </c>
      <c r="P378">
        <v>465450</v>
      </c>
      <c r="Q378" t="s">
        <v>76</v>
      </c>
      <c r="AE378" t="s">
        <v>77</v>
      </c>
      <c r="AG378" t="s">
        <v>77</v>
      </c>
      <c r="AH378" t="s">
        <v>77</v>
      </c>
      <c r="AJ378" t="s">
        <v>77</v>
      </c>
      <c r="AK378" t="s">
        <v>77</v>
      </c>
      <c r="AQ378" t="s">
        <v>77</v>
      </c>
      <c r="AT378" t="s">
        <v>77</v>
      </c>
      <c r="AU378" t="s">
        <v>77</v>
      </c>
      <c r="AV378" t="s">
        <v>77</v>
      </c>
      <c r="AX378" t="s">
        <v>77</v>
      </c>
      <c r="BA378" t="s">
        <v>77</v>
      </c>
      <c r="BB378" t="s">
        <v>77</v>
      </c>
      <c r="BG378" t="s">
        <v>77</v>
      </c>
      <c r="BJ378" t="s">
        <v>77</v>
      </c>
      <c r="BK378" t="s">
        <v>77</v>
      </c>
      <c r="BM378" t="s">
        <v>77</v>
      </c>
      <c r="BS378" t="s">
        <v>77</v>
      </c>
      <c r="BT378" t="s">
        <v>77</v>
      </c>
      <c r="BU378" t="s">
        <v>77</v>
      </c>
      <c r="BV378" t="s">
        <v>77</v>
      </c>
      <c r="BW378" t="s">
        <v>77</v>
      </c>
      <c r="BX378">
        <v>0</v>
      </c>
    </row>
    <row r="379" spans="1:76" x14ac:dyDescent="0.45">
      <c r="A379">
        <v>253</v>
      </c>
      <c r="B379" s="1">
        <v>45230.655555555553</v>
      </c>
      <c r="C379" t="s">
        <v>1258</v>
      </c>
      <c r="D379" t="s">
        <v>833</v>
      </c>
      <c r="E379" t="s">
        <v>895</v>
      </c>
      <c r="F379">
        <v>0</v>
      </c>
      <c r="G379" t="s">
        <v>1631</v>
      </c>
      <c r="H379" t="s">
        <v>1631</v>
      </c>
      <c r="I379" t="s">
        <v>1624</v>
      </c>
      <c r="J379" t="s">
        <v>882</v>
      </c>
      <c r="K379" t="s">
        <v>77</v>
      </c>
      <c r="L379" t="s">
        <v>80</v>
      </c>
      <c r="M379" t="s">
        <v>1289</v>
      </c>
      <c r="N379" t="s">
        <v>1290</v>
      </c>
      <c r="O379" t="s">
        <v>75</v>
      </c>
      <c r="P379">
        <v>412245</v>
      </c>
      <c r="Q379" t="s">
        <v>76</v>
      </c>
      <c r="AE379" t="s">
        <v>77</v>
      </c>
      <c r="AG379" t="s">
        <v>77</v>
      </c>
      <c r="AH379" t="s">
        <v>77</v>
      </c>
      <c r="AJ379" t="s">
        <v>77</v>
      </c>
      <c r="AK379" t="s">
        <v>77</v>
      </c>
      <c r="AQ379" t="s">
        <v>77</v>
      </c>
      <c r="AT379" t="s">
        <v>77</v>
      </c>
      <c r="AU379" t="s">
        <v>77</v>
      </c>
      <c r="AV379" t="s">
        <v>77</v>
      </c>
      <c r="AX379" t="s">
        <v>77</v>
      </c>
      <c r="BA379" t="s">
        <v>77</v>
      </c>
      <c r="BB379" t="s">
        <v>77</v>
      </c>
      <c r="BG379" t="s">
        <v>77</v>
      </c>
      <c r="BJ379" t="s">
        <v>77</v>
      </c>
      <c r="BK379" t="s">
        <v>77</v>
      </c>
      <c r="BM379" t="s">
        <v>77</v>
      </c>
      <c r="BS379" t="s">
        <v>77</v>
      </c>
      <c r="BT379" t="s">
        <v>77</v>
      </c>
      <c r="BU379" t="s">
        <v>77</v>
      </c>
      <c r="BV379" t="s">
        <v>77</v>
      </c>
      <c r="BW379" t="s">
        <v>77</v>
      </c>
      <c r="BX379">
        <v>0</v>
      </c>
    </row>
    <row r="380" spans="1:76" x14ac:dyDescent="0.45">
      <c r="A380">
        <v>253</v>
      </c>
      <c r="B380" s="1">
        <v>45230.655555555553</v>
      </c>
      <c r="C380" t="s">
        <v>1258</v>
      </c>
      <c r="D380" t="s">
        <v>833</v>
      </c>
      <c r="E380" t="s">
        <v>895</v>
      </c>
      <c r="F380">
        <v>0</v>
      </c>
      <c r="G380" t="s">
        <v>1631</v>
      </c>
      <c r="H380" t="s">
        <v>1631</v>
      </c>
      <c r="I380" t="s">
        <v>1624</v>
      </c>
      <c r="J380" t="s">
        <v>882</v>
      </c>
      <c r="K380" t="s">
        <v>77</v>
      </c>
      <c r="L380" t="s">
        <v>80</v>
      </c>
      <c r="M380" t="s">
        <v>1291</v>
      </c>
      <c r="N380" t="s">
        <v>1292</v>
      </c>
      <c r="O380" t="s">
        <v>75</v>
      </c>
      <c r="P380">
        <v>410445</v>
      </c>
      <c r="Q380" t="s">
        <v>76</v>
      </c>
      <c r="AE380" t="s">
        <v>77</v>
      </c>
      <c r="AG380" t="s">
        <v>77</v>
      </c>
      <c r="AH380" t="s">
        <v>77</v>
      </c>
      <c r="AJ380" t="s">
        <v>77</v>
      </c>
      <c r="AK380" t="s">
        <v>77</v>
      </c>
      <c r="AQ380" t="s">
        <v>77</v>
      </c>
      <c r="AT380" t="s">
        <v>77</v>
      </c>
      <c r="AU380" t="s">
        <v>77</v>
      </c>
      <c r="AV380" t="s">
        <v>77</v>
      </c>
      <c r="AX380" t="s">
        <v>77</v>
      </c>
      <c r="BA380" t="s">
        <v>77</v>
      </c>
      <c r="BB380" t="s">
        <v>77</v>
      </c>
      <c r="BG380" t="s">
        <v>77</v>
      </c>
      <c r="BJ380" t="s">
        <v>77</v>
      </c>
      <c r="BK380" t="s">
        <v>77</v>
      </c>
      <c r="BM380" t="s">
        <v>77</v>
      </c>
      <c r="BS380" t="s">
        <v>77</v>
      </c>
      <c r="BT380" t="s">
        <v>77</v>
      </c>
      <c r="BU380" t="s">
        <v>77</v>
      </c>
      <c r="BV380" t="s">
        <v>77</v>
      </c>
      <c r="BW380" t="s">
        <v>77</v>
      </c>
      <c r="BX380">
        <v>0</v>
      </c>
    </row>
    <row r="381" spans="1:76" x14ac:dyDescent="0.45">
      <c r="A381">
        <v>253</v>
      </c>
      <c r="B381" s="1">
        <v>45230.655555555553</v>
      </c>
      <c r="C381" t="s">
        <v>1258</v>
      </c>
      <c r="D381" t="s">
        <v>833</v>
      </c>
      <c r="E381" t="s">
        <v>895</v>
      </c>
      <c r="F381">
        <v>1</v>
      </c>
      <c r="G381" t="s">
        <v>1631</v>
      </c>
      <c r="H381" t="s">
        <v>1631</v>
      </c>
      <c r="I381" t="s">
        <v>1624</v>
      </c>
      <c r="J381" t="s">
        <v>882</v>
      </c>
      <c r="K381" t="s">
        <v>594</v>
      </c>
      <c r="L381" t="s">
        <v>80</v>
      </c>
      <c r="M381" t="s">
        <v>1293</v>
      </c>
      <c r="N381" t="s">
        <v>1294</v>
      </c>
      <c r="O381" t="s">
        <v>75</v>
      </c>
      <c r="P381">
        <v>415195</v>
      </c>
      <c r="Q381" t="s">
        <v>76</v>
      </c>
      <c r="R381">
        <v>436190.71429999999</v>
      </c>
      <c r="AE381" t="s">
        <v>77</v>
      </c>
      <c r="AG381" t="s">
        <v>1295</v>
      </c>
      <c r="AH381" t="s">
        <v>77</v>
      </c>
      <c r="AJ381" t="s">
        <v>77</v>
      </c>
      <c r="AK381" t="s">
        <v>77</v>
      </c>
      <c r="AQ381" t="s">
        <v>77</v>
      </c>
      <c r="AT381" t="s">
        <v>77</v>
      </c>
      <c r="AU381" t="s">
        <v>77</v>
      </c>
      <c r="AV381" t="s">
        <v>77</v>
      </c>
      <c r="AX381" t="s">
        <v>77</v>
      </c>
      <c r="BA381" t="s">
        <v>77</v>
      </c>
      <c r="BB381" t="s">
        <v>77</v>
      </c>
      <c r="BG381" t="s">
        <v>77</v>
      </c>
      <c r="BJ381" t="s">
        <v>77</v>
      </c>
      <c r="BK381" t="s">
        <v>77</v>
      </c>
      <c r="BM381" t="s">
        <v>77</v>
      </c>
      <c r="BS381" t="s">
        <v>77</v>
      </c>
      <c r="BT381" t="s">
        <v>77</v>
      </c>
      <c r="BU381" t="s">
        <v>77</v>
      </c>
      <c r="BV381" t="s">
        <v>77</v>
      </c>
      <c r="BW381" t="s">
        <v>77</v>
      </c>
      <c r="BX381">
        <v>0</v>
      </c>
    </row>
    <row r="382" spans="1:76" x14ac:dyDescent="0.45">
      <c r="A382">
        <v>253</v>
      </c>
      <c r="B382" s="1">
        <v>45230.655555555553</v>
      </c>
      <c r="C382" t="s">
        <v>1258</v>
      </c>
      <c r="D382" t="s">
        <v>833</v>
      </c>
      <c r="E382" t="s">
        <v>895</v>
      </c>
      <c r="F382">
        <v>0</v>
      </c>
      <c r="G382" t="s">
        <v>1631</v>
      </c>
      <c r="H382" t="s">
        <v>1631</v>
      </c>
      <c r="I382" t="s">
        <v>1624</v>
      </c>
      <c r="J382" t="s">
        <v>882</v>
      </c>
      <c r="K382" t="s">
        <v>77</v>
      </c>
      <c r="L382" t="s">
        <v>85</v>
      </c>
      <c r="M382" t="s">
        <v>1296</v>
      </c>
      <c r="N382" t="s">
        <v>1297</v>
      </c>
      <c r="O382" t="s">
        <v>75</v>
      </c>
      <c r="P382">
        <v>95750</v>
      </c>
      <c r="Q382" t="s">
        <v>76</v>
      </c>
      <c r="W382">
        <v>1</v>
      </c>
      <c r="AE382" t="s">
        <v>77</v>
      </c>
      <c r="AG382" t="s">
        <v>77</v>
      </c>
      <c r="AH382" t="s">
        <v>77</v>
      </c>
      <c r="AJ382" t="s">
        <v>77</v>
      </c>
      <c r="AK382" t="s">
        <v>77</v>
      </c>
      <c r="AQ382" t="s">
        <v>77</v>
      </c>
      <c r="AT382" t="s">
        <v>77</v>
      </c>
      <c r="AU382" t="s">
        <v>77</v>
      </c>
      <c r="AV382" t="s">
        <v>77</v>
      </c>
      <c r="AX382" t="s">
        <v>77</v>
      </c>
      <c r="BA382" t="s">
        <v>77</v>
      </c>
      <c r="BB382" t="s">
        <v>77</v>
      </c>
      <c r="BG382" t="s">
        <v>77</v>
      </c>
      <c r="BJ382" t="s">
        <v>77</v>
      </c>
      <c r="BK382" t="s">
        <v>77</v>
      </c>
      <c r="BM382" t="s">
        <v>77</v>
      </c>
      <c r="BS382" t="s">
        <v>77</v>
      </c>
      <c r="BT382" t="s">
        <v>77</v>
      </c>
      <c r="BU382" t="s">
        <v>77</v>
      </c>
      <c r="BV382" t="s">
        <v>77</v>
      </c>
      <c r="BW382" t="s">
        <v>77</v>
      </c>
      <c r="BX382">
        <v>0</v>
      </c>
    </row>
    <row r="383" spans="1:76" x14ac:dyDescent="0.45">
      <c r="A383">
        <v>253</v>
      </c>
      <c r="B383" s="1">
        <v>45230.655555555553</v>
      </c>
      <c r="C383" t="s">
        <v>1258</v>
      </c>
      <c r="D383" t="s">
        <v>833</v>
      </c>
      <c r="E383" t="s">
        <v>895</v>
      </c>
      <c r="F383">
        <v>1</v>
      </c>
      <c r="G383" t="s">
        <v>1631</v>
      </c>
      <c r="H383" t="s">
        <v>1631</v>
      </c>
      <c r="I383" t="s">
        <v>1624</v>
      </c>
      <c r="J383" t="s">
        <v>882</v>
      </c>
      <c r="K383" t="s">
        <v>1298</v>
      </c>
      <c r="L383" t="s">
        <v>85</v>
      </c>
      <c r="M383" t="s">
        <v>1299</v>
      </c>
      <c r="N383" t="s">
        <v>1300</v>
      </c>
      <c r="O383" t="s">
        <v>75</v>
      </c>
      <c r="P383">
        <v>81250</v>
      </c>
      <c r="Q383" t="s">
        <v>76</v>
      </c>
      <c r="R383">
        <v>87125</v>
      </c>
      <c r="W383">
        <v>1</v>
      </c>
      <c r="AE383" t="s">
        <v>77</v>
      </c>
      <c r="AG383" t="s">
        <v>77</v>
      </c>
      <c r="AH383" t="s">
        <v>77</v>
      </c>
      <c r="AJ383" t="s">
        <v>77</v>
      </c>
      <c r="AK383" t="s">
        <v>77</v>
      </c>
      <c r="AQ383" t="s">
        <v>77</v>
      </c>
      <c r="AT383" t="s">
        <v>77</v>
      </c>
      <c r="AU383" t="s">
        <v>77</v>
      </c>
      <c r="AV383" t="s">
        <v>77</v>
      </c>
      <c r="AX383" t="s">
        <v>77</v>
      </c>
      <c r="AZ383">
        <v>81250</v>
      </c>
      <c r="BA383" t="s">
        <v>77</v>
      </c>
      <c r="BB383" t="s">
        <v>77</v>
      </c>
      <c r="BG383" t="s">
        <v>77</v>
      </c>
      <c r="BJ383" t="s">
        <v>77</v>
      </c>
      <c r="BK383" t="s">
        <v>77</v>
      </c>
      <c r="BM383" t="s">
        <v>77</v>
      </c>
      <c r="BS383" t="s">
        <v>77</v>
      </c>
      <c r="BT383" t="s">
        <v>77</v>
      </c>
      <c r="BU383" t="s">
        <v>77</v>
      </c>
      <c r="BV383" t="s">
        <v>77</v>
      </c>
      <c r="BW383" t="s">
        <v>77</v>
      </c>
      <c r="BX383">
        <v>0</v>
      </c>
    </row>
    <row r="384" spans="1:76" x14ac:dyDescent="0.45">
      <c r="A384">
        <v>253</v>
      </c>
      <c r="B384" s="1">
        <v>45230.655555555553</v>
      </c>
      <c r="C384" t="s">
        <v>1258</v>
      </c>
      <c r="D384" t="s">
        <v>833</v>
      </c>
      <c r="E384" t="s">
        <v>895</v>
      </c>
      <c r="F384">
        <v>0</v>
      </c>
      <c r="G384" t="s">
        <v>1631</v>
      </c>
      <c r="H384" t="s">
        <v>1631</v>
      </c>
      <c r="I384" t="s">
        <v>1624</v>
      </c>
      <c r="J384" t="s">
        <v>882</v>
      </c>
      <c r="K384" t="s">
        <v>77</v>
      </c>
      <c r="L384" t="s">
        <v>85</v>
      </c>
      <c r="M384" t="s">
        <v>1301</v>
      </c>
      <c r="N384" t="s">
        <v>77</v>
      </c>
      <c r="O384" t="s">
        <v>75</v>
      </c>
      <c r="P384">
        <v>90000</v>
      </c>
      <c r="Q384" t="s">
        <v>76</v>
      </c>
      <c r="W384">
        <v>1</v>
      </c>
      <c r="AE384" t="s">
        <v>77</v>
      </c>
      <c r="AG384" t="s">
        <v>77</v>
      </c>
      <c r="AH384" t="s">
        <v>77</v>
      </c>
      <c r="AJ384" t="s">
        <v>77</v>
      </c>
      <c r="AK384" t="s">
        <v>77</v>
      </c>
      <c r="AQ384" t="s">
        <v>77</v>
      </c>
      <c r="AT384" t="s">
        <v>77</v>
      </c>
      <c r="AU384" t="s">
        <v>77</v>
      </c>
      <c r="AV384" t="s">
        <v>77</v>
      </c>
      <c r="AX384" t="s">
        <v>77</v>
      </c>
      <c r="BA384" t="s">
        <v>77</v>
      </c>
      <c r="BB384" t="s">
        <v>77</v>
      </c>
      <c r="BG384" t="s">
        <v>77</v>
      </c>
      <c r="BJ384" t="s">
        <v>77</v>
      </c>
      <c r="BK384" t="s">
        <v>77</v>
      </c>
      <c r="BM384" t="s">
        <v>77</v>
      </c>
      <c r="BS384" t="s">
        <v>77</v>
      </c>
      <c r="BT384" t="s">
        <v>77</v>
      </c>
      <c r="BU384" t="s">
        <v>77</v>
      </c>
      <c r="BV384" t="s">
        <v>77</v>
      </c>
      <c r="BW384" t="s">
        <v>77</v>
      </c>
      <c r="BX384">
        <v>0</v>
      </c>
    </row>
    <row r="385" spans="1:76" x14ac:dyDescent="0.45">
      <c r="A385">
        <v>253</v>
      </c>
      <c r="B385" s="1">
        <v>45230.655555555553</v>
      </c>
      <c r="C385" t="s">
        <v>1258</v>
      </c>
      <c r="D385" t="s">
        <v>833</v>
      </c>
      <c r="E385" t="s">
        <v>895</v>
      </c>
      <c r="F385">
        <v>0</v>
      </c>
      <c r="G385" t="s">
        <v>1631</v>
      </c>
      <c r="H385" t="s">
        <v>1631</v>
      </c>
      <c r="I385" t="s">
        <v>1624</v>
      </c>
      <c r="J385" t="s">
        <v>882</v>
      </c>
      <c r="K385" t="s">
        <v>77</v>
      </c>
      <c r="L385" t="s">
        <v>85</v>
      </c>
      <c r="M385" t="s">
        <v>1302</v>
      </c>
      <c r="N385" t="s">
        <v>77</v>
      </c>
      <c r="O385" t="s">
        <v>75</v>
      </c>
      <c r="P385">
        <v>81500</v>
      </c>
      <c r="Q385" t="s">
        <v>76</v>
      </c>
      <c r="AE385" t="s">
        <v>77</v>
      </c>
      <c r="AG385" t="s">
        <v>77</v>
      </c>
      <c r="AH385" t="s">
        <v>77</v>
      </c>
      <c r="AJ385" t="s">
        <v>77</v>
      </c>
      <c r="AK385" t="s">
        <v>77</v>
      </c>
      <c r="AQ385" t="s">
        <v>77</v>
      </c>
      <c r="AT385" t="s">
        <v>77</v>
      </c>
      <c r="AU385" t="s">
        <v>77</v>
      </c>
      <c r="AV385" t="s">
        <v>77</v>
      </c>
      <c r="AX385" t="s">
        <v>77</v>
      </c>
      <c r="BA385" t="s">
        <v>77</v>
      </c>
      <c r="BB385" t="s">
        <v>77</v>
      </c>
      <c r="BG385" t="s">
        <v>77</v>
      </c>
      <c r="BJ385" t="s">
        <v>77</v>
      </c>
      <c r="BK385" t="s">
        <v>77</v>
      </c>
      <c r="BM385" t="s">
        <v>77</v>
      </c>
      <c r="BS385" t="s">
        <v>77</v>
      </c>
      <c r="BT385" t="s">
        <v>77</v>
      </c>
      <c r="BU385" t="s">
        <v>77</v>
      </c>
      <c r="BV385" t="s">
        <v>77</v>
      </c>
      <c r="BW385" t="s">
        <v>77</v>
      </c>
      <c r="BX385">
        <v>0</v>
      </c>
    </row>
    <row r="386" spans="1:76" x14ac:dyDescent="0.45">
      <c r="A386">
        <v>254</v>
      </c>
      <c r="B386" s="1">
        <v>45231.902083333334</v>
      </c>
      <c r="C386" t="s">
        <v>1303</v>
      </c>
      <c r="D386" t="s">
        <v>864</v>
      </c>
      <c r="E386" t="s">
        <v>830</v>
      </c>
      <c r="F386">
        <v>0</v>
      </c>
      <c r="G386" t="s">
        <v>1631</v>
      </c>
      <c r="H386" t="s">
        <v>1631</v>
      </c>
      <c r="I386" t="s">
        <v>1620</v>
      </c>
      <c r="J386" t="s">
        <v>1304</v>
      </c>
      <c r="K386" t="s">
        <v>77</v>
      </c>
      <c r="L386" t="s">
        <v>74</v>
      </c>
      <c r="M386" t="s">
        <v>1305</v>
      </c>
      <c r="N386" t="s">
        <v>77</v>
      </c>
      <c r="O386" t="s">
        <v>75</v>
      </c>
      <c r="P386">
        <v>545632</v>
      </c>
      <c r="Q386" t="s">
        <v>76</v>
      </c>
      <c r="AE386" t="s">
        <v>77</v>
      </c>
      <c r="AG386" t="s">
        <v>77</v>
      </c>
      <c r="AH386" t="s">
        <v>77</v>
      </c>
      <c r="AJ386" t="s">
        <v>77</v>
      </c>
      <c r="AK386" t="s">
        <v>77</v>
      </c>
      <c r="AQ386" t="s">
        <v>77</v>
      </c>
      <c r="AT386" t="s">
        <v>77</v>
      </c>
      <c r="AU386" t="s">
        <v>77</v>
      </c>
      <c r="AV386" t="s">
        <v>77</v>
      </c>
      <c r="AX386" t="s">
        <v>77</v>
      </c>
      <c r="BA386" t="s">
        <v>77</v>
      </c>
      <c r="BB386" t="s">
        <v>77</v>
      </c>
      <c r="BG386" t="s">
        <v>77</v>
      </c>
      <c r="BJ386" t="s">
        <v>77</v>
      </c>
      <c r="BK386" t="s">
        <v>77</v>
      </c>
      <c r="BM386" t="s">
        <v>77</v>
      </c>
      <c r="BS386" t="s">
        <v>77</v>
      </c>
      <c r="BT386" t="s">
        <v>77</v>
      </c>
      <c r="BU386" t="s">
        <v>77</v>
      </c>
      <c r="BV386" t="s">
        <v>77</v>
      </c>
      <c r="BW386" t="s">
        <v>77</v>
      </c>
      <c r="BX386">
        <v>0</v>
      </c>
    </row>
    <row r="387" spans="1:76" x14ac:dyDescent="0.45">
      <c r="A387">
        <v>254</v>
      </c>
      <c r="B387" s="1">
        <v>45231.902083333334</v>
      </c>
      <c r="C387" t="s">
        <v>1303</v>
      </c>
      <c r="D387" t="s">
        <v>864</v>
      </c>
      <c r="E387" t="s">
        <v>830</v>
      </c>
      <c r="F387">
        <v>0</v>
      </c>
      <c r="G387" t="s">
        <v>1631</v>
      </c>
      <c r="H387" t="s">
        <v>1631</v>
      </c>
      <c r="I387" t="s">
        <v>1620</v>
      </c>
      <c r="J387" t="s">
        <v>1304</v>
      </c>
      <c r="K387" t="s">
        <v>77</v>
      </c>
      <c r="L387" t="s">
        <v>74</v>
      </c>
      <c r="M387" t="s">
        <v>1306</v>
      </c>
      <c r="N387" t="s">
        <v>77</v>
      </c>
      <c r="O387" t="s">
        <v>75</v>
      </c>
      <c r="P387">
        <v>127732</v>
      </c>
      <c r="Q387" t="s">
        <v>76</v>
      </c>
      <c r="AE387" t="s">
        <v>77</v>
      </c>
      <c r="AG387" t="s">
        <v>77</v>
      </c>
      <c r="AH387" t="s">
        <v>77</v>
      </c>
      <c r="AJ387" t="s">
        <v>77</v>
      </c>
      <c r="AK387" t="s">
        <v>77</v>
      </c>
      <c r="AQ387" t="s">
        <v>77</v>
      </c>
      <c r="AT387" t="s">
        <v>77</v>
      </c>
      <c r="AU387" t="s">
        <v>77</v>
      </c>
      <c r="AV387" t="s">
        <v>77</v>
      </c>
      <c r="AX387" t="s">
        <v>77</v>
      </c>
      <c r="BA387" t="s">
        <v>77</v>
      </c>
      <c r="BB387" t="s">
        <v>77</v>
      </c>
      <c r="BG387" t="s">
        <v>77</v>
      </c>
      <c r="BJ387" t="s">
        <v>77</v>
      </c>
      <c r="BK387" t="s">
        <v>77</v>
      </c>
      <c r="BM387" t="s">
        <v>77</v>
      </c>
      <c r="BS387" t="s">
        <v>77</v>
      </c>
      <c r="BT387" t="s">
        <v>77</v>
      </c>
      <c r="BU387" t="s">
        <v>77</v>
      </c>
      <c r="BV387" t="s">
        <v>77</v>
      </c>
      <c r="BW387" t="s">
        <v>77</v>
      </c>
      <c r="BX387">
        <v>0</v>
      </c>
    </row>
    <row r="388" spans="1:76" x14ac:dyDescent="0.45">
      <c r="A388">
        <v>254</v>
      </c>
      <c r="B388" s="1">
        <v>45231.902083333334</v>
      </c>
      <c r="C388" t="s">
        <v>1303</v>
      </c>
      <c r="D388" t="s">
        <v>864</v>
      </c>
      <c r="E388" t="s">
        <v>830</v>
      </c>
      <c r="F388">
        <v>0</v>
      </c>
      <c r="G388" t="s">
        <v>1631</v>
      </c>
      <c r="H388" t="s">
        <v>1631</v>
      </c>
      <c r="I388" t="s">
        <v>1620</v>
      </c>
      <c r="J388" t="s">
        <v>1304</v>
      </c>
      <c r="K388" t="s">
        <v>77</v>
      </c>
      <c r="L388" t="s">
        <v>74</v>
      </c>
      <c r="M388" t="s">
        <v>1307</v>
      </c>
      <c r="N388" t="s">
        <v>77</v>
      </c>
      <c r="O388" t="s">
        <v>75</v>
      </c>
      <c r="P388">
        <v>545632</v>
      </c>
      <c r="Q388" t="s">
        <v>76</v>
      </c>
      <c r="AE388" t="s">
        <v>77</v>
      </c>
      <c r="AG388" t="s">
        <v>77</v>
      </c>
      <c r="AH388" t="s">
        <v>77</v>
      </c>
      <c r="AJ388" t="s">
        <v>77</v>
      </c>
      <c r="AK388" t="s">
        <v>77</v>
      </c>
      <c r="AQ388" t="s">
        <v>77</v>
      </c>
      <c r="AT388" t="s">
        <v>77</v>
      </c>
      <c r="AU388" t="s">
        <v>77</v>
      </c>
      <c r="AV388" t="s">
        <v>77</v>
      </c>
      <c r="AX388" t="s">
        <v>77</v>
      </c>
      <c r="BA388" t="s">
        <v>77</v>
      </c>
      <c r="BB388" t="s">
        <v>77</v>
      </c>
      <c r="BG388" t="s">
        <v>77</v>
      </c>
      <c r="BJ388" t="s">
        <v>77</v>
      </c>
      <c r="BK388" t="s">
        <v>77</v>
      </c>
      <c r="BM388" t="s">
        <v>77</v>
      </c>
      <c r="BS388" t="s">
        <v>77</v>
      </c>
      <c r="BT388" t="s">
        <v>77</v>
      </c>
      <c r="BU388" t="s">
        <v>77</v>
      </c>
      <c r="BV388" t="s">
        <v>77</v>
      </c>
      <c r="BW388" t="s">
        <v>77</v>
      </c>
      <c r="BX388">
        <v>0</v>
      </c>
    </row>
    <row r="389" spans="1:76" x14ac:dyDescent="0.45">
      <c r="A389">
        <v>254</v>
      </c>
      <c r="B389" s="1">
        <v>45231.902083333334</v>
      </c>
      <c r="C389" t="s">
        <v>1303</v>
      </c>
      <c r="D389" t="s">
        <v>864</v>
      </c>
      <c r="E389" t="s">
        <v>830</v>
      </c>
      <c r="F389">
        <v>0</v>
      </c>
      <c r="G389" t="s">
        <v>1631</v>
      </c>
      <c r="H389" t="s">
        <v>1631</v>
      </c>
      <c r="I389" t="s">
        <v>1620</v>
      </c>
      <c r="J389" t="s">
        <v>1304</v>
      </c>
      <c r="K389" t="s">
        <v>77</v>
      </c>
      <c r="L389" t="s">
        <v>74</v>
      </c>
      <c r="M389" t="s">
        <v>1308</v>
      </c>
      <c r="N389" t="s">
        <v>77</v>
      </c>
      <c r="O389" t="s">
        <v>75</v>
      </c>
      <c r="P389">
        <v>120820</v>
      </c>
      <c r="Q389" t="s">
        <v>76</v>
      </c>
      <c r="AE389" t="s">
        <v>77</v>
      </c>
      <c r="AG389" t="s">
        <v>77</v>
      </c>
      <c r="AH389" t="s">
        <v>77</v>
      </c>
      <c r="AJ389" t="s">
        <v>77</v>
      </c>
      <c r="AK389" t="s">
        <v>77</v>
      </c>
      <c r="AQ389" t="s">
        <v>77</v>
      </c>
      <c r="AT389" t="s">
        <v>77</v>
      </c>
      <c r="AU389" t="s">
        <v>77</v>
      </c>
      <c r="AV389" t="s">
        <v>77</v>
      </c>
      <c r="AX389" t="s">
        <v>77</v>
      </c>
      <c r="BA389" t="s">
        <v>77</v>
      </c>
      <c r="BB389" t="s">
        <v>77</v>
      </c>
      <c r="BG389" t="s">
        <v>77</v>
      </c>
      <c r="BJ389" t="s">
        <v>77</v>
      </c>
      <c r="BK389" t="s">
        <v>77</v>
      </c>
      <c r="BM389" t="s">
        <v>77</v>
      </c>
      <c r="BS389" t="s">
        <v>77</v>
      </c>
      <c r="BT389" t="s">
        <v>77</v>
      </c>
      <c r="BU389" t="s">
        <v>77</v>
      </c>
      <c r="BV389" t="s">
        <v>77</v>
      </c>
      <c r="BW389" t="s">
        <v>77</v>
      </c>
      <c r="BX389">
        <v>0</v>
      </c>
    </row>
    <row r="390" spans="1:76" x14ac:dyDescent="0.45">
      <c r="A390">
        <v>254</v>
      </c>
      <c r="B390" s="1">
        <v>45231.902083333334</v>
      </c>
      <c r="C390" t="s">
        <v>1303</v>
      </c>
      <c r="D390" t="s">
        <v>864</v>
      </c>
      <c r="E390" t="s">
        <v>830</v>
      </c>
      <c r="F390">
        <v>0</v>
      </c>
      <c r="G390" t="s">
        <v>1631</v>
      </c>
      <c r="H390" t="s">
        <v>1631</v>
      </c>
      <c r="I390" t="s">
        <v>1620</v>
      </c>
      <c r="J390" t="s">
        <v>1304</v>
      </c>
      <c r="K390" t="s">
        <v>77</v>
      </c>
      <c r="L390" t="s">
        <v>74</v>
      </c>
      <c r="M390" t="s">
        <v>1309</v>
      </c>
      <c r="N390" t="s">
        <v>77</v>
      </c>
      <c r="O390" t="s">
        <v>75</v>
      </c>
      <c r="P390">
        <v>91667</v>
      </c>
      <c r="Q390" t="s">
        <v>76</v>
      </c>
      <c r="AE390" t="s">
        <v>77</v>
      </c>
      <c r="AG390" t="s">
        <v>77</v>
      </c>
      <c r="AH390" t="s">
        <v>77</v>
      </c>
      <c r="AJ390" t="s">
        <v>77</v>
      </c>
      <c r="AK390" t="s">
        <v>77</v>
      </c>
      <c r="AQ390" t="s">
        <v>77</v>
      </c>
      <c r="AT390" t="s">
        <v>77</v>
      </c>
      <c r="AU390" t="s">
        <v>77</v>
      </c>
      <c r="AV390" t="s">
        <v>77</v>
      </c>
      <c r="AX390" t="s">
        <v>77</v>
      </c>
      <c r="BA390" t="s">
        <v>77</v>
      </c>
      <c r="BB390" t="s">
        <v>77</v>
      </c>
      <c r="BG390" t="s">
        <v>77</v>
      </c>
      <c r="BJ390" t="s">
        <v>77</v>
      </c>
      <c r="BK390" t="s">
        <v>77</v>
      </c>
      <c r="BM390" t="s">
        <v>77</v>
      </c>
      <c r="BS390" t="s">
        <v>77</v>
      </c>
      <c r="BT390" t="s">
        <v>77</v>
      </c>
      <c r="BU390" t="s">
        <v>77</v>
      </c>
      <c r="BV390" t="s">
        <v>77</v>
      </c>
      <c r="BW390" t="s">
        <v>77</v>
      </c>
      <c r="BX390">
        <v>0</v>
      </c>
    </row>
    <row r="391" spans="1:76" x14ac:dyDescent="0.45">
      <c r="A391">
        <v>254</v>
      </c>
      <c r="B391" s="1">
        <v>45231.902083333334</v>
      </c>
      <c r="C391" t="s">
        <v>1303</v>
      </c>
      <c r="D391" t="s">
        <v>864</v>
      </c>
      <c r="E391" t="s">
        <v>830</v>
      </c>
      <c r="F391">
        <v>0</v>
      </c>
      <c r="G391" t="s">
        <v>1631</v>
      </c>
      <c r="H391" t="s">
        <v>1631</v>
      </c>
      <c r="I391" t="s">
        <v>1620</v>
      </c>
      <c r="J391" t="s">
        <v>1304</v>
      </c>
      <c r="K391" t="s">
        <v>77</v>
      </c>
      <c r="L391" t="s">
        <v>74</v>
      </c>
      <c r="M391" t="s">
        <v>1310</v>
      </c>
      <c r="N391" t="s">
        <v>77</v>
      </c>
      <c r="O391" t="s">
        <v>75</v>
      </c>
      <c r="P391">
        <v>84754</v>
      </c>
      <c r="Q391" t="s">
        <v>76</v>
      </c>
      <c r="AE391" t="s">
        <v>77</v>
      </c>
      <c r="AG391" t="s">
        <v>77</v>
      </c>
      <c r="AH391" t="s">
        <v>77</v>
      </c>
      <c r="AJ391" t="s">
        <v>77</v>
      </c>
      <c r="AK391" t="s">
        <v>77</v>
      </c>
      <c r="AQ391" t="s">
        <v>77</v>
      </c>
      <c r="AT391" t="s">
        <v>77</v>
      </c>
      <c r="AU391" t="s">
        <v>77</v>
      </c>
      <c r="AV391" t="s">
        <v>77</v>
      </c>
      <c r="AX391" t="s">
        <v>77</v>
      </c>
      <c r="BA391" t="s">
        <v>77</v>
      </c>
      <c r="BB391" t="s">
        <v>77</v>
      </c>
      <c r="BG391" t="s">
        <v>77</v>
      </c>
      <c r="BJ391" t="s">
        <v>77</v>
      </c>
      <c r="BK391" t="s">
        <v>77</v>
      </c>
      <c r="BM391" t="s">
        <v>77</v>
      </c>
      <c r="BS391" t="s">
        <v>77</v>
      </c>
      <c r="BT391" t="s">
        <v>77</v>
      </c>
      <c r="BU391" t="s">
        <v>77</v>
      </c>
      <c r="BV391" t="s">
        <v>77</v>
      </c>
      <c r="BW391" t="s">
        <v>77</v>
      </c>
      <c r="BX391">
        <v>0</v>
      </c>
    </row>
    <row r="392" spans="1:76" x14ac:dyDescent="0.45">
      <c r="A392">
        <v>254</v>
      </c>
      <c r="B392" s="1">
        <v>45231.902083333334</v>
      </c>
      <c r="C392" t="s">
        <v>1303</v>
      </c>
      <c r="D392" t="s">
        <v>864</v>
      </c>
      <c r="E392" t="s">
        <v>830</v>
      </c>
      <c r="F392">
        <v>0</v>
      </c>
      <c r="G392" t="s">
        <v>1631</v>
      </c>
      <c r="H392" t="s">
        <v>1631</v>
      </c>
      <c r="I392" t="s">
        <v>1620</v>
      </c>
      <c r="J392" t="s">
        <v>1304</v>
      </c>
      <c r="K392" t="s">
        <v>77</v>
      </c>
      <c r="L392" t="s">
        <v>74</v>
      </c>
      <c r="M392" t="s">
        <v>1311</v>
      </c>
      <c r="N392" t="s">
        <v>77</v>
      </c>
      <c r="O392" t="s">
        <v>75</v>
      </c>
      <c r="P392">
        <v>692140.61</v>
      </c>
      <c r="Q392" t="s">
        <v>76</v>
      </c>
      <c r="T392">
        <v>1</v>
      </c>
      <c r="AE392" t="s">
        <v>77</v>
      </c>
      <c r="AG392" t="s">
        <v>77</v>
      </c>
      <c r="AH392" t="s">
        <v>77</v>
      </c>
      <c r="AJ392" t="s">
        <v>77</v>
      </c>
      <c r="AK392" t="s">
        <v>77</v>
      </c>
      <c r="AQ392" t="s">
        <v>77</v>
      </c>
      <c r="AT392" t="s">
        <v>77</v>
      </c>
      <c r="AU392" t="s">
        <v>77</v>
      </c>
      <c r="AV392" t="s">
        <v>77</v>
      </c>
      <c r="AX392" t="s">
        <v>77</v>
      </c>
      <c r="BA392" t="s">
        <v>77</v>
      </c>
      <c r="BB392" t="s">
        <v>77</v>
      </c>
      <c r="BG392" t="s">
        <v>77</v>
      </c>
      <c r="BJ392" t="s">
        <v>77</v>
      </c>
      <c r="BK392" t="s">
        <v>77</v>
      </c>
      <c r="BM392" t="s">
        <v>77</v>
      </c>
      <c r="BS392" t="s">
        <v>77</v>
      </c>
      <c r="BT392" t="s">
        <v>77</v>
      </c>
      <c r="BU392" t="s">
        <v>77</v>
      </c>
      <c r="BV392" t="s">
        <v>77</v>
      </c>
      <c r="BW392" t="s">
        <v>77</v>
      </c>
      <c r="BX392">
        <v>0</v>
      </c>
    </row>
    <row r="393" spans="1:76" x14ac:dyDescent="0.45">
      <c r="A393">
        <v>254</v>
      </c>
      <c r="B393" s="1">
        <v>45231.902083333334</v>
      </c>
      <c r="C393" t="s">
        <v>1303</v>
      </c>
      <c r="D393" t="s">
        <v>864</v>
      </c>
      <c r="E393" t="s">
        <v>830</v>
      </c>
      <c r="F393">
        <v>0</v>
      </c>
      <c r="G393" t="s">
        <v>1631</v>
      </c>
      <c r="H393" t="s">
        <v>1631</v>
      </c>
      <c r="I393" t="s">
        <v>1620</v>
      </c>
      <c r="J393" t="s">
        <v>1304</v>
      </c>
      <c r="K393" t="s">
        <v>77</v>
      </c>
      <c r="L393" t="s">
        <v>74</v>
      </c>
      <c r="M393" t="s">
        <v>1312</v>
      </c>
      <c r="N393" t="s">
        <v>77</v>
      </c>
      <c r="O393" t="s">
        <v>75</v>
      </c>
      <c r="P393">
        <v>687505.9</v>
      </c>
      <c r="Q393" t="s">
        <v>76</v>
      </c>
      <c r="T393">
        <v>1</v>
      </c>
      <c r="AE393" t="s">
        <v>77</v>
      </c>
      <c r="AG393" t="s">
        <v>77</v>
      </c>
      <c r="AH393" t="s">
        <v>77</v>
      </c>
      <c r="AJ393" t="s">
        <v>77</v>
      </c>
      <c r="AK393" t="s">
        <v>77</v>
      </c>
      <c r="AQ393" t="s">
        <v>77</v>
      </c>
      <c r="AT393" t="s">
        <v>77</v>
      </c>
      <c r="AU393" t="s">
        <v>77</v>
      </c>
      <c r="AV393" t="s">
        <v>77</v>
      </c>
      <c r="AX393" t="s">
        <v>77</v>
      </c>
      <c r="BA393" t="s">
        <v>77</v>
      </c>
      <c r="BB393" t="s">
        <v>77</v>
      </c>
      <c r="BG393" t="s">
        <v>77</v>
      </c>
      <c r="BJ393" t="s">
        <v>77</v>
      </c>
      <c r="BK393" t="s">
        <v>77</v>
      </c>
      <c r="BM393" t="s">
        <v>77</v>
      </c>
      <c r="BS393" t="s">
        <v>77</v>
      </c>
      <c r="BT393" t="s">
        <v>77</v>
      </c>
      <c r="BU393" t="s">
        <v>77</v>
      </c>
      <c r="BV393" t="s">
        <v>77</v>
      </c>
      <c r="BW393" t="s">
        <v>77</v>
      </c>
      <c r="BX393">
        <v>0</v>
      </c>
    </row>
    <row r="394" spans="1:76" x14ac:dyDescent="0.45">
      <c r="A394">
        <v>254</v>
      </c>
      <c r="B394" s="1">
        <v>45231.902083333334</v>
      </c>
      <c r="C394" t="s">
        <v>1303</v>
      </c>
      <c r="D394" t="s">
        <v>864</v>
      </c>
      <c r="E394" t="s">
        <v>830</v>
      </c>
      <c r="F394">
        <v>0</v>
      </c>
      <c r="G394" t="s">
        <v>1631</v>
      </c>
      <c r="H394" t="s">
        <v>1631</v>
      </c>
      <c r="I394" t="s">
        <v>1620</v>
      </c>
      <c r="J394" t="s">
        <v>1304</v>
      </c>
      <c r="K394" t="s">
        <v>77</v>
      </c>
      <c r="L394" t="s">
        <v>74</v>
      </c>
      <c r="M394" t="s">
        <v>1313</v>
      </c>
      <c r="N394" t="s">
        <v>77</v>
      </c>
      <c r="O394" t="s">
        <v>75</v>
      </c>
      <c r="P394">
        <v>687505.9</v>
      </c>
      <c r="Q394" t="s">
        <v>76</v>
      </c>
      <c r="T394">
        <v>1</v>
      </c>
      <c r="AE394" t="s">
        <v>77</v>
      </c>
      <c r="AG394" t="s">
        <v>77</v>
      </c>
      <c r="AH394" t="s">
        <v>77</v>
      </c>
      <c r="AJ394" t="s">
        <v>77</v>
      </c>
      <c r="AK394" t="s">
        <v>77</v>
      </c>
      <c r="AQ394" t="s">
        <v>77</v>
      </c>
      <c r="AT394" t="s">
        <v>77</v>
      </c>
      <c r="AU394" t="s">
        <v>77</v>
      </c>
      <c r="AV394" t="s">
        <v>77</v>
      </c>
      <c r="AX394" t="s">
        <v>77</v>
      </c>
      <c r="BA394" t="s">
        <v>77</v>
      </c>
      <c r="BB394" t="s">
        <v>77</v>
      </c>
      <c r="BG394" t="s">
        <v>77</v>
      </c>
      <c r="BJ394" t="s">
        <v>77</v>
      </c>
      <c r="BK394" t="s">
        <v>77</v>
      </c>
      <c r="BM394" t="s">
        <v>77</v>
      </c>
      <c r="BS394" t="s">
        <v>77</v>
      </c>
      <c r="BT394" t="s">
        <v>77</v>
      </c>
      <c r="BU394" t="s">
        <v>77</v>
      </c>
      <c r="BV394" t="s">
        <v>77</v>
      </c>
      <c r="BW394" t="s">
        <v>77</v>
      </c>
      <c r="BX394">
        <v>0</v>
      </c>
    </row>
    <row r="395" spans="1:76" x14ac:dyDescent="0.45">
      <c r="A395">
        <v>254</v>
      </c>
      <c r="B395" s="1">
        <v>45231.902083333334</v>
      </c>
      <c r="C395" t="s">
        <v>1303</v>
      </c>
      <c r="D395" t="s">
        <v>864</v>
      </c>
      <c r="E395" t="s">
        <v>830</v>
      </c>
      <c r="F395">
        <v>0</v>
      </c>
      <c r="G395" t="s">
        <v>1631</v>
      </c>
      <c r="H395" t="s">
        <v>1631</v>
      </c>
      <c r="I395" t="s">
        <v>1620</v>
      </c>
      <c r="J395" t="s">
        <v>1304</v>
      </c>
      <c r="K395" t="s">
        <v>77</v>
      </c>
      <c r="L395" t="s">
        <v>74</v>
      </c>
      <c r="M395" t="s">
        <v>1314</v>
      </c>
      <c r="N395" t="s">
        <v>77</v>
      </c>
      <c r="O395" t="s">
        <v>75</v>
      </c>
      <c r="P395">
        <v>685167.89</v>
      </c>
      <c r="Q395" t="s">
        <v>76</v>
      </c>
      <c r="T395">
        <v>1</v>
      </c>
      <c r="AE395" t="s">
        <v>77</v>
      </c>
      <c r="AG395" t="s">
        <v>77</v>
      </c>
      <c r="AH395" t="s">
        <v>77</v>
      </c>
      <c r="AJ395" t="s">
        <v>77</v>
      </c>
      <c r="AK395" t="s">
        <v>77</v>
      </c>
      <c r="AQ395" t="s">
        <v>77</v>
      </c>
      <c r="AT395" t="s">
        <v>77</v>
      </c>
      <c r="AU395" t="s">
        <v>77</v>
      </c>
      <c r="AV395" t="s">
        <v>77</v>
      </c>
      <c r="AX395" t="s">
        <v>77</v>
      </c>
      <c r="BA395" t="s">
        <v>77</v>
      </c>
      <c r="BB395" t="s">
        <v>77</v>
      </c>
      <c r="BG395" t="s">
        <v>77</v>
      </c>
      <c r="BJ395" t="s">
        <v>77</v>
      </c>
      <c r="BK395" t="s">
        <v>77</v>
      </c>
      <c r="BM395" t="s">
        <v>77</v>
      </c>
      <c r="BS395" t="s">
        <v>77</v>
      </c>
      <c r="BT395" t="s">
        <v>77</v>
      </c>
      <c r="BU395" t="s">
        <v>77</v>
      </c>
      <c r="BV395" t="s">
        <v>77</v>
      </c>
      <c r="BW395" t="s">
        <v>77</v>
      </c>
      <c r="BX395">
        <v>0</v>
      </c>
    </row>
    <row r="396" spans="1:76" x14ac:dyDescent="0.45">
      <c r="A396">
        <v>254</v>
      </c>
      <c r="B396" s="1">
        <v>45231.902083333334</v>
      </c>
      <c r="C396" t="s">
        <v>1303</v>
      </c>
      <c r="D396" t="s">
        <v>864</v>
      </c>
      <c r="E396" t="s">
        <v>830</v>
      </c>
      <c r="F396">
        <v>0</v>
      </c>
      <c r="G396" t="s">
        <v>1631</v>
      </c>
      <c r="H396" t="s">
        <v>1631</v>
      </c>
      <c r="I396" t="s">
        <v>1620</v>
      </c>
      <c r="J396" t="s">
        <v>1304</v>
      </c>
      <c r="K396" t="s">
        <v>77</v>
      </c>
      <c r="L396" t="s">
        <v>74</v>
      </c>
      <c r="M396" t="s">
        <v>1315</v>
      </c>
      <c r="N396" t="s">
        <v>77</v>
      </c>
      <c r="O396" t="s">
        <v>75</v>
      </c>
      <c r="P396">
        <v>687505.9</v>
      </c>
      <c r="Q396" t="s">
        <v>76</v>
      </c>
      <c r="T396">
        <v>1</v>
      </c>
      <c r="AE396" t="s">
        <v>77</v>
      </c>
      <c r="AG396" t="s">
        <v>77</v>
      </c>
      <c r="AH396" t="s">
        <v>77</v>
      </c>
      <c r="AJ396" t="s">
        <v>77</v>
      </c>
      <c r="AK396" t="s">
        <v>77</v>
      </c>
      <c r="AQ396" t="s">
        <v>77</v>
      </c>
      <c r="AT396" t="s">
        <v>77</v>
      </c>
      <c r="AU396" t="s">
        <v>77</v>
      </c>
      <c r="AV396" t="s">
        <v>77</v>
      </c>
      <c r="AX396" t="s">
        <v>77</v>
      </c>
      <c r="BA396" t="s">
        <v>77</v>
      </c>
      <c r="BB396" t="s">
        <v>77</v>
      </c>
      <c r="BG396" t="s">
        <v>77</v>
      </c>
      <c r="BJ396" t="s">
        <v>77</v>
      </c>
      <c r="BK396" t="s">
        <v>77</v>
      </c>
      <c r="BM396" t="s">
        <v>77</v>
      </c>
      <c r="BS396" t="s">
        <v>77</v>
      </c>
      <c r="BT396" t="s">
        <v>77</v>
      </c>
      <c r="BU396" t="s">
        <v>77</v>
      </c>
      <c r="BV396" t="s">
        <v>77</v>
      </c>
      <c r="BW396" t="s">
        <v>77</v>
      </c>
      <c r="BX396">
        <v>0</v>
      </c>
    </row>
    <row r="397" spans="1:76" x14ac:dyDescent="0.45">
      <c r="A397">
        <v>254</v>
      </c>
      <c r="B397" s="1">
        <v>45231.902083333334</v>
      </c>
      <c r="C397" t="s">
        <v>1303</v>
      </c>
      <c r="D397" t="s">
        <v>864</v>
      </c>
      <c r="E397" t="s">
        <v>830</v>
      </c>
      <c r="F397">
        <v>0</v>
      </c>
      <c r="G397" t="s">
        <v>1631</v>
      </c>
      <c r="H397" t="s">
        <v>1631</v>
      </c>
      <c r="I397" t="s">
        <v>1620</v>
      </c>
      <c r="J397" t="s">
        <v>1304</v>
      </c>
      <c r="K397" t="s">
        <v>77</v>
      </c>
      <c r="L397" t="s">
        <v>74</v>
      </c>
      <c r="M397" t="s">
        <v>1316</v>
      </c>
      <c r="N397" t="s">
        <v>1317</v>
      </c>
      <c r="O397" t="s">
        <v>75</v>
      </c>
      <c r="P397">
        <v>578655.63829999999</v>
      </c>
      <c r="Q397" t="s">
        <v>76</v>
      </c>
      <c r="AE397" t="s">
        <v>77</v>
      </c>
      <c r="AG397" t="s">
        <v>77</v>
      </c>
      <c r="AH397" t="s">
        <v>77</v>
      </c>
      <c r="AJ397" t="s">
        <v>77</v>
      </c>
      <c r="AK397" t="s">
        <v>77</v>
      </c>
      <c r="AQ397" t="s">
        <v>77</v>
      </c>
      <c r="AT397" t="s">
        <v>77</v>
      </c>
      <c r="AU397" t="s">
        <v>77</v>
      </c>
      <c r="AV397" t="s">
        <v>77</v>
      </c>
      <c r="AX397" t="s">
        <v>77</v>
      </c>
      <c r="BA397" t="s">
        <v>77</v>
      </c>
      <c r="BB397" t="s">
        <v>77</v>
      </c>
      <c r="BG397" t="s">
        <v>77</v>
      </c>
      <c r="BJ397" t="s">
        <v>77</v>
      </c>
      <c r="BK397" t="s">
        <v>77</v>
      </c>
      <c r="BM397" t="s">
        <v>77</v>
      </c>
      <c r="BS397" t="s">
        <v>77</v>
      </c>
      <c r="BT397" t="s">
        <v>77</v>
      </c>
      <c r="BU397" t="s">
        <v>77</v>
      </c>
      <c r="BV397" t="s">
        <v>77</v>
      </c>
      <c r="BW397" t="s">
        <v>77</v>
      </c>
      <c r="BX397">
        <v>0</v>
      </c>
    </row>
    <row r="398" spans="1:76" x14ac:dyDescent="0.45">
      <c r="A398">
        <v>254</v>
      </c>
      <c r="B398" s="1">
        <v>45231.902083333334</v>
      </c>
      <c r="C398" t="s">
        <v>1303</v>
      </c>
      <c r="D398" t="s">
        <v>864</v>
      </c>
      <c r="E398" t="s">
        <v>830</v>
      </c>
      <c r="F398">
        <v>0</v>
      </c>
      <c r="G398" t="s">
        <v>1631</v>
      </c>
      <c r="H398" t="s">
        <v>1631</v>
      </c>
      <c r="I398" t="s">
        <v>1620</v>
      </c>
      <c r="J398" t="s">
        <v>1304</v>
      </c>
      <c r="K398" t="s">
        <v>77</v>
      </c>
      <c r="L398" t="s">
        <v>74</v>
      </c>
      <c r="M398" t="s">
        <v>1318</v>
      </c>
      <c r="N398" t="s">
        <v>77</v>
      </c>
      <c r="O398" t="s">
        <v>75</v>
      </c>
      <c r="P398">
        <v>728000</v>
      </c>
      <c r="Q398" t="s">
        <v>76</v>
      </c>
      <c r="AE398" t="s">
        <v>77</v>
      </c>
      <c r="AG398" t="s">
        <v>77</v>
      </c>
      <c r="AH398" t="s">
        <v>77</v>
      </c>
      <c r="AJ398" t="s">
        <v>77</v>
      </c>
      <c r="AK398" t="s">
        <v>77</v>
      </c>
      <c r="AQ398" t="s">
        <v>77</v>
      </c>
      <c r="AT398" t="s">
        <v>77</v>
      </c>
      <c r="AU398" t="s">
        <v>77</v>
      </c>
      <c r="AV398" t="s">
        <v>77</v>
      </c>
      <c r="AX398" t="s">
        <v>77</v>
      </c>
      <c r="BA398" t="s">
        <v>77</v>
      </c>
      <c r="BB398" t="s">
        <v>77</v>
      </c>
      <c r="BG398" t="s">
        <v>77</v>
      </c>
      <c r="BJ398" t="s">
        <v>77</v>
      </c>
      <c r="BK398" t="s">
        <v>77</v>
      </c>
      <c r="BM398" t="s">
        <v>77</v>
      </c>
      <c r="BS398" t="s">
        <v>77</v>
      </c>
      <c r="BT398" t="s">
        <v>77</v>
      </c>
      <c r="BU398" t="s">
        <v>77</v>
      </c>
      <c r="BV398" t="s">
        <v>77</v>
      </c>
      <c r="BW398" t="s">
        <v>77</v>
      </c>
      <c r="BX398">
        <v>0</v>
      </c>
    </row>
    <row r="399" spans="1:76" x14ac:dyDescent="0.45">
      <c r="A399">
        <v>254</v>
      </c>
      <c r="B399" s="1">
        <v>45231.902083333334</v>
      </c>
      <c r="C399" t="s">
        <v>1303</v>
      </c>
      <c r="D399" t="s">
        <v>864</v>
      </c>
      <c r="E399" t="s">
        <v>830</v>
      </c>
      <c r="F399">
        <v>0</v>
      </c>
      <c r="G399" t="s">
        <v>1631</v>
      </c>
      <c r="H399" t="s">
        <v>1631</v>
      </c>
      <c r="I399" t="s">
        <v>1620</v>
      </c>
      <c r="J399" t="s">
        <v>1304</v>
      </c>
      <c r="K399" t="s">
        <v>77</v>
      </c>
      <c r="L399" t="s">
        <v>74</v>
      </c>
      <c r="M399" t="s">
        <v>1319</v>
      </c>
      <c r="N399" t="s">
        <v>77</v>
      </c>
      <c r="O399" t="s">
        <v>75</v>
      </c>
      <c r="P399">
        <v>116477</v>
      </c>
      <c r="Q399" t="s">
        <v>76</v>
      </c>
      <c r="AE399" t="s">
        <v>77</v>
      </c>
      <c r="AG399" t="s">
        <v>77</v>
      </c>
      <c r="AH399" t="s">
        <v>77</v>
      </c>
      <c r="AJ399" t="s">
        <v>77</v>
      </c>
      <c r="AK399" t="s">
        <v>77</v>
      </c>
      <c r="AQ399" t="s">
        <v>77</v>
      </c>
      <c r="AT399" t="s">
        <v>77</v>
      </c>
      <c r="AU399" t="s">
        <v>77</v>
      </c>
      <c r="AV399" t="s">
        <v>77</v>
      </c>
      <c r="AX399" t="s">
        <v>77</v>
      </c>
      <c r="BA399" t="s">
        <v>77</v>
      </c>
      <c r="BB399" t="s">
        <v>77</v>
      </c>
      <c r="BG399" t="s">
        <v>77</v>
      </c>
      <c r="BJ399" t="s">
        <v>77</v>
      </c>
      <c r="BK399" t="s">
        <v>77</v>
      </c>
      <c r="BM399" t="s">
        <v>77</v>
      </c>
      <c r="BS399" t="s">
        <v>77</v>
      </c>
      <c r="BT399" t="s">
        <v>77</v>
      </c>
      <c r="BU399" t="s">
        <v>77</v>
      </c>
      <c r="BV399" t="s">
        <v>77</v>
      </c>
      <c r="BW399" t="s">
        <v>77</v>
      </c>
      <c r="BX399">
        <v>0</v>
      </c>
    </row>
    <row r="400" spans="1:76" x14ac:dyDescent="0.45">
      <c r="A400">
        <v>254</v>
      </c>
      <c r="B400" s="1">
        <v>45231.902083333334</v>
      </c>
      <c r="C400" t="s">
        <v>1303</v>
      </c>
      <c r="D400" t="s">
        <v>864</v>
      </c>
      <c r="E400" t="s">
        <v>830</v>
      </c>
      <c r="F400">
        <v>0</v>
      </c>
      <c r="G400" t="s">
        <v>1631</v>
      </c>
      <c r="H400" t="s">
        <v>1631</v>
      </c>
      <c r="I400" t="s">
        <v>1620</v>
      </c>
      <c r="J400" t="s">
        <v>1304</v>
      </c>
      <c r="K400" t="s">
        <v>77</v>
      </c>
      <c r="L400" t="s">
        <v>74</v>
      </c>
      <c r="M400" t="s">
        <v>1320</v>
      </c>
      <c r="N400" t="s">
        <v>77</v>
      </c>
      <c r="O400" t="s">
        <v>75</v>
      </c>
      <c r="P400">
        <v>106064</v>
      </c>
      <c r="Q400" t="s">
        <v>76</v>
      </c>
      <c r="AE400" t="s">
        <v>77</v>
      </c>
      <c r="AG400" t="s">
        <v>77</v>
      </c>
      <c r="AH400" t="s">
        <v>77</v>
      </c>
      <c r="AJ400" t="s">
        <v>77</v>
      </c>
      <c r="AK400" t="s">
        <v>77</v>
      </c>
      <c r="AQ400" t="s">
        <v>77</v>
      </c>
      <c r="AT400" t="s">
        <v>77</v>
      </c>
      <c r="AU400" t="s">
        <v>77</v>
      </c>
      <c r="AV400" t="s">
        <v>77</v>
      </c>
      <c r="AX400" t="s">
        <v>77</v>
      </c>
      <c r="BA400" t="s">
        <v>77</v>
      </c>
      <c r="BB400" t="s">
        <v>77</v>
      </c>
      <c r="BG400" t="s">
        <v>77</v>
      </c>
      <c r="BJ400" t="s">
        <v>77</v>
      </c>
      <c r="BK400" t="s">
        <v>77</v>
      </c>
      <c r="BM400" t="s">
        <v>77</v>
      </c>
      <c r="BS400" t="s">
        <v>77</v>
      </c>
      <c r="BT400" t="s">
        <v>77</v>
      </c>
      <c r="BU400" t="s">
        <v>77</v>
      </c>
      <c r="BV400" t="s">
        <v>77</v>
      </c>
      <c r="BW400" t="s">
        <v>77</v>
      </c>
      <c r="BX400">
        <v>0</v>
      </c>
    </row>
    <row r="401" spans="1:76" x14ac:dyDescent="0.45">
      <c r="A401">
        <v>254</v>
      </c>
      <c r="B401" s="1">
        <v>45231.902083333334</v>
      </c>
      <c r="C401" t="s">
        <v>1303</v>
      </c>
      <c r="D401" t="s">
        <v>864</v>
      </c>
      <c r="E401" t="s">
        <v>830</v>
      </c>
      <c r="F401">
        <v>0</v>
      </c>
      <c r="G401" t="s">
        <v>1631</v>
      </c>
      <c r="H401" t="s">
        <v>1631</v>
      </c>
      <c r="I401" t="s">
        <v>1620</v>
      </c>
      <c r="J401" t="s">
        <v>1304</v>
      </c>
      <c r="K401" t="s">
        <v>77</v>
      </c>
      <c r="L401" t="s">
        <v>74</v>
      </c>
      <c r="M401" t="s">
        <v>1321</v>
      </c>
      <c r="N401" t="s">
        <v>77</v>
      </c>
      <c r="O401" t="s">
        <v>75</v>
      </c>
      <c r="P401">
        <v>627110</v>
      </c>
      <c r="Q401" t="s">
        <v>76</v>
      </c>
      <c r="AE401" t="s">
        <v>77</v>
      </c>
      <c r="AG401" t="s">
        <v>77</v>
      </c>
      <c r="AH401" t="s">
        <v>77</v>
      </c>
      <c r="AJ401" t="s">
        <v>77</v>
      </c>
      <c r="AK401" t="s">
        <v>77</v>
      </c>
      <c r="AQ401" t="s">
        <v>77</v>
      </c>
      <c r="AT401" t="s">
        <v>77</v>
      </c>
      <c r="AU401" t="s">
        <v>77</v>
      </c>
      <c r="AV401" t="s">
        <v>77</v>
      </c>
      <c r="AX401" t="s">
        <v>77</v>
      </c>
      <c r="BA401" t="s">
        <v>77</v>
      </c>
      <c r="BB401" t="s">
        <v>77</v>
      </c>
      <c r="BG401" t="s">
        <v>77</v>
      </c>
      <c r="BJ401" t="s">
        <v>77</v>
      </c>
      <c r="BK401" t="s">
        <v>77</v>
      </c>
      <c r="BM401" t="s">
        <v>77</v>
      </c>
      <c r="BS401" t="s">
        <v>77</v>
      </c>
      <c r="BT401" t="s">
        <v>77</v>
      </c>
      <c r="BU401" t="s">
        <v>77</v>
      </c>
      <c r="BV401" t="s">
        <v>77</v>
      </c>
      <c r="BW401" t="s">
        <v>77</v>
      </c>
      <c r="BX401">
        <v>0</v>
      </c>
    </row>
    <row r="402" spans="1:76" x14ac:dyDescent="0.45">
      <c r="A402">
        <v>254</v>
      </c>
      <c r="B402" s="1">
        <v>45231.902083333334</v>
      </c>
      <c r="C402" t="s">
        <v>1303</v>
      </c>
      <c r="D402" t="s">
        <v>864</v>
      </c>
      <c r="E402" t="s">
        <v>830</v>
      </c>
      <c r="F402">
        <v>0</v>
      </c>
      <c r="G402" t="s">
        <v>1631</v>
      </c>
      <c r="H402" t="s">
        <v>1631</v>
      </c>
      <c r="I402" t="s">
        <v>1620</v>
      </c>
      <c r="J402" t="s">
        <v>1304</v>
      </c>
      <c r="K402" t="s">
        <v>77</v>
      </c>
      <c r="L402" t="s">
        <v>74</v>
      </c>
      <c r="M402" t="s">
        <v>1322</v>
      </c>
      <c r="N402" t="s">
        <v>77</v>
      </c>
      <c r="O402" t="s">
        <v>75</v>
      </c>
      <c r="P402">
        <v>81962</v>
      </c>
      <c r="Q402" t="s">
        <v>76</v>
      </c>
      <c r="AE402" t="s">
        <v>77</v>
      </c>
      <c r="AG402" t="s">
        <v>77</v>
      </c>
      <c r="AH402" t="s">
        <v>77</v>
      </c>
      <c r="AJ402" t="s">
        <v>77</v>
      </c>
      <c r="AK402" t="s">
        <v>77</v>
      </c>
      <c r="AQ402" t="s">
        <v>77</v>
      </c>
      <c r="AT402" t="s">
        <v>77</v>
      </c>
      <c r="AU402" t="s">
        <v>77</v>
      </c>
      <c r="AV402" t="s">
        <v>77</v>
      </c>
      <c r="AX402" t="s">
        <v>77</v>
      </c>
      <c r="BA402" t="s">
        <v>77</v>
      </c>
      <c r="BB402" t="s">
        <v>77</v>
      </c>
      <c r="BG402" t="s">
        <v>77</v>
      </c>
      <c r="BJ402" t="s">
        <v>77</v>
      </c>
      <c r="BK402" t="s">
        <v>77</v>
      </c>
      <c r="BM402" t="s">
        <v>77</v>
      </c>
      <c r="BS402" t="s">
        <v>77</v>
      </c>
      <c r="BT402" t="s">
        <v>77</v>
      </c>
      <c r="BU402" t="s">
        <v>77</v>
      </c>
      <c r="BV402" t="s">
        <v>77</v>
      </c>
      <c r="BW402" t="s">
        <v>77</v>
      </c>
      <c r="BX402">
        <v>0</v>
      </c>
    </row>
    <row r="403" spans="1:76" x14ac:dyDescent="0.45">
      <c r="A403">
        <v>254</v>
      </c>
      <c r="B403" s="1">
        <v>45231.902083333334</v>
      </c>
      <c r="C403" t="s">
        <v>1303</v>
      </c>
      <c r="D403" t="s">
        <v>864</v>
      </c>
      <c r="E403" t="s">
        <v>830</v>
      </c>
      <c r="F403">
        <v>0</v>
      </c>
      <c r="G403" t="s">
        <v>1631</v>
      </c>
      <c r="H403" t="s">
        <v>1631</v>
      </c>
      <c r="I403" t="s">
        <v>1620</v>
      </c>
      <c r="J403" t="s">
        <v>1304</v>
      </c>
      <c r="K403" t="s">
        <v>77</v>
      </c>
      <c r="L403" t="s">
        <v>74</v>
      </c>
      <c r="M403" t="s">
        <v>1323</v>
      </c>
      <c r="N403" t="s">
        <v>77</v>
      </c>
      <c r="O403" t="s">
        <v>75</v>
      </c>
      <c r="P403">
        <v>96542</v>
      </c>
      <c r="Q403" t="s">
        <v>76</v>
      </c>
      <c r="AE403" t="s">
        <v>77</v>
      </c>
      <c r="AG403" t="s">
        <v>77</v>
      </c>
      <c r="AH403" t="s">
        <v>77</v>
      </c>
      <c r="AJ403" t="s">
        <v>77</v>
      </c>
      <c r="AK403" t="s">
        <v>77</v>
      </c>
      <c r="AQ403" t="s">
        <v>77</v>
      </c>
      <c r="AT403" t="s">
        <v>77</v>
      </c>
      <c r="AU403" t="s">
        <v>77</v>
      </c>
      <c r="AV403" t="s">
        <v>77</v>
      </c>
      <c r="AX403" t="s">
        <v>77</v>
      </c>
      <c r="BA403" t="s">
        <v>77</v>
      </c>
      <c r="BB403" t="s">
        <v>77</v>
      </c>
      <c r="BG403" t="s">
        <v>77</v>
      </c>
      <c r="BJ403" t="s">
        <v>77</v>
      </c>
      <c r="BK403" t="s">
        <v>77</v>
      </c>
      <c r="BM403" t="s">
        <v>77</v>
      </c>
      <c r="BS403" t="s">
        <v>77</v>
      </c>
      <c r="BT403" t="s">
        <v>77</v>
      </c>
      <c r="BU403" t="s">
        <v>77</v>
      </c>
      <c r="BV403" t="s">
        <v>77</v>
      </c>
      <c r="BW403" t="s">
        <v>77</v>
      </c>
      <c r="BX403">
        <v>0</v>
      </c>
    </row>
    <row r="404" spans="1:76" x14ac:dyDescent="0.45">
      <c r="A404">
        <v>254</v>
      </c>
      <c r="B404" s="1">
        <v>45231.902083333334</v>
      </c>
      <c r="C404" t="s">
        <v>1303</v>
      </c>
      <c r="D404" t="s">
        <v>864</v>
      </c>
      <c r="E404" t="s">
        <v>830</v>
      </c>
      <c r="F404">
        <v>0</v>
      </c>
      <c r="G404" t="s">
        <v>1631</v>
      </c>
      <c r="H404" t="s">
        <v>1631</v>
      </c>
      <c r="I404" t="s">
        <v>1620</v>
      </c>
      <c r="J404" t="s">
        <v>1304</v>
      </c>
      <c r="K404" t="s">
        <v>77</v>
      </c>
      <c r="L404" t="s">
        <v>74</v>
      </c>
      <c r="M404" t="s">
        <v>1324</v>
      </c>
      <c r="N404" t="s">
        <v>77</v>
      </c>
      <c r="O404" t="s">
        <v>75</v>
      </c>
      <c r="P404">
        <v>3864491</v>
      </c>
      <c r="Q404" t="s">
        <v>76</v>
      </c>
      <c r="AE404" t="s">
        <v>77</v>
      </c>
      <c r="AG404" t="s">
        <v>77</v>
      </c>
      <c r="AH404" t="s">
        <v>77</v>
      </c>
      <c r="AJ404" t="s">
        <v>77</v>
      </c>
      <c r="AK404" t="s">
        <v>77</v>
      </c>
      <c r="AQ404" t="s">
        <v>77</v>
      </c>
      <c r="AT404" t="s">
        <v>77</v>
      </c>
      <c r="AU404" t="s">
        <v>77</v>
      </c>
      <c r="AV404" t="s">
        <v>77</v>
      </c>
      <c r="AX404" t="s">
        <v>77</v>
      </c>
      <c r="BA404" t="s">
        <v>77</v>
      </c>
      <c r="BB404" t="s">
        <v>77</v>
      </c>
      <c r="BG404" t="s">
        <v>77</v>
      </c>
      <c r="BJ404" t="s">
        <v>77</v>
      </c>
      <c r="BK404" t="s">
        <v>77</v>
      </c>
      <c r="BM404" t="s">
        <v>77</v>
      </c>
      <c r="BS404" t="s">
        <v>77</v>
      </c>
      <c r="BT404" t="s">
        <v>77</v>
      </c>
      <c r="BU404" t="s">
        <v>77</v>
      </c>
      <c r="BV404" t="s">
        <v>77</v>
      </c>
      <c r="BW404" t="s">
        <v>77</v>
      </c>
      <c r="BX404">
        <v>0</v>
      </c>
    </row>
    <row r="405" spans="1:76" x14ac:dyDescent="0.45">
      <c r="A405">
        <v>254</v>
      </c>
      <c r="B405" s="1">
        <v>45231.902083333334</v>
      </c>
      <c r="C405" t="s">
        <v>1303</v>
      </c>
      <c r="D405" t="s">
        <v>864</v>
      </c>
      <c r="E405" t="s">
        <v>830</v>
      </c>
      <c r="F405">
        <v>0</v>
      </c>
      <c r="G405" t="s">
        <v>1631</v>
      </c>
      <c r="H405" t="s">
        <v>1631</v>
      </c>
      <c r="I405" t="s">
        <v>1620</v>
      </c>
      <c r="J405" t="s">
        <v>1304</v>
      </c>
      <c r="K405" t="s">
        <v>77</v>
      </c>
      <c r="L405" t="s">
        <v>74</v>
      </c>
      <c r="M405" t="s">
        <v>1325</v>
      </c>
      <c r="N405" t="s">
        <v>77</v>
      </c>
      <c r="O405" t="s">
        <v>75</v>
      </c>
      <c r="P405">
        <v>1331832</v>
      </c>
      <c r="Q405" t="s">
        <v>76</v>
      </c>
      <c r="AE405" t="s">
        <v>77</v>
      </c>
      <c r="AG405" t="s">
        <v>77</v>
      </c>
      <c r="AH405" t="s">
        <v>77</v>
      </c>
      <c r="AJ405" t="s">
        <v>77</v>
      </c>
      <c r="AK405" t="s">
        <v>77</v>
      </c>
      <c r="AQ405" t="s">
        <v>77</v>
      </c>
      <c r="AT405" t="s">
        <v>77</v>
      </c>
      <c r="AU405" t="s">
        <v>77</v>
      </c>
      <c r="AV405" t="s">
        <v>77</v>
      </c>
      <c r="AX405" t="s">
        <v>77</v>
      </c>
      <c r="BA405" t="s">
        <v>77</v>
      </c>
      <c r="BB405" t="s">
        <v>77</v>
      </c>
      <c r="BG405" t="s">
        <v>77</v>
      </c>
      <c r="BJ405" t="s">
        <v>77</v>
      </c>
      <c r="BK405" t="s">
        <v>77</v>
      </c>
      <c r="BM405" t="s">
        <v>77</v>
      </c>
      <c r="BS405" t="s">
        <v>77</v>
      </c>
      <c r="BT405" t="s">
        <v>77</v>
      </c>
      <c r="BU405" t="s">
        <v>77</v>
      </c>
      <c r="BV405" t="s">
        <v>77</v>
      </c>
      <c r="BW405" t="s">
        <v>77</v>
      </c>
      <c r="BX405">
        <v>0</v>
      </c>
    </row>
    <row r="406" spans="1:76" x14ac:dyDescent="0.45">
      <c r="A406">
        <v>254</v>
      </c>
      <c r="B406" s="1">
        <v>45231.902083333334</v>
      </c>
      <c r="C406" t="s">
        <v>1303</v>
      </c>
      <c r="D406" t="s">
        <v>864</v>
      </c>
      <c r="E406" t="s">
        <v>830</v>
      </c>
      <c r="F406">
        <v>0</v>
      </c>
      <c r="G406" t="s">
        <v>1631</v>
      </c>
      <c r="H406" t="s">
        <v>1631</v>
      </c>
      <c r="I406" t="s">
        <v>1620</v>
      </c>
      <c r="J406" t="s">
        <v>1304</v>
      </c>
      <c r="K406" t="s">
        <v>77</v>
      </c>
      <c r="L406" t="s">
        <v>74</v>
      </c>
      <c r="M406" t="s">
        <v>1326</v>
      </c>
      <c r="N406" t="s">
        <v>77</v>
      </c>
      <c r="O406" t="s">
        <v>75</v>
      </c>
      <c r="P406">
        <v>3862187</v>
      </c>
      <c r="Q406" t="s">
        <v>76</v>
      </c>
      <c r="AE406" t="s">
        <v>77</v>
      </c>
      <c r="AG406" t="s">
        <v>77</v>
      </c>
      <c r="AH406" t="s">
        <v>77</v>
      </c>
      <c r="AJ406" t="s">
        <v>77</v>
      </c>
      <c r="AK406" t="s">
        <v>77</v>
      </c>
      <c r="AQ406" t="s">
        <v>77</v>
      </c>
      <c r="AT406" t="s">
        <v>77</v>
      </c>
      <c r="AU406" t="s">
        <v>77</v>
      </c>
      <c r="AV406" t="s">
        <v>77</v>
      </c>
      <c r="AX406" t="s">
        <v>77</v>
      </c>
      <c r="BA406" t="s">
        <v>77</v>
      </c>
      <c r="BB406" t="s">
        <v>77</v>
      </c>
      <c r="BG406" t="s">
        <v>77</v>
      </c>
      <c r="BJ406" t="s">
        <v>77</v>
      </c>
      <c r="BK406" t="s">
        <v>77</v>
      </c>
      <c r="BM406" t="s">
        <v>77</v>
      </c>
      <c r="BS406" t="s">
        <v>77</v>
      </c>
      <c r="BT406" t="s">
        <v>77</v>
      </c>
      <c r="BU406" t="s">
        <v>77</v>
      </c>
      <c r="BV406" t="s">
        <v>77</v>
      </c>
      <c r="BW406" t="s">
        <v>77</v>
      </c>
      <c r="BX406">
        <v>0</v>
      </c>
    </row>
    <row r="407" spans="1:76" x14ac:dyDescent="0.45">
      <c r="A407">
        <v>254</v>
      </c>
      <c r="B407" s="1">
        <v>45231.902083333334</v>
      </c>
      <c r="C407" t="s">
        <v>1303</v>
      </c>
      <c r="D407" t="s">
        <v>864</v>
      </c>
      <c r="E407" t="s">
        <v>830</v>
      </c>
      <c r="F407">
        <v>1</v>
      </c>
      <c r="G407" t="s">
        <v>1631</v>
      </c>
      <c r="H407" t="s">
        <v>1631</v>
      </c>
      <c r="I407" t="s">
        <v>1620</v>
      </c>
      <c r="J407" t="s">
        <v>1304</v>
      </c>
      <c r="K407" t="s">
        <v>1327</v>
      </c>
      <c r="L407" t="s">
        <v>74</v>
      </c>
      <c r="M407" t="s">
        <v>1328</v>
      </c>
      <c r="N407" t="s">
        <v>77</v>
      </c>
      <c r="O407" t="s">
        <v>75</v>
      </c>
      <c r="P407">
        <v>3862187</v>
      </c>
      <c r="Q407" t="s">
        <v>76</v>
      </c>
      <c r="R407">
        <v>918707.76540000003</v>
      </c>
      <c r="AE407" t="s">
        <v>77</v>
      </c>
      <c r="AG407" t="s">
        <v>77</v>
      </c>
      <c r="AH407" t="s">
        <v>77</v>
      </c>
      <c r="AJ407" t="s">
        <v>77</v>
      </c>
      <c r="AK407" t="s">
        <v>77</v>
      </c>
      <c r="AQ407" t="s">
        <v>77</v>
      </c>
      <c r="AT407" t="s">
        <v>77</v>
      </c>
      <c r="AU407" t="s">
        <v>77</v>
      </c>
      <c r="AV407" t="s">
        <v>77</v>
      </c>
      <c r="AX407" t="s">
        <v>77</v>
      </c>
      <c r="BA407" t="s">
        <v>77</v>
      </c>
      <c r="BB407" t="s">
        <v>77</v>
      </c>
      <c r="BG407" t="s">
        <v>77</v>
      </c>
      <c r="BJ407" t="s">
        <v>77</v>
      </c>
      <c r="BK407" t="s">
        <v>77</v>
      </c>
      <c r="BM407" t="s">
        <v>77</v>
      </c>
      <c r="BS407" t="s">
        <v>77</v>
      </c>
      <c r="BT407" t="s">
        <v>77</v>
      </c>
      <c r="BU407" t="s">
        <v>77</v>
      </c>
      <c r="BV407" t="s">
        <v>77</v>
      </c>
      <c r="BW407" t="s">
        <v>77</v>
      </c>
      <c r="BX407">
        <v>0</v>
      </c>
    </row>
    <row r="408" spans="1:76" x14ac:dyDescent="0.45">
      <c r="A408">
        <v>254</v>
      </c>
      <c r="B408" s="1">
        <v>45231.902083333334</v>
      </c>
      <c r="C408" t="s">
        <v>1303</v>
      </c>
      <c r="D408" t="s">
        <v>864</v>
      </c>
      <c r="E408" t="s">
        <v>830</v>
      </c>
      <c r="F408">
        <v>1</v>
      </c>
      <c r="G408" t="s">
        <v>1631</v>
      </c>
      <c r="H408" t="s">
        <v>1631</v>
      </c>
      <c r="I408" t="s">
        <v>1620</v>
      </c>
      <c r="J408" t="s">
        <v>1304</v>
      </c>
      <c r="K408" t="s">
        <v>1327</v>
      </c>
      <c r="L408" t="s">
        <v>74</v>
      </c>
      <c r="M408" t="s">
        <v>1329</v>
      </c>
      <c r="N408" t="s">
        <v>1329</v>
      </c>
      <c r="O408" t="s">
        <v>1330</v>
      </c>
      <c r="P408">
        <v>129075.6</v>
      </c>
      <c r="Q408" t="s">
        <v>76</v>
      </c>
      <c r="AE408" t="s">
        <v>77</v>
      </c>
      <c r="AG408" t="s">
        <v>77</v>
      </c>
      <c r="AH408" t="s">
        <v>77</v>
      </c>
      <c r="AJ408" t="s">
        <v>77</v>
      </c>
      <c r="AK408" t="s">
        <v>77</v>
      </c>
      <c r="AQ408" t="s">
        <v>77</v>
      </c>
      <c r="AT408" t="s">
        <v>77</v>
      </c>
      <c r="AU408" t="s">
        <v>77</v>
      </c>
      <c r="AV408" t="s">
        <v>77</v>
      </c>
      <c r="AX408" t="s">
        <v>77</v>
      </c>
      <c r="AY408">
        <v>107563</v>
      </c>
      <c r="BA408" t="s">
        <v>77</v>
      </c>
      <c r="BB408" t="s">
        <v>77</v>
      </c>
      <c r="BG408" t="s">
        <v>77</v>
      </c>
      <c r="BJ408" t="s">
        <v>77</v>
      </c>
      <c r="BK408" t="s">
        <v>77</v>
      </c>
      <c r="BM408" t="s">
        <v>77</v>
      </c>
      <c r="BS408" t="s">
        <v>77</v>
      </c>
      <c r="BT408" t="s">
        <v>77</v>
      </c>
      <c r="BU408" t="s">
        <v>77</v>
      </c>
      <c r="BV408" t="s">
        <v>77</v>
      </c>
      <c r="BW408" t="s">
        <v>77</v>
      </c>
      <c r="BX408">
        <v>0</v>
      </c>
    </row>
    <row r="409" spans="1:76" x14ac:dyDescent="0.45">
      <c r="A409">
        <v>254</v>
      </c>
      <c r="B409" s="1">
        <v>45231.902083333334</v>
      </c>
      <c r="C409" t="s">
        <v>1303</v>
      </c>
      <c r="D409" t="s">
        <v>864</v>
      </c>
      <c r="E409" t="s">
        <v>830</v>
      </c>
      <c r="F409">
        <v>0</v>
      </c>
      <c r="G409" t="s">
        <v>1631</v>
      </c>
      <c r="H409" t="s">
        <v>1631</v>
      </c>
      <c r="I409" t="s">
        <v>1620</v>
      </c>
      <c r="J409" t="s">
        <v>1304</v>
      </c>
      <c r="K409" t="s">
        <v>77</v>
      </c>
      <c r="L409" t="s">
        <v>78</v>
      </c>
      <c r="M409" t="s">
        <v>1331</v>
      </c>
      <c r="N409" t="s">
        <v>1332</v>
      </c>
      <c r="O409" t="s">
        <v>75</v>
      </c>
      <c r="P409">
        <v>74591</v>
      </c>
      <c r="Q409" t="s">
        <v>76</v>
      </c>
      <c r="W409">
        <v>1</v>
      </c>
      <c r="X409">
        <v>1</v>
      </c>
      <c r="AE409" t="s">
        <v>77</v>
      </c>
      <c r="AG409" t="s">
        <v>77</v>
      </c>
      <c r="AH409" t="s">
        <v>77</v>
      </c>
      <c r="AJ409" t="s">
        <v>77</v>
      </c>
      <c r="AK409" t="s">
        <v>77</v>
      </c>
      <c r="AQ409" t="s">
        <v>77</v>
      </c>
      <c r="AT409" t="s">
        <v>77</v>
      </c>
      <c r="AU409" t="s">
        <v>77</v>
      </c>
      <c r="AV409" t="s">
        <v>77</v>
      </c>
      <c r="AX409" t="s">
        <v>77</v>
      </c>
      <c r="BA409" t="s">
        <v>77</v>
      </c>
      <c r="BB409" t="s">
        <v>77</v>
      </c>
      <c r="BG409" t="s">
        <v>77</v>
      </c>
      <c r="BJ409" t="s">
        <v>77</v>
      </c>
      <c r="BK409" t="s">
        <v>77</v>
      </c>
      <c r="BM409" t="s">
        <v>77</v>
      </c>
      <c r="BS409" t="s">
        <v>77</v>
      </c>
      <c r="BT409" t="s">
        <v>77</v>
      </c>
      <c r="BU409" t="s">
        <v>77</v>
      </c>
      <c r="BV409" t="s">
        <v>77</v>
      </c>
      <c r="BW409" t="s">
        <v>77</v>
      </c>
      <c r="BX409">
        <v>0</v>
      </c>
    </row>
    <row r="410" spans="1:76" x14ac:dyDescent="0.45">
      <c r="A410">
        <v>254</v>
      </c>
      <c r="B410" s="1">
        <v>45231.902083333334</v>
      </c>
      <c r="C410" t="s">
        <v>1303</v>
      </c>
      <c r="D410" t="s">
        <v>864</v>
      </c>
      <c r="E410" t="s">
        <v>830</v>
      </c>
      <c r="F410">
        <v>0</v>
      </c>
      <c r="G410" t="s">
        <v>1631</v>
      </c>
      <c r="H410" t="s">
        <v>1631</v>
      </c>
      <c r="I410" t="s">
        <v>1620</v>
      </c>
      <c r="J410" t="s">
        <v>1304</v>
      </c>
      <c r="K410" t="s">
        <v>77</v>
      </c>
      <c r="L410" t="s">
        <v>78</v>
      </c>
      <c r="M410" t="s">
        <v>1333</v>
      </c>
      <c r="N410" t="s">
        <v>77</v>
      </c>
      <c r="O410" t="s">
        <v>75</v>
      </c>
      <c r="P410">
        <v>30200</v>
      </c>
      <c r="Q410" t="s">
        <v>76</v>
      </c>
      <c r="AE410" t="s">
        <v>77</v>
      </c>
      <c r="AG410" t="s">
        <v>77</v>
      </c>
      <c r="AH410" t="s">
        <v>77</v>
      </c>
      <c r="AJ410" t="s">
        <v>77</v>
      </c>
      <c r="AK410" t="s">
        <v>77</v>
      </c>
      <c r="AQ410" t="s">
        <v>77</v>
      </c>
      <c r="AT410" t="s">
        <v>77</v>
      </c>
      <c r="AU410" t="s">
        <v>77</v>
      </c>
      <c r="AV410" t="s">
        <v>77</v>
      </c>
      <c r="AX410" t="s">
        <v>77</v>
      </c>
      <c r="BA410" t="s">
        <v>77</v>
      </c>
      <c r="BB410" t="s">
        <v>77</v>
      </c>
      <c r="BG410" t="s">
        <v>77</v>
      </c>
      <c r="BJ410" t="s">
        <v>77</v>
      </c>
      <c r="BK410" t="s">
        <v>77</v>
      </c>
      <c r="BM410" t="s">
        <v>77</v>
      </c>
      <c r="BS410" t="s">
        <v>77</v>
      </c>
      <c r="BT410" t="s">
        <v>77</v>
      </c>
      <c r="BU410" t="s">
        <v>77</v>
      </c>
      <c r="BV410" t="s">
        <v>77</v>
      </c>
      <c r="BW410" t="s">
        <v>77</v>
      </c>
      <c r="BX410">
        <v>0</v>
      </c>
    </row>
    <row r="411" spans="1:76" x14ac:dyDescent="0.45">
      <c r="A411">
        <v>254</v>
      </c>
      <c r="B411" s="1">
        <v>45231.902083333334</v>
      </c>
      <c r="C411" t="s">
        <v>1303</v>
      </c>
      <c r="D411" t="s">
        <v>864</v>
      </c>
      <c r="E411" t="s">
        <v>830</v>
      </c>
      <c r="F411">
        <v>0</v>
      </c>
      <c r="G411" t="s">
        <v>1631</v>
      </c>
      <c r="H411" t="s">
        <v>1631</v>
      </c>
      <c r="I411" t="s">
        <v>1620</v>
      </c>
      <c r="J411" t="s">
        <v>1304</v>
      </c>
      <c r="K411" t="s">
        <v>77</v>
      </c>
      <c r="L411" t="s">
        <v>78</v>
      </c>
      <c r="M411" t="s">
        <v>1334</v>
      </c>
      <c r="N411" t="s">
        <v>77</v>
      </c>
      <c r="O411" t="s">
        <v>75</v>
      </c>
      <c r="P411">
        <v>24400</v>
      </c>
      <c r="Q411" t="s">
        <v>76</v>
      </c>
      <c r="U411">
        <v>1</v>
      </c>
      <c r="AE411" t="s">
        <v>77</v>
      </c>
      <c r="AG411" t="s">
        <v>77</v>
      </c>
      <c r="AH411" t="s">
        <v>77</v>
      </c>
      <c r="AJ411" t="s">
        <v>77</v>
      </c>
      <c r="AK411" t="s">
        <v>77</v>
      </c>
      <c r="AQ411" t="s">
        <v>77</v>
      </c>
      <c r="AT411" t="s">
        <v>77</v>
      </c>
      <c r="AU411" t="s">
        <v>77</v>
      </c>
      <c r="AV411" t="s">
        <v>77</v>
      </c>
      <c r="AX411" t="s">
        <v>77</v>
      </c>
      <c r="BA411" t="s">
        <v>77</v>
      </c>
      <c r="BB411" t="s">
        <v>77</v>
      </c>
      <c r="BG411" t="s">
        <v>77</v>
      </c>
      <c r="BJ411" t="s">
        <v>77</v>
      </c>
      <c r="BK411" t="s">
        <v>77</v>
      </c>
      <c r="BM411" t="s">
        <v>77</v>
      </c>
      <c r="BS411" t="s">
        <v>77</v>
      </c>
      <c r="BT411" t="s">
        <v>77</v>
      </c>
      <c r="BU411" t="s">
        <v>77</v>
      </c>
      <c r="BV411" t="s">
        <v>77</v>
      </c>
      <c r="BW411" t="s">
        <v>77</v>
      </c>
      <c r="BX411">
        <v>0</v>
      </c>
    </row>
    <row r="412" spans="1:76" x14ac:dyDescent="0.45">
      <c r="A412">
        <v>254</v>
      </c>
      <c r="B412" s="1">
        <v>45231.902083333334</v>
      </c>
      <c r="C412" t="s">
        <v>1303</v>
      </c>
      <c r="D412" t="s">
        <v>864</v>
      </c>
      <c r="E412" t="s">
        <v>830</v>
      </c>
      <c r="F412">
        <v>0</v>
      </c>
      <c r="G412" t="s">
        <v>1631</v>
      </c>
      <c r="H412" t="s">
        <v>1631</v>
      </c>
      <c r="I412" t="s">
        <v>1620</v>
      </c>
      <c r="J412" t="s">
        <v>1304</v>
      </c>
      <c r="K412" t="s">
        <v>77</v>
      </c>
      <c r="L412" t="s">
        <v>78</v>
      </c>
      <c r="M412" t="s">
        <v>1335</v>
      </c>
      <c r="N412" t="s">
        <v>77</v>
      </c>
      <c r="O412" t="s">
        <v>75</v>
      </c>
      <c r="P412">
        <v>45175</v>
      </c>
      <c r="Q412" t="s">
        <v>76</v>
      </c>
      <c r="AE412" t="s">
        <v>77</v>
      </c>
      <c r="AG412" t="s">
        <v>77</v>
      </c>
      <c r="AH412" t="s">
        <v>77</v>
      </c>
      <c r="AJ412" t="s">
        <v>77</v>
      </c>
      <c r="AK412" t="s">
        <v>77</v>
      </c>
      <c r="AQ412" t="s">
        <v>77</v>
      </c>
      <c r="AT412" t="s">
        <v>77</v>
      </c>
      <c r="AU412" t="s">
        <v>77</v>
      </c>
      <c r="AV412" t="s">
        <v>77</v>
      </c>
      <c r="AX412" t="s">
        <v>77</v>
      </c>
      <c r="BA412" t="s">
        <v>77</v>
      </c>
      <c r="BB412" t="s">
        <v>77</v>
      </c>
      <c r="BG412" t="s">
        <v>77</v>
      </c>
      <c r="BJ412" t="s">
        <v>77</v>
      </c>
      <c r="BK412" t="s">
        <v>77</v>
      </c>
      <c r="BM412" t="s">
        <v>77</v>
      </c>
      <c r="BS412" t="s">
        <v>77</v>
      </c>
      <c r="BT412" t="s">
        <v>77</v>
      </c>
      <c r="BU412" t="s">
        <v>77</v>
      </c>
      <c r="BV412" t="s">
        <v>77</v>
      </c>
      <c r="BW412" t="s">
        <v>77</v>
      </c>
      <c r="BX412">
        <v>0</v>
      </c>
    </row>
    <row r="413" spans="1:76" x14ac:dyDescent="0.45">
      <c r="A413">
        <v>254</v>
      </c>
      <c r="B413" s="1">
        <v>45231.902083333334</v>
      </c>
      <c r="C413" t="s">
        <v>1303</v>
      </c>
      <c r="D413" t="s">
        <v>864</v>
      </c>
      <c r="E413" t="s">
        <v>830</v>
      </c>
      <c r="F413">
        <v>0</v>
      </c>
      <c r="G413" t="s">
        <v>1631</v>
      </c>
      <c r="H413" t="s">
        <v>1631</v>
      </c>
      <c r="I413" t="s">
        <v>1620</v>
      </c>
      <c r="J413" t="s">
        <v>1304</v>
      </c>
      <c r="K413" t="s">
        <v>77</v>
      </c>
      <c r="L413" t="s">
        <v>78</v>
      </c>
      <c r="M413" t="s">
        <v>1336</v>
      </c>
      <c r="N413" t="s">
        <v>77</v>
      </c>
      <c r="O413" t="s">
        <v>75</v>
      </c>
      <c r="P413">
        <v>45175</v>
      </c>
      <c r="Q413" t="s">
        <v>76</v>
      </c>
      <c r="AE413" t="s">
        <v>77</v>
      </c>
      <c r="AG413" t="s">
        <v>77</v>
      </c>
      <c r="AH413" t="s">
        <v>77</v>
      </c>
      <c r="AJ413" t="s">
        <v>77</v>
      </c>
      <c r="AK413" t="s">
        <v>77</v>
      </c>
      <c r="AQ413" t="s">
        <v>77</v>
      </c>
      <c r="AT413" t="s">
        <v>77</v>
      </c>
      <c r="AU413" t="s">
        <v>77</v>
      </c>
      <c r="AV413" t="s">
        <v>77</v>
      </c>
      <c r="AX413" t="s">
        <v>77</v>
      </c>
      <c r="BA413" t="s">
        <v>77</v>
      </c>
      <c r="BB413" t="s">
        <v>77</v>
      </c>
      <c r="BG413" t="s">
        <v>77</v>
      </c>
      <c r="BJ413" t="s">
        <v>77</v>
      </c>
      <c r="BK413" t="s">
        <v>77</v>
      </c>
      <c r="BM413" t="s">
        <v>77</v>
      </c>
      <c r="BS413" t="s">
        <v>77</v>
      </c>
      <c r="BT413" t="s">
        <v>77</v>
      </c>
      <c r="BU413" t="s">
        <v>77</v>
      </c>
      <c r="BV413" t="s">
        <v>77</v>
      </c>
      <c r="BW413" t="s">
        <v>77</v>
      </c>
      <c r="BX413">
        <v>0</v>
      </c>
    </row>
    <row r="414" spans="1:76" x14ac:dyDescent="0.45">
      <c r="A414">
        <v>254</v>
      </c>
      <c r="B414" s="1">
        <v>45231.902083333334</v>
      </c>
      <c r="C414" t="s">
        <v>1303</v>
      </c>
      <c r="D414" t="s">
        <v>864</v>
      </c>
      <c r="E414" t="s">
        <v>830</v>
      </c>
      <c r="F414">
        <v>0</v>
      </c>
      <c r="G414" t="s">
        <v>1631</v>
      </c>
      <c r="H414" t="s">
        <v>1631</v>
      </c>
      <c r="I414" t="s">
        <v>1620</v>
      </c>
      <c r="J414" t="s">
        <v>1304</v>
      </c>
      <c r="K414" t="s">
        <v>77</v>
      </c>
      <c r="L414" t="s">
        <v>78</v>
      </c>
      <c r="M414" t="s">
        <v>1337</v>
      </c>
      <c r="N414" t="s">
        <v>77</v>
      </c>
      <c r="O414" t="s">
        <v>75</v>
      </c>
      <c r="P414">
        <v>40000</v>
      </c>
      <c r="Q414" t="s">
        <v>76</v>
      </c>
      <c r="U414">
        <v>1</v>
      </c>
      <c r="X414">
        <v>1</v>
      </c>
      <c r="AE414" t="s">
        <v>77</v>
      </c>
      <c r="AG414" t="s">
        <v>77</v>
      </c>
      <c r="AH414" t="s">
        <v>77</v>
      </c>
      <c r="AJ414" t="s">
        <v>77</v>
      </c>
      <c r="AK414" t="s">
        <v>77</v>
      </c>
      <c r="AQ414" t="s">
        <v>77</v>
      </c>
      <c r="AT414" t="s">
        <v>77</v>
      </c>
      <c r="AU414" t="s">
        <v>77</v>
      </c>
      <c r="AV414" t="s">
        <v>77</v>
      </c>
      <c r="AX414" t="s">
        <v>77</v>
      </c>
      <c r="BA414" t="s">
        <v>77</v>
      </c>
      <c r="BB414" t="s">
        <v>77</v>
      </c>
      <c r="BG414" t="s">
        <v>77</v>
      </c>
      <c r="BJ414" t="s">
        <v>77</v>
      </c>
      <c r="BK414" t="s">
        <v>77</v>
      </c>
      <c r="BM414" t="s">
        <v>77</v>
      </c>
      <c r="BS414" t="s">
        <v>77</v>
      </c>
      <c r="BT414" t="s">
        <v>77</v>
      </c>
      <c r="BU414" t="s">
        <v>77</v>
      </c>
      <c r="BV414" t="s">
        <v>77</v>
      </c>
      <c r="BW414" t="s">
        <v>77</v>
      </c>
      <c r="BX414">
        <v>0</v>
      </c>
    </row>
    <row r="415" spans="1:76" x14ac:dyDescent="0.45">
      <c r="A415">
        <v>254</v>
      </c>
      <c r="B415" s="1">
        <v>45231.902083333334</v>
      </c>
      <c r="C415" t="s">
        <v>1303</v>
      </c>
      <c r="D415" t="s">
        <v>864</v>
      </c>
      <c r="E415" t="s">
        <v>830</v>
      </c>
      <c r="F415">
        <v>0</v>
      </c>
      <c r="G415" t="s">
        <v>1631</v>
      </c>
      <c r="H415" t="s">
        <v>1631</v>
      </c>
      <c r="I415" t="s">
        <v>1620</v>
      </c>
      <c r="J415" t="s">
        <v>1304</v>
      </c>
      <c r="K415" t="s">
        <v>77</v>
      </c>
      <c r="L415" t="s">
        <v>78</v>
      </c>
      <c r="M415" t="s">
        <v>1338</v>
      </c>
      <c r="N415" t="s">
        <v>77</v>
      </c>
      <c r="O415" t="s">
        <v>75</v>
      </c>
      <c r="P415">
        <v>39312</v>
      </c>
      <c r="Q415" t="s">
        <v>76</v>
      </c>
      <c r="U415">
        <v>1</v>
      </c>
      <c r="W415">
        <v>1</v>
      </c>
      <c r="AE415" t="s">
        <v>77</v>
      </c>
      <c r="AG415" t="s">
        <v>77</v>
      </c>
      <c r="AH415" t="s">
        <v>77</v>
      </c>
      <c r="AJ415" t="s">
        <v>77</v>
      </c>
      <c r="AK415" t="s">
        <v>77</v>
      </c>
      <c r="AQ415" t="s">
        <v>77</v>
      </c>
      <c r="AT415" t="s">
        <v>77</v>
      </c>
      <c r="AU415" t="s">
        <v>77</v>
      </c>
      <c r="AV415" t="s">
        <v>77</v>
      </c>
      <c r="AX415" t="s">
        <v>77</v>
      </c>
      <c r="BA415" t="s">
        <v>77</v>
      </c>
      <c r="BB415" t="s">
        <v>77</v>
      </c>
      <c r="BG415" t="s">
        <v>77</v>
      </c>
      <c r="BJ415" t="s">
        <v>77</v>
      </c>
      <c r="BK415" t="s">
        <v>77</v>
      </c>
      <c r="BM415" t="s">
        <v>77</v>
      </c>
      <c r="BS415" t="s">
        <v>77</v>
      </c>
      <c r="BT415" t="s">
        <v>77</v>
      </c>
      <c r="BU415" t="s">
        <v>77</v>
      </c>
      <c r="BV415" t="s">
        <v>77</v>
      </c>
      <c r="BW415" t="s">
        <v>77</v>
      </c>
      <c r="BX415">
        <v>0</v>
      </c>
    </row>
    <row r="416" spans="1:76" x14ac:dyDescent="0.45">
      <c r="A416">
        <v>254</v>
      </c>
      <c r="B416" s="1">
        <v>45231.902083333334</v>
      </c>
      <c r="C416" t="s">
        <v>1303</v>
      </c>
      <c r="D416" t="s">
        <v>864</v>
      </c>
      <c r="E416" t="s">
        <v>830</v>
      </c>
      <c r="F416">
        <v>1</v>
      </c>
      <c r="G416" t="s">
        <v>1631</v>
      </c>
      <c r="H416" t="s">
        <v>1631</v>
      </c>
      <c r="I416" t="s">
        <v>1620</v>
      </c>
      <c r="J416" t="s">
        <v>1304</v>
      </c>
      <c r="K416" t="s">
        <v>1188</v>
      </c>
      <c r="L416" t="s">
        <v>78</v>
      </c>
      <c r="M416" t="s">
        <v>1339</v>
      </c>
      <c r="N416" t="s">
        <v>77</v>
      </c>
      <c r="O416" t="s">
        <v>75</v>
      </c>
      <c r="P416">
        <v>30000</v>
      </c>
      <c r="Q416" t="s">
        <v>76</v>
      </c>
      <c r="R416">
        <v>41106.625</v>
      </c>
      <c r="U416">
        <v>1</v>
      </c>
      <c r="W416">
        <v>1</v>
      </c>
      <c r="X416">
        <v>1</v>
      </c>
      <c r="AE416" t="s">
        <v>77</v>
      </c>
      <c r="AG416" t="s">
        <v>77</v>
      </c>
      <c r="AH416" t="s">
        <v>77</v>
      </c>
      <c r="AJ416" t="s">
        <v>77</v>
      </c>
      <c r="AK416" t="s">
        <v>77</v>
      </c>
      <c r="AQ416" t="s">
        <v>77</v>
      </c>
      <c r="AT416" t="s">
        <v>77</v>
      </c>
      <c r="AU416" t="s">
        <v>77</v>
      </c>
      <c r="AV416" t="s">
        <v>77</v>
      </c>
      <c r="AX416" t="s">
        <v>77</v>
      </c>
      <c r="BA416" t="s">
        <v>77</v>
      </c>
      <c r="BB416" t="s">
        <v>77</v>
      </c>
      <c r="BG416" t="s">
        <v>77</v>
      </c>
      <c r="BJ416" t="s">
        <v>77</v>
      </c>
      <c r="BK416" t="s">
        <v>77</v>
      </c>
      <c r="BM416" t="s">
        <v>77</v>
      </c>
      <c r="BS416" t="s">
        <v>77</v>
      </c>
      <c r="BT416" t="s">
        <v>77</v>
      </c>
      <c r="BU416" t="s">
        <v>77</v>
      </c>
      <c r="BV416" t="s">
        <v>77</v>
      </c>
      <c r="BW416" t="s">
        <v>77</v>
      </c>
      <c r="BX416">
        <v>0</v>
      </c>
    </row>
    <row r="417" spans="1:76" x14ac:dyDescent="0.45">
      <c r="A417">
        <v>254</v>
      </c>
      <c r="B417" s="1">
        <v>45231.902083333334</v>
      </c>
      <c r="C417" t="s">
        <v>1303</v>
      </c>
      <c r="D417" t="s">
        <v>864</v>
      </c>
      <c r="E417" t="s">
        <v>830</v>
      </c>
      <c r="F417">
        <v>0</v>
      </c>
      <c r="G417" t="s">
        <v>1631</v>
      </c>
      <c r="H417" t="s">
        <v>1631</v>
      </c>
      <c r="I417" t="s">
        <v>1620</v>
      </c>
      <c r="J417" t="s">
        <v>1304</v>
      </c>
      <c r="K417" t="s">
        <v>77</v>
      </c>
      <c r="L417" t="s">
        <v>80</v>
      </c>
      <c r="M417" t="s">
        <v>1340</v>
      </c>
      <c r="N417" t="s">
        <v>77</v>
      </c>
      <c r="O417" t="s">
        <v>75</v>
      </c>
      <c r="P417">
        <v>122625</v>
      </c>
      <c r="Q417" t="s">
        <v>76</v>
      </c>
      <c r="AE417" t="s">
        <v>77</v>
      </c>
      <c r="AG417" t="s">
        <v>77</v>
      </c>
      <c r="AH417" t="s">
        <v>77</v>
      </c>
      <c r="AJ417" t="s">
        <v>77</v>
      </c>
      <c r="AK417" t="s">
        <v>77</v>
      </c>
      <c r="AQ417" t="s">
        <v>77</v>
      </c>
      <c r="AT417" t="s">
        <v>77</v>
      </c>
      <c r="AU417" t="s">
        <v>77</v>
      </c>
      <c r="AV417" t="s">
        <v>77</v>
      </c>
      <c r="AX417" t="s">
        <v>77</v>
      </c>
      <c r="BA417" t="s">
        <v>77</v>
      </c>
      <c r="BB417" t="s">
        <v>77</v>
      </c>
      <c r="BG417" t="s">
        <v>77</v>
      </c>
      <c r="BJ417" t="s">
        <v>77</v>
      </c>
      <c r="BK417" t="s">
        <v>77</v>
      </c>
      <c r="BM417" t="s">
        <v>77</v>
      </c>
      <c r="BS417" t="s">
        <v>77</v>
      </c>
      <c r="BT417" t="s">
        <v>77</v>
      </c>
      <c r="BU417" t="s">
        <v>77</v>
      </c>
      <c r="BV417" t="s">
        <v>77</v>
      </c>
      <c r="BW417" t="s">
        <v>77</v>
      </c>
      <c r="BX417">
        <v>0</v>
      </c>
    </row>
    <row r="418" spans="1:76" x14ac:dyDescent="0.45">
      <c r="A418">
        <v>254</v>
      </c>
      <c r="B418" s="1">
        <v>45231.902083333334</v>
      </c>
      <c r="C418" t="s">
        <v>1303</v>
      </c>
      <c r="D418" t="s">
        <v>864</v>
      </c>
      <c r="E418" t="s">
        <v>830</v>
      </c>
      <c r="F418">
        <v>0</v>
      </c>
      <c r="G418" t="s">
        <v>1631</v>
      </c>
      <c r="H418" t="s">
        <v>1631</v>
      </c>
      <c r="I418" t="s">
        <v>1620</v>
      </c>
      <c r="J418" t="s">
        <v>1304</v>
      </c>
      <c r="K418" t="s">
        <v>77</v>
      </c>
      <c r="L418" t="s">
        <v>80</v>
      </c>
      <c r="M418" t="s">
        <v>1341</v>
      </c>
      <c r="N418" t="s">
        <v>77</v>
      </c>
      <c r="O418" t="s">
        <v>75</v>
      </c>
      <c r="P418">
        <v>150450</v>
      </c>
      <c r="Q418" t="s">
        <v>76</v>
      </c>
      <c r="AE418" t="s">
        <v>77</v>
      </c>
      <c r="AG418" t="s">
        <v>77</v>
      </c>
      <c r="AH418" t="s">
        <v>77</v>
      </c>
      <c r="AJ418" t="s">
        <v>77</v>
      </c>
      <c r="AK418" t="s">
        <v>77</v>
      </c>
      <c r="AQ418" t="s">
        <v>77</v>
      </c>
      <c r="AT418" t="s">
        <v>77</v>
      </c>
      <c r="AU418" t="s">
        <v>77</v>
      </c>
      <c r="AV418" t="s">
        <v>77</v>
      </c>
      <c r="AX418" t="s">
        <v>77</v>
      </c>
      <c r="BA418" t="s">
        <v>77</v>
      </c>
      <c r="BB418" t="s">
        <v>77</v>
      </c>
      <c r="BG418" t="s">
        <v>77</v>
      </c>
      <c r="BJ418" t="s">
        <v>77</v>
      </c>
      <c r="BK418" t="s">
        <v>77</v>
      </c>
      <c r="BM418" t="s">
        <v>77</v>
      </c>
      <c r="BS418" t="s">
        <v>77</v>
      </c>
      <c r="BT418" t="s">
        <v>77</v>
      </c>
      <c r="BU418" t="s">
        <v>77</v>
      </c>
      <c r="BV418" t="s">
        <v>77</v>
      </c>
      <c r="BW418" t="s">
        <v>77</v>
      </c>
      <c r="BX418">
        <v>0</v>
      </c>
    </row>
    <row r="419" spans="1:76" x14ac:dyDescent="0.45">
      <c r="A419">
        <v>254</v>
      </c>
      <c r="B419" s="1">
        <v>45231.902083333334</v>
      </c>
      <c r="C419" t="s">
        <v>1303</v>
      </c>
      <c r="D419" t="s">
        <v>864</v>
      </c>
      <c r="E419" t="s">
        <v>830</v>
      </c>
      <c r="F419">
        <v>0</v>
      </c>
      <c r="G419" t="s">
        <v>1631</v>
      </c>
      <c r="H419" t="s">
        <v>1631</v>
      </c>
      <c r="I419" t="s">
        <v>1620</v>
      </c>
      <c r="J419" t="s">
        <v>1304</v>
      </c>
      <c r="K419" t="s">
        <v>77</v>
      </c>
      <c r="L419" t="s">
        <v>80</v>
      </c>
      <c r="M419" t="s">
        <v>1342</v>
      </c>
      <c r="N419" t="s">
        <v>77</v>
      </c>
      <c r="O419" t="s">
        <v>75</v>
      </c>
      <c r="P419">
        <v>38450</v>
      </c>
      <c r="Q419" t="s">
        <v>76</v>
      </c>
      <c r="AE419" t="s">
        <v>77</v>
      </c>
      <c r="AG419" t="s">
        <v>77</v>
      </c>
      <c r="AH419" t="s">
        <v>77</v>
      </c>
      <c r="AJ419" t="s">
        <v>77</v>
      </c>
      <c r="AK419" t="s">
        <v>77</v>
      </c>
      <c r="AQ419" t="s">
        <v>77</v>
      </c>
      <c r="AT419" t="s">
        <v>77</v>
      </c>
      <c r="AU419" t="s">
        <v>77</v>
      </c>
      <c r="AV419" t="s">
        <v>77</v>
      </c>
      <c r="AX419" t="s">
        <v>77</v>
      </c>
      <c r="BA419" t="s">
        <v>77</v>
      </c>
      <c r="BB419" t="s">
        <v>77</v>
      </c>
      <c r="BG419" t="s">
        <v>77</v>
      </c>
      <c r="BJ419" t="s">
        <v>77</v>
      </c>
      <c r="BK419" t="s">
        <v>77</v>
      </c>
      <c r="BM419" t="s">
        <v>77</v>
      </c>
      <c r="BS419" t="s">
        <v>77</v>
      </c>
      <c r="BT419" t="s">
        <v>77</v>
      </c>
      <c r="BU419" t="s">
        <v>77</v>
      </c>
      <c r="BV419" t="s">
        <v>77</v>
      </c>
      <c r="BW419" t="s">
        <v>77</v>
      </c>
      <c r="BX419">
        <v>0</v>
      </c>
    </row>
    <row r="420" spans="1:76" x14ac:dyDescent="0.45">
      <c r="A420">
        <v>254</v>
      </c>
      <c r="B420" s="1">
        <v>45231.902083333334</v>
      </c>
      <c r="C420" t="s">
        <v>1303</v>
      </c>
      <c r="D420" t="s">
        <v>864</v>
      </c>
      <c r="E420" t="s">
        <v>830</v>
      </c>
      <c r="F420">
        <v>0</v>
      </c>
      <c r="G420" t="s">
        <v>1631</v>
      </c>
      <c r="H420" t="s">
        <v>1631</v>
      </c>
      <c r="I420" t="s">
        <v>1620</v>
      </c>
      <c r="J420" t="s">
        <v>1304</v>
      </c>
      <c r="K420" t="s">
        <v>77</v>
      </c>
      <c r="L420" t="s">
        <v>80</v>
      </c>
      <c r="M420" t="s">
        <v>1343</v>
      </c>
      <c r="N420" t="s">
        <v>77</v>
      </c>
      <c r="O420" t="s">
        <v>75</v>
      </c>
      <c r="P420">
        <v>26850</v>
      </c>
      <c r="Q420" t="s">
        <v>76</v>
      </c>
      <c r="AE420" t="s">
        <v>77</v>
      </c>
      <c r="AG420" t="s">
        <v>77</v>
      </c>
      <c r="AH420" t="s">
        <v>77</v>
      </c>
      <c r="AJ420" t="s">
        <v>77</v>
      </c>
      <c r="AK420" t="s">
        <v>77</v>
      </c>
      <c r="AQ420" t="s">
        <v>77</v>
      </c>
      <c r="AT420" t="s">
        <v>77</v>
      </c>
      <c r="AU420" t="s">
        <v>77</v>
      </c>
      <c r="AV420" t="s">
        <v>77</v>
      </c>
      <c r="AX420" t="s">
        <v>77</v>
      </c>
      <c r="BA420" t="s">
        <v>77</v>
      </c>
      <c r="BB420" t="s">
        <v>77</v>
      </c>
      <c r="BG420" t="s">
        <v>77</v>
      </c>
      <c r="BJ420" t="s">
        <v>77</v>
      </c>
      <c r="BK420" t="s">
        <v>77</v>
      </c>
      <c r="BM420" t="s">
        <v>77</v>
      </c>
      <c r="BS420" t="s">
        <v>77</v>
      </c>
      <c r="BT420" t="s">
        <v>77</v>
      </c>
      <c r="BU420" t="s">
        <v>77</v>
      </c>
      <c r="BV420" t="s">
        <v>77</v>
      </c>
      <c r="BW420" t="s">
        <v>77</v>
      </c>
      <c r="BX420">
        <v>0</v>
      </c>
    </row>
    <row r="421" spans="1:76" x14ac:dyDescent="0.45">
      <c r="A421">
        <v>254</v>
      </c>
      <c r="B421" s="1">
        <v>45231.902083333334</v>
      </c>
      <c r="C421" t="s">
        <v>1303</v>
      </c>
      <c r="D421" t="s">
        <v>864</v>
      </c>
      <c r="E421" t="s">
        <v>830</v>
      </c>
      <c r="F421">
        <v>0</v>
      </c>
      <c r="G421" t="s">
        <v>1631</v>
      </c>
      <c r="H421" t="s">
        <v>1631</v>
      </c>
      <c r="I421" t="s">
        <v>1620</v>
      </c>
      <c r="J421" t="s">
        <v>1304</v>
      </c>
      <c r="K421" t="s">
        <v>77</v>
      </c>
      <c r="L421" t="s">
        <v>80</v>
      </c>
      <c r="M421" t="s">
        <v>1344</v>
      </c>
      <c r="N421" t="s">
        <v>77</v>
      </c>
      <c r="O421" t="s">
        <v>75</v>
      </c>
      <c r="P421">
        <v>53194</v>
      </c>
      <c r="Q421" t="s">
        <v>76</v>
      </c>
      <c r="AE421" t="s">
        <v>77</v>
      </c>
      <c r="AG421" t="s">
        <v>77</v>
      </c>
      <c r="AH421" t="s">
        <v>77</v>
      </c>
      <c r="AJ421" t="s">
        <v>77</v>
      </c>
      <c r="AK421" t="s">
        <v>77</v>
      </c>
      <c r="AQ421" t="s">
        <v>77</v>
      </c>
      <c r="AT421" t="s">
        <v>77</v>
      </c>
      <c r="AU421" t="s">
        <v>77</v>
      </c>
      <c r="AV421" t="s">
        <v>77</v>
      </c>
      <c r="AX421" t="s">
        <v>77</v>
      </c>
      <c r="BA421" t="s">
        <v>77</v>
      </c>
      <c r="BB421" t="s">
        <v>77</v>
      </c>
      <c r="BG421" t="s">
        <v>77</v>
      </c>
      <c r="BJ421" t="s">
        <v>77</v>
      </c>
      <c r="BK421" t="s">
        <v>77</v>
      </c>
      <c r="BM421" t="s">
        <v>77</v>
      </c>
      <c r="BS421" t="s">
        <v>77</v>
      </c>
      <c r="BT421" t="s">
        <v>77</v>
      </c>
      <c r="BU421" t="s">
        <v>77</v>
      </c>
      <c r="BV421" t="s">
        <v>77</v>
      </c>
      <c r="BW421" t="s">
        <v>77</v>
      </c>
      <c r="BX421">
        <v>0</v>
      </c>
    </row>
    <row r="422" spans="1:76" x14ac:dyDescent="0.45">
      <c r="A422">
        <v>254</v>
      </c>
      <c r="B422" s="1">
        <v>45231.902083333334</v>
      </c>
      <c r="C422" t="s">
        <v>1303</v>
      </c>
      <c r="D422" t="s">
        <v>864</v>
      </c>
      <c r="E422" t="s">
        <v>830</v>
      </c>
      <c r="F422">
        <v>0</v>
      </c>
      <c r="G422" t="s">
        <v>1631</v>
      </c>
      <c r="H422" t="s">
        <v>1631</v>
      </c>
      <c r="I422" t="s">
        <v>1620</v>
      </c>
      <c r="J422" t="s">
        <v>1304</v>
      </c>
      <c r="K422" t="s">
        <v>77</v>
      </c>
      <c r="L422" t="s">
        <v>80</v>
      </c>
      <c r="M422" t="s">
        <v>1345</v>
      </c>
      <c r="N422" t="s">
        <v>1346</v>
      </c>
      <c r="O422" t="s">
        <v>75</v>
      </c>
      <c r="P422">
        <v>149900</v>
      </c>
      <c r="Q422" t="s">
        <v>76</v>
      </c>
      <c r="AE422" t="s">
        <v>77</v>
      </c>
      <c r="AG422" t="s">
        <v>77</v>
      </c>
      <c r="AH422" t="s">
        <v>77</v>
      </c>
      <c r="AJ422" t="s">
        <v>77</v>
      </c>
      <c r="AK422" t="s">
        <v>77</v>
      </c>
      <c r="AQ422" t="s">
        <v>77</v>
      </c>
      <c r="AT422" t="s">
        <v>77</v>
      </c>
      <c r="AU422" t="s">
        <v>77</v>
      </c>
      <c r="AV422" t="s">
        <v>77</v>
      </c>
      <c r="AX422" t="s">
        <v>77</v>
      </c>
      <c r="BA422" t="s">
        <v>77</v>
      </c>
      <c r="BB422" t="s">
        <v>77</v>
      </c>
      <c r="BG422" t="s">
        <v>77</v>
      </c>
      <c r="BJ422" t="s">
        <v>77</v>
      </c>
      <c r="BK422" t="s">
        <v>77</v>
      </c>
      <c r="BM422" t="s">
        <v>77</v>
      </c>
      <c r="BS422" t="s">
        <v>77</v>
      </c>
      <c r="BT422" t="s">
        <v>77</v>
      </c>
      <c r="BU422" t="s">
        <v>77</v>
      </c>
      <c r="BV422" t="s">
        <v>77</v>
      </c>
      <c r="BW422" t="s">
        <v>77</v>
      </c>
      <c r="BX422">
        <v>0</v>
      </c>
    </row>
    <row r="423" spans="1:76" x14ac:dyDescent="0.45">
      <c r="A423">
        <v>254</v>
      </c>
      <c r="B423" s="1">
        <v>45231.902083333334</v>
      </c>
      <c r="C423" t="s">
        <v>1303</v>
      </c>
      <c r="D423" t="s">
        <v>864</v>
      </c>
      <c r="E423" t="s">
        <v>830</v>
      </c>
      <c r="F423">
        <v>0</v>
      </c>
      <c r="G423" t="s">
        <v>1631</v>
      </c>
      <c r="H423" t="s">
        <v>1631</v>
      </c>
      <c r="I423" t="s">
        <v>1620</v>
      </c>
      <c r="J423" t="s">
        <v>1304</v>
      </c>
      <c r="K423" t="s">
        <v>77</v>
      </c>
      <c r="L423" t="s">
        <v>80</v>
      </c>
      <c r="M423" t="s">
        <v>1347</v>
      </c>
      <c r="N423" t="s">
        <v>77</v>
      </c>
      <c r="O423" t="s">
        <v>75</v>
      </c>
      <c r="P423">
        <v>12000</v>
      </c>
      <c r="Q423" t="s">
        <v>76</v>
      </c>
      <c r="AE423" t="s">
        <v>77</v>
      </c>
      <c r="AG423" t="s">
        <v>77</v>
      </c>
      <c r="AH423" t="s">
        <v>77</v>
      </c>
      <c r="AJ423" t="s">
        <v>77</v>
      </c>
      <c r="AK423" t="s">
        <v>77</v>
      </c>
      <c r="AQ423" t="s">
        <v>77</v>
      </c>
      <c r="AT423" t="s">
        <v>77</v>
      </c>
      <c r="AU423" t="s">
        <v>77</v>
      </c>
      <c r="AV423" t="s">
        <v>77</v>
      </c>
      <c r="AX423" t="s">
        <v>77</v>
      </c>
      <c r="BA423" t="s">
        <v>77</v>
      </c>
      <c r="BB423" t="s">
        <v>77</v>
      </c>
      <c r="BG423" t="s">
        <v>77</v>
      </c>
      <c r="BJ423" t="s">
        <v>77</v>
      </c>
      <c r="BK423" t="s">
        <v>77</v>
      </c>
      <c r="BM423" t="s">
        <v>77</v>
      </c>
      <c r="BS423" t="s">
        <v>77</v>
      </c>
      <c r="BT423" t="s">
        <v>77</v>
      </c>
      <c r="BU423" t="s">
        <v>77</v>
      </c>
      <c r="BV423" t="s">
        <v>77</v>
      </c>
      <c r="BW423" t="s">
        <v>77</v>
      </c>
      <c r="BX423">
        <v>0</v>
      </c>
    </row>
    <row r="424" spans="1:76" x14ac:dyDescent="0.45">
      <c r="A424">
        <v>254</v>
      </c>
      <c r="B424" s="1">
        <v>45231.902083333334</v>
      </c>
      <c r="C424" t="s">
        <v>1303</v>
      </c>
      <c r="D424" t="s">
        <v>864</v>
      </c>
      <c r="E424" t="s">
        <v>830</v>
      </c>
      <c r="F424">
        <v>0</v>
      </c>
      <c r="G424" t="s">
        <v>1631</v>
      </c>
      <c r="H424" t="s">
        <v>1631</v>
      </c>
      <c r="I424" t="s">
        <v>1620</v>
      </c>
      <c r="J424" t="s">
        <v>1304</v>
      </c>
      <c r="K424" t="s">
        <v>77</v>
      </c>
      <c r="L424" t="s">
        <v>80</v>
      </c>
      <c r="M424" t="s">
        <v>1348</v>
      </c>
      <c r="N424" t="s">
        <v>77</v>
      </c>
      <c r="O424" t="s">
        <v>75</v>
      </c>
      <c r="P424">
        <v>45175.5</v>
      </c>
      <c r="Q424" t="s">
        <v>76</v>
      </c>
      <c r="AE424" t="s">
        <v>77</v>
      </c>
      <c r="AG424" t="s">
        <v>77</v>
      </c>
      <c r="AH424" t="s">
        <v>77</v>
      </c>
      <c r="AJ424" t="s">
        <v>77</v>
      </c>
      <c r="AK424" t="s">
        <v>77</v>
      </c>
      <c r="AQ424" t="s">
        <v>77</v>
      </c>
      <c r="AT424" t="s">
        <v>77</v>
      </c>
      <c r="AU424" t="s">
        <v>77</v>
      </c>
      <c r="AV424" t="s">
        <v>77</v>
      </c>
      <c r="AX424" t="s">
        <v>77</v>
      </c>
      <c r="BA424" t="s">
        <v>77</v>
      </c>
      <c r="BB424" t="s">
        <v>77</v>
      </c>
      <c r="BG424" t="s">
        <v>77</v>
      </c>
      <c r="BJ424" t="s">
        <v>77</v>
      </c>
      <c r="BK424" t="s">
        <v>77</v>
      </c>
      <c r="BM424" t="s">
        <v>77</v>
      </c>
      <c r="BS424" t="s">
        <v>77</v>
      </c>
      <c r="BT424" t="s">
        <v>77</v>
      </c>
      <c r="BU424" t="s">
        <v>77</v>
      </c>
      <c r="BV424" t="s">
        <v>77</v>
      </c>
      <c r="BW424" t="s">
        <v>77</v>
      </c>
      <c r="BX424">
        <v>0</v>
      </c>
    </row>
    <row r="425" spans="1:76" x14ac:dyDescent="0.45">
      <c r="A425">
        <v>254</v>
      </c>
      <c r="B425" s="1">
        <v>45231.902083333334</v>
      </c>
      <c r="C425" t="s">
        <v>1303</v>
      </c>
      <c r="D425" t="s">
        <v>864</v>
      </c>
      <c r="E425" t="s">
        <v>830</v>
      </c>
      <c r="F425">
        <v>0</v>
      </c>
      <c r="G425" t="s">
        <v>1631</v>
      </c>
      <c r="H425" t="s">
        <v>1631</v>
      </c>
      <c r="I425" t="s">
        <v>1620</v>
      </c>
      <c r="J425" t="s">
        <v>1304</v>
      </c>
      <c r="K425" t="s">
        <v>77</v>
      </c>
      <c r="L425" t="s">
        <v>79</v>
      </c>
      <c r="M425" t="s">
        <v>1349</v>
      </c>
      <c r="N425" t="s">
        <v>77</v>
      </c>
      <c r="O425" t="s">
        <v>75</v>
      </c>
      <c r="P425">
        <v>23000</v>
      </c>
      <c r="Q425" t="s">
        <v>76</v>
      </c>
      <c r="AE425" t="s">
        <v>77</v>
      </c>
      <c r="AG425" t="s">
        <v>77</v>
      </c>
      <c r="AH425" t="s">
        <v>77</v>
      </c>
      <c r="AJ425" t="s">
        <v>77</v>
      </c>
      <c r="AK425" t="s">
        <v>77</v>
      </c>
      <c r="AQ425" t="s">
        <v>77</v>
      </c>
      <c r="AT425" t="s">
        <v>77</v>
      </c>
      <c r="AU425" t="s">
        <v>77</v>
      </c>
      <c r="AV425" t="s">
        <v>77</v>
      </c>
      <c r="AX425" t="s">
        <v>77</v>
      </c>
      <c r="BA425" t="s">
        <v>77</v>
      </c>
      <c r="BB425" t="s">
        <v>77</v>
      </c>
      <c r="BG425" t="s">
        <v>77</v>
      </c>
      <c r="BJ425" t="s">
        <v>77</v>
      </c>
      <c r="BK425" t="s">
        <v>77</v>
      </c>
      <c r="BM425" t="s">
        <v>77</v>
      </c>
      <c r="BS425" t="s">
        <v>77</v>
      </c>
      <c r="BT425" t="s">
        <v>77</v>
      </c>
      <c r="BU425" t="s">
        <v>77</v>
      </c>
      <c r="BV425" t="s">
        <v>77</v>
      </c>
      <c r="BW425" t="s">
        <v>77</v>
      </c>
      <c r="BX425">
        <v>0</v>
      </c>
    </row>
    <row r="426" spans="1:76" x14ac:dyDescent="0.45">
      <c r="A426">
        <v>254</v>
      </c>
      <c r="B426" s="1">
        <v>45231.902083333334</v>
      </c>
      <c r="C426" t="s">
        <v>1303</v>
      </c>
      <c r="D426" t="s">
        <v>864</v>
      </c>
      <c r="E426" t="s">
        <v>830</v>
      </c>
      <c r="F426">
        <v>0</v>
      </c>
      <c r="G426" t="s">
        <v>1631</v>
      </c>
      <c r="H426" t="s">
        <v>1631</v>
      </c>
      <c r="I426" t="s">
        <v>1620</v>
      </c>
      <c r="J426" t="s">
        <v>1304</v>
      </c>
      <c r="K426" t="s">
        <v>77</v>
      </c>
      <c r="L426" t="s">
        <v>79</v>
      </c>
      <c r="M426" t="s">
        <v>1350</v>
      </c>
      <c r="N426" t="s">
        <v>77</v>
      </c>
      <c r="O426" t="s">
        <v>75</v>
      </c>
      <c r="P426">
        <v>20000</v>
      </c>
      <c r="Q426" t="s">
        <v>76</v>
      </c>
      <c r="AE426" t="s">
        <v>77</v>
      </c>
      <c r="AG426" t="s">
        <v>77</v>
      </c>
      <c r="AH426" t="s">
        <v>77</v>
      </c>
      <c r="AJ426" t="s">
        <v>77</v>
      </c>
      <c r="AK426" t="s">
        <v>77</v>
      </c>
      <c r="AQ426" t="s">
        <v>77</v>
      </c>
      <c r="AT426" t="s">
        <v>77</v>
      </c>
      <c r="AU426" t="s">
        <v>77</v>
      </c>
      <c r="AV426" t="s">
        <v>77</v>
      </c>
      <c r="AX426" t="s">
        <v>77</v>
      </c>
      <c r="BA426" t="s">
        <v>77</v>
      </c>
      <c r="BB426" t="s">
        <v>77</v>
      </c>
      <c r="BG426" t="s">
        <v>77</v>
      </c>
      <c r="BJ426" t="s">
        <v>77</v>
      </c>
      <c r="BK426" t="s">
        <v>77</v>
      </c>
      <c r="BM426" t="s">
        <v>77</v>
      </c>
      <c r="BS426" t="s">
        <v>77</v>
      </c>
      <c r="BT426" t="s">
        <v>77</v>
      </c>
      <c r="BU426" t="s">
        <v>77</v>
      </c>
      <c r="BV426" t="s">
        <v>77</v>
      </c>
      <c r="BW426" t="s">
        <v>77</v>
      </c>
      <c r="BX426">
        <v>0</v>
      </c>
    </row>
    <row r="427" spans="1:76" x14ac:dyDescent="0.45">
      <c r="A427">
        <v>254</v>
      </c>
      <c r="B427" s="1">
        <v>45231.902083333334</v>
      </c>
      <c r="C427" t="s">
        <v>1303</v>
      </c>
      <c r="D427" t="s">
        <v>864</v>
      </c>
      <c r="E427" t="s">
        <v>830</v>
      </c>
      <c r="F427">
        <v>0</v>
      </c>
      <c r="G427" t="s">
        <v>1631</v>
      </c>
      <c r="H427" t="s">
        <v>1631</v>
      </c>
      <c r="I427" t="s">
        <v>1620</v>
      </c>
      <c r="J427" t="s">
        <v>1304</v>
      </c>
      <c r="K427" t="s">
        <v>77</v>
      </c>
      <c r="L427" t="s">
        <v>79</v>
      </c>
      <c r="M427" t="s">
        <v>1351</v>
      </c>
      <c r="N427" t="s">
        <v>77</v>
      </c>
      <c r="O427" t="s">
        <v>75</v>
      </c>
      <c r="P427">
        <v>30000</v>
      </c>
      <c r="Q427" t="s">
        <v>76</v>
      </c>
      <c r="AE427" t="s">
        <v>77</v>
      </c>
      <c r="AG427" t="s">
        <v>77</v>
      </c>
      <c r="AH427" t="s">
        <v>77</v>
      </c>
      <c r="AJ427" t="s">
        <v>77</v>
      </c>
      <c r="AK427" t="s">
        <v>77</v>
      </c>
      <c r="AQ427" t="s">
        <v>77</v>
      </c>
      <c r="AT427" t="s">
        <v>77</v>
      </c>
      <c r="AU427" t="s">
        <v>77</v>
      </c>
      <c r="AV427" t="s">
        <v>77</v>
      </c>
      <c r="AX427" t="s">
        <v>77</v>
      </c>
      <c r="BA427" t="s">
        <v>77</v>
      </c>
      <c r="BB427" t="s">
        <v>77</v>
      </c>
      <c r="BG427" t="s">
        <v>77</v>
      </c>
      <c r="BJ427" t="s">
        <v>77</v>
      </c>
      <c r="BK427" t="s">
        <v>77</v>
      </c>
      <c r="BM427" t="s">
        <v>77</v>
      </c>
      <c r="BS427" t="s">
        <v>77</v>
      </c>
      <c r="BT427" t="s">
        <v>77</v>
      </c>
      <c r="BU427" t="s">
        <v>77</v>
      </c>
      <c r="BV427" t="s">
        <v>77</v>
      </c>
      <c r="BW427" t="s">
        <v>77</v>
      </c>
      <c r="BX427">
        <v>0</v>
      </c>
    </row>
    <row r="428" spans="1:76" x14ac:dyDescent="0.45">
      <c r="A428">
        <v>254</v>
      </c>
      <c r="B428" s="1">
        <v>45231.902083333334</v>
      </c>
      <c r="C428" t="s">
        <v>1303</v>
      </c>
      <c r="D428" t="s">
        <v>864</v>
      </c>
      <c r="E428" t="s">
        <v>830</v>
      </c>
      <c r="F428">
        <v>0</v>
      </c>
      <c r="G428" t="s">
        <v>1631</v>
      </c>
      <c r="H428" t="s">
        <v>1631</v>
      </c>
      <c r="I428" t="s">
        <v>1620</v>
      </c>
      <c r="J428" t="s">
        <v>1304</v>
      </c>
      <c r="K428" t="s">
        <v>77</v>
      </c>
      <c r="L428" t="s">
        <v>79</v>
      </c>
      <c r="M428" t="s">
        <v>1352</v>
      </c>
      <c r="N428" t="s">
        <v>77</v>
      </c>
      <c r="O428" t="s">
        <v>75</v>
      </c>
      <c r="P428">
        <v>27000</v>
      </c>
      <c r="Q428" t="s">
        <v>76</v>
      </c>
      <c r="AE428" t="s">
        <v>77</v>
      </c>
      <c r="AG428" t="s">
        <v>77</v>
      </c>
      <c r="AH428" t="s">
        <v>77</v>
      </c>
      <c r="AJ428" t="s">
        <v>77</v>
      </c>
      <c r="AK428" t="s">
        <v>77</v>
      </c>
      <c r="AQ428" t="s">
        <v>77</v>
      </c>
      <c r="AT428" t="s">
        <v>77</v>
      </c>
      <c r="AU428" t="s">
        <v>77</v>
      </c>
      <c r="AV428" t="s">
        <v>77</v>
      </c>
      <c r="AX428" t="s">
        <v>77</v>
      </c>
      <c r="BA428" t="s">
        <v>77</v>
      </c>
      <c r="BB428" t="s">
        <v>77</v>
      </c>
      <c r="BG428" t="s">
        <v>77</v>
      </c>
      <c r="BJ428" t="s">
        <v>77</v>
      </c>
      <c r="BK428" t="s">
        <v>77</v>
      </c>
      <c r="BM428" t="s">
        <v>77</v>
      </c>
      <c r="BS428" t="s">
        <v>77</v>
      </c>
      <c r="BT428" t="s">
        <v>77</v>
      </c>
      <c r="BU428" t="s">
        <v>77</v>
      </c>
      <c r="BV428" t="s">
        <v>77</v>
      </c>
      <c r="BW428" t="s">
        <v>77</v>
      </c>
      <c r="BX428">
        <v>0</v>
      </c>
    </row>
    <row r="429" spans="1:76" x14ac:dyDescent="0.45">
      <c r="A429">
        <v>254</v>
      </c>
      <c r="B429" s="1">
        <v>45231.902083333334</v>
      </c>
      <c r="C429" t="s">
        <v>1303</v>
      </c>
      <c r="D429" t="s">
        <v>864</v>
      </c>
      <c r="E429" t="s">
        <v>830</v>
      </c>
      <c r="F429">
        <v>0</v>
      </c>
      <c r="G429" t="s">
        <v>1631</v>
      </c>
      <c r="H429" t="s">
        <v>1631</v>
      </c>
      <c r="I429" t="s">
        <v>1620</v>
      </c>
      <c r="J429" t="s">
        <v>1304</v>
      </c>
      <c r="K429" t="s">
        <v>77</v>
      </c>
      <c r="L429" t="s">
        <v>79</v>
      </c>
      <c r="M429" t="s">
        <v>1353</v>
      </c>
      <c r="N429" t="s">
        <v>1354</v>
      </c>
      <c r="O429" t="s">
        <v>75</v>
      </c>
      <c r="P429">
        <v>29300</v>
      </c>
      <c r="Q429" t="s">
        <v>76</v>
      </c>
      <c r="S429">
        <v>1</v>
      </c>
      <c r="W429">
        <v>1</v>
      </c>
      <c r="AE429" t="s">
        <v>77</v>
      </c>
      <c r="AG429" t="s">
        <v>77</v>
      </c>
      <c r="AH429" t="s">
        <v>77</v>
      </c>
      <c r="AJ429" t="s">
        <v>77</v>
      </c>
      <c r="AK429" t="s">
        <v>77</v>
      </c>
      <c r="AQ429" t="s">
        <v>77</v>
      </c>
      <c r="AT429" t="s">
        <v>77</v>
      </c>
      <c r="AU429" t="s">
        <v>77</v>
      </c>
      <c r="AV429" t="s">
        <v>77</v>
      </c>
      <c r="AX429" t="s">
        <v>77</v>
      </c>
      <c r="BA429" t="s">
        <v>77</v>
      </c>
      <c r="BB429" t="s">
        <v>77</v>
      </c>
      <c r="BG429" t="s">
        <v>77</v>
      </c>
      <c r="BJ429" t="s">
        <v>77</v>
      </c>
      <c r="BK429" t="s">
        <v>77</v>
      </c>
      <c r="BM429" t="s">
        <v>77</v>
      </c>
      <c r="BS429" t="s">
        <v>77</v>
      </c>
      <c r="BT429" t="s">
        <v>77</v>
      </c>
      <c r="BU429" t="s">
        <v>77</v>
      </c>
      <c r="BV429" t="s">
        <v>77</v>
      </c>
      <c r="BW429" t="s">
        <v>77</v>
      </c>
      <c r="BX429">
        <v>29300</v>
      </c>
    </row>
    <row r="430" spans="1:76" x14ac:dyDescent="0.45">
      <c r="A430">
        <v>254</v>
      </c>
      <c r="B430" s="1">
        <v>45231.902083333334</v>
      </c>
      <c r="C430" t="s">
        <v>1303</v>
      </c>
      <c r="D430" t="s">
        <v>864</v>
      </c>
      <c r="E430" t="s">
        <v>830</v>
      </c>
      <c r="F430">
        <v>0</v>
      </c>
      <c r="G430" t="s">
        <v>1631</v>
      </c>
      <c r="H430" t="s">
        <v>1631</v>
      </c>
      <c r="I430" t="s">
        <v>1620</v>
      </c>
      <c r="J430" t="s">
        <v>1304</v>
      </c>
      <c r="K430" t="s">
        <v>77</v>
      </c>
      <c r="L430" t="s">
        <v>79</v>
      </c>
      <c r="M430" t="s">
        <v>1355</v>
      </c>
      <c r="N430" t="s">
        <v>1356</v>
      </c>
      <c r="O430" t="s">
        <v>75</v>
      </c>
      <c r="P430">
        <v>34700</v>
      </c>
      <c r="Q430" t="s">
        <v>76</v>
      </c>
      <c r="S430">
        <v>1</v>
      </c>
      <c r="W430">
        <v>1</v>
      </c>
      <c r="AE430" t="s">
        <v>77</v>
      </c>
      <c r="AG430" t="s">
        <v>77</v>
      </c>
      <c r="AH430" t="s">
        <v>77</v>
      </c>
      <c r="AJ430" t="s">
        <v>77</v>
      </c>
      <c r="AK430" t="s">
        <v>77</v>
      </c>
      <c r="AQ430" t="s">
        <v>77</v>
      </c>
      <c r="AT430" t="s">
        <v>77</v>
      </c>
      <c r="AU430" t="s">
        <v>77</v>
      </c>
      <c r="AV430" t="s">
        <v>77</v>
      </c>
      <c r="AX430" t="s">
        <v>77</v>
      </c>
      <c r="BA430" t="s">
        <v>77</v>
      </c>
      <c r="BB430" t="s">
        <v>77</v>
      </c>
      <c r="BG430" t="s">
        <v>77</v>
      </c>
      <c r="BJ430" t="s">
        <v>77</v>
      </c>
      <c r="BK430" t="s">
        <v>77</v>
      </c>
      <c r="BM430" t="s">
        <v>77</v>
      </c>
      <c r="BS430" t="s">
        <v>77</v>
      </c>
      <c r="BT430" t="s">
        <v>77</v>
      </c>
      <c r="BU430" t="s">
        <v>77</v>
      </c>
      <c r="BV430" t="s">
        <v>77</v>
      </c>
      <c r="BW430" t="s">
        <v>77</v>
      </c>
      <c r="BX430">
        <v>34700</v>
      </c>
    </row>
    <row r="431" spans="1:76" x14ac:dyDescent="0.45">
      <c r="A431">
        <v>254</v>
      </c>
      <c r="B431" s="1">
        <v>45231.902083333334</v>
      </c>
      <c r="C431" t="s">
        <v>1303</v>
      </c>
      <c r="D431" t="s">
        <v>864</v>
      </c>
      <c r="E431" t="s">
        <v>830</v>
      </c>
      <c r="F431">
        <v>0</v>
      </c>
      <c r="G431" t="s">
        <v>1631</v>
      </c>
      <c r="H431" t="s">
        <v>1631</v>
      </c>
      <c r="I431" t="s">
        <v>1620</v>
      </c>
      <c r="J431" t="s">
        <v>1304</v>
      </c>
      <c r="K431" t="s">
        <v>77</v>
      </c>
      <c r="L431" t="s">
        <v>79</v>
      </c>
      <c r="M431" t="s">
        <v>1357</v>
      </c>
      <c r="N431" t="s">
        <v>77</v>
      </c>
      <c r="O431" t="s">
        <v>75</v>
      </c>
      <c r="P431">
        <v>29508.2</v>
      </c>
      <c r="Q431" t="s">
        <v>76</v>
      </c>
      <c r="W431">
        <v>1</v>
      </c>
      <c r="AE431" t="s">
        <v>77</v>
      </c>
      <c r="AG431" t="s">
        <v>77</v>
      </c>
      <c r="AH431" t="s">
        <v>77</v>
      </c>
      <c r="AJ431" t="s">
        <v>77</v>
      </c>
      <c r="AK431" t="s">
        <v>77</v>
      </c>
      <c r="AQ431" t="s">
        <v>77</v>
      </c>
      <c r="AT431" t="s">
        <v>77</v>
      </c>
      <c r="AU431" t="s">
        <v>77</v>
      </c>
      <c r="AV431" t="s">
        <v>77</v>
      </c>
      <c r="AX431" t="s">
        <v>77</v>
      </c>
      <c r="BA431" t="s">
        <v>77</v>
      </c>
      <c r="BB431" t="s">
        <v>77</v>
      </c>
      <c r="BG431" t="s">
        <v>77</v>
      </c>
      <c r="BJ431" t="s">
        <v>77</v>
      </c>
      <c r="BK431" t="s">
        <v>77</v>
      </c>
      <c r="BM431" t="s">
        <v>77</v>
      </c>
      <c r="BS431" t="s">
        <v>77</v>
      </c>
      <c r="BT431" t="s">
        <v>77</v>
      </c>
      <c r="BU431" t="s">
        <v>77</v>
      </c>
      <c r="BV431" t="s">
        <v>77</v>
      </c>
      <c r="BW431" t="s">
        <v>77</v>
      </c>
      <c r="BX431">
        <v>0</v>
      </c>
    </row>
    <row r="432" spans="1:76" x14ac:dyDescent="0.45">
      <c r="A432">
        <v>254</v>
      </c>
      <c r="B432" s="1">
        <v>45231.902083333334</v>
      </c>
      <c r="C432" t="s">
        <v>1303</v>
      </c>
      <c r="D432" t="s">
        <v>864</v>
      </c>
      <c r="E432" t="s">
        <v>830</v>
      </c>
      <c r="F432">
        <v>0</v>
      </c>
      <c r="G432" t="s">
        <v>1631</v>
      </c>
      <c r="H432" t="s">
        <v>1631</v>
      </c>
      <c r="I432" t="s">
        <v>1620</v>
      </c>
      <c r="J432" t="s">
        <v>1304</v>
      </c>
      <c r="K432" t="s">
        <v>77</v>
      </c>
      <c r="L432" t="s">
        <v>79</v>
      </c>
      <c r="M432" t="s">
        <v>1358</v>
      </c>
      <c r="N432" t="s">
        <v>77</v>
      </c>
      <c r="O432" t="s">
        <v>75</v>
      </c>
      <c r="P432">
        <v>44000</v>
      </c>
      <c r="Q432" t="s">
        <v>76</v>
      </c>
      <c r="AE432" t="s">
        <v>77</v>
      </c>
      <c r="AG432" t="s">
        <v>77</v>
      </c>
      <c r="AH432" t="s">
        <v>77</v>
      </c>
      <c r="AJ432" t="s">
        <v>77</v>
      </c>
      <c r="AK432" t="s">
        <v>77</v>
      </c>
      <c r="AQ432" t="s">
        <v>77</v>
      </c>
      <c r="AT432" t="s">
        <v>77</v>
      </c>
      <c r="AU432" t="s">
        <v>77</v>
      </c>
      <c r="AV432" t="s">
        <v>77</v>
      </c>
      <c r="AX432" t="s">
        <v>77</v>
      </c>
      <c r="BA432" t="s">
        <v>77</v>
      </c>
      <c r="BB432" t="s">
        <v>77</v>
      </c>
      <c r="BG432" t="s">
        <v>77</v>
      </c>
      <c r="BJ432" t="s">
        <v>77</v>
      </c>
      <c r="BK432" t="s">
        <v>77</v>
      </c>
      <c r="BM432" t="s">
        <v>77</v>
      </c>
      <c r="BS432" t="s">
        <v>77</v>
      </c>
      <c r="BT432" t="s">
        <v>77</v>
      </c>
      <c r="BU432" t="s">
        <v>77</v>
      </c>
      <c r="BV432" t="s">
        <v>77</v>
      </c>
      <c r="BW432" t="s">
        <v>77</v>
      </c>
      <c r="BX432">
        <v>0</v>
      </c>
    </row>
    <row r="433" spans="1:76" x14ac:dyDescent="0.45">
      <c r="A433">
        <v>254</v>
      </c>
      <c r="B433" s="1">
        <v>45231.902083333334</v>
      </c>
      <c r="C433" t="s">
        <v>1303</v>
      </c>
      <c r="D433" t="s">
        <v>864</v>
      </c>
      <c r="E433" t="s">
        <v>830</v>
      </c>
      <c r="F433">
        <v>0</v>
      </c>
      <c r="G433" t="s">
        <v>1631</v>
      </c>
      <c r="H433" t="s">
        <v>1631</v>
      </c>
      <c r="I433" t="s">
        <v>1620</v>
      </c>
      <c r="J433" t="s">
        <v>1304</v>
      </c>
      <c r="K433" t="s">
        <v>77</v>
      </c>
      <c r="L433" t="s">
        <v>79</v>
      </c>
      <c r="M433" t="s">
        <v>1359</v>
      </c>
      <c r="N433" t="s">
        <v>77</v>
      </c>
      <c r="O433" t="s">
        <v>75</v>
      </c>
      <c r="P433">
        <v>44000</v>
      </c>
      <c r="Q433" t="s">
        <v>76</v>
      </c>
      <c r="AE433" t="s">
        <v>77</v>
      </c>
      <c r="AG433" t="s">
        <v>77</v>
      </c>
      <c r="AH433" t="s">
        <v>77</v>
      </c>
      <c r="AJ433" t="s">
        <v>77</v>
      </c>
      <c r="AK433" t="s">
        <v>77</v>
      </c>
      <c r="AQ433" t="s">
        <v>77</v>
      </c>
      <c r="AT433" t="s">
        <v>77</v>
      </c>
      <c r="AU433" t="s">
        <v>77</v>
      </c>
      <c r="AV433" t="s">
        <v>77</v>
      </c>
      <c r="AX433" t="s">
        <v>77</v>
      </c>
      <c r="BA433" t="s">
        <v>77</v>
      </c>
      <c r="BB433" t="s">
        <v>77</v>
      </c>
      <c r="BG433" t="s">
        <v>77</v>
      </c>
      <c r="BJ433" t="s">
        <v>77</v>
      </c>
      <c r="BK433" t="s">
        <v>77</v>
      </c>
      <c r="BM433" t="s">
        <v>77</v>
      </c>
      <c r="BS433" t="s">
        <v>77</v>
      </c>
      <c r="BT433" t="s">
        <v>77</v>
      </c>
      <c r="BU433" t="s">
        <v>77</v>
      </c>
      <c r="BV433" t="s">
        <v>77</v>
      </c>
      <c r="BW433" t="s">
        <v>77</v>
      </c>
      <c r="BX433">
        <v>0</v>
      </c>
    </row>
    <row r="434" spans="1:76" x14ac:dyDescent="0.45">
      <c r="A434">
        <v>254</v>
      </c>
      <c r="B434" s="1">
        <v>45231.902083333334</v>
      </c>
      <c r="C434" t="s">
        <v>1303</v>
      </c>
      <c r="D434" t="s">
        <v>864</v>
      </c>
      <c r="E434" t="s">
        <v>830</v>
      </c>
      <c r="F434">
        <v>1</v>
      </c>
      <c r="G434" t="s">
        <v>1631</v>
      </c>
      <c r="H434" t="s">
        <v>1631</v>
      </c>
      <c r="I434" t="s">
        <v>1620</v>
      </c>
      <c r="J434" t="s">
        <v>1304</v>
      </c>
      <c r="K434" t="s">
        <v>1360</v>
      </c>
      <c r="L434" t="s">
        <v>79</v>
      </c>
      <c r="M434" t="s">
        <v>1361</v>
      </c>
      <c r="N434" t="s">
        <v>77</v>
      </c>
      <c r="O434" t="s">
        <v>75</v>
      </c>
      <c r="P434">
        <v>26131.14</v>
      </c>
      <c r="Q434" t="s">
        <v>76</v>
      </c>
      <c r="R434">
        <v>30763.934000000001</v>
      </c>
      <c r="AE434" t="s">
        <v>77</v>
      </c>
      <c r="AG434" t="s">
        <v>77</v>
      </c>
      <c r="AH434" t="s">
        <v>77</v>
      </c>
      <c r="AJ434" t="s">
        <v>77</v>
      </c>
      <c r="AK434" t="s">
        <v>77</v>
      </c>
      <c r="AQ434" t="s">
        <v>77</v>
      </c>
      <c r="AT434" t="s">
        <v>77</v>
      </c>
      <c r="AU434" t="s">
        <v>77</v>
      </c>
      <c r="AV434" t="s">
        <v>77</v>
      </c>
      <c r="AX434" t="s">
        <v>77</v>
      </c>
      <c r="BA434" t="s">
        <v>77</v>
      </c>
      <c r="BB434" t="s">
        <v>77</v>
      </c>
      <c r="BG434" t="s">
        <v>77</v>
      </c>
      <c r="BJ434" t="s">
        <v>77</v>
      </c>
      <c r="BK434" t="s">
        <v>77</v>
      </c>
      <c r="BM434" t="s">
        <v>77</v>
      </c>
      <c r="BS434" t="s">
        <v>77</v>
      </c>
      <c r="BT434" t="s">
        <v>77</v>
      </c>
      <c r="BU434" t="s">
        <v>77</v>
      </c>
      <c r="BV434" t="s">
        <v>77</v>
      </c>
      <c r="BW434" t="s">
        <v>77</v>
      </c>
      <c r="BX434">
        <v>0</v>
      </c>
    </row>
    <row r="435" spans="1:76" x14ac:dyDescent="0.45">
      <c r="A435">
        <v>254</v>
      </c>
      <c r="B435" s="1">
        <v>45231.902083333334</v>
      </c>
      <c r="C435" t="s">
        <v>1303</v>
      </c>
      <c r="D435" t="s">
        <v>864</v>
      </c>
      <c r="E435" t="s">
        <v>830</v>
      </c>
      <c r="F435">
        <v>0</v>
      </c>
      <c r="G435" t="s">
        <v>1631</v>
      </c>
      <c r="H435" t="s">
        <v>1631</v>
      </c>
      <c r="I435" t="s">
        <v>1620</v>
      </c>
      <c r="J435" t="s">
        <v>1304</v>
      </c>
      <c r="K435" t="s">
        <v>77</v>
      </c>
      <c r="L435" t="s">
        <v>878</v>
      </c>
      <c r="M435" t="s">
        <v>1362</v>
      </c>
      <c r="N435" t="s">
        <v>77</v>
      </c>
      <c r="O435" t="s">
        <v>75</v>
      </c>
      <c r="P435">
        <v>68510.64</v>
      </c>
      <c r="Q435" t="s">
        <v>76</v>
      </c>
      <c r="T435">
        <v>1</v>
      </c>
      <c r="AE435" t="s">
        <v>77</v>
      </c>
      <c r="AG435" t="s">
        <v>77</v>
      </c>
      <c r="AH435" t="s">
        <v>77</v>
      </c>
      <c r="AJ435" t="s">
        <v>77</v>
      </c>
      <c r="AK435" t="s">
        <v>77</v>
      </c>
      <c r="AQ435" t="s">
        <v>77</v>
      </c>
      <c r="AT435" t="s">
        <v>77</v>
      </c>
      <c r="AU435" t="s">
        <v>77</v>
      </c>
      <c r="AV435" t="s">
        <v>77</v>
      </c>
      <c r="AX435" t="s">
        <v>77</v>
      </c>
      <c r="BA435" t="s">
        <v>77</v>
      </c>
      <c r="BB435" t="s">
        <v>77</v>
      </c>
      <c r="BG435" t="s">
        <v>77</v>
      </c>
      <c r="BJ435" t="s">
        <v>77</v>
      </c>
      <c r="BK435" t="s">
        <v>77</v>
      </c>
      <c r="BM435" t="s">
        <v>77</v>
      </c>
      <c r="BS435" t="s">
        <v>77</v>
      </c>
      <c r="BT435" t="s">
        <v>77</v>
      </c>
      <c r="BU435" t="s">
        <v>77</v>
      </c>
      <c r="BV435" t="s">
        <v>77</v>
      </c>
      <c r="BW435" t="s">
        <v>77</v>
      </c>
      <c r="BX435">
        <v>0</v>
      </c>
    </row>
    <row r="436" spans="1:76" x14ac:dyDescent="0.45">
      <c r="A436">
        <v>254</v>
      </c>
      <c r="B436" s="1">
        <v>45231.902083333334</v>
      </c>
      <c r="C436" t="s">
        <v>1303</v>
      </c>
      <c r="D436" t="s">
        <v>864</v>
      </c>
      <c r="E436" t="s">
        <v>830</v>
      </c>
      <c r="F436">
        <v>0</v>
      </c>
      <c r="G436" t="s">
        <v>1631</v>
      </c>
      <c r="H436" t="s">
        <v>1631</v>
      </c>
      <c r="I436" t="s">
        <v>1620</v>
      </c>
      <c r="J436" t="s">
        <v>1304</v>
      </c>
      <c r="K436" t="s">
        <v>77</v>
      </c>
      <c r="L436" t="s">
        <v>878</v>
      </c>
      <c r="M436" t="s">
        <v>1363</v>
      </c>
      <c r="N436" t="s">
        <v>77</v>
      </c>
      <c r="O436" t="s">
        <v>75</v>
      </c>
      <c r="P436">
        <v>71261.91</v>
      </c>
      <c r="Q436" t="s">
        <v>76</v>
      </c>
      <c r="T436">
        <v>1</v>
      </c>
      <c r="AE436" t="s">
        <v>77</v>
      </c>
      <c r="AG436" t="s">
        <v>77</v>
      </c>
      <c r="AH436" t="s">
        <v>77</v>
      </c>
      <c r="AJ436" t="s">
        <v>77</v>
      </c>
      <c r="AK436" t="s">
        <v>77</v>
      </c>
      <c r="AQ436" t="s">
        <v>77</v>
      </c>
      <c r="AT436" t="s">
        <v>77</v>
      </c>
      <c r="AU436" t="s">
        <v>77</v>
      </c>
      <c r="AV436" t="s">
        <v>77</v>
      </c>
      <c r="AX436" t="s">
        <v>77</v>
      </c>
      <c r="BA436" t="s">
        <v>77</v>
      </c>
      <c r="BB436" t="s">
        <v>77</v>
      </c>
      <c r="BG436" t="s">
        <v>77</v>
      </c>
      <c r="BJ436" t="s">
        <v>77</v>
      </c>
      <c r="BK436" t="s">
        <v>77</v>
      </c>
      <c r="BM436" t="s">
        <v>77</v>
      </c>
      <c r="BS436" t="s">
        <v>77</v>
      </c>
      <c r="BT436" t="s">
        <v>77</v>
      </c>
      <c r="BU436" t="s">
        <v>77</v>
      </c>
      <c r="BV436" t="s">
        <v>77</v>
      </c>
      <c r="BW436" t="s">
        <v>77</v>
      </c>
      <c r="BX436">
        <v>0</v>
      </c>
    </row>
    <row r="437" spans="1:76" x14ac:dyDescent="0.45">
      <c r="A437">
        <v>254</v>
      </c>
      <c r="B437" s="1">
        <v>45231.902083333334</v>
      </c>
      <c r="C437" t="s">
        <v>1303</v>
      </c>
      <c r="D437" t="s">
        <v>864</v>
      </c>
      <c r="E437" t="s">
        <v>830</v>
      </c>
      <c r="F437">
        <v>0</v>
      </c>
      <c r="G437" t="s">
        <v>1631</v>
      </c>
      <c r="H437" t="s">
        <v>1631</v>
      </c>
      <c r="I437" t="s">
        <v>1620</v>
      </c>
      <c r="J437" t="s">
        <v>1304</v>
      </c>
      <c r="K437" t="s">
        <v>77</v>
      </c>
      <c r="L437" t="s">
        <v>878</v>
      </c>
      <c r="M437" t="s">
        <v>1364</v>
      </c>
      <c r="N437" t="s">
        <v>77</v>
      </c>
      <c r="O437" t="s">
        <v>75</v>
      </c>
      <c r="P437">
        <v>72945.48</v>
      </c>
      <c r="Q437" t="s">
        <v>76</v>
      </c>
      <c r="T437">
        <v>1</v>
      </c>
      <c r="AE437" t="s">
        <v>77</v>
      </c>
      <c r="AG437" t="s">
        <v>77</v>
      </c>
      <c r="AH437" t="s">
        <v>77</v>
      </c>
      <c r="AJ437" t="s">
        <v>77</v>
      </c>
      <c r="AK437" t="s">
        <v>77</v>
      </c>
      <c r="AQ437" t="s">
        <v>77</v>
      </c>
      <c r="AT437" t="s">
        <v>77</v>
      </c>
      <c r="AU437" t="s">
        <v>77</v>
      </c>
      <c r="AV437" t="s">
        <v>77</v>
      </c>
      <c r="AX437" t="s">
        <v>77</v>
      </c>
      <c r="BA437" t="s">
        <v>77</v>
      </c>
      <c r="BB437" t="s">
        <v>77</v>
      </c>
      <c r="BG437" t="s">
        <v>77</v>
      </c>
      <c r="BJ437" t="s">
        <v>77</v>
      </c>
      <c r="BK437" t="s">
        <v>77</v>
      </c>
      <c r="BM437" t="s">
        <v>77</v>
      </c>
      <c r="BS437" t="s">
        <v>77</v>
      </c>
      <c r="BT437" t="s">
        <v>77</v>
      </c>
      <c r="BU437" t="s">
        <v>77</v>
      </c>
      <c r="BV437" t="s">
        <v>77</v>
      </c>
      <c r="BW437" t="s">
        <v>77</v>
      </c>
      <c r="BX437">
        <v>0</v>
      </c>
    </row>
    <row r="438" spans="1:76" x14ac:dyDescent="0.45">
      <c r="A438">
        <v>254</v>
      </c>
      <c r="B438" s="1">
        <v>45231.902083333334</v>
      </c>
      <c r="C438" t="s">
        <v>1303</v>
      </c>
      <c r="D438" t="s">
        <v>864</v>
      </c>
      <c r="E438" t="s">
        <v>830</v>
      </c>
      <c r="F438">
        <v>0</v>
      </c>
      <c r="G438" t="s">
        <v>1631</v>
      </c>
      <c r="H438" t="s">
        <v>1631</v>
      </c>
      <c r="I438" t="s">
        <v>1620</v>
      </c>
      <c r="J438" t="s">
        <v>1304</v>
      </c>
      <c r="K438" t="s">
        <v>77</v>
      </c>
      <c r="L438" t="s">
        <v>878</v>
      </c>
      <c r="M438" t="s">
        <v>1316</v>
      </c>
      <c r="N438" t="s">
        <v>1317</v>
      </c>
      <c r="O438" t="s">
        <v>75</v>
      </c>
      <c r="P438">
        <v>76090.393479999999</v>
      </c>
      <c r="Q438" t="s">
        <v>76</v>
      </c>
      <c r="AE438" t="s">
        <v>77</v>
      </c>
      <c r="AG438" t="s">
        <v>77</v>
      </c>
      <c r="AH438" t="s">
        <v>77</v>
      </c>
      <c r="AJ438" t="s">
        <v>77</v>
      </c>
      <c r="AK438" t="s">
        <v>77</v>
      </c>
      <c r="AQ438" t="s">
        <v>77</v>
      </c>
      <c r="AT438" t="s">
        <v>77</v>
      </c>
      <c r="AU438" t="s">
        <v>77</v>
      </c>
      <c r="AV438" t="s">
        <v>77</v>
      </c>
      <c r="AX438" t="s">
        <v>77</v>
      </c>
      <c r="BA438" t="s">
        <v>77</v>
      </c>
      <c r="BB438" t="s">
        <v>77</v>
      </c>
      <c r="BG438" t="s">
        <v>77</v>
      </c>
      <c r="BJ438" t="s">
        <v>77</v>
      </c>
      <c r="BK438" t="s">
        <v>77</v>
      </c>
      <c r="BM438" t="s">
        <v>77</v>
      </c>
      <c r="BS438" t="s">
        <v>77</v>
      </c>
      <c r="BT438" t="s">
        <v>77</v>
      </c>
      <c r="BU438" t="s">
        <v>77</v>
      </c>
      <c r="BV438" t="s">
        <v>77</v>
      </c>
      <c r="BW438" t="s">
        <v>77</v>
      </c>
      <c r="BX438">
        <v>0</v>
      </c>
    </row>
    <row r="439" spans="1:76" x14ac:dyDescent="0.45">
      <c r="A439">
        <v>254</v>
      </c>
      <c r="B439" s="1">
        <v>45231.902083333334</v>
      </c>
      <c r="C439" t="s">
        <v>1303</v>
      </c>
      <c r="D439" t="s">
        <v>864</v>
      </c>
      <c r="E439" t="s">
        <v>830</v>
      </c>
      <c r="F439">
        <v>0</v>
      </c>
      <c r="G439" t="s">
        <v>1631</v>
      </c>
      <c r="H439" t="s">
        <v>1631</v>
      </c>
      <c r="I439" t="s">
        <v>1620</v>
      </c>
      <c r="J439" t="s">
        <v>1304</v>
      </c>
      <c r="K439" t="s">
        <v>77</v>
      </c>
      <c r="L439" t="s">
        <v>878</v>
      </c>
      <c r="M439" t="s">
        <v>1365</v>
      </c>
      <c r="N439" t="s">
        <v>77</v>
      </c>
      <c r="O439" t="s">
        <v>75</v>
      </c>
      <c r="P439">
        <v>1270171</v>
      </c>
      <c r="Q439" t="s">
        <v>76</v>
      </c>
      <c r="AE439" t="s">
        <v>77</v>
      </c>
      <c r="AG439" t="s">
        <v>77</v>
      </c>
      <c r="AH439" t="s">
        <v>77</v>
      </c>
      <c r="AJ439" t="s">
        <v>77</v>
      </c>
      <c r="AK439" t="s">
        <v>77</v>
      </c>
      <c r="AQ439" t="s">
        <v>77</v>
      </c>
      <c r="AT439" t="s">
        <v>77</v>
      </c>
      <c r="AU439" t="s">
        <v>77</v>
      </c>
      <c r="AV439" t="s">
        <v>77</v>
      </c>
      <c r="AX439" t="s">
        <v>77</v>
      </c>
      <c r="BA439" t="s">
        <v>77</v>
      </c>
      <c r="BB439" t="s">
        <v>77</v>
      </c>
      <c r="BG439" t="s">
        <v>77</v>
      </c>
      <c r="BJ439" t="s">
        <v>77</v>
      </c>
      <c r="BK439" t="s">
        <v>77</v>
      </c>
      <c r="BM439" t="s">
        <v>77</v>
      </c>
      <c r="BS439" t="s">
        <v>77</v>
      </c>
      <c r="BT439" t="s">
        <v>77</v>
      </c>
      <c r="BU439" t="s">
        <v>77</v>
      </c>
      <c r="BV439" t="s">
        <v>77</v>
      </c>
      <c r="BW439" t="s">
        <v>77</v>
      </c>
      <c r="BX439">
        <v>0</v>
      </c>
    </row>
    <row r="440" spans="1:76" x14ac:dyDescent="0.45">
      <c r="A440">
        <v>254</v>
      </c>
      <c r="B440" s="1">
        <v>45231.902083333334</v>
      </c>
      <c r="C440" t="s">
        <v>1303</v>
      </c>
      <c r="D440" t="s">
        <v>864</v>
      </c>
      <c r="E440" t="s">
        <v>830</v>
      </c>
      <c r="F440">
        <v>0</v>
      </c>
      <c r="G440" t="s">
        <v>1631</v>
      </c>
      <c r="H440" t="s">
        <v>1631</v>
      </c>
      <c r="I440" t="s">
        <v>1620</v>
      </c>
      <c r="J440" t="s">
        <v>1304</v>
      </c>
      <c r="K440" t="s">
        <v>77</v>
      </c>
      <c r="L440" t="s">
        <v>878</v>
      </c>
      <c r="M440" t="s">
        <v>1366</v>
      </c>
      <c r="N440" t="s">
        <v>77</v>
      </c>
      <c r="O440" t="s">
        <v>75</v>
      </c>
      <c r="P440">
        <v>1125191</v>
      </c>
      <c r="Q440" t="s">
        <v>76</v>
      </c>
      <c r="AE440" t="s">
        <v>77</v>
      </c>
      <c r="AG440" t="s">
        <v>77</v>
      </c>
      <c r="AH440" t="s">
        <v>77</v>
      </c>
      <c r="AJ440" t="s">
        <v>77</v>
      </c>
      <c r="AK440" t="s">
        <v>77</v>
      </c>
      <c r="AQ440" t="s">
        <v>77</v>
      </c>
      <c r="AT440" t="s">
        <v>77</v>
      </c>
      <c r="AU440" t="s">
        <v>77</v>
      </c>
      <c r="AV440" t="s">
        <v>77</v>
      </c>
      <c r="AX440" t="s">
        <v>77</v>
      </c>
      <c r="BA440" t="s">
        <v>77</v>
      </c>
      <c r="BB440" t="s">
        <v>77</v>
      </c>
      <c r="BG440" t="s">
        <v>77</v>
      </c>
      <c r="BJ440" t="s">
        <v>77</v>
      </c>
      <c r="BK440" t="s">
        <v>77</v>
      </c>
      <c r="BM440" t="s">
        <v>77</v>
      </c>
      <c r="BS440" t="s">
        <v>77</v>
      </c>
      <c r="BT440" t="s">
        <v>77</v>
      </c>
      <c r="BU440" t="s">
        <v>77</v>
      </c>
      <c r="BV440" t="s">
        <v>77</v>
      </c>
      <c r="BW440" t="s">
        <v>77</v>
      </c>
      <c r="BX440">
        <v>0</v>
      </c>
    </row>
    <row r="441" spans="1:76" x14ac:dyDescent="0.45">
      <c r="A441">
        <v>254</v>
      </c>
      <c r="B441" s="1">
        <v>45231.902083333334</v>
      </c>
      <c r="C441" t="s">
        <v>1303</v>
      </c>
      <c r="D441" t="s">
        <v>864</v>
      </c>
      <c r="E441" t="s">
        <v>830</v>
      </c>
      <c r="F441">
        <v>0</v>
      </c>
      <c r="G441" t="s">
        <v>1631</v>
      </c>
      <c r="H441" t="s">
        <v>1631</v>
      </c>
      <c r="I441" t="s">
        <v>1620</v>
      </c>
      <c r="J441" t="s">
        <v>1304</v>
      </c>
      <c r="K441" t="s">
        <v>77</v>
      </c>
      <c r="L441" t="s">
        <v>878</v>
      </c>
      <c r="M441" t="s">
        <v>1367</v>
      </c>
      <c r="N441" t="s">
        <v>77</v>
      </c>
      <c r="O441" t="s">
        <v>75</v>
      </c>
      <c r="P441">
        <v>1270171</v>
      </c>
      <c r="Q441" t="s">
        <v>76</v>
      </c>
      <c r="AE441" t="s">
        <v>77</v>
      </c>
      <c r="AG441" t="s">
        <v>77</v>
      </c>
      <c r="AH441" t="s">
        <v>77</v>
      </c>
      <c r="AJ441" t="s">
        <v>77</v>
      </c>
      <c r="AK441" t="s">
        <v>77</v>
      </c>
      <c r="AQ441" t="s">
        <v>77</v>
      </c>
      <c r="AT441" t="s">
        <v>77</v>
      </c>
      <c r="AU441" t="s">
        <v>77</v>
      </c>
      <c r="AV441" t="s">
        <v>77</v>
      </c>
      <c r="AX441" t="s">
        <v>77</v>
      </c>
      <c r="BA441" t="s">
        <v>77</v>
      </c>
      <c r="BB441" t="s">
        <v>77</v>
      </c>
      <c r="BG441" t="s">
        <v>77</v>
      </c>
      <c r="BJ441" t="s">
        <v>77</v>
      </c>
      <c r="BK441" t="s">
        <v>77</v>
      </c>
      <c r="BM441" t="s">
        <v>77</v>
      </c>
      <c r="BS441" t="s">
        <v>77</v>
      </c>
      <c r="BT441" t="s">
        <v>77</v>
      </c>
      <c r="BU441" t="s">
        <v>77</v>
      </c>
      <c r="BV441" t="s">
        <v>77</v>
      </c>
      <c r="BW441" t="s">
        <v>77</v>
      </c>
      <c r="BX441">
        <v>0</v>
      </c>
    </row>
    <row r="442" spans="1:76" x14ac:dyDescent="0.45">
      <c r="A442">
        <v>254</v>
      </c>
      <c r="B442" s="1">
        <v>45231.902083333334</v>
      </c>
      <c r="C442" t="s">
        <v>1303</v>
      </c>
      <c r="D442" t="s">
        <v>864</v>
      </c>
      <c r="E442" t="s">
        <v>830</v>
      </c>
      <c r="F442">
        <v>0</v>
      </c>
      <c r="G442" t="s">
        <v>1631</v>
      </c>
      <c r="H442" t="s">
        <v>1631</v>
      </c>
      <c r="I442" t="s">
        <v>1620</v>
      </c>
      <c r="J442" t="s">
        <v>1304</v>
      </c>
      <c r="K442" t="s">
        <v>77</v>
      </c>
      <c r="L442" t="s">
        <v>878</v>
      </c>
      <c r="M442" t="s">
        <v>1368</v>
      </c>
      <c r="N442" t="s">
        <v>77</v>
      </c>
      <c r="O442" t="s">
        <v>75</v>
      </c>
      <c r="P442">
        <v>1125191</v>
      </c>
      <c r="Q442" t="s">
        <v>76</v>
      </c>
      <c r="AE442" t="s">
        <v>77</v>
      </c>
      <c r="AG442" t="s">
        <v>77</v>
      </c>
      <c r="AH442" t="s">
        <v>77</v>
      </c>
      <c r="AJ442" t="s">
        <v>77</v>
      </c>
      <c r="AK442" t="s">
        <v>77</v>
      </c>
      <c r="AQ442" t="s">
        <v>77</v>
      </c>
      <c r="AT442" t="s">
        <v>77</v>
      </c>
      <c r="AU442" t="s">
        <v>77</v>
      </c>
      <c r="AV442" t="s">
        <v>77</v>
      </c>
      <c r="AX442" t="s">
        <v>77</v>
      </c>
      <c r="BA442" t="s">
        <v>77</v>
      </c>
      <c r="BB442" t="s">
        <v>77</v>
      </c>
      <c r="BG442" t="s">
        <v>77</v>
      </c>
      <c r="BJ442" t="s">
        <v>77</v>
      </c>
      <c r="BK442" t="s">
        <v>77</v>
      </c>
      <c r="BM442" t="s">
        <v>77</v>
      </c>
      <c r="BS442" t="s">
        <v>77</v>
      </c>
      <c r="BT442" t="s">
        <v>77</v>
      </c>
      <c r="BU442" t="s">
        <v>77</v>
      </c>
      <c r="BV442" t="s">
        <v>77</v>
      </c>
      <c r="BW442" t="s">
        <v>77</v>
      </c>
      <c r="BX442">
        <v>0</v>
      </c>
    </row>
    <row r="443" spans="1:76" x14ac:dyDescent="0.45">
      <c r="A443">
        <v>254</v>
      </c>
      <c r="B443" s="1">
        <v>45231.902083333334</v>
      </c>
      <c r="C443" t="s">
        <v>1303</v>
      </c>
      <c r="D443" t="s">
        <v>864</v>
      </c>
      <c r="E443" t="s">
        <v>830</v>
      </c>
      <c r="F443">
        <v>1</v>
      </c>
      <c r="G443" t="s">
        <v>1631</v>
      </c>
      <c r="H443" t="s">
        <v>1631</v>
      </c>
      <c r="I443" t="s">
        <v>1620</v>
      </c>
      <c r="J443" t="s">
        <v>1304</v>
      </c>
      <c r="K443" t="s">
        <v>1369</v>
      </c>
      <c r="L443" t="s">
        <v>857</v>
      </c>
      <c r="M443" t="s">
        <v>1370</v>
      </c>
      <c r="N443" t="s">
        <v>77</v>
      </c>
      <c r="O443" t="s">
        <v>75</v>
      </c>
      <c r="P443">
        <v>12000</v>
      </c>
      <c r="Q443" t="s">
        <v>76</v>
      </c>
      <c r="R443">
        <v>12000</v>
      </c>
      <c r="AE443" t="s">
        <v>77</v>
      </c>
      <c r="AG443" t="s">
        <v>77</v>
      </c>
      <c r="AH443" t="s">
        <v>77</v>
      </c>
      <c r="AJ443" t="s">
        <v>77</v>
      </c>
      <c r="AK443" t="s">
        <v>77</v>
      </c>
      <c r="AQ443" t="s">
        <v>77</v>
      </c>
      <c r="AT443" t="s">
        <v>77</v>
      </c>
      <c r="AU443" t="s">
        <v>77</v>
      </c>
      <c r="AV443" t="s">
        <v>77</v>
      </c>
      <c r="AX443" t="s">
        <v>77</v>
      </c>
      <c r="BA443" t="s">
        <v>77</v>
      </c>
      <c r="BB443" t="s">
        <v>77</v>
      </c>
      <c r="BG443" t="s">
        <v>77</v>
      </c>
      <c r="BJ443" t="s">
        <v>77</v>
      </c>
      <c r="BK443" t="s">
        <v>77</v>
      </c>
      <c r="BM443" t="s">
        <v>77</v>
      </c>
      <c r="BS443" t="s">
        <v>77</v>
      </c>
      <c r="BT443" t="s">
        <v>77</v>
      </c>
      <c r="BU443" t="s">
        <v>77</v>
      </c>
      <c r="BV443" t="s">
        <v>77</v>
      </c>
      <c r="BW443" t="s">
        <v>77</v>
      </c>
      <c r="BX443">
        <v>0</v>
      </c>
    </row>
    <row r="444" spans="1:76" x14ac:dyDescent="0.45">
      <c r="A444">
        <v>254</v>
      </c>
      <c r="B444" s="1">
        <v>45231.902083333334</v>
      </c>
      <c r="C444" t="s">
        <v>1303</v>
      </c>
      <c r="D444" t="s">
        <v>864</v>
      </c>
      <c r="E444" t="s">
        <v>830</v>
      </c>
      <c r="F444">
        <v>1</v>
      </c>
      <c r="G444" t="s">
        <v>1631</v>
      </c>
      <c r="H444" t="s">
        <v>1631</v>
      </c>
      <c r="I444" t="s">
        <v>1620</v>
      </c>
      <c r="J444" t="s">
        <v>1304</v>
      </c>
      <c r="K444" t="s">
        <v>1371</v>
      </c>
      <c r="L444" t="s">
        <v>87</v>
      </c>
      <c r="M444" t="s">
        <v>1372</v>
      </c>
      <c r="N444" t="s">
        <v>77</v>
      </c>
      <c r="O444" t="s">
        <v>75</v>
      </c>
      <c r="P444">
        <v>32215</v>
      </c>
      <c r="Q444" t="s">
        <v>76</v>
      </c>
      <c r="R444">
        <v>32215</v>
      </c>
      <c r="AE444" t="s">
        <v>77</v>
      </c>
      <c r="AG444" t="s">
        <v>77</v>
      </c>
      <c r="AH444" t="s">
        <v>77</v>
      </c>
      <c r="AJ444" t="s">
        <v>77</v>
      </c>
      <c r="AK444" t="s">
        <v>77</v>
      </c>
      <c r="AQ444" t="s">
        <v>77</v>
      </c>
      <c r="AT444" t="s">
        <v>77</v>
      </c>
      <c r="AU444" t="s">
        <v>77</v>
      </c>
      <c r="AV444" t="s">
        <v>77</v>
      </c>
      <c r="AX444" t="s">
        <v>77</v>
      </c>
      <c r="BA444" t="s">
        <v>77</v>
      </c>
      <c r="BB444" t="s">
        <v>77</v>
      </c>
      <c r="BG444" t="s">
        <v>77</v>
      </c>
      <c r="BJ444" t="s">
        <v>77</v>
      </c>
      <c r="BK444" t="s">
        <v>77</v>
      </c>
      <c r="BM444" t="s">
        <v>77</v>
      </c>
      <c r="BS444" t="s">
        <v>77</v>
      </c>
      <c r="BT444" t="s">
        <v>77</v>
      </c>
      <c r="BU444" t="s">
        <v>77</v>
      </c>
      <c r="BV444" t="s">
        <v>77</v>
      </c>
      <c r="BW444" t="s">
        <v>77</v>
      </c>
      <c r="BX444">
        <v>0</v>
      </c>
    </row>
    <row r="445" spans="1:76" x14ac:dyDescent="0.45">
      <c r="A445">
        <v>255</v>
      </c>
      <c r="B445" s="1">
        <v>45239.57708333333</v>
      </c>
      <c r="C445" t="s">
        <v>1373</v>
      </c>
      <c r="D445" t="s">
        <v>864</v>
      </c>
      <c r="E445" t="s">
        <v>830</v>
      </c>
      <c r="F445">
        <v>0</v>
      </c>
      <c r="G445" t="s">
        <v>1631</v>
      </c>
      <c r="H445" t="s">
        <v>1631</v>
      </c>
      <c r="I445" t="s">
        <v>1620</v>
      </c>
      <c r="J445" t="s">
        <v>1304</v>
      </c>
      <c r="K445" t="s">
        <v>77</v>
      </c>
      <c r="L445" t="s">
        <v>74</v>
      </c>
      <c r="M445" t="s">
        <v>1374</v>
      </c>
      <c r="N445" t="s">
        <v>77</v>
      </c>
      <c r="O445" t="s">
        <v>75</v>
      </c>
      <c r="P445">
        <v>141755.48000000001</v>
      </c>
      <c r="Q445" t="s">
        <v>76</v>
      </c>
      <c r="AE445" t="s">
        <v>77</v>
      </c>
      <c r="AG445" t="s">
        <v>77</v>
      </c>
      <c r="AH445" t="s">
        <v>77</v>
      </c>
      <c r="AJ445" t="s">
        <v>77</v>
      </c>
      <c r="AK445" t="s">
        <v>77</v>
      </c>
      <c r="AQ445" t="s">
        <v>77</v>
      </c>
      <c r="AT445" t="s">
        <v>77</v>
      </c>
      <c r="AU445" t="s">
        <v>77</v>
      </c>
      <c r="AV445" t="s">
        <v>77</v>
      </c>
      <c r="AX445" t="s">
        <v>77</v>
      </c>
      <c r="BA445" t="s">
        <v>77</v>
      </c>
      <c r="BB445" t="s">
        <v>77</v>
      </c>
      <c r="BG445" t="s">
        <v>77</v>
      </c>
      <c r="BJ445" t="s">
        <v>77</v>
      </c>
      <c r="BK445" t="s">
        <v>77</v>
      </c>
      <c r="BM445" t="s">
        <v>77</v>
      </c>
      <c r="BS445" t="s">
        <v>77</v>
      </c>
      <c r="BT445" t="s">
        <v>77</v>
      </c>
      <c r="BU445" t="s">
        <v>77</v>
      </c>
      <c r="BV445" t="s">
        <v>77</v>
      </c>
      <c r="BW445" t="s">
        <v>77</v>
      </c>
      <c r="BX445">
        <v>0</v>
      </c>
    </row>
    <row r="446" spans="1:76" x14ac:dyDescent="0.45">
      <c r="A446">
        <v>255</v>
      </c>
      <c r="B446" s="1">
        <v>45239.57708333333</v>
      </c>
      <c r="C446" t="s">
        <v>1373</v>
      </c>
      <c r="D446" t="s">
        <v>864</v>
      </c>
      <c r="E446" t="s">
        <v>830</v>
      </c>
      <c r="F446">
        <v>1</v>
      </c>
      <c r="G446" t="s">
        <v>1631</v>
      </c>
      <c r="H446" t="s">
        <v>1631</v>
      </c>
      <c r="I446" t="s">
        <v>1620</v>
      </c>
      <c r="J446" t="s">
        <v>1304</v>
      </c>
      <c r="K446" t="s">
        <v>1375</v>
      </c>
      <c r="L446" t="s">
        <v>74</v>
      </c>
      <c r="M446" t="s">
        <v>1376</v>
      </c>
      <c r="N446" t="s">
        <v>77</v>
      </c>
      <c r="O446" t="s">
        <v>75</v>
      </c>
      <c r="P446">
        <v>274817</v>
      </c>
      <c r="Q446" t="s">
        <v>76</v>
      </c>
      <c r="R446">
        <v>145939.16</v>
      </c>
      <c r="AE446" t="s">
        <v>77</v>
      </c>
      <c r="AG446" t="s">
        <v>77</v>
      </c>
      <c r="AH446" t="s">
        <v>77</v>
      </c>
      <c r="AJ446" t="s">
        <v>77</v>
      </c>
      <c r="AK446" t="s">
        <v>77</v>
      </c>
      <c r="AQ446" t="s">
        <v>77</v>
      </c>
      <c r="AT446" t="s">
        <v>77</v>
      </c>
      <c r="AU446" t="s">
        <v>77</v>
      </c>
      <c r="AV446" t="s">
        <v>77</v>
      </c>
      <c r="AX446" t="s">
        <v>77</v>
      </c>
      <c r="BA446" t="s">
        <v>77</v>
      </c>
      <c r="BB446" t="s">
        <v>77</v>
      </c>
      <c r="BG446" t="s">
        <v>77</v>
      </c>
      <c r="BJ446" t="s">
        <v>77</v>
      </c>
      <c r="BK446" t="s">
        <v>77</v>
      </c>
      <c r="BM446" t="s">
        <v>77</v>
      </c>
      <c r="BS446" t="s">
        <v>77</v>
      </c>
      <c r="BT446" t="s">
        <v>77</v>
      </c>
      <c r="BU446" t="s">
        <v>77</v>
      </c>
      <c r="BV446" t="s">
        <v>77</v>
      </c>
      <c r="BW446" t="s">
        <v>77</v>
      </c>
      <c r="BX446">
        <v>0</v>
      </c>
    </row>
    <row r="447" spans="1:76" x14ac:dyDescent="0.45">
      <c r="A447">
        <v>255</v>
      </c>
      <c r="B447" s="1">
        <v>45239.57708333333</v>
      </c>
      <c r="C447" t="s">
        <v>1373</v>
      </c>
      <c r="D447" t="s">
        <v>864</v>
      </c>
      <c r="E447" t="s">
        <v>830</v>
      </c>
      <c r="F447">
        <v>0</v>
      </c>
      <c r="G447" t="s">
        <v>1631</v>
      </c>
      <c r="H447" t="s">
        <v>1631</v>
      </c>
      <c r="I447" t="s">
        <v>1620</v>
      </c>
      <c r="J447" t="s">
        <v>1304</v>
      </c>
      <c r="K447" t="s">
        <v>77</v>
      </c>
      <c r="L447" t="s">
        <v>74</v>
      </c>
      <c r="M447" t="s">
        <v>1377</v>
      </c>
      <c r="N447" t="s">
        <v>77</v>
      </c>
      <c r="O447" t="s">
        <v>75</v>
      </c>
      <c r="P447">
        <v>21245</v>
      </c>
      <c r="Q447" t="s">
        <v>76</v>
      </c>
      <c r="AE447" t="s">
        <v>77</v>
      </c>
      <c r="AG447" t="s">
        <v>77</v>
      </c>
      <c r="AH447" t="s">
        <v>77</v>
      </c>
      <c r="AJ447" t="s">
        <v>77</v>
      </c>
      <c r="AK447" t="s">
        <v>77</v>
      </c>
      <c r="AQ447" t="s">
        <v>77</v>
      </c>
      <c r="AT447" t="s">
        <v>77</v>
      </c>
      <c r="AU447" t="s">
        <v>77</v>
      </c>
      <c r="AV447" t="s">
        <v>77</v>
      </c>
      <c r="AX447" t="s">
        <v>77</v>
      </c>
      <c r="BA447" t="s">
        <v>77</v>
      </c>
      <c r="BB447" t="s">
        <v>77</v>
      </c>
      <c r="BG447" t="s">
        <v>77</v>
      </c>
      <c r="BJ447" t="s">
        <v>77</v>
      </c>
      <c r="BK447" t="s">
        <v>77</v>
      </c>
      <c r="BM447" t="s">
        <v>77</v>
      </c>
      <c r="BS447" t="s">
        <v>77</v>
      </c>
      <c r="BT447" t="s">
        <v>77</v>
      </c>
      <c r="BU447" t="s">
        <v>77</v>
      </c>
      <c r="BV447" t="s">
        <v>77</v>
      </c>
      <c r="BW447" t="s">
        <v>77</v>
      </c>
      <c r="BX447">
        <v>0</v>
      </c>
    </row>
    <row r="448" spans="1:76" x14ac:dyDescent="0.45">
      <c r="A448">
        <v>255</v>
      </c>
      <c r="B448" s="1">
        <v>45239.57708333333</v>
      </c>
      <c r="C448" t="s">
        <v>1373</v>
      </c>
      <c r="D448" t="s">
        <v>864</v>
      </c>
      <c r="E448" t="s">
        <v>830</v>
      </c>
      <c r="F448">
        <v>0</v>
      </c>
      <c r="G448" t="s">
        <v>1631</v>
      </c>
      <c r="H448" t="s">
        <v>1631</v>
      </c>
      <c r="I448" t="s">
        <v>1620</v>
      </c>
      <c r="J448" t="s">
        <v>1304</v>
      </c>
      <c r="K448" t="s">
        <v>77</v>
      </c>
      <c r="L448" t="s">
        <v>78</v>
      </c>
      <c r="M448" t="s">
        <v>1378</v>
      </c>
      <c r="N448" t="s">
        <v>77</v>
      </c>
      <c r="O448" t="s">
        <v>75</v>
      </c>
      <c r="P448">
        <v>25635</v>
      </c>
      <c r="Q448" t="s">
        <v>76</v>
      </c>
      <c r="AE448" t="s">
        <v>77</v>
      </c>
      <c r="AG448" t="s">
        <v>77</v>
      </c>
      <c r="AH448" t="s">
        <v>77</v>
      </c>
      <c r="AJ448" t="s">
        <v>77</v>
      </c>
      <c r="AK448" t="s">
        <v>77</v>
      </c>
      <c r="AQ448" t="s">
        <v>77</v>
      </c>
      <c r="AT448" t="s">
        <v>77</v>
      </c>
      <c r="AU448" t="s">
        <v>77</v>
      </c>
      <c r="AV448" t="s">
        <v>77</v>
      </c>
      <c r="AX448" t="s">
        <v>77</v>
      </c>
      <c r="BA448" t="s">
        <v>77</v>
      </c>
      <c r="BB448" t="s">
        <v>77</v>
      </c>
      <c r="BG448" t="s">
        <v>77</v>
      </c>
      <c r="BJ448" t="s">
        <v>77</v>
      </c>
      <c r="BK448" t="s">
        <v>77</v>
      </c>
      <c r="BM448" t="s">
        <v>77</v>
      </c>
      <c r="BS448" t="s">
        <v>77</v>
      </c>
      <c r="BT448" t="s">
        <v>77</v>
      </c>
      <c r="BU448" t="s">
        <v>77</v>
      </c>
      <c r="BV448" t="s">
        <v>77</v>
      </c>
      <c r="BW448" t="s">
        <v>77</v>
      </c>
      <c r="BX448">
        <v>0</v>
      </c>
    </row>
    <row r="449" spans="1:76" x14ac:dyDescent="0.45">
      <c r="A449">
        <v>255</v>
      </c>
      <c r="B449" s="1">
        <v>45239.57708333333</v>
      </c>
      <c r="C449" t="s">
        <v>1373</v>
      </c>
      <c r="D449" t="s">
        <v>864</v>
      </c>
      <c r="E449" t="s">
        <v>830</v>
      </c>
      <c r="F449">
        <v>0</v>
      </c>
      <c r="G449" t="s">
        <v>1631</v>
      </c>
      <c r="H449" t="s">
        <v>1631</v>
      </c>
      <c r="I449" t="s">
        <v>1620</v>
      </c>
      <c r="J449" t="s">
        <v>1304</v>
      </c>
      <c r="K449" t="s">
        <v>77</v>
      </c>
      <c r="L449" t="s">
        <v>79</v>
      </c>
      <c r="M449" t="s">
        <v>1379</v>
      </c>
      <c r="N449" t="s">
        <v>77</v>
      </c>
      <c r="O449" t="s">
        <v>75</v>
      </c>
      <c r="P449">
        <v>39140</v>
      </c>
      <c r="Q449" t="s">
        <v>76</v>
      </c>
      <c r="W449">
        <v>1</v>
      </c>
      <c r="AE449" t="s">
        <v>77</v>
      </c>
      <c r="AG449" t="s">
        <v>77</v>
      </c>
      <c r="AH449" t="s">
        <v>77</v>
      </c>
      <c r="AJ449" t="s">
        <v>77</v>
      </c>
      <c r="AK449" t="s">
        <v>77</v>
      </c>
      <c r="AQ449" t="s">
        <v>77</v>
      </c>
      <c r="AT449" t="s">
        <v>77</v>
      </c>
      <c r="AU449" t="s">
        <v>77</v>
      </c>
      <c r="AV449" t="s">
        <v>77</v>
      </c>
      <c r="AX449" t="s">
        <v>77</v>
      </c>
      <c r="BA449" t="s">
        <v>77</v>
      </c>
      <c r="BB449" t="s">
        <v>77</v>
      </c>
      <c r="BG449" t="s">
        <v>77</v>
      </c>
      <c r="BJ449" t="s">
        <v>77</v>
      </c>
      <c r="BK449" t="s">
        <v>77</v>
      </c>
      <c r="BM449" t="s">
        <v>77</v>
      </c>
      <c r="BS449" t="s">
        <v>77</v>
      </c>
      <c r="BT449" t="s">
        <v>77</v>
      </c>
      <c r="BU449" t="s">
        <v>77</v>
      </c>
      <c r="BV449" t="s">
        <v>77</v>
      </c>
      <c r="BW449" t="s">
        <v>77</v>
      </c>
      <c r="BX449">
        <v>0</v>
      </c>
    </row>
    <row r="450" spans="1:76" x14ac:dyDescent="0.45">
      <c r="A450">
        <v>255</v>
      </c>
      <c r="B450" s="1">
        <v>45239.57708333333</v>
      </c>
      <c r="C450" t="s">
        <v>1373</v>
      </c>
      <c r="D450" t="s">
        <v>864</v>
      </c>
      <c r="E450" t="s">
        <v>830</v>
      </c>
      <c r="F450">
        <v>1</v>
      </c>
      <c r="G450" t="s">
        <v>1631</v>
      </c>
      <c r="H450" t="s">
        <v>1631</v>
      </c>
      <c r="I450" t="s">
        <v>1620</v>
      </c>
      <c r="J450" t="s">
        <v>1304</v>
      </c>
      <c r="K450" t="s">
        <v>1360</v>
      </c>
      <c r="L450" t="s">
        <v>79</v>
      </c>
      <c r="M450" t="s">
        <v>1380</v>
      </c>
      <c r="N450" t="s">
        <v>77</v>
      </c>
      <c r="O450" t="s">
        <v>75</v>
      </c>
      <c r="P450">
        <v>31763</v>
      </c>
      <c r="Q450" t="s">
        <v>76</v>
      </c>
      <c r="R450">
        <v>35451.5</v>
      </c>
      <c r="AE450" t="s">
        <v>77</v>
      </c>
      <c r="AG450" t="s">
        <v>77</v>
      </c>
      <c r="AH450" t="s">
        <v>77</v>
      </c>
      <c r="AJ450" t="s">
        <v>77</v>
      </c>
      <c r="AK450" t="s">
        <v>77</v>
      </c>
      <c r="AQ450" t="s">
        <v>77</v>
      </c>
      <c r="AT450" t="s">
        <v>77</v>
      </c>
      <c r="AU450" t="s">
        <v>77</v>
      </c>
      <c r="AV450" t="s">
        <v>77</v>
      </c>
      <c r="AX450" t="s">
        <v>77</v>
      </c>
      <c r="BA450" t="s">
        <v>77</v>
      </c>
      <c r="BB450" t="s">
        <v>77</v>
      </c>
      <c r="BG450" t="s">
        <v>77</v>
      </c>
      <c r="BJ450" t="s">
        <v>77</v>
      </c>
      <c r="BK450" t="s">
        <v>77</v>
      </c>
      <c r="BM450" t="s">
        <v>77</v>
      </c>
      <c r="BS450" t="s">
        <v>77</v>
      </c>
      <c r="BT450" t="s">
        <v>77</v>
      </c>
      <c r="BU450" t="s">
        <v>77</v>
      </c>
      <c r="BV450" t="s">
        <v>77</v>
      </c>
      <c r="BW450" t="s">
        <v>77</v>
      </c>
      <c r="BX450">
        <v>0</v>
      </c>
    </row>
    <row r="451" spans="1:76" x14ac:dyDescent="0.45">
      <c r="A451">
        <v>255</v>
      </c>
      <c r="B451" s="1">
        <v>45239.57708333333</v>
      </c>
      <c r="C451" t="s">
        <v>1373</v>
      </c>
      <c r="D451" t="s">
        <v>864</v>
      </c>
      <c r="E451" t="s">
        <v>830</v>
      </c>
      <c r="F451">
        <v>1</v>
      </c>
      <c r="G451" t="s">
        <v>1631</v>
      </c>
      <c r="H451" t="s">
        <v>1631</v>
      </c>
      <c r="I451" t="s">
        <v>1620</v>
      </c>
      <c r="J451" t="s">
        <v>1304</v>
      </c>
      <c r="K451" t="s">
        <v>1371</v>
      </c>
      <c r="L451" t="s">
        <v>80</v>
      </c>
      <c r="M451" t="s">
        <v>1381</v>
      </c>
      <c r="N451" t="s">
        <v>77</v>
      </c>
      <c r="O451" t="s">
        <v>75</v>
      </c>
      <c r="P451">
        <v>61553</v>
      </c>
      <c r="Q451" t="s">
        <v>76</v>
      </c>
      <c r="R451">
        <v>70874</v>
      </c>
      <c r="AE451" t="s">
        <v>77</v>
      </c>
      <c r="AG451" t="s">
        <v>77</v>
      </c>
      <c r="AH451" t="s">
        <v>77</v>
      </c>
      <c r="AJ451" t="s">
        <v>77</v>
      </c>
      <c r="AK451" t="s">
        <v>77</v>
      </c>
      <c r="AQ451" t="s">
        <v>77</v>
      </c>
      <c r="AT451" t="s">
        <v>77</v>
      </c>
      <c r="AU451" t="s">
        <v>77</v>
      </c>
      <c r="AV451" t="s">
        <v>77</v>
      </c>
      <c r="AX451" t="s">
        <v>77</v>
      </c>
      <c r="BA451" t="s">
        <v>77</v>
      </c>
      <c r="BB451" t="s">
        <v>77</v>
      </c>
      <c r="BG451" t="s">
        <v>77</v>
      </c>
      <c r="BJ451" t="s">
        <v>77</v>
      </c>
      <c r="BK451" t="s">
        <v>77</v>
      </c>
      <c r="BM451" t="s">
        <v>77</v>
      </c>
      <c r="BS451" t="s">
        <v>77</v>
      </c>
      <c r="BT451" t="s">
        <v>77</v>
      </c>
      <c r="BU451" t="s">
        <v>77</v>
      </c>
      <c r="BV451" t="s">
        <v>77</v>
      </c>
      <c r="BW451" t="s">
        <v>77</v>
      </c>
      <c r="BX451">
        <v>0</v>
      </c>
    </row>
    <row r="452" spans="1:76" x14ac:dyDescent="0.45">
      <c r="A452">
        <v>255</v>
      </c>
      <c r="B452" s="1">
        <v>45239.57708333333</v>
      </c>
      <c r="C452" t="s">
        <v>1373</v>
      </c>
      <c r="D452" t="s">
        <v>864</v>
      </c>
      <c r="E452" t="s">
        <v>830</v>
      </c>
      <c r="F452">
        <v>0</v>
      </c>
      <c r="G452" t="s">
        <v>1631</v>
      </c>
      <c r="H452" t="s">
        <v>1631</v>
      </c>
      <c r="I452" t="s">
        <v>1620</v>
      </c>
      <c r="J452" t="s">
        <v>1304</v>
      </c>
      <c r="K452" t="s">
        <v>77</v>
      </c>
      <c r="L452" t="s">
        <v>80</v>
      </c>
      <c r="M452" t="s">
        <v>1382</v>
      </c>
      <c r="N452" t="s">
        <v>77</v>
      </c>
      <c r="O452" t="s">
        <v>75</v>
      </c>
      <c r="P452">
        <v>75184</v>
      </c>
      <c r="Q452" t="s">
        <v>76</v>
      </c>
      <c r="AE452" t="s">
        <v>77</v>
      </c>
      <c r="AG452" t="s">
        <v>77</v>
      </c>
      <c r="AH452" t="s">
        <v>77</v>
      </c>
      <c r="AJ452" t="s">
        <v>77</v>
      </c>
      <c r="AK452" t="s">
        <v>77</v>
      </c>
      <c r="AQ452" t="s">
        <v>77</v>
      </c>
      <c r="AT452" t="s">
        <v>77</v>
      </c>
      <c r="AU452" t="s">
        <v>77</v>
      </c>
      <c r="AV452" t="s">
        <v>77</v>
      </c>
      <c r="AX452" t="s">
        <v>77</v>
      </c>
      <c r="BA452" t="s">
        <v>77</v>
      </c>
      <c r="BB452" t="s">
        <v>77</v>
      </c>
      <c r="BG452" t="s">
        <v>77</v>
      </c>
      <c r="BJ452" t="s">
        <v>77</v>
      </c>
      <c r="BK452" t="s">
        <v>77</v>
      </c>
      <c r="BM452" t="s">
        <v>77</v>
      </c>
      <c r="BS452" t="s">
        <v>77</v>
      </c>
      <c r="BT452" t="s">
        <v>77</v>
      </c>
      <c r="BU452" t="s">
        <v>77</v>
      </c>
      <c r="BV452" t="s">
        <v>77</v>
      </c>
      <c r="BW452" t="s">
        <v>77</v>
      </c>
      <c r="BX452">
        <v>0</v>
      </c>
    </row>
    <row r="453" spans="1:76" x14ac:dyDescent="0.45">
      <c r="A453">
        <v>255</v>
      </c>
      <c r="B453" s="1">
        <v>45239.57708333333</v>
      </c>
      <c r="C453" t="s">
        <v>1373</v>
      </c>
      <c r="D453" t="s">
        <v>864</v>
      </c>
      <c r="E453" t="s">
        <v>830</v>
      </c>
      <c r="F453">
        <v>0</v>
      </c>
      <c r="G453" t="s">
        <v>1631</v>
      </c>
      <c r="H453" t="s">
        <v>1631</v>
      </c>
      <c r="I453" t="s">
        <v>1620</v>
      </c>
      <c r="J453" t="s">
        <v>1304</v>
      </c>
      <c r="K453" t="s">
        <v>77</v>
      </c>
      <c r="L453" t="s">
        <v>80</v>
      </c>
      <c r="M453" t="s">
        <v>1383</v>
      </c>
      <c r="N453" t="s">
        <v>77</v>
      </c>
      <c r="O453" t="s">
        <v>75</v>
      </c>
      <c r="P453">
        <v>75885</v>
      </c>
      <c r="Q453" t="s">
        <v>76</v>
      </c>
      <c r="AE453" t="s">
        <v>77</v>
      </c>
      <c r="AG453" t="s">
        <v>77</v>
      </c>
      <c r="AH453" t="s">
        <v>77</v>
      </c>
      <c r="AJ453" t="s">
        <v>77</v>
      </c>
      <c r="AK453" t="s">
        <v>77</v>
      </c>
      <c r="AQ453" t="s">
        <v>77</v>
      </c>
      <c r="AT453" t="s">
        <v>77</v>
      </c>
      <c r="AU453" t="s">
        <v>77</v>
      </c>
      <c r="AV453" t="s">
        <v>77</v>
      </c>
      <c r="AX453" t="s">
        <v>77</v>
      </c>
      <c r="BA453" t="s">
        <v>77</v>
      </c>
      <c r="BB453" t="s">
        <v>77</v>
      </c>
      <c r="BG453" t="s">
        <v>77</v>
      </c>
      <c r="BJ453" t="s">
        <v>77</v>
      </c>
      <c r="BK453" t="s">
        <v>77</v>
      </c>
      <c r="BM453" t="s">
        <v>77</v>
      </c>
      <c r="BS453" t="s">
        <v>77</v>
      </c>
      <c r="BT453" t="s">
        <v>77</v>
      </c>
      <c r="BU453" t="s">
        <v>77</v>
      </c>
      <c r="BV453" t="s">
        <v>77</v>
      </c>
      <c r="BW453" t="s">
        <v>77</v>
      </c>
      <c r="BX453">
        <v>0</v>
      </c>
    </row>
    <row r="454" spans="1:76" x14ac:dyDescent="0.45">
      <c r="A454">
        <v>255</v>
      </c>
      <c r="B454" s="1">
        <v>45239.57708333333</v>
      </c>
      <c r="C454" t="s">
        <v>1373</v>
      </c>
      <c r="D454" t="s">
        <v>864</v>
      </c>
      <c r="E454" t="s">
        <v>830</v>
      </c>
      <c r="F454">
        <v>0</v>
      </c>
      <c r="G454" t="s">
        <v>1631</v>
      </c>
      <c r="H454" t="s">
        <v>1631</v>
      </c>
      <c r="I454" t="s">
        <v>1620</v>
      </c>
      <c r="J454" t="s">
        <v>1304</v>
      </c>
      <c r="K454" t="s">
        <v>77</v>
      </c>
      <c r="L454" t="s">
        <v>83</v>
      </c>
      <c r="M454" t="s">
        <v>1384</v>
      </c>
      <c r="N454" t="s">
        <v>77</v>
      </c>
      <c r="O454" t="s">
        <v>75</v>
      </c>
      <c r="P454">
        <v>21590</v>
      </c>
      <c r="Q454" t="s">
        <v>76</v>
      </c>
      <c r="AE454" t="s">
        <v>77</v>
      </c>
      <c r="AG454" t="s">
        <v>77</v>
      </c>
      <c r="AH454" t="s">
        <v>77</v>
      </c>
      <c r="AJ454" t="s">
        <v>77</v>
      </c>
      <c r="AK454" t="s">
        <v>77</v>
      </c>
      <c r="AQ454" t="s">
        <v>77</v>
      </c>
      <c r="AT454" t="s">
        <v>77</v>
      </c>
      <c r="AU454" t="s">
        <v>77</v>
      </c>
      <c r="AV454" t="s">
        <v>77</v>
      </c>
      <c r="AX454" t="s">
        <v>77</v>
      </c>
      <c r="BA454" t="s">
        <v>77</v>
      </c>
      <c r="BB454" t="s">
        <v>77</v>
      </c>
      <c r="BG454" t="s">
        <v>77</v>
      </c>
      <c r="BJ454" t="s">
        <v>77</v>
      </c>
      <c r="BK454" t="s">
        <v>77</v>
      </c>
      <c r="BM454" t="s">
        <v>77</v>
      </c>
      <c r="BS454" t="s">
        <v>77</v>
      </c>
      <c r="BT454" t="s">
        <v>77</v>
      </c>
      <c r="BU454" t="s">
        <v>77</v>
      </c>
      <c r="BV454" t="s">
        <v>77</v>
      </c>
      <c r="BW454" t="s">
        <v>77</v>
      </c>
      <c r="BX454">
        <v>0</v>
      </c>
    </row>
    <row r="455" spans="1:76" x14ac:dyDescent="0.45">
      <c r="A455">
        <v>255</v>
      </c>
      <c r="B455" s="1">
        <v>45239.57708333333</v>
      </c>
      <c r="C455" t="s">
        <v>1373</v>
      </c>
      <c r="D455" t="s">
        <v>864</v>
      </c>
      <c r="E455" t="s">
        <v>830</v>
      </c>
      <c r="F455">
        <v>1</v>
      </c>
      <c r="G455" t="s">
        <v>1631</v>
      </c>
      <c r="H455" t="s">
        <v>1631</v>
      </c>
      <c r="I455" t="s">
        <v>1620</v>
      </c>
      <c r="J455" t="s">
        <v>1304</v>
      </c>
      <c r="K455" t="s">
        <v>1385</v>
      </c>
      <c r="L455" t="s">
        <v>84</v>
      </c>
      <c r="M455" t="s">
        <v>1386</v>
      </c>
      <c r="N455" t="s">
        <v>1387</v>
      </c>
      <c r="O455" t="s">
        <v>75</v>
      </c>
      <c r="P455">
        <v>22767</v>
      </c>
      <c r="Q455" t="s">
        <v>76</v>
      </c>
      <c r="R455">
        <v>22767</v>
      </c>
      <c r="AE455" t="s">
        <v>77</v>
      </c>
      <c r="AG455" t="s">
        <v>77</v>
      </c>
      <c r="AH455" t="s">
        <v>77</v>
      </c>
      <c r="AJ455" t="s">
        <v>77</v>
      </c>
      <c r="AK455" t="s">
        <v>77</v>
      </c>
      <c r="AQ455" t="s">
        <v>77</v>
      </c>
      <c r="AT455" t="s">
        <v>77</v>
      </c>
      <c r="AU455" t="s">
        <v>77</v>
      </c>
      <c r="AV455" t="s">
        <v>77</v>
      </c>
      <c r="AX455" t="s">
        <v>77</v>
      </c>
      <c r="BA455" t="s">
        <v>77</v>
      </c>
      <c r="BB455" t="s">
        <v>77</v>
      </c>
      <c r="BG455" t="s">
        <v>77</v>
      </c>
      <c r="BJ455" t="s">
        <v>77</v>
      </c>
      <c r="BK455" t="s">
        <v>77</v>
      </c>
      <c r="BM455" t="s">
        <v>77</v>
      </c>
      <c r="BS455" t="s">
        <v>77</v>
      </c>
      <c r="BT455" t="s">
        <v>77</v>
      </c>
      <c r="BU455" t="s">
        <v>77</v>
      </c>
      <c r="BV455" t="s">
        <v>77</v>
      </c>
      <c r="BW455" t="s">
        <v>77</v>
      </c>
      <c r="BX455">
        <v>0</v>
      </c>
    </row>
    <row r="456" spans="1:76" x14ac:dyDescent="0.45">
      <c r="A456">
        <v>257</v>
      </c>
      <c r="B456" s="1">
        <v>45240.740277777775</v>
      </c>
      <c r="C456" t="s">
        <v>1388</v>
      </c>
      <c r="D456" t="s">
        <v>833</v>
      </c>
      <c r="E456" t="s">
        <v>869</v>
      </c>
      <c r="F456">
        <v>0</v>
      </c>
      <c r="G456" t="s">
        <v>1629</v>
      </c>
      <c r="H456" t="s">
        <v>1629</v>
      </c>
      <c r="I456" t="s">
        <v>1625</v>
      </c>
      <c r="J456" t="s">
        <v>542</v>
      </c>
      <c r="K456" t="s">
        <v>77</v>
      </c>
      <c r="L456" t="s">
        <v>74</v>
      </c>
      <c r="M456" t="s">
        <v>1389</v>
      </c>
      <c r="N456" t="s">
        <v>77</v>
      </c>
      <c r="O456" t="s">
        <v>75</v>
      </c>
      <c r="P456">
        <v>693643.72</v>
      </c>
      <c r="Q456" t="s">
        <v>76</v>
      </c>
      <c r="S456">
        <v>1</v>
      </c>
      <c r="X456">
        <v>1</v>
      </c>
      <c r="AE456" t="s">
        <v>77</v>
      </c>
      <c r="AG456" t="s">
        <v>77</v>
      </c>
      <c r="AH456" t="s">
        <v>77</v>
      </c>
      <c r="AJ456" t="s">
        <v>77</v>
      </c>
      <c r="AK456" t="s">
        <v>77</v>
      </c>
      <c r="AQ456" t="s">
        <v>77</v>
      </c>
      <c r="AT456" t="s">
        <v>77</v>
      </c>
      <c r="AU456" t="s">
        <v>77</v>
      </c>
      <c r="AV456" t="s">
        <v>77</v>
      </c>
      <c r="AX456" t="s">
        <v>77</v>
      </c>
      <c r="BA456" t="s">
        <v>77</v>
      </c>
      <c r="BB456" t="s">
        <v>77</v>
      </c>
      <c r="BG456" t="s">
        <v>77</v>
      </c>
      <c r="BJ456" t="s">
        <v>77</v>
      </c>
      <c r="BK456" t="s">
        <v>77</v>
      </c>
      <c r="BM456" t="s">
        <v>77</v>
      </c>
      <c r="BS456" t="s">
        <v>77</v>
      </c>
      <c r="BT456" t="s">
        <v>77</v>
      </c>
      <c r="BU456" t="s">
        <v>77</v>
      </c>
      <c r="BV456" t="s">
        <v>77</v>
      </c>
      <c r="BW456" t="s">
        <v>77</v>
      </c>
      <c r="BX456">
        <v>693643.72</v>
      </c>
    </row>
    <row r="457" spans="1:76" x14ac:dyDescent="0.45">
      <c r="A457">
        <v>257</v>
      </c>
      <c r="B457" s="1">
        <v>45240.740277777775</v>
      </c>
      <c r="C457" t="s">
        <v>1388</v>
      </c>
      <c r="D457" t="s">
        <v>833</v>
      </c>
      <c r="E457" t="s">
        <v>869</v>
      </c>
      <c r="F457">
        <v>0</v>
      </c>
      <c r="G457" t="s">
        <v>1629</v>
      </c>
      <c r="H457" t="s">
        <v>1629</v>
      </c>
      <c r="I457" t="s">
        <v>1625</v>
      </c>
      <c r="J457" t="s">
        <v>542</v>
      </c>
      <c r="K457" t="s">
        <v>77</v>
      </c>
      <c r="L457" t="s">
        <v>74</v>
      </c>
      <c r="M457" t="s">
        <v>1390</v>
      </c>
      <c r="N457" t="s">
        <v>77</v>
      </c>
      <c r="O457" t="s">
        <v>75</v>
      </c>
      <c r="P457">
        <v>761179.23</v>
      </c>
      <c r="Q457" t="s">
        <v>76</v>
      </c>
      <c r="S457">
        <v>1</v>
      </c>
      <c r="X457">
        <v>1</v>
      </c>
      <c r="AE457" t="s">
        <v>77</v>
      </c>
      <c r="AG457" t="s">
        <v>77</v>
      </c>
      <c r="AH457" t="s">
        <v>77</v>
      </c>
      <c r="AJ457" t="s">
        <v>77</v>
      </c>
      <c r="AK457" t="s">
        <v>77</v>
      </c>
      <c r="AQ457" t="s">
        <v>77</v>
      </c>
      <c r="AT457" t="s">
        <v>77</v>
      </c>
      <c r="AU457" t="s">
        <v>77</v>
      </c>
      <c r="AV457" t="s">
        <v>77</v>
      </c>
      <c r="AX457" t="s">
        <v>77</v>
      </c>
      <c r="BA457" t="s">
        <v>77</v>
      </c>
      <c r="BB457" t="s">
        <v>77</v>
      </c>
      <c r="BG457" t="s">
        <v>77</v>
      </c>
      <c r="BJ457" t="s">
        <v>77</v>
      </c>
      <c r="BK457" t="s">
        <v>77</v>
      </c>
      <c r="BM457" t="s">
        <v>77</v>
      </c>
      <c r="BS457" t="s">
        <v>77</v>
      </c>
      <c r="BT457" t="s">
        <v>77</v>
      </c>
      <c r="BU457" t="s">
        <v>77</v>
      </c>
      <c r="BV457" t="s">
        <v>77</v>
      </c>
      <c r="BW457" t="s">
        <v>77</v>
      </c>
      <c r="BX457">
        <v>761179.23</v>
      </c>
    </row>
    <row r="458" spans="1:76" x14ac:dyDescent="0.45">
      <c r="A458">
        <v>257</v>
      </c>
      <c r="B458" s="1">
        <v>45240.740277777775</v>
      </c>
      <c r="C458" t="s">
        <v>1388</v>
      </c>
      <c r="D458" t="s">
        <v>833</v>
      </c>
      <c r="E458" t="s">
        <v>869</v>
      </c>
      <c r="F458">
        <v>0</v>
      </c>
      <c r="G458" t="s">
        <v>1629</v>
      </c>
      <c r="H458" t="s">
        <v>1629</v>
      </c>
      <c r="I458" t="s">
        <v>1625</v>
      </c>
      <c r="J458" t="s">
        <v>542</v>
      </c>
      <c r="K458" t="s">
        <v>77</v>
      </c>
      <c r="L458" t="s">
        <v>74</v>
      </c>
      <c r="M458" t="s">
        <v>1391</v>
      </c>
      <c r="N458" t="s">
        <v>77</v>
      </c>
      <c r="O458" t="s">
        <v>75</v>
      </c>
      <c r="P458">
        <v>689502.57</v>
      </c>
      <c r="Q458" t="s">
        <v>76</v>
      </c>
      <c r="S458">
        <v>1</v>
      </c>
      <c r="X458">
        <v>1</v>
      </c>
      <c r="AE458" t="s">
        <v>77</v>
      </c>
      <c r="AG458" t="s">
        <v>77</v>
      </c>
      <c r="AH458" t="s">
        <v>77</v>
      </c>
      <c r="AJ458" t="s">
        <v>77</v>
      </c>
      <c r="AK458" t="s">
        <v>77</v>
      </c>
      <c r="AQ458" t="s">
        <v>77</v>
      </c>
      <c r="AT458" t="s">
        <v>77</v>
      </c>
      <c r="AU458" t="s">
        <v>77</v>
      </c>
      <c r="AV458" t="s">
        <v>77</v>
      </c>
      <c r="AX458" t="s">
        <v>77</v>
      </c>
      <c r="BA458" t="s">
        <v>77</v>
      </c>
      <c r="BB458" t="s">
        <v>77</v>
      </c>
      <c r="BG458" t="s">
        <v>77</v>
      </c>
      <c r="BJ458" t="s">
        <v>77</v>
      </c>
      <c r="BK458" t="s">
        <v>77</v>
      </c>
      <c r="BM458" t="s">
        <v>77</v>
      </c>
      <c r="BS458" t="s">
        <v>77</v>
      </c>
      <c r="BT458" t="s">
        <v>77</v>
      </c>
      <c r="BU458" t="s">
        <v>77</v>
      </c>
      <c r="BV458" t="s">
        <v>77</v>
      </c>
      <c r="BW458" t="s">
        <v>77</v>
      </c>
      <c r="BX458">
        <v>689502.57</v>
      </c>
    </row>
    <row r="459" spans="1:76" x14ac:dyDescent="0.45">
      <c r="A459">
        <v>257</v>
      </c>
      <c r="B459" s="1">
        <v>45240.740277777775</v>
      </c>
      <c r="C459" t="s">
        <v>1388</v>
      </c>
      <c r="D459" t="s">
        <v>833</v>
      </c>
      <c r="E459" t="s">
        <v>869</v>
      </c>
      <c r="F459">
        <v>0</v>
      </c>
      <c r="G459" t="s">
        <v>1629</v>
      </c>
      <c r="H459" t="s">
        <v>1629</v>
      </c>
      <c r="I459" t="s">
        <v>1625</v>
      </c>
      <c r="J459" t="s">
        <v>542</v>
      </c>
      <c r="K459" t="s">
        <v>77</v>
      </c>
      <c r="L459" t="s">
        <v>74</v>
      </c>
      <c r="M459" t="s">
        <v>1392</v>
      </c>
      <c r="N459" t="s">
        <v>77</v>
      </c>
      <c r="O459" t="s">
        <v>75</v>
      </c>
      <c r="P459">
        <v>699839.43</v>
      </c>
      <c r="Q459" t="s">
        <v>76</v>
      </c>
      <c r="S459">
        <v>1</v>
      </c>
      <c r="X459">
        <v>1</v>
      </c>
      <c r="AE459" t="s">
        <v>77</v>
      </c>
      <c r="AG459" t="s">
        <v>77</v>
      </c>
      <c r="AH459" t="s">
        <v>77</v>
      </c>
      <c r="AJ459" t="s">
        <v>77</v>
      </c>
      <c r="AK459" t="s">
        <v>77</v>
      </c>
      <c r="AQ459" t="s">
        <v>77</v>
      </c>
      <c r="AT459" t="s">
        <v>77</v>
      </c>
      <c r="AU459" t="s">
        <v>77</v>
      </c>
      <c r="AV459" t="s">
        <v>77</v>
      </c>
      <c r="AX459" t="s">
        <v>77</v>
      </c>
      <c r="BA459" t="s">
        <v>77</v>
      </c>
      <c r="BB459" t="s">
        <v>77</v>
      </c>
      <c r="BG459" t="s">
        <v>77</v>
      </c>
      <c r="BJ459" t="s">
        <v>77</v>
      </c>
      <c r="BK459" t="s">
        <v>77</v>
      </c>
      <c r="BM459" t="s">
        <v>77</v>
      </c>
      <c r="BS459" t="s">
        <v>77</v>
      </c>
      <c r="BT459" t="s">
        <v>77</v>
      </c>
      <c r="BU459" t="s">
        <v>77</v>
      </c>
      <c r="BV459" t="s">
        <v>77</v>
      </c>
      <c r="BW459" t="s">
        <v>77</v>
      </c>
      <c r="BX459">
        <v>699839.43</v>
      </c>
    </row>
    <row r="460" spans="1:76" x14ac:dyDescent="0.45">
      <c r="A460">
        <v>257</v>
      </c>
      <c r="B460" s="1">
        <v>45240.740277777775</v>
      </c>
      <c r="C460" t="s">
        <v>1388</v>
      </c>
      <c r="D460" t="s">
        <v>833</v>
      </c>
      <c r="E460" t="s">
        <v>869</v>
      </c>
      <c r="F460">
        <v>1</v>
      </c>
      <c r="G460" t="s">
        <v>1629</v>
      </c>
      <c r="H460" t="s">
        <v>1629</v>
      </c>
      <c r="I460" t="s">
        <v>1625</v>
      </c>
      <c r="J460" t="s">
        <v>542</v>
      </c>
      <c r="K460" t="s">
        <v>1393</v>
      </c>
      <c r="L460" t="s">
        <v>74</v>
      </c>
      <c r="M460" t="s">
        <v>1394</v>
      </c>
      <c r="N460" t="s">
        <v>1395</v>
      </c>
      <c r="O460" t="s">
        <v>75</v>
      </c>
      <c r="P460">
        <v>645364</v>
      </c>
      <c r="Q460" t="s">
        <v>76</v>
      </c>
      <c r="R460">
        <v>697905.79</v>
      </c>
      <c r="W460">
        <v>1</v>
      </c>
      <c r="Y460">
        <v>22300</v>
      </c>
      <c r="Z460">
        <v>0</v>
      </c>
      <c r="AB460">
        <v>4000</v>
      </c>
      <c r="AE460" t="s">
        <v>77</v>
      </c>
      <c r="AG460" t="s">
        <v>77</v>
      </c>
      <c r="AH460" t="s">
        <v>77</v>
      </c>
      <c r="AJ460" t="s">
        <v>77</v>
      </c>
      <c r="AK460" t="s">
        <v>77</v>
      </c>
      <c r="AN460">
        <v>45000</v>
      </c>
      <c r="AP460">
        <v>0</v>
      </c>
      <c r="AQ460" t="s">
        <v>77</v>
      </c>
      <c r="AR460">
        <v>2500</v>
      </c>
      <c r="AS460">
        <v>14500</v>
      </c>
      <c r="AT460" t="s">
        <v>77</v>
      </c>
      <c r="AU460" t="s">
        <v>77</v>
      </c>
      <c r="AV460" t="s">
        <v>77</v>
      </c>
      <c r="AW460">
        <v>27700</v>
      </c>
      <c r="AX460" t="s">
        <v>77</v>
      </c>
      <c r="AY460">
        <v>307150</v>
      </c>
      <c r="AZ460">
        <v>0</v>
      </c>
      <c r="BA460" t="s">
        <v>77</v>
      </c>
      <c r="BB460" t="s">
        <v>77</v>
      </c>
      <c r="BC460">
        <v>9500</v>
      </c>
      <c r="BD460">
        <v>0</v>
      </c>
      <c r="BG460" t="s">
        <v>77</v>
      </c>
      <c r="BH460">
        <v>0</v>
      </c>
      <c r="BJ460" t="s">
        <v>77</v>
      </c>
      <c r="BK460" t="s">
        <v>77</v>
      </c>
      <c r="BM460" t="s">
        <v>77</v>
      </c>
      <c r="BR460">
        <v>0</v>
      </c>
      <c r="BS460" t="s">
        <v>77</v>
      </c>
      <c r="BT460" t="s">
        <v>77</v>
      </c>
      <c r="BU460" t="s">
        <v>77</v>
      </c>
      <c r="BV460" t="s">
        <v>77</v>
      </c>
      <c r="BW460" t="s">
        <v>77</v>
      </c>
      <c r="BX460">
        <v>0</v>
      </c>
    </row>
    <row r="461" spans="1:76" x14ac:dyDescent="0.45">
      <c r="A461">
        <v>257</v>
      </c>
      <c r="B461" s="1">
        <v>45240.740277777775</v>
      </c>
      <c r="C461" t="s">
        <v>1388</v>
      </c>
      <c r="D461" t="s">
        <v>833</v>
      </c>
      <c r="E461" t="s">
        <v>869</v>
      </c>
      <c r="F461">
        <v>0</v>
      </c>
      <c r="G461" t="s">
        <v>1629</v>
      </c>
      <c r="H461" t="s">
        <v>1629</v>
      </c>
      <c r="I461" t="s">
        <v>1625</v>
      </c>
      <c r="J461" t="s">
        <v>542</v>
      </c>
      <c r="K461" t="s">
        <v>77</v>
      </c>
      <c r="L461" t="s">
        <v>74</v>
      </c>
      <c r="M461" t="s">
        <v>1396</v>
      </c>
      <c r="N461" t="s">
        <v>1397</v>
      </c>
      <c r="O461" t="s">
        <v>1330</v>
      </c>
      <c r="P461">
        <v>133910</v>
      </c>
      <c r="Q461" t="s">
        <v>76</v>
      </c>
      <c r="AE461" t="s">
        <v>77</v>
      </c>
      <c r="AG461" t="s">
        <v>77</v>
      </c>
      <c r="AH461" t="s">
        <v>77</v>
      </c>
      <c r="AJ461" t="s">
        <v>77</v>
      </c>
      <c r="AK461" t="s">
        <v>77</v>
      </c>
      <c r="AQ461" t="s">
        <v>77</v>
      </c>
      <c r="AT461" t="s">
        <v>77</v>
      </c>
      <c r="AU461" t="s">
        <v>77</v>
      </c>
      <c r="AV461" t="s">
        <v>77</v>
      </c>
      <c r="AX461" t="s">
        <v>77</v>
      </c>
      <c r="BA461" t="s">
        <v>77</v>
      </c>
      <c r="BB461" t="s">
        <v>77</v>
      </c>
      <c r="BG461" t="s">
        <v>77</v>
      </c>
      <c r="BJ461" t="s">
        <v>77</v>
      </c>
      <c r="BK461" t="s">
        <v>77</v>
      </c>
      <c r="BM461" t="s">
        <v>77</v>
      </c>
      <c r="BS461" t="s">
        <v>77</v>
      </c>
      <c r="BT461" t="s">
        <v>77</v>
      </c>
      <c r="BU461" t="s">
        <v>77</v>
      </c>
      <c r="BV461" t="s">
        <v>77</v>
      </c>
      <c r="BW461" t="s">
        <v>77</v>
      </c>
      <c r="BX461">
        <v>0</v>
      </c>
    </row>
    <row r="462" spans="1:76" x14ac:dyDescent="0.45">
      <c r="A462">
        <v>257</v>
      </c>
      <c r="B462" s="1">
        <v>45240.740277777775</v>
      </c>
      <c r="C462" t="s">
        <v>1388</v>
      </c>
      <c r="D462" t="s">
        <v>833</v>
      </c>
      <c r="E462" t="s">
        <v>869</v>
      </c>
      <c r="F462">
        <v>0</v>
      </c>
      <c r="G462" t="s">
        <v>1629</v>
      </c>
      <c r="H462" t="s">
        <v>1629</v>
      </c>
      <c r="I462" t="s">
        <v>1625</v>
      </c>
      <c r="J462" t="s">
        <v>542</v>
      </c>
      <c r="K462" t="s">
        <v>77</v>
      </c>
      <c r="L462" t="s">
        <v>74</v>
      </c>
      <c r="M462" t="s">
        <v>1398</v>
      </c>
      <c r="N462" t="s">
        <v>1399</v>
      </c>
      <c r="O462" t="s">
        <v>1330</v>
      </c>
      <c r="P462">
        <v>6120</v>
      </c>
      <c r="Q462" t="s">
        <v>76</v>
      </c>
      <c r="AE462" t="s">
        <v>77</v>
      </c>
      <c r="AG462" t="s">
        <v>77</v>
      </c>
      <c r="AH462" t="s">
        <v>77</v>
      </c>
      <c r="AJ462" t="s">
        <v>77</v>
      </c>
      <c r="AK462" t="s">
        <v>77</v>
      </c>
      <c r="AQ462" t="s">
        <v>77</v>
      </c>
      <c r="AT462" t="s">
        <v>77</v>
      </c>
      <c r="AU462" t="s">
        <v>77</v>
      </c>
      <c r="AV462" t="s">
        <v>77</v>
      </c>
      <c r="AX462" t="s">
        <v>77</v>
      </c>
      <c r="BA462" t="s">
        <v>77</v>
      </c>
      <c r="BB462" t="s">
        <v>77</v>
      </c>
      <c r="BG462" t="s">
        <v>77</v>
      </c>
      <c r="BJ462" t="s">
        <v>77</v>
      </c>
      <c r="BK462" t="s">
        <v>77</v>
      </c>
      <c r="BM462" t="s">
        <v>77</v>
      </c>
      <c r="BS462" t="s">
        <v>77</v>
      </c>
      <c r="BT462" t="s">
        <v>77</v>
      </c>
      <c r="BU462" t="s">
        <v>77</v>
      </c>
      <c r="BV462" t="s">
        <v>77</v>
      </c>
      <c r="BW462" t="s">
        <v>77</v>
      </c>
      <c r="BX462">
        <v>0</v>
      </c>
    </row>
    <row r="463" spans="1:76" x14ac:dyDescent="0.45">
      <c r="A463">
        <v>257</v>
      </c>
      <c r="B463" s="1">
        <v>45240.740277777775</v>
      </c>
      <c r="C463" t="s">
        <v>1388</v>
      </c>
      <c r="D463" t="s">
        <v>833</v>
      </c>
      <c r="E463" t="s">
        <v>869</v>
      </c>
      <c r="F463">
        <v>0</v>
      </c>
      <c r="G463" t="s">
        <v>1629</v>
      </c>
      <c r="H463" t="s">
        <v>1629</v>
      </c>
      <c r="I463" t="s">
        <v>1625</v>
      </c>
      <c r="J463" t="s">
        <v>542</v>
      </c>
      <c r="K463" t="s">
        <v>77</v>
      </c>
      <c r="L463" t="s">
        <v>74</v>
      </c>
      <c r="M463" t="s">
        <v>1400</v>
      </c>
      <c r="N463" t="s">
        <v>1401</v>
      </c>
      <c r="O463" t="s">
        <v>1330</v>
      </c>
      <c r="P463">
        <v>20000</v>
      </c>
      <c r="Q463" t="s">
        <v>76</v>
      </c>
      <c r="AE463" t="s">
        <v>77</v>
      </c>
      <c r="AG463" t="s">
        <v>77</v>
      </c>
      <c r="AH463" t="s">
        <v>77</v>
      </c>
      <c r="AJ463" t="s">
        <v>77</v>
      </c>
      <c r="AK463" t="s">
        <v>77</v>
      </c>
      <c r="AQ463" t="s">
        <v>77</v>
      </c>
      <c r="AT463" t="s">
        <v>77</v>
      </c>
      <c r="AU463" t="s">
        <v>77</v>
      </c>
      <c r="AV463" t="s">
        <v>77</v>
      </c>
      <c r="AX463" t="s">
        <v>77</v>
      </c>
      <c r="BA463" t="s">
        <v>77</v>
      </c>
      <c r="BB463" t="s">
        <v>77</v>
      </c>
      <c r="BG463" t="s">
        <v>77</v>
      </c>
      <c r="BJ463" t="s">
        <v>77</v>
      </c>
      <c r="BK463" t="s">
        <v>77</v>
      </c>
      <c r="BM463" t="s">
        <v>77</v>
      </c>
      <c r="BS463" t="s">
        <v>77</v>
      </c>
      <c r="BT463" t="s">
        <v>77</v>
      </c>
      <c r="BU463" t="s">
        <v>77</v>
      </c>
      <c r="BV463" t="s">
        <v>77</v>
      </c>
      <c r="BW463" t="s">
        <v>77</v>
      </c>
      <c r="BX463">
        <v>0</v>
      </c>
    </row>
    <row r="464" spans="1:76" x14ac:dyDescent="0.45">
      <c r="A464">
        <v>261</v>
      </c>
      <c r="B464" s="1">
        <v>45282.770138888889</v>
      </c>
      <c r="C464" t="s">
        <v>1402</v>
      </c>
      <c r="D464" t="s">
        <v>864</v>
      </c>
      <c r="E464" t="s">
        <v>1128</v>
      </c>
      <c r="F464">
        <v>0</v>
      </c>
      <c r="G464" t="s">
        <v>1634</v>
      </c>
      <c r="H464" t="s">
        <v>1634</v>
      </c>
      <c r="I464" t="s">
        <v>1623</v>
      </c>
      <c r="J464" t="s">
        <v>1402</v>
      </c>
      <c r="K464" t="s">
        <v>77</v>
      </c>
      <c r="L464" t="s">
        <v>74</v>
      </c>
      <c r="M464" t="s">
        <v>1403</v>
      </c>
      <c r="N464" t="s">
        <v>77</v>
      </c>
      <c r="O464" t="s">
        <v>75</v>
      </c>
      <c r="P464">
        <v>1239026</v>
      </c>
      <c r="Q464" t="s">
        <v>76</v>
      </c>
      <c r="AE464" t="s">
        <v>77</v>
      </c>
      <c r="AG464" t="s">
        <v>77</v>
      </c>
      <c r="AH464" t="s">
        <v>77</v>
      </c>
      <c r="AJ464" t="s">
        <v>77</v>
      </c>
      <c r="AK464" t="s">
        <v>77</v>
      </c>
      <c r="AQ464" t="s">
        <v>77</v>
      </c>
      <c r="AT464" t="s">
        <v>77</v>
      </c>
      <c r="AU464" t="s">
        <v>77</v>
      </c>
      <c r="AV464" t="s">
        <v>77</v>
      </c>
      <c r="AX464" t="s">
        <v>77</v>
      </c>
      <c r="BA464" t="s">
        <v>77</v>
      </c>
      <c r="BB464" t="s">
        <v>77</v>
      </c>
      <c r="BG464" t="s">
        <v>77</v>
      </c>
      <c r="BJ464" t="s">
        <v>77</v>
      </c>
      <c r="BK464" t="s">
        <v>77</v>
      </c>
      <c r="BM464" t="s">
        <v>77</v>
      </c>
      <c r="BS464" t="s">
        <v>77</v>
      </c>
      <c r="BT464" t="s">
        <v>77</v>
      </c>
      <c r="BU464" t="s">
        <v>77</v>
      </c>
      <c r="BV464" t="s">
        <v>77</v>
      </c>
      <c r="BW464" t="s">
        <v>77</v>
      </c>
      <c r="BX464">
        <v>0</v>
      </c>
    </row>
    <row r="465" spans="1:76" x14ac:dyDescent="0.45">
      <c r="A465">
        <v>261</v>
      </c>
      <c r="B465" s="1">
        <v>45282.770138888889</v>
      </c>
      <c r="C465" t="s">
        <v>1402</v>
      </c>
      <c r="D465" t="s">
        <v>864</v>
      </c>
      <c r="E465" t="s">
        <v>1128</v>
      </c>
      <c r="F465">
        <v>0</v>
      </c>
      <c r="G465" t="s">
        <v>1634</v>
      </c>
      <c r="H465" t="s">
        <v>1634</v>
      </c>
      <c r="I465" t="s">
        <v>1623</v>
      </c>
      <c r="J465" t="s">
        <v>1402</v>
      </c>
      <c r="K465" t="s">
        <v>77</v>
      </c>
      <c r="L465" t="s">
        <v>74</v>
      </c>
      <c r="M465" t="s">
        <v>1404</v>
      </c>
      <c r="N465" t="s">
        <v>77</v>
      </c>
      <c r="O465" t="s">
        <v>75</v>
      </c>
      <c r="P465">
        <v>100047</v>
      </c>
      <c r="Q465" t="s">
        <v>76</v>
      </c>
      <c r="AE465" t="s">
        <v>77</v>
      </c>
      <c r="AG465" t="s">
        <v>77</v>
      </c>
      <c r="AH465" t="s">
        <v>77</v>
      </c>
      <c r="AJ465" t="s">
        <v>77</v>
      </c>
      <c r="AK465" t="s">
        <v>77</v>
      </c>
      <c r="AQ465" t="s">
        <v>77</v>
      </c>
      <c r="AT465" t="s">
        <v>77</v>
      </c>
      <c r="AU465" t="s">
        <v>77</v>
      </c>
      <c r="AV465" t="s">
        <v>77</v>
      </c>
      <c r="AX465" t="s">
        <v>77</v>
      </c>
      <c r="BA465" t="s">
        <v>77</v>
      </c>
      <c r="BB465" t="s">
        <v>77</v>
      </c>
      <c r="BG465" t="s">
        <v>77</v>
      </c>
      <c r="BJ465" t="s">
        <v>77</v>
      </c>
      <c r="BK465" t="s">
        <v>77</v>
      </c>
      <c r="BM465" t="s">
        <v>77</v>
      </c>
      <c r="BS465" t="s">
        <v>77</v>
      </c>
      <c r="BT465" t="s">
        <v>77</v>
      </c>
      <c r="BU465" t="s">
        <v>77</v>
      </c>
      <c r="BV465" t="s">
        <v>77</v>
      </c>
      <c r="BW465" t="s">
        <v>77</v>
      </c>
      <c r="BX465">
        <v>0</v>
      </c>
    </row>
    <row r="466" spans="1:76" x14ac:dyDescent="0.45">
      <c r="A466">
        <v>261</v>
      </c>
      <c r="B466" s="1">
        <v>45282.770138888889</v>
      </c>
      <c r="C466" t="s">
        <v>1402</v>
      </c>
      <c r="D466" t="s">
        <v>864</v>
      </c>
      <c r="E466" t="s">
        <v>1128</v>
      </c>
      <c r="F466">
        <v>0</v>
      </c>
      <c r="G466" t="s">
        <v>1634</v>
      </c>
      <c r="H466" t="s">
        <v>1634</v>
      </c>
      <c r="I466" t="s">
        <v>1623</v>
      </c>
      <c r="J466" t="s">
        <v>1402</v>
      </c>
      <c r="K466" t="s">
        <v>77</v>
      </c>
      <c r="L466" t="s">
        <v>74</v>
      </c>
      <c r="M466" t="s">
        <v>1405</v>
      </c>
      <c r="N466" t="s">
        <v>77</v>
      </c>
      <c r="O466" t="s">
        <v>75</v>
      </c>
      <c r="P466">
        <v>370010</v>
      </c>
      <c r="Q466" t="s">
        <v>76</v>
      </c>
      <c r="AE466" t="s">
        <v>77</v>
      </c>
      <c r="AG466" t="s">
        <v>77</v>
      </c>
      <c r="AH466" t="s">
        <v>77</v>
      </c>
      <c r="AJ466" t="s">
        <v>77</v>
      </c>
      <c r="AK466" t="s">
        <v>77</v>
      </c>
      <c r="AQ466" t="s">
        <v>77</v>
      </c>
      <c r="AT466" t="s">
        <v>77</v>
      </c>
      <c r="AU466" t="s">
        <v>77</v>
      </c>
      <c r="AV466" t="s">
        <v>77</v>
      </c>
      <c r="AX466" t="s">
        <v>77</v>
      </c>
      <c r="BA466" t="s">
        <v>77</v>
      </c>
      <c r="BB466" t="s">
        <v>77</v>
      </c>
      <c r="BG466" t="s">
        <v>77</v>
      </c>
      <c r="BJ466" t="s">
        <v>77</v>
      </c>
      <c r="BK466" t="s">
        <v>77</v>
      </c>
      <c r="BM466" t="s">
        <v>77</v>
      </c>
      <c r="BS466" t="s">
        <v>77</v>
      </c>
      <c r="BT466" t="s">
        <v>77</v>
      </c>
      <c r="BU466" t="s">
        <v>77</v>
      </c>
      <c r="BV466" t="s">
        <v>77</v>
      </c>
      <c r="BW466" t="s">
        <v>77</v>
      </c>
      <c r="BX466">
        <v>0</v>
      </c>
    </row>
    <row r="467" spans="1:76" x14ac:dyDescent="0.45">
      <c r="A467">
        <v>261</v>
      </c>
      <c r="B467" s="1">
        <v>45282.770138888889</v>
      </c>
      <c r="C467" t="s">
        <v>1402</v>
      </c>
      <c r="D467" t="s">
        <v>864</v>
      </c>
      <c r="E467" t="s">
        <v>1128</v>
      </c>
      <c r="F467">
        <v>0</v>
      </c>
      <c r="G467" t="s">
        <v>1634</v>
      </c>
      <c r="H467" t="s">
        <v>1634</v>
      </c>
      <c r="I467" t="s">
        <v>1623</v>
      </c>
      <c r="J467" t="s">
        <v>1402</v>
      </c>
      <c r="K467" t="s">
        <v>77</v>
      </c>
      <c r="L467" t="s">
        <v>74</v>
      </c>
      <c r="M467" t="s">
        <v>1406</v>
      </c>
      <c r="N467" t="s">
        <v>77</v>
      </c>
      <c r="O467" t="s">
        <v>75</v>
      </c>
      <c r="P467">
        <v>522073</v>
      </c>
      <c r="Q467" t="s">
        <v>76</v>
      </c>
      <c r="AE467" t="s">
        <v>77</v>
      </c>
      <c r="AG467" t="s">
        <v>77</v>
      </c>
      <c r="AH467" t="s">
        <v>77</v>
      </c>
      <c r="AJ467" t="s">
        <v>77</v>
      </c>
      <c r="AK467" t="s">
        <v>77</v>
      </c>
      <c r="AQ467" t="s">
        <v>77</v>
      </c>
      <c r="AT467" t="s">
        <v>77</v>
      </c>
      <c r="AU467" t="s">
        <v>77</v>
      </c>
      <c r="AV467" t="s">
        <v>77</v>
      </c>
      <c r="AX467" t="s">
        <v>77</v>
      </c>
      <c r="BA467" t="s">
        <v>77</v>
      </c>
      <c r="BB467" t="s">
        <v>77</v>
      </c>
      <c r="BG467" t="s">
        <v>77</v>
      </c>
      <c r="BJ467" t="s">
        <v>77</v>
      </c>
      <c r="BK467" t="s">
        <v>77</v>
      </c>
      <c r="BM467" t="s">
        <v>77</v>
      </c>
      <c r="BS467" t="s">
        <v>77</v>
      </c>
      <c r="BT467" t="s">
        <v>77</v>
      </c>
      <c r="BU467" t="s">
        <v>77</v>
      </c>
      <c r="BV467" t="s">
        <v>77</v>
      </c>
      <c r="BW467" t="s">
        <v>77</v>
      </c>
      <c r="BX467">
        <v>0</v>
      </c>
    </row>
    <row r="468" spans="1:76" x14ac:dyDescent="0.45">
      <c r="A468">
        <v>261</v>
      </c>
      <c r="B468" s="1">
        <v>45282.770138888889</v>
      </c>
      <c r="C468" t="s">
        <v>1402</v>
      </c>
      <c r="D468" t="s">
        <v>864</v>
      </c>
      <c r="E468" t="s">
        <v>1128</v>
      </c>
      <c r="F468">
        <v>0</v>
      </c>
      <c r="G468" t="s">
        <v>1634</v>
      </c>
      <c r="H468" t="s">
        <v>1634</v>
      </c>
      <c r="I468" t="s">
        <v>1623</v>
      </c>
      <c r="J468" t="s">
        <v>1402</v>
      </c>
      <c r="K468" t="s">
        <v>77</v>
      </c>
      <c r="L468" t="s">
        <v>74</v>
      </c>
      <c r="M468" t="s">
        <v>1407</v>
      </c>
      <c r="N468" t="s">
        <v>77</v>
      </c>
      <c r="O468" t="s">
        <v>75</v>
      </c>
      <c r="P468">
        <v>756036</v>
      </c>
      <c r="Q468" t="s">
        <v>76</v>
      </c>
      <c r="AE468" t="s">
        <v>77</v>
      </c>
      <c r="AG468" t="s">
        <v>77</v>
      </c>
      <c r="AH468" t="s">
        <v>77</v>
      </c>
      <c r="AJ468" t="s">
        <v>77</v>
      </c>
      <c r="AK468" t="s">
        <v>77</v>
      </c>
      <c r="AQ468" t="s">
        <v>77</v>
      </c>
      <c r="AT468" t="s">
        <v>77</v>
      </c>
      <c r="AU468" t="s">
        <v>77</v>
      </c>
      <c r="AV468" t="s">
        <v>77</v>
      </c>
      <c r="AX468" t="s">
        <v>77</v>
      </c>
      <c r="BA468" t="s">
        <v>77</v>
      </c>
      <c r="BB468" t="s">
        <v>77</v>
      </c>
      <c r="BG468" t="s">
        <v>77</v>
      </c>
      <c r="BJ468" t="s">
        <v>77</v>
      </c>
      <c r="BK468" t="s">
        <v>77</v>
      </c>
      <c r="BM468" t="s">
        <v>77</v>
      </c>
      <c r="BS468" t="s">
        <v>77</v>
      </c>
      <c r="BT468" t="s">
        <v>77</v>
      </c>
      <c r="BU468" t="s">
        <v>77</v>
      </c>
      <c r="BV468" t="s">
        <v>77</v>
      </c>
      <c r="BW468" t="s">
        <v>77</v>
      </c>
      <c r="BX468">
        <v>0</v>
      </c>
    </row>
    <row r="469" spans="1:76" x14ac:dyDescent="0.45">
      <c r="A469">
        <v>261</v>
      </c>
      <c r="B469" s="1">
        <v>45282.770138888889</v>
      </c>
      <c r="C469" t="s">
        <v>1402</v>
      </c>
      <c r="D469" t="s">
        <v>864</v>
      </c>
      <c r="E469" t="s">
        <v>1128</v>
      </c>
      <c r="F469">
        <v>0</v>
      </c>
      <c r="G469" t="s">
        <v>1634</v>
      </c>
      <c r="H469" t="s">
        <v>1634</v>
      </c>
      <c r="I469" t="s">
        <v>1623</v>
      </c>
      <c r="J469" t="s">
        <v>1402</v>
      </c>
      <c r="K469" t="s">
        <v>77</v>
      </c>
      <c r="L469" t="s">
        <v>74</v>
      </c>
      <c r="M469" t="s">
        <v>1408</v>
      </c>
      <c r="N469" t="s">
        <v>77</v>
      </c>
      <c r="O469" t="s">
        <v>75</v>
      </c>
      <c r="P469">
        <v>1699979</v>
      </c>
      <c r="Q469" t="s">
        <v>76</v>
      </c>
      <c r="AE469" t="s">
        <v>77</v>
      </c>
      <c r="AG469" t="s">
        <v>77</v>
      </c>
      <c r="AH469" t="s">
        <v>77</v>
      </c>
      <c r="AJ469" t="s">
        <v>77</v>
      </c>
      <c r="AK469" t="s">
        <v>77</v>
      </c>
      <c r="AQ469" t="s">
        <v>77</v>
      </c>
      <c r="AT469" t="s">
        <v>77</v>
      </c>
      <c r="AU469" t="s">
        <v>77</v>
      </c>
      <c r="AV469" t="s">
        <v>77</v>
      </c>
      <c r="AX469" t="s">
        <v>77</v>
      </c>
      <c r="BA469" t="s">
        <v>77</v>
      </c>
      <c r="BB469" t="s">
        <v>77</v>
      </c>
      <c r="BG469" t="s">
        <v>77</v>
      </c>
      <c r="BJ469" t="s">
        <v>77</v>
      </c>
      <c r="BK469" t="s">
        <v>77</v>
      </c>
      <c r="BM469" t="s">
        <v>77</v>
      </c>
      <c r="BS469" t="s">
        <v>77</v>
      </c>
      <c r="BT469" t="s">
        <v>77</v>
      </c>
      <c r="BU469" t="s">
        <v>77</v>
      </c>
      <c r="BV469" t="s">
        <v>77</v>
      </c>
      <c r="BW469" t="s">
        <v>77</v>
      </c>
      <c r="BX469">
        <v>0</v>
      </c>
    </row>
    <row r="470" spans="1:76" x14ac:dyDescent="0.45">
      <c r="A470">
        <v>261</v>
      </c>
      <c r="B470" s="1">
        <v>45282.770138888889</v>
      </c>
      <c r="C470" t="s">
        <v>1402</v>
      </c>
      <c r="D470" t="s">
        <v>864</v>
      </c>
      <c r="E470" t="s">
        <v>1128</v>
      </c>
      <c r="F470">
        <v>0</v>
      </c>
      <c r="G470" t="s">
        <v>1634</v>
      </c>
      <c r="H470" t="s">
        <v>1634</v>
      </c>
      <c r="I470" t="s">
        <v>1623</v>
      </c>
      <c r="J470" t="s">
        <v>1402</v>
      </c>
      <c r="K470" t="s">
        <v>77</v>
      </c>
      <c r="L470" t="s">
        <v>74</v>
      </c>
      <c r="M470" t="s">
        <v>1409</v>
      </c>
      <c r="N470" t="s">
        <v>77</v>
      </c>
      <c r="O470" t="s">
        <v>75</v>
      </c>
      <c r="P470">
        <v>1857970</v>
      </c>
      <c r="Q470" t="s">
        <v>76</v>
      </c>
      <c r="AE470" t="s">
        <v>77</v>
      </c>
      <c r="AG470" t="s">
        <v>77</v>
      </c>
      <c r="AH470" t="s">
        <v>77</v>
      </c>
      <c r="AJ470" t="s">
        <v>77</v>
      </c>
      <c r="AK470" t="s">
        <v>77</v>
      </c>
      <c r="AQ470" t="s">
        <v>77</v>
      </c>
      <c r="AT470" t="s">
        <v>77</v>
      </c>
      <c r="AU470" t="s">
        <v>77</v>
      </c>
      <c r="AV470" t="s">
        <v>77</v>
      </c>
      <c r="AX470" t="s">
        <v>77</v>
      </c>
      <c r="BA470" t="s">
        <v>77</v>
      </c>
      <c r="BB470" t="s">
        <v>77</v>
      </c>
      <c r="BG470" t="s">
        <v>77</v>
      </c>
      <c r="BJ470" t="s">
        <v>77</v>
      </c>
      <c r="BK470" t="s">
        <v>77</v>
      </c>
      <c r="BM470" t="s">
        <v>77</v>
      </c>
      <c r="BS470" t="s">
        <v>77</v>
      </c>
      <c r="BT470" t="s">
        <v>77</v>
      </c>
      <c r="BU470" t="s">
        <v>77</v>
      </c>
      <c r="BV470" t="s">
        <v>77</v>
      </c>
      <c r="BW470" t="s">
        <v>77</v>
      </c>
      <c r="BX470">
        <v>0</v>
      </c>
    </row>
    <row r="471" spans="1:76" x14ac:dyDescent="0.45">
      <c r="A471">
        <v>261</v>
      </c>
      <c r="B471" s="1">
        <v>45282.770138888889</v>
      </c>
      <c r="C471" t="s">
        <v>1402</v>
      </c>
      <c r="D471" t="s">
        <v>864</v>
      </c>
      <c r="E471" t="s">
        <v>1128</v>
      </c>
      <c r="F471">
        <v>0</v>
      </c>
      <c r="G471" t="s">
        <v>1634</v>
      </c>
      <c r="H471" t="s">
        <v>1634</v>
      </c>
      <c r="I471" t="s">
        <v>1623</v>
      </c>
      <c r="J471" t="s">
        <v>1402</v>
      </c>
      <c r="K471" t="s">
        <v>77</v>
      </c>
      <c r="L471" t="s">
        <v>74</v>
      </c>
      <c r="M471" t="s">
        <v>1410</v>
      </c>
      <c r="N471" t="s">
        <v>77</v>
      </c>
      <c r="O471" t="s">
        <v>75</v>
      </c>
      <c r="P471">
        <v>2107661</v>
      </c>
      <c r="Q471" t="s">
        <v>76</v>
      </c>
      <c r="AE471" t="s">
        <v>77</v>
      </c>
      <c r="AG471" t="s">
        <v>77</v>
      </c>
      <c r="AH471" t="s">
        <v>77</v>
      </c>
      <c r="AJ471" t="s">
        <v>77</v>
      </c>
      <c r="AK471" t="s">
        <v>77</v>
      </c>
      <c r="AQ471" t="s">
        <v>77</v>
      </c>
      <c r="AT471" t="s">
        <v>77</v>
      </c>
      <c r="AU471" t="s">
        <v>77</v>
      </c>
      <c r="AV471" t="s">
        <v>77</v>
      </c>
      <c r="AX471" t="s">
        <v>77</v>
      </c>
      <c r="BA471" t="s">
        <v>77</v>
      </c>
      <c r="BB471" t="s">
        <v>77</v>
      </c>
      <c r="BG471" t="s">
        <v>77</v>
      </c>
      <c r="BJ471" t="s">
        <v>77</v>
      </c>
      <c r="BK471" t="s">
        <v>77</v>
      </c>
      <c r="BM471" t="s">
        <v>77</v>
      </c>
      <c r="BS471" t="s">
        <v>77</v>
      </c>
      <c r="BT471" t="s">
        <v>77</v>
      </c>
      <c r="BU471" t="s">
        <v>77</v>
      </c>
      <c r="BV471" t="s">
        <v>77</v>
      </c>
      <c r="BW471" t="s">
        <v>77</v>
      </c>
      <c r="BX471">
        <v>0</v>
      </c>
    </row>
    <row r="472" spans="1:76" x14ac:dyDescent="0.45">
      <c r="A472">
        <v>261</v>
      </c>
      <c r="B472" s="1">
        <v>45282.770138888889</v>
      </c>
      <c r="C472" t="s">
        <v>1402</v>
      </c>
      <c r="D472" t="s">
        <v>864</v>
      </c>
      <c r="E472" t="s">
        <v>1128</v>
      </c>
      <c r="F472">
        <v>0</v>
      </c>
      <c r="G472" t="s">
        <v>1634</v>
      </c>
      <c r="H472" t="s">
        <v>1634</v>
      </c>
      <c r="I472" t="s">
        <v>1623</v>
      </c>
      <c r="J472" t="s">
        <v>1402</v>
      </c>
      <c r="K472" t="s">
        <v>77</v>
      </c>
      <c r="L472" t="s">
        <v>74</v>
      </c>
      <c r="M472" t="s">
        <v>1411</v>
      </c>
      <c r="N472" t="s">
        <v>77</v>
      </c>
      <c r="O472" t="s">
        <v>75</v>
      </c>
      <c r="P472">
        <v>2017518</v>
      </c>
      <c r="Q472" t="s">
        <v>76</v>
      </c>
      <c r="AE472" t="s">
        <v>77</v>
      </c>
      <c r="AG472" t="s">
        <v>77</v>
      </c>
      <c r="AH472" t="s">
        <v>77</v>
      </c>
      <c r="AJ472" t="s">
        <v>77</v>
      </c>
      <c r="AK472" t="s">
        <v>77</v>
      </c>
      <c r="AQ472" t="s">
        <v>77</v>
      </c>
      <c r="AT472" t="s">
        <v>77</v>
      </c>
      <c r="AU472" t="s">
        <v>77</v>
      </c>
      <c r="AV472" t="s">
        <v>77</v>
      </c>
      <c r="AX472" t="s">
        <v>77</v>
      </c>
      <c r="BA472" t="s">
        <v>77</v>
      </c>
      <c r="BB472" t="s">
        <v>77</v>
      </c>
      <c r="BG472" t="s">
        <v>77</v>
      </c>
      <c r="BJ472" t="s">
        <v>77</v>
      </c>
      <c r="BK472" t="s">
        <v>77</v>
      </c>
      <c r="BM472" t="s">
        <v>77</v>
      </c>
      <c r="BS472" t="s">
        <v>77</v>
      </c>
      <c r="BT472" t="s">
        <v>77</v>
      </c>
      <c r="BU472" t="s">
        <v>77</v>
      </c>
      <c r="BV472" t="s">
        <v>77</v>
      </c>
      <c r="BW472" t="s">
        <v>77</v>
      </c>
      <c r="BX472">
        <v>0</v>
      </c>
    </row>
    <row r="473" spans="1:76" x14ac:dyDescent="0.45">
      <c r="A473">
        <v>261</v>
      </c>
      <c r="B473" s="1">
        <v>45282.770138888889</v>
      </c>
      <c r="C473" t="s">
        <v>1402</v>
      </c>
      <c r="D473" t="s">
        <v>864</v>
      </c>
      <c r="E473" t="s">
        <v>1128</v>
      </c>
      <c r="F473">
        <v>0</v>
      </c>
      <c r="G473" t="s">
        <v>1634</v>
      </c>
      <c r="H473" t="s">
        <v>1634</v>
      </c>
      <c r="I473" t="s">
        <v>1623</v>
      </c>
      <c r="J473" t="s">
        <v>1402</v>
      </c>
      <c r="K473" t="s">
        <v>77</v>
      </c>
      <c r="L473" t="s">
        <v>74</v>
      </c>
      <c r="M473" t="s">
        <v>1412</v>
      </c>
      <c r="N473" t="s">
        <v>77</v>
      </c>
      <c r="O473" t="s">
        <v>75</v>
      </c>
      <c r="P473">
        <v>1844578</v>
      </c>
      <c r="Q473" t="s">
        <v>76</v>
      </c>
      <c r="AE473" t="s">
        <v>77</v>
      </c>
      <c r="AG473" t="s">
        <v>77</v>
      </c>
      <c r="AH473" t="s">
        <v>77</v>
      </c>
      <c r="AJ473" t="s">
        <v>77</v>
      </c>
      <c r="AK473" t="s">
        <v>77</v>
      </c>
      <c r="AQ473" t="s">
        <v>77</v>
      </c>
      <c r="AT473" t="s">
        <v>77</v>
      </c>
      <c r="AU473" t="s">
        <v>77</v>
      </c>
      <c r="AV473" t="s">
        <v>77</v>
      </c>
      <c r="AX473" t="s">
        <v>77</v>
      </c>
      <c r="BA473" t="s">
        <v>77</v>
      </c>
      <c r="BB473" t="s">
        <v>77</v>
      </c>
      <c r="BG473" t="s">
        <v>77</v>
      </c>
      <c r="BJ473" t="s">
        <v>77</v>
      </c>
      <c r="BK473" t="s">
        <v>77</v>
      </c>
      <c r="BM473" t="s">
        <v>77</v>
      </c>
      <c r="BS473" t="s">
        <v>77</v>
      </c>
      <c r="BT473" t="s">
        <v>77</v>
      </c>
      <c r="BU473" t="s">
        <v>77</v>
      </c>
      <c r="BV473" t="s">
        <v>77</v>
      </c>
      <c r="BW473" t="s">
        <v>77</v>
      </c>
      <c r="BX473">
        <v>0</v>
      </c>
    </row>
    <row r="474" spans="1:76" x14ac:dyDescent="0.45">
      <c r="A474">
        <v>261</v>
      </c>
      <c r="B474" s="1">
        <v>45282.770138888889</v>
      </c>
      <c r="C474" t="s">
        <v>1402</v>
      </c>
      <c r="D474" t="s">
        <v>864</v>
      </c>
      <c r="E474" t="s">
        <v>1128</v>
      </c>
      <c r="F474">
        <v>0</v>
      </c>
      <c r="G474" t="s">
        <v>1634</v>
      </c>
      <c r="H474" t="s">
        <v>1634</v>
      </c>
      <c r="I474" t="s">
        <v>1623</v>
      </c>
      <c r="J474" t="s">
        <v>1402</v>
      </c>
      <c r="K474" t="s">
        <v>77</v>
      </c>
      <c r="L474" t="s">
        <v>74</v>
      </c>
      <c r="M474" t="s">
        <v>1413</v>
      </c>
      <c r="N474" t="s">
        <v>77</v>
      </c>
      <c r="O474" t="s">
        <v>75</v>
      </c>
      <c r="P474">
        <v>2237844</v>
      </c>
      <c r="Q474" t="s">
        <v>76</v>
      </c>
      <c r="AE474" t="s">
        <v>77</v>
      </c>
      <c r="AG474" t="s">
        <v>77</v>
      </c>
      <c r="AH474" t="s">
        <v>77</v>
      </c>
      <c r="AJ474" t="s">
        <v>77</v>
      </c>
      <c r="AK474" t="s">
        <v>77</v>
      </c>
      <c r="AQ474" t="s">
        <v>77</v>
      </c>
      <c r="AT474" t="s">
        <v>77</v>
      </c>
      <c r="AU474" t="s">
        <v>77</v>
      </c>
      <c r="AV474" t="s">
        <v>77</v>
      </c>
      <c r="AX474" t="s">
        <v>77</v>
      </c>
      <c r="BA474" t="s">
        <v>77</v>
      </c>
      <c r="BB474" t="s">
        <v>77</v>
      </c>
      <c r="BG474" t="s">
        <v>77</v>
      </c>
      <c r="BJ474" t="s">
        <v>77</v>
      </c>
      <c r="BK474" t="s">
        <v>77</v>
      </c>
      <c r="BM474" t="s">
        <v>77</v>
      </c>
      <c r="BS474" t="s">
        <v>77</v>
      </c>
      <c r="BT474" t="s">
        <v>77</v>
      </c>
      <c r="BU474" t="s">
        <v>77</v>
      </c>
      <c r="BV474" t="s">
        <v>77</v>
      </c>
      <c r="BW474" t="s">
        <v>77</v>
      </c>
      <c r="BX474">
        <v>0</v>
      </c>
    </row>
    <row r="475" spans="1:76" x14ac:dyDescent="0.45">
      <c r="A475">
        <v>261</v>
      </c>
      <c r="B475" s="1">
        <v>45282.770138888889</v>
      </c>
      <c r="C475" t="s">
        <v>1402</v>
      </c>
      <c r="D475" t="s">
        <v>864</v>
      </c>
      <c r="E475" t="s">
        <v>1128</v>
      </c>
      <c r="F475">
        <v>0</v>
      </c>
      <c r="G475" t="s">
        <v>1634</v>
      </c>
      <c r="H475" t="s">
        <v>1634</v>
      </c>
      <c r="I475" t="s">
        <v>1623</v>
      </c>
      <c r="J475" t="s">
        <v>1402</v>
      </c>
      <c r="K475" t="s">
        <v>77</v>
      </c>
      <c r="L475" t="s">
        <v>74</v>
      </c>
      <c r="M475" t="s">
        <v>1414</v>
      </c>
      <c r="N475" t="s">
        <v>77</v>
      </c>
      <c r="O475" t="s">
        <v>75</v>
      </c>
      <c r="P475">
        <v>2704140</v>
      </c>
      <c r="Q475" t="s">
        <v>76</v>
      </c>
      <c r="AE475" t="s">
        <v>77</v>
      </c>
      <c r="AG475" t="s">
        <v>77</v>
      </c>
      <c r="AH475" t="s">
        <v>77</v>
      </c>
      <c r="AJ475" t="s">
        <v>77</v>
      </c>
      <c r="AK475" t="s">
        <v>77</v>
      </c>
      <c r="AQ475" t="s">
        <v>77</v>
      </c>
      <c r="AT475" t="s">
        <v>77</v>
      </c>
      <c r="AU475" t="s">
        <v>77</v>
      </c>
      <c r="AV475" t="s">
        <v>77</v>
      </c>
      <c r="AX475" t="s">
        <v>77</v>
      </c>
      <c r="BA475" t="s">
        <v>77</v>
      </c>
      <c r="BB475" t="s">
        <v>77</v>
      </c>
      <c r="BG475" t="s">
        <v>77</v>
      </c>
      <c r="BJ475" t="s">
        <v>77</v>
      </c>
      <c r="BK475" t="s">
        <v>77</v>
      </c>
      <c r="BM475" t="s">
        <v>77</v>
      </c>
      <c r="BS475" t="s">
        <v>77</v>
      </c>
      <c r="BT475" t="s">
        <v>77</v>
      </c>
      <c r="BU475" t="s">
        <v>77</v>
      </c>
      <c r="BV475" t="s">
        <v>77</v>
      </c>
      <c r="BW475" t="s">
        <v>77</v>
      </c>
      <c r="BX475">
        <v>0</v>
      </c>
    </row>
    <row r="476" spans="1:76" x14ac:dyDescent="0.45">
      <c r="A476">
        <v>261</v>
      </c>
      <c r="B476" s="1">
        <v>45282.770138888889</v>
      </c>
      <c r="C476" t="s">
        <v>1402</v>
      </c>
      <c r="D476" t="s">
        <v>864</v>
      </c>
      <c r="E476" t="s">
        <v>1128</v>
      </c>
      <c r="F476">
        <v>0</v>
      </c>
      <c r="G476" t="s">
        <v>1634</v>
      </c>
      <c r="H476" t="s">
        <v>1634</v>
      </c>
      <c r="I476" t="s">
        <v>1623</v>
      </c>
      <c r="J476" t="s">
        <v>1402</v>
      </c>
      <c r="K476" t="s">
        <v>77</v>
      </c>
      <c r="L476" t="s">
        <v>74</v>
      </c>
      <c r="M476" t="s">
        <v>1415</v>
      </c>
      <c r="N476" t="s">
        <v>77</v>
      </c>
      <c r="O476" t="s">
        <v>75</v>
      </c>
      <c r="P476">
        <v>2103934</v>
      </c>
      <c r="Q476" t="s">
        <v>76</v>
      </c>
      <c r="AE476" t="s">
        <v>77</v>
      </c>
      <c r="AG476" t="s">
        <v>77</v>
      </c>
      <c r="AH476" t="s">
        <v>77</v>
      </c>
      <c r="AJ476" t="s">
        <v>77</v>
      </c>
      <c r="AK476" t="s">
        <v>77</v>
      </c>
      <c r="AQ476" t="s">
        <v>77</v>
      </c>
      <c r="AT476" t="s">
        <v>77</v>
      </c>
      <c r="AU476" t="s">
        <v>77</v>
      </c>
      <c r="AV476" t="s">
        <v>77</v>
      </c>
      <c r="AX476" t="s">
        <v>77</v>
      </c>
      <c r="BA476" t="s">
        <v>77</v>
      </c>
      <c r="BB476" t="s">
        <v>77</v>
      </c>
      <c r="BG476" t="s">
        <v>77</v>
      </c>
      <c r="BJ476" t="s">
        <v>77</v>
      </c>
      <c r="BK476" t="s">
        <v>77</v>
      </c>
      <c r="BM476" t="s">
        <v>77</v>
      </c>
      <c r="BS476" t="s">
        <v>77</v>
      </c>
      <c r="BT476" t="s">
        <v>77</v>
      </c>
      <c r="BU476" t="s">
        <v>77</v>
      </c>
      <c r="BV476" t="s">
        <v>77</v>
      </c>
      <c r="BW476" t="s">
        <v>77</v>
      </c>
      <c r="BX476">
        <v>0</v>
      </c>
    </row>
    <row r="477" spans="1:76" x14ac:dyDescent="0.45">
      <c r="A477">
        <v>262</v>
      </c>
      <c r="B477" s="1">
        <v>45309.720138888886</v>
      </c>
      <c r="C477" t="s">
        <v>1416</v>
      </c>
      <c r="D477" t="s">
        <v>864</v>
      </c>
      <c r="E477" t="s">
        <v>1128</v>
      </c>
      <c r="F477">
        <v>1</v>
      </c>
      <c r="G477" t="s">
        <v>1633</v>
      </c>
      <c r="H477" t="s">
        <v>1633</v>
      </c>
      <c r="I477" t="s">
        <v>1623</v>
      </c>
      <c r="J477" t="s">
        <v>542</v>
      </c>
      <c r="K477" t="s">
        <v>1417</v>
      </c>
      <c r="L477" t="s">
        <v>74</v>
      </c>
      <c r="M477" t="s">
        <v>1418</v>
      </c>
      <c r="N477" t="s">
        <v>1419</v>
      </c>
      <c r="O477" t="s">
        <v>75</v>
      </c>
      <c r="P477">
        <v>1237603</v>
      </c>
      <c r="Q477" t="s">
        <v>76</v>
      </c>
      <c r="R477">
        <v>1237603</v>
      </c>
      <c r="Y477">
        <v>0</v>
      </c>
      <c r="Z477">
        <v>0</v>
      </c>
      <c r="AA477">
        <v>0</v>
      </c>
      <c r="AB477">
        <v>0</v>
      </c>
      <c r="AC477">
        <v>0</v>
      </c>
      <c r="AD477">
        <v>0</v>
      </c>
      <c r="AE477" t="s">
        <v>77</v>
      </c>
      <c r="AG477" t="s">
        <v>77</v>
      </c>
      <c r="AH477" t="s">
        <v>98</v>
      </c>
      <c r="AI477">
        <v>82500</v>
      </c>
      <c r="AJ477" t="s">
        <v>77</v>
      </c>
      <c r="AK477" t="s">
        <v>77</v>
      </c>
      <c r="AL477">
        <v>0</v>
      </c>
      <c r="AM477">
        <v>0</v>
      </c>
      <c r="AN477">
        <v>0</v>
      </c>
      <c r="AO477">
        <v>0</v>
      </c>
      <c r="AP477">
        <v>0</v>
      </c>
      <c r="AQ477" t="s">
        <v>77</v>
      </c>
      <c r="AR477">
        <v>1350</v>
      </c>
      <c r="AS477">
        <v>0</v>
      </c>
      <c r="AT477" t="s">
        <v>1420</v>
      </c>
      <c r="AU477" t="s">
        <v>77</v>
      </c>
      <c r="AV477" t="s">
        <v>98</v>
      </c>
      <c r="AW477">
        <v>57054</v>
      </c>
      <c r="AX477" t="s">
        <v>77</v>
      </c>
      <c r="AY477">
        <v>0</v>
      </c>
      <c r="AZ477">
        <v>0</v>
      </c>
      <c r="BA477" t="s">
        <v>77</v>
      </c>
      <c r="BB477" t="s">
        <v>98</v>
      </c>
      <c r="BC477">
        <v>0</v>
      </c>
      <c r="BD477">
        <v>67775</v>
      </c>
      <c r="BE477">
        <v>0</v>
      </c>
      <c r="BG477" t="s">
        <v>98</v>
      </c>
      <c r="BJ477" t="s">
        <v>77</v>
      </c>
      <c r="BK477" t="s">
        <v>77</v>
      </c>
      <c r="BM477" t="s">
        <v>77</v>
      </c>
      <c r="BN477">
        <v>0</v>
      </c>
      <c r="BR477">
        <v>0</v>
      </c>
      <c r="BS477" t="s">
        <v>77</v>
      </c>
      <c r="BT477" t="s">
        <v>98</v>
      </c>
      <c r="BU477" t="s">
        <v>77</v>
      </c>
      <c r="BV477" t="s">
        <v>77</v>
      </c>
      <c r="BW477" t="s">
        <v>77</v>
      </c>
      <c r="BX477">
        <v>0</v>
      </c>
    </row>
    <row r="478" spans="1:76" x14ac:dyDescent="0.45">
      <c r="A478">
        <v>262</v>
      </c>
      <c r="B478" s="1">
        <v>45309.720138888886</v>
      </c>
      <c r="C478" t="s">
        <v>1416</v>
      </c>
      <c r="D478" t="s">
        <v>864</v>
      </c>
      <c r="E478" t="s">
        <v>1128</v>
      </c>
      <c r="F478">
        <v>1</v>
      </c>
      <c r="G478" t="s">
        <v>1633</v>
      </c>
      <c r="H478" t="s">
        <v>1633</v>
      </c>
      <c r="I478" t="s">
        <v>1623</v>
      </c>
      <c r="J478" t="s">
        <v>542</v>
      </c>
      <c r="K478" t="s">
        <v>594</v>
      </c>
      <c r="L478" t="s">
        <v>87</v>
      </c>
      <c r="M478" t="s">
        <v>841</v>
      </c>
      <c r="N478" t="s">
        <v>1421</v>
      </c>
      <c r="O478" t="s">
        <v>75</v>
      </c>
      <c r="P478">
        <v>178673</v>
      </c>
      <c r="Q478" t="s">
        <v>76</v>
      </c>
      <c r="R478">
        <v>178673</v>
      </c>
      <c r="Y478">
        <v>0</v>
      </c>
      <c r="Z478">
        <v>0</v>
      </c>
      <c r="AA478">
        <v>0</v>
      </c>
      <c r="AB478">
        <v>0</v>
      </c>
      <c r="AC478">
        <v>0</v>
      </c>
      <c r="AD478">
        <v>0</v>
      </c>
      <c r="AE478" t="s">
        <v>77</v>
      </c>
      <c r="AG478" t="s">
        <v>77</v>
      </c>
      <c r="AH478" t="s">
        <v>98</v>
      </c>
      <c r="AI478">
        <v>0</v>
      </c>
      <c r="AJ478" t="s">
        <v>77</v>
      </c>
      <c r="AK478" t="s">
        <v>77</v>
      </c>
      <c r="AL478">
        <v>0</v>
      </c>
      <c r="AM478">
        <v>0</v>
      </c>
      <c r="AN478">
        <v>0</v>
      </c>
      <c r="AO478">
        <v>0</v>
      </c>
      <c r="AP478">
        <v>0</v>
      </c>
      <c r="AQ478" t="s">
        <v>77</v>
      </c>
      <c r="AR478">
        <v>0</v>
      </c>
      <c r="AS478">
        <v>0</v>
      </c>
      <c r="AT478" t="s">
        <v>98</v>
      </c>
      <c r="AU478" t="s">
        <v>77</v>
      </c>
      <c r="AV478" t="s">
        <v>98</v>
      </c>
      <c r="AW478">
        <v>0</v>
      </c>
      <c r="AX478" t="s">
        <v>77</v>
      </c>
      <c r="AY478">
        <v>0</v>
      </c>
      <c r="AZ478">
        <v>0</v>
      </c>
      <c r="BA478" t="s">
        <v>77</v>
      </c>
      <c r="BB478" t="s">
        <v>98</v>
      </c>
      <c r="BC478">
        <v>0</v>
      </c>
      <c r="BD478">
        <v>0</v>
      </c>
      <c r="BE478">
        <v>0</v>
      </c>
      <c r="BG478" t="s">
        <v>98</v>
      </c>
      <c r="BJ478" t="s">
        <v>77</v>
      </c>
      <c r="BK478" t="s">
        <v>77</v>
      </c>
      <c r="BM478" t="s">
        <v>77</v>
      </c>
      <c r="BN478">
        <v>0</v>
      </c>
      <c r="BR478">
        <v>0</v>
      </c>
      <c r="BS478" t="s">
        <v>77</v>
      </c>
      <c r="BT478" t="s">
        <v>1422</v>
      </c>
      <c r="BU478" t="s">
        <v>77</v>
      </c>
      <c r="BV478" t="s">
        <v>77</v>
      </c>
      <c r="BW478" t="s">
        <v>77</v>
      </c>
      <c r="BX478">
        <v>0</v>
      </c>
    </row>
    <row r="479" spans="1:76" x14ac:dyDescent="0.45">
      <c r="A479">
        <v>262</v>
      </c>
      <c r="B479" s="1">
        <v>45309.720138888886</v>
      </c>
      <c r="C479" t="s">
        <v>1416</v>
      </c>
      <c r="D479" t="s">
        <v>864</v>
      </c>
      <c r="E479" t="s">
        <v>1128</v>
      </c>
      <c r="F479">
        <v>1</v>
      </c>
      <c r="G479" t="s">
        <v>1633</v>
      </c>
      <c r="H479" t="s">
        <v>1633</v>
      </c>
      <c r="I479" t="s">
        <v>1623</v>
      </c>
      <c r="J479" t="s">
        <v>542</v>
      </c>
      <c r="K479" t="s">
        <v>584</v>
      </c>
      <c r="L479" t="s">
        <v>78</v>
      </c>
      <c r="M479" t="s">
        <v>1423</v>
      </c>
      <c r="N479" t="s">
        <v>1424</v>
      </c>
      <c r="O479" t="s">
        <v>75</v>
      </c>
      <c r="P479">
        <v>210000</v>
      </c>
      <c r="Q479" t="s">
        <v>76</v>
      </c>
      <c r="R479">
        <v>210000</v>
      </c>
      <c r="Y479">
        <v>0</v>
      </c>
      <c r="Z479">
        <v>0</v>
      </c>
      <c r="AA479">
        <v>0</v>
      </c>
      <c r="AB479">
        <v>0</v>
      </c>
      <c r="AC479">
        <v>0</v>
      </c>
      <c r="AD479">
        <v>0</v>
      </c>
      <c r="AE479" t="s">
        <v>77</v>
      </c>
      <c r="AG479" t="s">
        <v>77</v>
      </c>
      <c r="AH479" t="s">
        <v>98</v>
      </c>
      <c r="AI479">
        <v>0</v>
      </c>
      <c r="AJ479" t="s">
        <v>77</v>
      </c>
      <c r="AK479" t="s">
        <v>77</v>
      </c>
      <c r="AL479">
        <v>144400</v>
      </c>
      <c r="AM479">
        <v>21475</v>
      </c>
      <c r="AN479">
        <v>52800</v>
      </c>
      <c r="AO479">
        <v>7350</v>
      </c>
      <c r="AP479">
        <v>0</v>
      </c>
      <c r="AQ479" t="s">
        <v>77</v>
      </c>
      <c r="AR479">
        <v>0</v>
      </c>
      <c r="AS479">
        <v>6675</v>
      </c>
      <c r="AT479" t="s">
        <v>98</v>
      </c>
      <c r="AU479" t="s">
        <v>77</v>
      </c>
      <c r="AV479" t="s">
        <v>98</v>
      </c>
      <c r="AW479">
        <v>0</v>
      </c>
      <c r="AX479" t="s">
        <v>77</v>
      </c>
      <c r="AY479">
        <v>0</v>
      </c>
      <c r="AZ479">
        <v>0</v>
      </c>
      <c r="BA479" t="s">
        <v>77</v>
      </c>
      <c r="BB479" t="s">
        <v>98</v>
      </c>
      <c r="BC479">
        <v>0</v>
      </c>
      <c r="BD479">
        <v>0</v>
      </c>
      <c r="BE479">
        <v>0</v>
      </c>
      <c r="BG479" t="s">
        <v>98</v>
      </c>
      <c r="BJ479" t="s">
        <v>77</v>
      </c>
      <c r="BK479" t="s">
        <v>77</v>
      </c>
      <c r="BM479" t="s">
        <v>77</v>
      </c>
      <c r="BN479">
        <v>0</v>
      </c>
      <c r="BR479">
        <v>0</v>
      </c>
      <c r="BS479" t="s">
        <v>77</v>
      </c>
      <c r="BT479" t="s">
        <v>98</v>
      </c>
      <c r="BU479" t="s">
        <v>77</v>
      </c>
      <c r="BV479" t="s">
        <v>77</v>
      </c>
      <c r="BW479" t="s">
        <v>77</v>
      </c>
      <c r="BX479">
        <v>0</v>
      </c>
    </row>
    <row r="480" spans="1:76" x14ac:dyDescent="0.45">
      <c r="A480">
        <v>263</v>
      </c>
      <c r="B480" s="1">
        <v>45324.788194444445</v>
      </c>
      <c r="C480" t="s">
        <v>1425</v>
      </c>
      <c r="D480" t="s">
        <v>864</v>
      </c>
      <c r="E480" t="s">
        <v>830</v>
      </c>
      <c r="F480">
        <v>1</v>
      </c>
      <c r="G480" t="s">
        <v>1631</v>
      </c>
      <c r="H480" t="s">
        <v>1631</v>
      </c>
      <c r="I480" t="s">
        <v>1620</v>
      </c>
      <c r="J480" t="s">
        <v>85</v>
      </c>
      <c r="K480" t="s">
        <v>1375</v>
      </c>
      <c r="L480" t="s">
        <v>1426</v>
      </c>
      <c r="M480" t="s">
        <v>1427</v>
      </c>
      <c r="N480" t="s">
        <v>77</v>
      </c>
      <c r="O480" t="s">
        <v>75</v>
      </c>
      <c r="P480">
        <v>53280</v>
      </c>
      <c r="Q480" t="s">
        <v>76</v>
      </c>
      <c r="R480">
        <v>149426.6667</v>
      </c>
      <c r="AE480" t="s">
        <v>77</v>
      </c>
      <c r="AG480" t="s">
        <v>77</v>
      </c>
      <c r="AH480" t="s">
        <v>77</v>
      </c>
      <c r="AJ480" t="s">
        <v>77</v>
      </c>
      <c r="AK480" t="s">
        <v>77</v>
      </c>
      <c r="AQ480" t="s">
        <v>77</v>
      </c>
      <c r="AT480" t="s">
        <v>77</v>
      </c>
      <c r="AU480" t="s">
        <v>77</v>
      </c>
      <c r="AV480" t="s">
        <v>77</v>
      </c>
      <c r="AX480" t="s">
        <v>77</v>
      </c>
      <c r="BA480" t="s">
        <v>77</v>
      </c>
      <c r="BB480" t="s">
        <v>77</v>
      </c>
      <c r="BG480" t="s">
        <v>77</v>
      </c>
      <c r="BJ480" t="s">
        <v>77</v>
      </c>
      <c r="BK480" t="s">
        <v>77</v>
      </c>
      <c r="BM480" t="s">
        <v>77</v>
      </c>
      <c r="BS480" t="s">
        <v>77</v>
      </c>
      <c r="BT480" t="s">
        <v>77</v>
      </c>
      <c r="BU480" t="s">
        <v>77</v>
      </c>
      <c r="BV480" t="s">
        <v>77</v>
      </c>
      <c r="BW480" t="s">
        <v>77</v>
      </c>
      <c r="BX480">
        <v>0</v>
      </c>
    </row>
    <row r="481" spans="1:76" x14ac:dyDescent="0.45">
      <c r="A481">
        <v>263</v>
      </c>
      <c r="B481" s="1">
        <v>45324.788194444445</v>
      </c>
      <c r="C481" t="s">
        <v>1425</v>
      </c>
      <c r="D481" t="s">
        <v>864</v>
      </c>
      <c r="E481" t="s">
        <v>830</v>
      </c>
      <c r="F481">
        <v>0</v>
      </c>
      <c r="G481" t="s">
        <v>1631</v>
      </c>
      <c r="H481" t="s">
        <v>1631</v>
      </c>
      <c r="I481" t="s">
        <v>1620</v>
      </c>
      <c r="J481" t="s">
        <v>85</v>
      </c>
      <c r="K481" t="s">
        <v>77</v>
      </c>
      <c r="L481" t="s">
        <v>1426</v>
      </c>
      <c r="M481" t="s">
        <v>1428</v>
      </c>
      <c r="N481" t="s">
        <v>77</v>
      </c>
      <c r="O481" t="s">
        <v>75</v>
      </c>
      <c r="P481">
        <v>185000</v>
      </c>
      <c r="Q481" t="s">
        <v>76</v>
      </c>
      <c r="AE481" t="s">
        <v>77</v>
      </c>
      <c r="AG481" t="s">
        <v>77</v>
      </c>
      <c r="AH481" t="s">
        <v>77</v>
      </c>
      <c r="AJ481" t="s">
        <v>77</v>
      </c>
      <c r="AK481" t="s">
        <v>77</v>
      </c>
      <c r="AQ481" t="s">
        <v>77</v>
      </c>
      <c r="AT481" t="s">
        <v>77</v>
      </c>
      <c r="AU481" t="s">
        <v>77</v>
      </c>
      <c r="AV481" t="s">
        <v>77</v>
      </c>
      <c r="AX481" t="s">
        <v>77</v>
      </c>
      <c r="BA481" t="s">
        <v>77</v>
      </c>
      <c r="BB481" t="s">
        <v>77</v>
      </c>
      <c r="BG481" t="s">
        <v>77</v>
      </c>
      <c r="BJ481" t="s">
        <v>77</v>
      </c>
      <c r="BK481" t="s">
        <v>77</v>
      </c>
      <c r="BM481" t="s">
        <v>77</v>
      </c>
      <c r="BS481" t="s">
        <v>77</v>
      </c>
      <c r="BT481" t="s">
        <v>77</v>
      </c>
      <c r="BU481" t="s">
        <v>77</v>
      </c>
      <c r="BV481" t="s">
        <v>77</v>
      </c>
      <c r="BW481" t="s">
        <v>77</v>
      </c>
      <c r="BX481">
        <v>0</v>
      </c>
    </row>
    <row r="482" spans="1:76" x14ac:dyDescent="0.45">
      <c r="A482">
        <v>263</v>
      </c>
      <c r="B482" s="1">
        <v>45324.788194444445</v>
      </c>
      <c r="C482" t="s">
        <v>1425</v>
      </c>
      <c r="D482" t="s">
        <v>864</v>
      </c>
      <c r="E482" t="s">
        <v>830</v>
      </c>
      <c r="F482">
        <v>0</v>
      </c>
      <c r="G482" t="s">
        <v>1631</v>
      </c>
      <c r="H482" t="s">
        <v>1631</v>
      </c>
      <c r="I482" t="s">
        <v>1620</v>
      </c>
      <c r="J482" t="s">
        <v>85</v>
      </c>
      <c r="K482" t="s">
        <v>77</v>
      </c>
      <c r="L482" t="s">
        <v>1426</v>
      </c>
      <c r="M482" t="s">
        <v>1429</v>
      </c>
      <c r="N482" t="s">
        <v>1430</v>
      </c>
      <c r="O482" t="s">
        <v>75</v>
      </c>
      <c r="P482">
        <v>210000</v>
      </c>
      <c r="Q482" t="s">
        <v>76</v>
      </c>
      <c r="AE482" t="s">
        <v>77</v>
      </c>
      <c r="AG482" t="s">
        <v>77</v>
      </c>
      <c r="AH482" t="s">
        <v>77</v>
      </c>
      <c r="AJ482" t="s">
        <v>77</v>
      </c>
      <c r="AK482" t="s">
        <v>77</v>
      </c>
      <c r="AQ482" t="s">
        <v>77</v>
      </c>
      <c r="AT482" t="s">
        <v>77</v>
      </c>
      <c r="AU482" t="s">
        <v>77</v>
      </c>
      <c r="AV482" t="s">
        <v>77</v>
      </c>
      <c r="AX482" t="s">
        <v>77</v>
      </c>
      <c r="BA482" t="s">
        <v>77</v>
      </c>
      <c r="BB482" t="s">
        <v>77</v>
      </c>
      <c r="BG482" t="s">
        <v>77</v>
      </c>
      <c r="BJ482" t="s">
        <v>77</v>
      </c>
      <c r="BK482" t="s">
        <v>77</v>
      </c>
      <c r="BM482" t="s">
        <v>77</v>
      </c>
      <c r="BS482" t="s">
        <v>77</v>
      </c>
      <c r="BT482" t="s">
        <v>77</v>
      </c>
      <c r="BU482" t="s">
        <v>77</v>
      </c>
      <c r="BV482" t="s">
        <v>77</v>
      </c>
      <c r="BW482" t="s">
        <v>77</v>
      </c>
      <c r="BX482">
        <v>0</v>
      </c>
    </row>
    <row r="483" spans="1:76" x14ac:dyDescent="0.45">
      <c r="A483">
        <v>264</v>
      </c>
      <c r="B483" s="1">
        <v>45329.785416666666</v>
      </c>
      <c r="C483" t="s">
        <v>1431</v>
      </c>
      <c r="D483" t="s">
        <v>864</v>
      </c>
      <c r="E483" t="s">
        <v>830</v>
      </c>
      <c r="F483">
        <v>1</v>
      </c>
      <c r="G483" t="s">
        <v>1631</v>
      </c>
      <c r="H483" t="s">
        <v>1631</v>
      </c>
      <c r="I483" t="s">
        <v>1620</v>
      </c>
      <c r="J483" t="s">
        <v>85</v>
      </c>
      <c r="K483" t="s">
        <v>1375</v>
      </c>
      <c r="L483" t="s">
        <v>1432</v>
      </c>
      <c r="M483" t="s">
        <v>1433</v>
      </c>
      <c r="N483" t="s">
        <v>77</v>
      </c>
      <c r="O483" t="s">
        <v>75</v>
      </c>
      <c r="P483">
        <v>64800</v>
      </c>
      <c r="Q483" t="s">
        <v>76</v>
      </c>
      <c r="R483">
        <v>300525</v>
      </c>
      <c r="AE483" t="s">
        <v>77</v>
      </c>
      <c r="AG483" t="s">
        <v>77</v>
      </c>
      <c r="AH483" t="s">
        <v>77</v>
      </c>
      <c r="AJ483" t="s">
        <v>77</v>
      </c>
      <c r="AK483" t="s">
        <v>77</v>
      </c>
      <c r="AQ483" t="s">
        <v>77</v>
      </c>
      <c r="AT483" t="s">
        <v>77</v>
      </c>
      <c r="AU483" t="s">
        <v>77</v>
      </c>
      <c r="AV483" t="s">
        <v>77</v>
      </c>
      <c r="AX483" t="s">
        <v>77</v>
      </c>
      <c r="BA483" t="s">
        <v>77</v>
      </c>
      <c r="BB483" t="s">
        <v>77</v>
      </c>
      <c r="BG483" t="s">
        <v>77</v>
      </c>
      <c r="BJ483" t="s">
        <v>77</v>
      </c>
      <c r="BK483" t="s">
        <v>77</v>
      </c>
      <c r="BM483" t="s">
        <v>77</v>
      </c>
      <c r="BS483" t="s">
        <v>77</v>
      </c>
      <c r="BT483" t="s">
        <v>77</v>
      </c>
      <c r="BU483" t="s">
        <v>77</v>
      </c>
      <c r="BV483" t="s">
        <v>77</v>
      </c>
      <c r="BW483" t="s">
        <v>77</v>
      </c>
      <c r="BX483">
        <v>0</v>
      </c>
    </row>
    <row r="484" spans="1:76" x14ac:dyDescent="0.45">
      <c r="A484">
        <v>264</v>
      </c>
      <c r="B484" s="1">
        <v>45329.785416666666</v>
      </c>
      <c r="C484" t="s">
        <v>1431</v>
      </c>
      <c r="D484" t="s">
        <v>864</v>
      </c>
      <c r="E484" t="s">
        <v>830</v>
      </c>
      <c r="F484">
        <v>0</v>
      </c>
      <c r="G484" t="s">
        <v>1631</v>
      </c>
      <c r="H484" t="s">
        <v>1631</v>
      </c>
      <c r="I484" t="s">
        <v>1620</v>
      </c>
      <c r="J484" t="s">
        <v>85</v>
      </c>
      <c r="K484" t="s">
        <v>77</v>
      </c>
      <c r="L484" t="s">
        <v>1432</v>
      </c>
      <c r="M484" t="s">
        <v>1434</v>
      </c>
      <c r="N484" t="s">
        <v>1435</v>
      </c>
      <c r="O484" t="s">
        <v>75</v>
      </c>
      <c r="P484">
        <v>536250</v>
      </c>
      <c r="Q484" t="s">
        <v>76</v>
      </c>
      <c r="AE484" t="s">
        <v>77</v>
      </c>
      <c r="AG484" t="s">
        <v>77</v>
      </c>
      <c r="AH484" t="s">
        <v>77</v>
      </c>
      <c r="AJ484" t="s">
        <v>77</v>
      </c>
      <c r="AK484" t="s">
        <v>77</v>
      </c>
      <c r="AQ484" t="s">
        <v>77</v>
      </c>
      <c r="AT484" t="s">
        <v>77</v>
      </c>
      <c r="AU484" t="s">
        <v>77</v>
      </c>
      <c r="AV484" t="s">
        <v>77</v>
      </c>
      <c r="AX484" t="s">
        <v>77</v>
      </c>
      <c r="BA484" t="s">
        <v>77</v>
      </c>
      <c r="BB484" t="s">
        <v>77</v>
      </c>
      <c r="BG484" t="s">
        <v>77</v>
      </c>
      <c r="BJ484" t="s">
        <v>77</v>
      </c>
      <c r="BK484" t="s">
        <v>77</v>
      </c>
      <c r="BM484" t="s">
        <v>77</v>
      </c>
      <c r="BS484" t="s">
        <v>77</v>
      </c>
      <c r="BT484" t="s">
        <v>77</v>
      </c>
      <c r="BU484" t="s">
        <v>77</v>
      </c>
      <c r="BV484" t="s">
        <v>77</v>
      </c>
      <c r="BW484" t="s">
        <v>77</v>
      </c>
      <c r="BX484">
        <v>0</v>
      </c>
    </row>
    <row r="485" spans="1:76" x14ac:dyDescent="0.45">
      <c r="A485">
        <v>264</v>
      </c>
      <c r="B485" s="1">
        <v>45329.785416666666</v>
      </c>
      <c r="C485" t="s">
        <v>1431</v>
      </c>
      <c r="D485" t="s">
        <v>864</v>
      </c>
      <c r="E485" t="s">
        <v>830</v>
      </c>
      <c r="F485">
        <v>1</v>
      </c>
      <c r="G485" t="s">
        <v>1631</v>
      </c>
      <c r="H485" t="s">
        <v>1631</v>
      </c>
      <c r="I485" t="s">
        <v>1620</v>
      </c>
      <c r="J485" t="s">
        <v>85</v>
      </c>
      <c r="K485" t="s">
        <v>1360</v>
      </c>
      <c r="L485" t="s">
        <v>85</v>
      </c>
      <c r="M485" t="s">
        <v>1436</v>
      </c>
      <c r="N485" t="s">
        <v>77</v>
      </c>
      <c r="O485" t="s">
        <v>75</v>
      </c>
      <c r="P485">
        <v>22000</v>
      </c>
      <c r="Q485" t="s">
        <v>76</v>
      </c>
      <c r="R485">
        <v>22000</v>
      </c>
      <c r="W485">
        <v>1</v>
      </c>
      <c r="AE485" t="s">
        <v>77</v>
      </c>
      <c r="AG485" t="s">
        <v>77</v>
      </c>
      <c r="AH485" t="s">
        <v>77</v>
      </c>
      <c r="AJ485" t="s">
        <v>77</v>
      </c>
      <c r="AK485" t="s">
        <v>77</v>
      </c>
      <c r="AQ485" t="s">
        <v>77</v>
      </c>
      <c r="AT485" t="s">
        <v>77</v>
      </c>
      <c r="AU485" t="s">
        <v>77</v>
      </c>
      <c r="AV485" t="s">
        <v>77</v>
      </c>
      <c r="AX485" t="s">
        <v>77</v>
      </c>
      <c r="BA485" t="s">
        <v>77</v>
      </c>
      <c r="BB485" t="s">
        <v>77</v>
      </c>
      <c r="BG485" t="s">
        <v>77</v>
      </c>
      <c r="BJ485" t="s">
        <v>77</v>
      </c>
      <c r="BK485" t="s">
        <v>77</v>
      </c>
      <c r="BM485" t="s">
        <v>77</v>
      </c>
      <c r="BS485" t="s">
        <v>77</v>
      </c>
      <c r="BT485" t="s">
        <v>77</v>
      </c>
      <c r="BU485" t="s">
        <v>77</v>
      </c>
      <c r="BV485" t="s">
        <v>77</v>
      </c>
      <c r="BW485" t="s">
        <v>77</v>
      </c>
      <c r="BX485">
        <v>0</v>
      </c>
    </row>
    <row r="486" spans="1:76" x14ac:dyDescent="0.45">
      <c r="A486">
        <v>264</v>
      </c>
      <c r="B486" s="1">
        <v>45329.785416666666</v>
      </c>
      <c r="C486" t="s">
        <v>1431</v>
      </c>
      <c r="D486" t="s">
        <v>864</v>
      </c>
      <c r="E486" t="s">
        <v>830</v>
      </c>
      <c r="F486">
        <v>1</v>
      </c>
      <c r="G486" t="s">
        <v>1631</v>
      </c>
      <c r="H486" t="s">
        <v>1631</v>
      </c>
      <c r="I486" t="s">
        <v>1620</v>
      </c>
      <c r="J486" t="s">
        <v>85</v>
      </c>
      <c r="K486" t="s">
        <v>1375</v>
      </c>
      <c r="L486" t="s">
        <v>80</v>
      </c>
      <c r="M486" t="s">
        <v>1437</v>
      </c>
      <c r="N486" t="s">
        <v>77</v>
      </c>
      <c r="O486" t="s">
        <v>75</v>
      </c>
      <c r="P486">
        <v>59040</v>
      </c>
      <c r="Q486" t="s">
        <v>76</v>
      </c>
      <c r="R486">
        <v>59040</v>
      </c>
      <c r="AE486" t="s">
        <v>77</v>
      </c>
      <c r="AG486" t="s">
        <v>77</v>
      </c>
      <c r="AH486" t="s">
        <v>77</v>
      </c>
      <c r="AJ486" t="s">
        <v>77</v>
      </c>
      <c r="AK486" t="s">
        <v>77</v>
      </c>
      <c r="AQ486" t="s">
        <v>77</v>
      </c>
      <c r="AT486" t="s">
        <v>77</v>
      </c>
      <c r="AU486" t="s">
        <v>77</v>
      </c>
      <c r="AV486" t="s">
        <v>77</v>
      </c>
      <c r="AX486" t="s">
        <v>77</v>
      </c>
      <c r="BA486" t="s">
        <v>77</v>
      </c>
      <c r="BB486" t="s">
        <v>77</v>
      </c>
      <c r="BG486" t="s">
        <v>77</v>
      </c>
      <c r="BJ486" t="s">
        <v>77</v>
      </c>
      <c r="BK486" t="s">
        <v>77</v>
      </c>
      <c r="BM486" t="s">
        <v>77</v>
      </c>
      <c r="BS486" t="s">
        <v>77</v>
      </c>
      <c r="BT486" t="s">
        <v>77</v>
      </c>
      <c r="BU486" t="s">
        <v>77</v>
      </c>
      <c r="BV486" t="s">
        <v>77</v>
      </c>
      <c r="BW486" t="s">
        <v>77</v>
      </c>
      <c r="BX486">
        <v>0</v>
      </c>
    </row>
    <row r="487" spans="1:76" x14ac:dyDescent="0.45">
      <c r="A487">
        <v>265</v>
      </c>
      <c r="B487" s="1">
        <v>45369.561111111114</v>
      </c>
      <c r="C487" t="s">
        <v>1438</v>
      </c>
      <c r="D487" t="s">
        <v>833</v>
      </c>
      <c r="E487" t="s">
        <v>830</v>
      </c>
      <c r="F487">
        <v>1</v>
      </c>
      <c r="G487" t="s">
        <v>1628</v>
      </c>
      <c r="H487" t="s">
        <v>1628</v>
      </c>
      <c r="I487" t="s">
        <v>1620</v>
      </c>
      <c r="J487" t="s">
        <v>542</v>
      </c>
      <c r="K487" t="s">
        <v>852</v>
      </c>
      <c r="L487" t="s">
        <v>79</v>
      </c>
      <c r="M487" t="s">
        <v>1439</v>
      </c>
      <c r="N487" t="s">
        <v>853</v>
      </c>
      <c r="O487" t="s">
        <v>75</v>
      </c>
      <c r="P487">
        <v>9715</v>
      </c>
      <c r="Q487" t="s">
        <v>76</v>
      </c>
      <c r="R487">
        <v>9715</v>
      </c>
      <c r="Y487">
        <v>0</v>
      </c>
      <c r="Z487">
        <v>0</v>
      </c>
      <c r="AA487">
        <v>0</v>
      </c>
      <c r="AB487">
        <v>9715</v>
      </c>
      <c r="AC487">
        <v>0</v>
      </c>
      <c r="AD487">
        <v>0</v>
      </c>
      <c r="AE487" t="s">
        <v>77</v>
      </c>
      <c r="AG487" t="s">
        <v>77</v>
      </c>
      <c r="AH487" t="s">
        <v>98</v>
      </c>
      <c r="AI487">
        <v>0</v>
      </c>
      <c r="AJ487" t="s">
        <v>77</v>
      </c>
      <c r="AK487" t="s">
        <v>77</v>
      </c>
      <c r="AL487">
        <v>0</v>
      </c>
      <c r="AM487">
        <v>0</v>
      </c>
      <c r="AN487">
        <v>0</v>
      </c>
      <c r="AO487">
        <v>0</v>
      </c>
      <c r="AP487">
        <v>0</v>
      </c>
      <c r="AQ487" t="s">
        <v>77</v>
      </c>
      <c r="AR487">
        <v>0</v>
      </c>
      <c r="AS487">
        <v>0</v>
      </c>
      <c r="AT487" t="s">
        <v>98</v>
      </c>
      <c r="AU487" t="s">
        <v>77</v>
      </c>
      <c r="AV487" t="s">
        <v>98</v>
      </c>
      <c r="AW487">
        <v>0</v>
      </c>
      <c r="AX487" t="s">
        <v>77</v>
      </c>
      <c r="AY487">
        <v>0</v>
      </c>
      <c r="AZ487">
        <v>0</v>
      </c>
      <c r="BA487" t="s">
        <v>77</v>
      </c>
      <c r="BB487" t="s">
        <v>98</v>
      </c>
      <c r="BC487">
        <v>0</v>
      </c>
      <c r="BD487">
        <v>0</v>
      </c>
      <c r="BE487">
        <v>0</v>
      </c>
      <c r="BG487" t="s">
        <v>98</v>
      </c>
      <c r="BJ487" t="s">
        <v>77</v>
      </c>
      <c r="BK487" t="s">
        <v>77</v>
      </c>
      <c r="BM487" t="s">
        <v>77</v>
      </c>
      <c r="BN487">
        <v>0</v>
      </c>
      <c r="BR487">
        <v>0</v>
      </c>
      <c r="BS487" t="s">
        <v>77</v>
      </c>
      <c r="BT487" t="s">
        <v>98</v>
      </c>
      <c r="BU487" t="s">
        <v>77</v>
      </c>
      <c r="BV487" t="s">
        <v>77</v>
      </c>
      <c r="BW487" t="s">
        <v>77</v>
      </c>
      <c r="BX487">
        <v>0</v>
      </c>
    </row>
    <row r="488" spans="1:76" x14ac:dyDescent="0.45">
      <c r="A488">
        <v>265</v>
      </c>
      <c r="B488" s="1">
        <v>45369.561111111114</v>
      </c>
      <c r="C488" t="s">
        <v>1438</v>
      </c>
      <c r="D488" t="s">
        <v>833</v>
      </c>
      <c r="E488" t="s">
        <v>830</v>
      </c>
      <c r="F488">
        <v>1</v>
      </c>
      <c r="G488" t="s">
        <v>1628</v>
      </c>
      <c r="H488" t="s">
        <v>1628</v>
      </c>
      <c r="I488" t="s">
        <v>1620</v>
      </c>
      <c r="J488" t="s">
        <v>542</v>
      </c>
      <c r="K488" t="s">
        <v>1440</v>
      </c>
      <c r="L488" t="s">
        <v>1432</v>
      </c>
      <c r="M488" t="s">
        <v>1441</v>
      </c>
      <c r="N488" t="s">
        <v>1442</v>
      </c>
      <c r="O488" t="s">
        <v>75</v>
      </c>
      <c r="P488">
        <v>144834</v>
      </c>
      <c r="Q488" t="s">
        <v>76</v>
      </c>
      <c r="R488">
        <v>144834</v>
      </c>
      <c r="Y488">
        <v>114150</v>
      </c>
      <c r="Z488">
        <v>0</v>
      </c>
      <c r="AA488">
        <v>0</v>
      </c>
      <c r="AB488">
        <v>0</v>
      </c>
      <c r="AC488">
        <v>0</v>
      </c>
      <c r="AD488">
        <v>0</v>
      </c>
      <c r="AE488" t="s">
        <v>77</v>
      </c>
      <c r="AG488" t="s">
        <v>77</v>
      </c>
      <c r="AH488" t="s">
        <v>98</v>
      </c>
      <c r="AI488">
        <v>5000</v>
      </c>
      <c r="AJ488" t="s">
        <v>77</v>
      </c>
      <c r="AK488" t="s">
        <v>77</v>
      </c>
      <c r="AL488">
        <v>0</v>
      </c>
      <c r="AM488">
        <v>0</v>
      </c>
      <c r="AN488">
        <v>0</v>
      </c>
      <c r="AO488">
        <v>0</v>
      </c>
      <c r="AP488">
        <v>0</v>
      </c>
      <c r="AQ488" t="s">
        <v>77</v>
      </c>
      <c r="AR488">
        <v>0</v>
      </c>
      <c r="AS488">
        <v>0</v>
      </c>
      <c r="AT488" t="s">
        <v>98</v>
      </c>
      <c r="AU488" t="s">
        <v>77</v>
      </c>
      <c r="AV488" t="s">
        <v>98</v>
      </c>
      <c r="AW488">
        <v>0</v>
      </c>
      <c r="AX488" t="s">
        <v>77</v>
      </c>
      <c r="AY488">
        <v>0</v>
      </c>
      <c r="AZ488">
        <v>0</v>
      </c>
      <c r="BA488" t="s">
        <v>77</v>
      </c>
      <c r="BB488" t="s">
        <v>98</v>
      </c>
      <c r="BC488">
        <v>0</v>
      </c>
      <c r="BD488">
        <v>0</v>
      </c>
      <c r="BE488">
        <v>0</v>
      </c>
      <c r="BG488" t="s">
        <v>98</v>
      </c>
      <c r="BJ488" t="s">
        <v>77</v>
      </c>
      <c r="BK488" t="s">
        <v>77</v>
      </c>
      <c r="BM488" t="s">
        <v>77</v>
      </c>
      <c r="BN488">
        <v>0</v>
      </c>
      <c r="BR488">
        <v>0</v>
      </c>
      <c r="BS488" t="s">
        <v>77</v>
      </c>
      <c r="BT488" t="s">
        <v>98</v>
      </c>
      <c r="BU488" t="s">
        <v>77</v>
      </c>
      <c r="BV488" t="s">
        <v>77</v>
      </c>
      <c r="BW488" t="s">
        <v>77</v>
      </c>
      <c r="BX488">
        <v>0</v>
      </c>
    </row>
    <row r="489" spans="1:76" x14ac:dyDescent="0.45">
      <c r="A489">
        <v>266</v>
      </c>
      <c r="B489" s="1">
        <v>45372.82916666667</v>
      </c>
      <c r="C489" t="s">
        <v>1443</v>
      </c>
      <c r="D489" t="s">
        <v>833</v>
      </c>
      <c r="E489" t="s">
        <v>881</v>
      </c>
      <c r="F489">
        <v>1</v>
      </c>
      <c r="G489" t="s">
        <v>1628</v>
      </c>
      <c r="H489" t="s">
        <v>1628</v>
      </c>
      <c r="I489" t="s">
        <v>1626</v>
      </c>
      <c r="J489" t="s">
        <v>542</v>
      </c>
      <c r="K489" t="s">
        <v>1444</v>
      </c>
      <c r="L489" t="s">
        <v>74</v>
      </c>
      <c r="M489" t="s">
        <v>884</v>
      </c>
      <c r="N489" t="s">
        <v>885</v>
      </c>
      <c r="O489" t="s">
        <v>75</v>
      </c>
      <c r="P489">
        <v>1957018</v>
      </c>
      <c r="Q489" t="s">
        <v>76</v>
      </c>
      <c r="R489">
        <v>1957018</v>
      </c>
      <c r="Y489">
        <v>0</v>
      </c>
      <c r="Z489">
        <v>0</v>
      </c>
      <c r="AA489">
        <v>0</v>
      </c>
      <c r="AB489">
        <v>0</v>
      </c>
      <c r="AC489">
        <v>0</v>
      </c>
      <c r="AD489">
        <v>0</v>
      </c>
      <c r="AE489" t="s">
        <v>77</v>
      </c>
      <c r="AG489" t="s">
        <v>77</v>
      </c>
      <c r="AH489" t="s">
        <v>98</v>
      </c>
      <c r="AI489">
        <v>97500</v>
      </c>
      <c r="AJ489" t="s">
        <v>77</v>
      </c>
      <c r="AK489" t="s">
        <v>77</v>
      </c>
      <c r="AL489">
        <v>0</v>
      </c>
      <c r="AM489">
        <v>0</v>
      </c>
      <c r="AN489">
        <v>0</v>
      </c>
      <c r="AO489">
        <v>0</v>
      </c>
      <c r="AP489">
        <v>144900</v>
      </c>
      <c r="AQ489" t="s">
        <v>77</v>
      </c>
      <c r="AR489">
        <v>4800</v>
      </c>
      <c r="AS489">
        <v>0</v>
      </c>
      <c r="AT489" t="s">
        <v>77</v>
      </c>
      <c r="AU489" t="s">
        <v>77</v>
      </c>
      <c r="AV489" t="s">
        <v>98</v>
      </c>
      <c r="AW489">
        <v>224753</v>
      </c>
      <c r="AX489" t="s">
        <v>77</v>
      </c>
      <c r="AY489">
        <v>1550</v>
      </c>
      <c r="AZ489">
        <v>0</v>
      </c>
      <c r="BA489" t="s">
        <v>98</v>
      </c>
      <c r="BB489" t="s">
        <v>98</v>
      </c>
      <c r="BC489">
        <v>0</v>
      </c>
      <c r="BD489">
        <v>191673</v>
      </c>
      <c r="BE489">
        <v>0</v>
      </c>
      <c r="BG489" t="s">
        <v>98</v>
      </c>
      <c r="BJ489" t="s">
        <v>77</v>
      </c>
      <c r="BK489" t="s">
        <v>77</v>
      </c>
      <c r="BM489" t="s">
        <v>77</v>
      </c>
      <c r="BN489">
        <v>0</v>
      </c>
      <c r="BR489">
        <v>0</v>
      </c>
      <c r="BS489" t="s">
        <v>77</v>
      </c>
      <c r="BT489" t="s">
        <v>98</v>
      </c>
      <c r="BU489" t="s">
        <v>77</v>
      </c>
      <c r="BV489" t="s">
        <v>77</v>
      </c>
      <c r="BW489" t="s">
        <v>77</v>
      </c>
      <c r="BX489">
        <v>0</v>
      </c>
    </row>
    <row r="490" spans="1:76" x14ac:dyDescent="0.45">
      <c r="A490">
        <v>266</v>
      </c>
      <c r="B490" s="1">
        <v>45372.82916666667</v>
      </c>
      <c r="C490" t="s">
        <v>1443</v>
      </c>
      <c r="D490" t="s">
        <v>833</v>
      </c>
      <c r="E490" t="s">
        <v>881</v>
      </c>
      <c r="F490">
        <v>1</v>
      </c>
      <c r="G490" t="s">
        <v>1628</v>
      </c>
      <c r="H490" t="s">
        <v>1628</v>
      </c>
      <c r="I490" t="s">
        <v>1626</v>
      </c>
      <c r="J490" t="s">
        <v>542</v>
      </c>
      <c r="K490" t="s">
        <v>1445</v>
      </c>
      <c r="L490" t="s">
        <v>78</v>
      </c>
      <c r="M490" t="s">
        <v>1446</v>
      </c>
      <c r="N490" t="s">
        <v>890</v>
      </c>
      <c r="O490" t="s">
        <v>75</v>
      </c>
      <c r="P490">
        <v>170269</v>
      </c>
      <c r="Q490" t="s">
        <v>76</v>
      </c>
      <c r="R490">
        <v>170269</v>
      </c>
      <c r="Y490">
        <v>0</v>
      </c>
      <c r="Z490">
        <v>0</v>
      </c>
      <c r="AA490">
        <v>0</v>
      </c>
      <c r="AB490">
        <v>15600</v>
      </c>
      <c r="AC490">
        <v>0</v>
      </c>
      <c r="AD490">
        <v>0</v>
      </c>
      <c r="AE490" t="s">
        <v>77</v>
      </c>
      <c r="AG490" t="s">
        <v>77</v>
      </c>
      <c r="AH490" t="s">
        <v>98</v>
      </c>
      <c r="AI490">
        <v>0</v>
      </c>
      <c r="AJ490" t="s">
        <v>77</v>
      </c>
      <c r="AK490" t="s">
        <v>77</v>
      </c>
      <c r="AL490">
        <v>99000</v>
      </c>
      <c r="AM490">
        <v>10870</v>
      </c>
      <c r="AN490">
        <v>35800</v>
      </c>
      <c r="AO490">
        <v>5450</v>
      </c>
      <c r="AP490">
        <v>0</v>
      </c>
      <c r="AQ490" t="s">
        <v>77</v>
      </c>
      <c r="AR490">
        <v>0</v>
      </c>
      <c r="AS490">
        <v>0</v>
      </c>
      <c r="AT490" t="s">
        <v>77</v>
      </c>
      <c r="AU490" t="s">
        <v>77</v>
      </c>
      <c r="AV490" t="s">
        <v>98</v>
      </c>
      <c r="AW490">
        <v>0</v>
      </c>
      <c r="AX490" t="s">
        <v>77</v>
      </c>
      <c r="AY490">
        <v>0</v>
      </c>
      <c r="AZ490">
        <v>0</v>
      </c>
      <c r="BA490" t="s">
        <v>98</v>
      </c>
      <c r="BB490" t="s">
        <v>98</v>
      </c>
      <c r="BC490">
        <v>0</v>
      </c>
      <c r="BD490">
        <v>0</v>
      </c>
      <c r="BE490">
        <v>0</v>
      </c>
      <c r="BG490" t="s">
        <v>98</v>
      </c>
      <c r="BJ490" t="s">
        <v>77</v>
      </c>
      <c r="BK490" t="s">
        <v>77</v>
      </c>
      <c r="BM490" t="s">
        <v>77</v>
      </c>
      <c r="BN490">
        <v>0</v>
      </c>
      <c r="BR490">
        <v>0</v>
      </c>
      <c r="BS490" t="s">
        <v>77</v>
      </c>
      <c r="BT490" t="s">
        <v>98</v>
      </c>
      <c r="BU490" t="s">
        <v>77</v>
      </c>
      <c r="BV490" t="s">
        <v>77</v>
      </c>
      <c r="BW490" t="s">
        <v>77</v>
      </c>
      <c r="BX490">
        <v>0</v>
      </c>
    </row>
    <row r="491" spans="1:76" x14ac:dyDescent="0.45">
      <c r="A491">
        <v>266</v>
      </c>
      <c r="B491" s="1">
        <v>45372.82916666667</v>
      </c>
      <c r="C491" t="s">
        <v>1443</v>
      </c>
      <c r="D491" t="s">
        <v>833</v>
      </c>
      <c r="E491" t="s">
        <v>881</v>
      </c>
      <c r="F491">
        <v>1</v>
      </c>
      <c r="G491" t="s">
        <v>1628</v>
      </c>
      <c r="H491" t="s">
        <v>1628</v>
      </c>
      <c r="I491" t="s">
        <v>1626</v>
      </c>
      <c r="J491" t="s">
        <v>542</v>
      </c>
      <c r="K491" t="s">
        <v>594</v>
      </c>
      <c r="L491" t="s">
        <v>80</v>
      </c>
      <c r="M491" t="s">
        <v>1447</v>
      </c>
      <c r="N491" t="s">
        <v>1448</v>
      </c>
      <c r="O491" t="s">
        <v>75</v>
      </c>
      <c r="P491">
        <v>427540</v>
      </c>
      <c r="Q491" t="s">
        <v>76</v>
      </c>
      <c r="R491">
        <v>427540</v>
      </c>
      <c r="Y491">
        <v>0</v>
      </c>
      <c r="Z491">
        <v>0</v>
      </c>
      <c r="AA491">
        <v>0</v>
      </c>
      <c r="AB491">
        <v>0</v>
      </c>
      <c r="AC491">
        <v>0</v>
      </c>
      <c r="AD491">
        <v>0</v>
      </c>
      <c r="AE491" t="s">
        <v>77</v>
      </c>
      <c r="AG491" t="s">
        <v>77</v>
      </c>
      <c r="AH491" t="s">
        <v>98</v>
      </c>
      <c r="AI491">
        <v>0</v>
      </c>
      <c r="AJ491" t="s">
        <v>77</v>
      </c>
      <c r="AK491" t="s">
        <v>77</v>
      </c>
      <c r="AL491">
        <v>0</v>
      </c>
      <c r="AM491">
        <v>0</v>
      </c>
      <c r="AN491">
        <v>0</v>
      </c>
      <c r="AO491">
        <v>0</v>
      </c>
      <c r="AP491">
        <v>0</v>
      </c>
      <c r="AQ491" t="s">
        <v>77</v>
      </c>
      <c r="AR491">
        <v>0</v>
      </c>
      <c r="AS491">
        <v>24000</v>
      </c>
      <c r="AT491" t="s">
        <v>77</v>
      </c>
      <c r="AU491" t="s">
        <v>77</v>
      </c>
      <c r="AV491" t="s">
        <v>98</v>
      </c>
      <c r="AW491">
        <v>0</v>
      </c>
      <c r="AX491" t="s">
        <v>77</v>
      </c>
      <c r="AY491">
        <v>0</v>
      </c>
      <c r="AZ491">
        <v>0</v>
      </c>
      <c r="BA491" t="s">
        <v>98</v>
      </c>
      <c r="BB491" t="s">
        <v>98</v>
      </c>
      <c r="BC491">
        <v>0</v>
      </c>
      <c r="BD491">
        <v>0</v>
      </c>
      <c r="BE491">
        <v>0</v>
      </c>
      <c r="BG491" t="s">
        <v>98</v>
      </c>
      <c r="BJ491" t="s">
        <v>77</v>
      </c>
      <c r="BK491" t="s">
        <v>77</v>
      </c>
      <c r="BM491" t="s">
        <v>77</v>
      </c>
      <c r="BN491">
        <v>0</v>
      </c>
      <c r="BR491">
        <v>0</v>
      </c>
      <c r="BS491" t="s">
        <v>77</v>
      </c>
      <c r="BT491" t="s">
        <v>1449</v>
      </c>
      <c r="BU491" t="s">
        <v>77</v>
      </c>
      <c r="BV491" t="s">
        <v>77</v>
      </c>
      <c r="BW491" t="s">
        <v>77</v>
      </c>
      <c r="BX491">
        <v>0</v>
      </c>
    </row>
    <row r="492" spans="1:76" x14ac:dyDescent="0.45">
      <c r="A492">
        <v>268</v>
      </c>
      <c r="B492" s="1">
        <v>45407.775694444441</v>
      </c>
      <c r="C492" t="s">
        <v>1450</v>
      </c>
      <c r="D492" t="s">
        <v>833</v>
      </c>
      <c r="E492" t="s">
        <v>834</v>
      </c>
      <c r="F492">
        <v>0</v>
      </c>
      <c r="G492" t="s">
        <v>1630</v>
      </c>
      <c r="H492" t="s">
        <v>1630</v>
      </c>
      <c r="I492" t="s">
        <v>1619</v>
      </c>
      <c r="J492" t="s">
        <v>1451</v>
      </c>
      <c r="K492" t="s">
        <v>77</v>
      </c>
      <c r="L492" t="s">
        <v>74</v>
      </c>
      <c r="M492" t="s">
        <v>1452</v>
      </c>
      <c r="N492" t="s">
        <v>1453</v>
      </c>
      <c r="O492" t="s">
        <v>75</v>
      </c>
      <c r="P492">
        <v>958215.53899999999</v>
      </c>
      <c r="Q492" t="s">
        <v>76</v>
      </c>
      <c r="AE492" t="s">
        <v>77</v>
      </c>
      <c r="AG492" t="s">
        <v>77</v>
      </c>
      <c r="AH492" t="s">
        <v>77</v>
      </c>
      <c r="AJ492" t="s">
        <v>77</v>
      </c>
      <c r="AK492" t="s">
        <v>77</v>
      </c>
      <c r="AQ492" t="s">
        <v>77</v>
      </c>
      <c r="AT492" t="s">
        <v>77</v>
      </c>
      <c r="AU492" t="s">
        <v>77</v>
      </c>
      <c r="AV492" t="s">
        <v>77</v>
      </c>
      <c r="AX492" t="s">
        <v>77</v>
      </c>
      <c r="BA492" t="s">
        <v>77</v>
      </c>
      <c r="BB492" t="s">
        <v>77</v>
      </c>
      <c r="BG492" t="s">
        <v>77</v>
      </c>
      <c r="BJ492" t="s">
        <v>77</v>
      </c>
      <c r="BK492" t="s">
        <v>77</v>
      </c>
      <c r="BM492" t="s">
        <v>77</v>
      </c>
      <c r="BS492" t="s">
        <v>77</v>
      </c>
      <c r="BT492" t="s">
        <v>77</v>
      </c>
      <c r="BU492" t="s">
        <v>77</v>
      </c>
      <c r="BV492" t="s">
        <v>77</v>
      </c>
      <c r="BW492" t="s">
        <v>77</v>
      </c>
      <c r="BX492">
        <v>0</v>
      </c>
    </row>
    <row r="493" spans="1:76" x14ac:dyDescent="0.45">
      <c r="A493">
        <v>268</v>
      </c>
      <c r="B493" s="1">
        <v>45407.775694444441</v>
      </c>
      <c r="C493" t="s">
        <v>1450</v>
      </c>
      <c r="D493" t="s">
        <v>833</v>
      </c>
      <c r="E493" t="s">
        <v>834</v>
      </c>
      <c r="F493">
        <v>0</v>
      </c>
      <c r="G493" t="s">
        <v>1630</v>
      </c>
      <c r="H493" t="s">
        <v>1630</v>
      </c>
      <c r="I493" t="s">
        <v>1619</v>
      </c>
      <c r="J493" t="s">
        <v>1451</v>
      </c>
      <c r="K493" t="s">
        <v>77</v>
      </c>
      <c r="L493" t="s">
        <v>78</v>
      </c>
      <c r="M493" t="s">
        <v>1454</v>
      </c>
      <c r="N493" t="s">
        <v>1455</v>
      </c>
      <c r="O493" t="s">
        <v>75</v>
      </c>
      <c r="P493">
        <v>158357.29999999999</v>
      </c>
      <c r="Q493" t="s">
        <v>546</v>
      </c>
      <c r="W493">
        <v>1</v>
      </c>
      <c r="X493">
        <v>1</v>
      </c>
      <c r="AE493" t="s">
        <v>77</v>
      </c>
      <c r="AG493" t="s">
        <v>77</v>
      </c>
      <c r="AH493" t="s">
        <v>77</v>
      </c>
      <c r="AJ493" t="s">
        <v>77</v>
      </c>
      <c r="AK493" t="s">
        <v>77</v>
      </c>
      <c r="AQ493" t="s">
        <v>77</v>
      </c>
      <c r="AT493" t="s">
        <v>77</v>
      </c>
      <c r="AU493" t="s">
        <v>77</v>
      </c>
      <c r="AV493" t="s">
        <v>77</v>
      </c>
      <c r="AX493" t="s">
        <v>77</v>
      </c>
      <c r="BA493" t="s">
        <v>77</v>
      </c>
      <c r="BB493" t="s">
        <v>77</v>
      </c>
      <c r="BG493" t="s">
        <v>77</v>
      </c>
      <c r="BJ493" t="s">
        <v>77</v>
      </c>
      <c r="BK493" t="s">
        <v>77</v>
      </c>
      <c r="BM493" t="s">
        <v>77</v>
      </c>
      <c r="BS493" t="s">
        <v>77</v>
      </c>
      <c r="BT493" t="s">
        <v>77</v>
      </c>
      <c r="BU493" t="s">
        <v>77</v>
      </c>
      <c r="BV493" t="s">
        <v>77</v>
      </c>
      <c r="BW493" t="s">
        <v>77</v>
      </c>
      <c r="BX493">
        <v>0</v>
      </c>
    </row>
    <row r="494" spans="1:76" x14ac:dyDescent="0.45">
      <c r="A494">
        <v>268</v>
      </c>
      <c r="B494" s="1">
        <v>45407.775694444441</v>
      </c>
      <c r="C494" t="s">
        <v>1450</v>
      </c>
      <c r="D494" t="s">
        <v>833</v>
      </c>
      <c r="E494" t="s">
        <v>834</v>
      </c>
      <c r="F494">
        <v>0</v>
      </c>
      <c r="G494" t="s">
        <v>1630</v>
      </c>
      <c r="H494" t="s">
        <v>1630</v>
      </c>
      <c r="I494" t="s">
        <v>1619</v>
      </c>
      <c r="J494" t="s">
        <v>1451</v>
      </c>
      <c r="K494" t="s">
        <v>77</v>
      </c>
      <c r="L494" t="s">
        <v>878</v>
      </c>
      <c r="M494" t="s">
        <v>1456</v>
      </c>
      <c r="N494" t="s">
        <v>1457</v>
      </c>
      <c r="O494" t="s">
        <v>75</v>
      </c>
      <c r="P494">
        <v>47299.45</v>
      </c>
      <c r="Q494" t="s">
        <v>546</v>
      </c>
      <c r="AE494" t="s">
        <v>77</v>
      </c>
      <c r="AG494" t="s">
        <v>77</v>
      </c>
      <c r="AH494" t="s">
        <v>77</v>
      </c>
      <c r="AJ494" t="s">
        <v>77</v>
      </c>
      <c r="AK494" t="s">
        <v>77</v>
      </c>
      <c r="AQ494" t="s">
        <v>77</v>
      </c>
      <c r="AT494" t="s">
        <v>77</v>
      </c>
      <c r="AU494" t="s">
        <v>77</v>
      </c>
      <c r="AV494" t="s">
        <v>77</v>
      </c>
      <c r="AX494" t="s">
        <v>77</v>
      </c>
      <c r="BA494" t="s">
        <v>77</v>
      </c>
      <c r="BB494" t="s">
        <v>77</v>
      </c>
      <c r="BG494" t="s">
        <v>77</v>
      </c>
      <c r="BJ494" t="s">
        <v>77</v>
      </c>
      <c r="BK494" t="s">
        <v>77</v>
      </c>
      <c r="BM494" t="s">
        <v>77</v>
      </c>
      <c r="BS494" t="s">
        <v>77</v>
      </c>
      <c r="BT494" t="s">
        <v>77</v>
      </c>
      <c r="BU494" t="s">
        <v>77</v>
      </c>
      <c r="BV494" t="s">
        <v>77</v>
      </c>
      <c r="BW494" t="s">
        <v>77</v>
      </c>
      <c r="BX494">
        <v>0</v>
      </c>
    </row>
    <row r="495" spans="1:76" x14ac:dyDescent="0.45">
      <c r="A495">
        <v>268</v>
      </c>
      <c r="B495" s="1">
        <v>45407.775694444441</v>
      </c>
      <c r="C495" t="s">
        <v>1450</v>
      </c>
      <c r="D495" t="s">
        <v>833</v>
      </c>
      <c r="E495" t="s">
        <v>834</v>
      </c>
      <c r="F495">
        <v>0</v>
      </c>
      <c r="G495" t="s">
        <v>1630</v>
      </c>
      <c r="H495" t="s">
        <v>1630</v>
      </c>
      <c r="I495" t="s">
        <v>1619</v>
      </c>
      <c r="J495" t="s">
        <v>1451</v>
      </c>
      <c r="K495" t="s">
        <v>77</v>
      </c>
      <c r="L495" t="s">
        <v>82</v>
      </c>
      <c r="M495" t="s">
        <v>1452</v>
      </c>
      <c r="N495" t="s">
        <v>1458</v>
      </c>
      <c r="O495" t="s">
        <v>75</v>
      </c>
      <c r="P495">
        <v>15380.8</v>
      </c>
      <c r="Q495" t="s">
        <v>546</v>
      </c>
      <c r="AE495" t="s">
        <v>77</v>
      </c>
      <c r="AG495" t="s">
        <v>77</v>
      </c>
      <c r="AH495" t="s">
        <v>77</v>
      </c>
      <c r="AJ495" t="s">
        <v>77</v>
      </c>
      <c r="AK495" t="s">
        <v>77</v>
      </c>
      <c r="AQ495" t="s">
        <v>77</v>
      </c>
      <c r="AT495" t="s">
        <v>77</v>
      </c>
      <c r="AU495" t="s">
        <v>77</v>
      </c>
      <c r="AV495" t="s">
        <v>77</v>
      </c>
      <c r="AX495" t="s">
        <v>77</v>
      </c>
      <c r="BA495" t="s">
        <v>77</v>
      </c>
      <c r="BB495" t="s">
        <v>77</v>
      </c>
      <c r="BG495" t="s">
        <v>77</v>
      </c>
      <c r="BJ495" t="s">
        <v>77</v>
      </c>
      <c r="BK495" t="s">
        <v>77</v>
      </c>
      <c r="BM495" t="s">
        <v>77</v>
      </c>
      <c r="BS495" t="s">
        <v>77</v>
      </c>
      <c r="BT495" t="s">
        <v>77</v>
      </c>
      <c r="BU495" t="s">
        <v>77</v>
      </c>
      <c r="BV495" t="s">
        <v>77</v>
      </c>
      <c r="BW495" t="s">
        <v>77</v>
      </c>
      <c r="BX495">
        <v>0</v>
      </c>
    </row>
    <row r="496" spans="1:76" x14ac:dyDescent="0.45">
      <c r="A496">
        <v>269</v>
      </c>
      <c r="B496" s="1">
        <v>45468.817361111112</v>
      </c>
      <c r="C496" t="s">
        <v>1459</v>
      </c>
      <c r="D496" t="s">
        <v>833</v>
      </c>
      <c r="E496" t="s">
        <v>834</v>
      </c>
      <c r="F496">
        <v>0</v>
      </c>
      <c r="G496" t="s">
        <v>1628</v>
      </c>
      <c r="H496" t="s">
        <v>1628</v>
      </c>
      <c r="I496" t="s">
        <v>1619</v>
      </c>
      <c r="J496" t="s">
        <v>542</v>
      </c>
      <c r="K496" t="s">
        <v>77</v>
      </c>
      <c r="L496" t="s">
        <v>79</v>
      </c>
      <c r="M496" t="s">
        <v>79</v>
      </c>
      <c r="N496" t="s">
        <v>77</v>
      </c>
      <c r="O496" t="s">
        <v>75</v>
      </c>
      <c r="P496">
        <v>15250</v>
      </c>
      <c r="Q496" t="s">
        <v>546</v>
      </c>
      <c r="AE496" t="s">
        <v>77</v>
      </c>
      <c r="AG496" t="s">
        <v>77</v>
      </c>
      <c r="AH496" t="s">
        <v>77</v>
      </c>
      <c r="AJ496" t="s">
        <v>77</v>
      </c>
      <c r="AK496" t="s">
        <v>77</v>
      </c>
      <c r="AQ496" t="s">
        <v>77</v>
      </c>
      <c r="AT496" t="s">
        <v>77</v>
      </c>
      <c r="AU496" t="s">
        <v>77</v>
      </c>
      <c r="AV496" t="s">
        <v>77</v>
      </c>
      <c r="AX496" t="s">
        <v>77</v>
      </c>
      <c r="BA496" t="s">
        <v>77</v>
      </c>
      <c r="BB496" t="s">
        <v>77</v>
      </c>
      <c r="BG496" t="s">
        <v>77</v>
      </c>
      <c r="BJ496" t="s">
        <v>77</v>
      </c>
      <c r="BK496" t="s">
        <v>77</v>
      </c>
      <c r="BM496" t="s">
        <v>77</v>
      </c>
      <c r="BS496" t="s">
        <v>77</v>
      </c>
      <c r="BT496" t="s">
        <v>77</v>
      </c>
      <c r="BU496" t="s">
        <v>77</v>
      </c>
      <c r="BV496" t="s">
        <v>77</v>
      </c>
      <c r="BW496" t="s">
        <v>77</v>
      </c>
      <c r="BX496">
        <v>0</v>
      </c>
    </row>
    <row r="497" spans="1:76" x14ac:dyDescent="0.45">
      <c r="A497">
        <v>269</v>
      </c>
      <c r="B497" s="1">
        <v>45468.817361111112</v>
      </c>
      <c r="C497" t="s">
        <v>1459</v>
      </c>
      <c r="D497" t="s">
        <v>833</v>
      </c>
      <c r="E497" t="s">
        <v>834</v>
      </c>
      <c r="F497">
        <v>0</v>
      </c>
      <c r="G497" t="s">
        <v>1628</v>
      </c>
      <c r="H497" t="s">
        <v>1628</v>
      </c>
      <c r="I497" t="s">
        <v>1619</v>
      </c>
      <c r="J497" t="s">
        <v>542</v>
      </c>
      <c r="K497" t="s">
        <v>77</v>
      </c>
      <c r="L497" t="s">
        <v>79</v>
      </c>
      <c r="M497" t="s">
        <v>1459</v>
      </c>
      <c r="N497" t="s">
        <v>1460</v>
      </c>
      <c r="O497" t="s">
        <v>75</v>
      </c>
      <c r="P497">
        <v>15250</v>
      </c>
      <c r="Q497" t="s">
        <v>546</v>
      </c>
      <c r="AE497" t="s">
        <v>77</v>
      </c>
      <c r="AG497" t="s">
        <v>77</v>
      </c>
      <c r="AH497" t="s">
        <v>77</v>
      </c>
      <c r="AJ497" t="s">
        <v>77</v>
      </c>
      <c r="AK497" t="s">
        <v>77</v>
      </c>
      <c r="AQ497" t="s">
        <v>77</v>
      </c>
      <c r="AT497" t="s">
        <v>77</v>
      </c>
      <c r="AU497" t="s">
        <v>77</v>
      </c>
      <c r="AV497" t="s">
        <v>77</v>
      </c>
      <c r="AX497" t="s">
        <v>77</v>
      </c>
      <c r="BA497" t="s">
        <v>77</v>
      </c>
      <c r="BB497" t="s">
        <v>77</v>
      </c>
      <c r="BG497" t="s">
        <v>77</v>
      </c>
      <c r="BJ497" t="s">
        <v>77</v>
      </c>
      <c r="BK497" t="s">
        <v>77</v>
      </c>
      <c r="BM497" t="s">
        <v>77</v>
      </c>
      <c r="BS497" t="s">
        <v>77</v>
      </c>
      <c r="BT497" t="s">
        <v>77</v>
      </c>
      <c r="BU497" t="s">
        <v>77</v>
      </c>
      <c r="BV497" t="s">
        <v>77</v>
      </c>
      <c r="BW497" t="s">
        <v>77</v>
      </c>
      <c r="BX497">
        <v>0</v>
      </c>
    </row>
    <row r="498" spans="1:76" x14ac:dyDescent="0.45">
      <c r="A498">
        <v>271</v>
      </c>
      <c r="B498" s="1">
        <v>45510.691666666666</v>
      </c>
      <c r="C498" t="s">
        <v>1461</v>
      </c>
      <c r="D498" t="s">
        <v>833</v>
      </c>
      <c r="E498" t="s">
        <v>834</v>
      </c>
      <c r="F498">
        <v>0</v>
      </c>
      <c r="G498" t="s">
        <v>1628</v>
      </c>
      <c r="H498" t="s">
        <v>1628</v>
      </c>
      <c r="I498" t="s">
        <v>1619</v>
      </c>
      <c r="J498" t="s">
        <v>542</v>
      </c>
      <c r="K498" t="s">
        <v>77</v>
      </c>
      <c r="L498" t="s">
        <v>74</v>
      </c>
      <c r="M498" t="s">
        <v>1462</v>
      </c>
      <c r="N498" t="s">
        <v>1463</v>
      </c>
      <c r="O498" t="s">
        <v>75</v>
      </c>
      <c r="P498">
        <v>578436.6</v>
      </c>
      <c r="Q498" t="s">
        <v>76</v>
      </c>
      <c r="T498">
        <v>1</v>
      </c>
      <c r="AE498" t="s">
        <v>77</v>
      </c>
      <c r="AG498" t="s">
        <v>77</v>
      </c>
      <c r="AH498" t="s">
        <v>77</v>
      </c>
      <c r="AJ498" t="s">
        <v>77</v>
      </c>
      <c r="AK498" t="s">
        <v>77</v>
      </c>
      <c r="AQ498" t="s">
        <v>77</v>
      </c>
      <c r="AT498" t="s">
        <v>77</v>
      </c>
      <c r="AU498" t="s">
        <v>77</v>
      </c>
      <c r="AV498" t="s">
        <v>77</v>
      </c>
      <c r="AX498" t="s">
        <v>77</v>
      </c>
      <c r="BA498" t="s">
        <v>77</v>
      </c>
      <c r="BB498" t="s">
        <v>77</v>
      </c>
      <c r="BG498" t="s">
        <v>77</v>
      </c>
      <c r="BJ498" t="s">
        <v>77</v>
      </c>
      <c r="BK498" t="s">
        <v>77</v>
      </c>
      <c r="BM498" t="s">
        <v>77</v>
      </c>
      <c r="BS498" t="s">
        <v>77</v>
      </c>
      <c r="BT498" t="s">
        <v>77</v>
      </c>
      <c r="BU498" t="s">
        <v>77</v>
      </c>
      <c r="BV498" t="s">
        <v>77</v>
      </c>
      <c r="BW498" t="s">
        <v>77</v>
      </c>
      <c r="BX498">
        <v>0</v>
      </c>
    </row>
    <row r="499" spans="1:76" x14ac:dyDescent="0.45">
      <c r="A499">
        <v>271</v>
      </c>
      <c r="B499" s="1">
        <v>45510.691666666666</v>
      </c>
      <c r="C499" t="s">
        <v>1461</v>
      </c>
      <c r="D499" t="s">
        <v>833</v>
      </c>
      <c r="E499" t="s">
        <v>834</v>
      </c>
      <c r="F499">
        <v>0</v>
      </c>
      <c r="G499" t="s">
        <v>1628</v>
      </c>
      <c r="H499" t="s">
        <v>1628</v>
      </c>
      <c r="I499" t="s">
        <v>1619</v>
      </c>
      <c r="J499" t="s">
        <v>542</v>
      </c>
      <c r="K499" t="s">
        <v>77</v>
      </c>
      <c r="L499" t="s">
        <v>74</v>
      </c>
      <c r="M499" t="s">
        <v>1464</v>
      </c>
      <c r="N499" t="s">
        <v>1465</v>
      </c>
      <c r="O499" t="s">
        <v>75</v>
      </c>
      <c r="P499">
        <v>485985.8</v>
      </c>
      <c r="Q499" t="s">
        <v>76</v>
      </c>
      <c r="T499">
        <v>1</v>
      </c>
      <c r="AE499" t="s">
        <v>77</v>
      </c>
      <c r="AG499" t="s">
        <v>77</v>
      </c>
      <c r="AH499" t="s">
        <v>77</v>
      </c>
      <c r="AJ499" t="s">
        <v>77</v>
      </c>
      <c r="AK499" t="s">
        <v>77</v>
      </c>
      <c r="AQ499" t="s">
        <v>77</v>
      </c>
      <c r="AT499" t="s">
        <v>77</v>
      </c>
      <c r="AU499" t="s">
        <v>77</v>
      </c>
      <c r="AV499" t="s">
        <v>77</v>
      </c>
      <c r="AX499" t="s">
        <v>77</v>
      </c>
      <c r="BA499" t="s">
        <v>77</v>
      </c>
      <c r="BB499" t="s">
        <v>77</v>
      </c>
      <c r="BG499" t="s">
        <v>77</v>
      </c>
      <c r="BJ499" t="s">
        <v>77</v>
      </c>
      <c r="BK499" t="s">
        <v>77</v>
      </c>
      <c r="BM499" t="s">
        <v>77</v>
      </c>
      <c r="BS499" t="s">
        <v>77</v>
      </c>
      <c r="BT499" t="s">
        <v>77</v>
      </c>
      <c r="BU499" t="s">
        <v>77</v>
      </c>
      <c r="BV499" t="s">
        <v>77</v>
      </c>
      <c r="BW499" t="s">
        <v>77</v>
      </c>
      <c r="BX499">
        <v>0</v>
      </c>
    </row>
    <row r="500" spans="1:76" x14ac:dyDescent="0.45">
      <c r="A500">
        <v>271</v>
      </c>
      <c r="B500" s="1">
        <v>45510.691666666666</v>
      </c>
      <c r="C500" t="s">
        <v>1461</v>
      </c>
      <c r="D500" t="s">
        <v>833</v>
      </c>
      <c r="E500" t="s">
        <v>834</v>
      </c>
      <c r="F500">
        <v>0</v>
      </c>
      <c r="G500" t="s">
        <v>1628</v>
      </c>
      <c r="H500" t="s">
        <v>1628</v>
      </c>
      <c r="I500" t="s">
        <v>1619</v>
      </c>
      <c r="J500" t="s">
        <v>542</v>
      </c>
      <c r="K500" t="s">
        <v>77</v>
      </c>
      <c r="L500" t="s">
        <v>74</v>
      </c>
      <c r="M500" t="s">
        <v>1466</v>
      </c>
      <c r="N500" t="s">
        <v>1467</v>
      </c>
      <c r="O500" t="s">
        <v>75</v>
      </c>
      <c r="P500">
        <v>284038</v>
      </c>
      <c r="Q500" t="s">
        <v>76</v>
      </c>
      <c r="U500">
        <v>1</v>
      </c>
      <c r="AE500" t="s">
        <v>77</v>
      </c>
      <c r="AG500" t="s">
        <v>77</v>
      </c>
      <c r="AH500" t="s">
        <v>77</v>
      </c>
      <c r="AJ500" t="s">
        <v>77</v>
      </c>
      <c r="AK500" t="s">
        <v>77</v>
      </c>
      <c r="AQ500" t="s">
        <v>77</v>
      </c>
      <c r="AT500" t="s">
        <v>77</v>
      </c>
      <c r="AU500" t="s">
        <v>77</v>
      </c>
      <c r="AV500" t="s">
        <v>77</v>
      </c>
      <c r="AX500" t="s">
        <v>77</v>
      </c>
      <c r="BA500" t="s">
        <v>77</v>
      </c>
      <c r="BB500" t="s">
        <v>77</v>
      </c>
      <c r="BG500" t="s">
        <v>77</v>
      </c>
      <c r="BJ500" t="s">
        <v>77</v>
      </c>
      <c r="BK500" t="s">
        <v>77</v>
      </c>
      <c r="BM500" t="s">
        <v>77</v>
      </c>
      <c r="BS500" t="s">
        <v>77</v>
      </c>
      <c r="BT500" t="s">
        <v>77</v>
      </c>
      <c r="BU500" t="s">
        <v>77</v>
      </c>
      <c r="BV500" t="s">
        <v>77</v>
      </c>
      <c r="BW500" t="s">
        <v>77</v>
      </c>
      <c r="BX500">
        <v>0</v>
      </c>
    </row>
    <row r="501" spans="1:76" x14ac:dyDescent="0.45">
      <c r="A501">
        <v>271</v>
      </c>
      <c r="B501" s="1">
        <v>45510.691666666666</v>
      </c>
      <c r="C501" t="s">
        <v>1461</v>
      </c>
      <c r="D501" t="s">
        <v>833</v>
      </c>
      <c r="E501" t="s">
        <v>834</v>
      </c>
      <c r="F501">
        <v>0</v>
      </c>
      <c r="G501" t="s">
        <v>1628</v>
      </c>
      <c r="H501" t="s">
        <v>1628</v>
      </c>
      <c r="I501" t="s">
        <v>1619</v>
      </c>
      <c r="J501" t="s">
        <v>542</v>
      </c>
      <c r="K501" t="s">
        <v>77</v>
      </c>
      <c r="L501" t="s">
        <v>74</v>
      </c>
      <c r="M501" t="s">
        <v>1468</v>
      </c>
      <c r="N501" t="s">
        <v>77</v>
      </c>
      <c r="O501" t="s">
        <v>75</v>
      </c>
      <c r="P501">
        <v>1074669</v>
      </c>
      <c r="Q501" t="s">
        <v>76</v>
      </c>
      <c r="AE501" t="s">
        <v>77</v>
      </c>
      <c r="AG501" t="s">
        <v>77</v>
      </c>
      <c r="AH501" t="s">
        <v>77</v>
      </c>
      <c r="AJ501" t="s">
        <v>77</v>
      </c>
      <c r="AK501" t="s">
        <v>77</v>
      </c>
      <c r="AQ501" t="s">
        <v>77</v>
      </c>
      <c r="AT501" t="s">
        <v>77</v>
      </c>
      <c r="AU501" t="s">
        <v>77</v>
      </c>
      <c r="AV501" t="s">
        <v>77</v>
      </c>
      <c r="AX501" t="s">
        <v>77</v>
      </c>
      <c r="BA501" t="s">
        <v>77</v>
      </c>
      <c r="BB501" t="s">
        <v>77</v>
      </c>
      <c r="BG501" t="s">
        <v>77</v>
      </c>
      <c r="BJ501" t="s">
        <v>77</v>
      </c>
      <c r="BK501" t="s">
        <v>77</v>
      </c>
      <c r="BM501" t="s">
        <v>77</v>
      </c>
      <c r="BS501" t="s">
        <v>77</v>
      </c>
      <c r="BT501" t="s">
        <v>77</v>
      </c>
      <c r="BU501" t="s">
        <v>77</v>
      </c>
      <c r="BV501" t="s">
        <v>77</v>
      </c>
      <c r="BW501" t="s">
        <v>77</v>
      </c>
      <c r="BX501">
        <v>0</v>
      </c>
    </row>
    <row r="502" spans="1:76" x14ac:dyDescent="0.45">
      <c r="A502">
        <v>271</v>
      </c>
      <c r="B502" s="1">
        <v>45510.691666666666</v>
      </c>
      <c r="C502" t="s">
        <v>1461</v>
      </c>
      <c r="D502" t="s">
        <v>833</v>
      </c>
      <c r="E502" t="s">
        <v>834</v>
      </c>
      <c r="F502">
        <v>0</v>
      </c>
      <c r="G502" t="s">
        <v>1628</v>
      </c>
      <c r="H502" t="s">
        <v>1628</v>
      </c>
      <c r="I502" t="s">
        <v>1619</v>
      </c>
      <c r="J502" t="s">
        <v>542</v>
      </c>
      <c r="K502" t="s">
        <v>77</v>
      </c>
      <c r="L502" t="s">
        <v>74</v>
      </c>
      <c r="M502" t="s">
        <v>1469</v>
      </c>
      <c r="N502" t="s">
        <v>77</v>
      </c>
      <c r="O502" t="s">
        <v>75</v>
      </c>
      <c r="P502">
        <v>512673</v>
      </c>
      <c r="Q502" t="s">
        <v>76</v>
      </c>
      <c r="AE502" t="s">
        <v>77</v>
      </c>
      <c r="AG502" t="s">
        <v>77</v>
      </c>
      <c r="AH502" t="s">
        <v>77</v>
      </c>
      <c r="AJ502" t="s">
        <v>77</v>
      </c>
      <c r="AK502" t="s">
        <v>77</v>
      </c>
      <c r="AQ502" t="s">
        <v>77</v>
      </c>
      <c r="AT502" t="s">
        <v>77</v>
      </c>
      <c r="AU502" t="s">
        <v>77</v>
      </c>
      <c r="AV502" t="s">
        <v>77</v>
      </c>
      <c r="AX502" t="s">
        <v>77</v>
      </c>
      <c r="BA502" t="s">
        <v>77</v>
      </c>
      <c r="BB502" t="s">
        <v>77</v>
      </c>
      <c r="BG502" t="s">
        <v>77</v>
      </c>
      <c r="BJ502" t="s">
        <v>77</v>
      </c>
      <c r="BK502" t="s">
        <v>77</v>
      </c>
      <c r="BM502" t="s">
        <v>77</v>
      </c>
      <c r="BS502" t="s">
        <v>77</v>
      </c>
      <c r="BT502" t="s">
        <v>77</v>
      </c>
      <c r="BU502" t="s">
        <v>77</v>
      </c>
      <c r="BV502" t="s">
        <v>77</v>
      </c>
      <c r="BW502" t="s">
        <v>77</v>
      </c>
      <c r="BX502">
        <v>0</v>
      </c>
    </row>
    <row r="503" spans="1:76" x14ac:dyDescent="0.45">
      <c r="A503">
        <v>271</v>
      </c>
      <c r="B503" s="1">
        <v>45510.691666666666</v>
      </c>
      <c r="C503" t="s">
        <v>1461</v>
      </c>
      <c r="D503" t="s">
        <v>833</v>
      </c>
      <c r="E503" t="s">
        <v>834</v>
      </c>
      <c r="F503">
        <v>0</v>
      </c>
      <c r="G503" t="s">
        <v>1628</v>
      </c>
      <c r="H503" t="s">
        <v>1628</v>
      </c>
      <c r="I503" t="s">
        <v>1619</v>
      </c>
      <c r="J503" t="s">
        <v>542</v>
      </c>
      <c r="K503" t="s">
        <v>77</v>
      </c>
      <c r="L503" t="s">
        <v>78</v>
      </c>
      <c r="M503" t="s">
        <v>1464</v>
      </c>
      <c r="N503" t="s">
        <v>1470</v>
      </c>
      <c r="O503" t="s">
        <v>75</v>
      </c>
      <c r="P503">
        <v>502480</v>
      </c>
      <c r="Q503" t="s">
        <v>76</v>
      </c>
      <c r="T503">
        <v>1</v>
      </c>
      <c r="AE503" t="s">
        <v>77</v>
      </c>
      <c r="AG503" t="s">
        <v>77</v>
      </c>
      <c r="AH503" t="s">
        <v>77</v>
      </c>
      <c r="AJ503" t="s">
        <v>77</v>
      </c>
      <c r="AK503" t="s">
        <v>77</v>
      </c>
      <c r="AQ503" t="s">
        <v>77</v>
      </c>
      <c r="AT503" t="s">
        <v>77</v>
      </c>
      <c r="AU503" t="s">
        <v>77</v>
      </c>
      <c r="AV503" t="s">
        <v>77</v>
      </c>
      <c r="AX503" t="s">
        <v>77</v>
      </c>
      <c r="BA503" t="s">
        <v>77</v>
      </c>
      <c r="BB503" t="s">
        <v>77</v>
      </c>
      <c r="BG503" t="s">
        <v>77</v>
      </c>
      <c r="BJ503" t="s">
        <v>77</v>
      </c>
      <c r="BK503" t="s">
        <v>77</v>
      </c>
      <c r="BM503" t="s">
        <v>77</v>
      </c>
      <c r="BS503" t="s">
        <v>77</v>
      </c>
      <c r="BT503" t="s">
        <v>77</v>
      </c>
      <c r="BU503" t="s">
        <v>77</v>
      </c>
      <c r="BV503" t="s">
        <v>77</v>
      </c>
      <c r="BW503" t="s">
        <v>77</v>
      </c>
      <c r="BX503">
        <v>0</v>
      </c>
    </row>
    <row r="504" spans="1:76" x14ac:dyDescent="0.45">
      <c r="A504">
        <v>271</v>
      </c>
      <c r="B504" s="1">
        <v>45510.691666666666</v>
      </c>
      <c r="C504" t="s">
        <v>1461</v>
      </c>
      <c r="D504" t="s">
        <v>833</v>
      </c>
      <c r="E504" t="s">
        <v>834</v>
      </c>
      <c r="F504">
        <v>0</v>
      </c>
      <c r="G504" t="s">
        <v>1628</v>
      </c>
      <c r="H504" t="s">
        <v>1628</v>
      </c>
      <c r="I504" t="s">
        <v>1619</v>
      </c>
      <c r="J504" t="s">
        <v>542</v>
      </c>
      <c r="K504" t="s">
        <v>77</v>
      </c>
      <c r="L504" t="s">
        <v>78</v>
      </c>
      <c r="M504" t="s">
        <v>1466</v>
      </c>
      <c r="N504" t="s">
        <v>1471</v>
      </c>
      <c r="O504" t="s">
        <v>75</v>
      </c>
      <c r="P504">
        <v>439032.4</v>
      </c>
      <c r="Q504" t="s">
        <v>76</v>
      </c>
      <c r="U504">
        <v>1</v>
      </c>
      <c r="AE504" t="s">
        <v>77</v>
      </c>
      <c r="AG504" t="s">
        <v>77</v>
      </c>
      <c r="AH504" t="s">
        <v>77</v>
      </c>
      <c r="AJ504" t="s">
        <v>77</v>
      </c>
      <c r="AK504" t="s">
        <v>77</v>
      </c>
      <c r="AQ504" t="s">
        <v>77</v>
      </c>
      <c r="AT504" t="s">
        <v>77</v>
      </c>
      <c r="AU504" t="s">
        <v>77</v>
      </c>
      <c r="AV504" t="s">
        <v>77</v>
      </c>
      <c r="AX504" t="s">
        <v>77</v>
      </c>
      <c r="BA504" t="s">
        <v>77</v>
      </c>
      <c r="BB504" t="s">
        <v>77</v>
      </c>
      <c r="BG504" t="s">
        <v>77</v>
      </c>
      <c r="BJ504" t="s">
        <v>77</v>
      </c>
      <c r="BK504" t="s">
        <v>77</v>
      </c>
      <c r="BM504" t="s">
        <v>77</v>
      </c>
      <c r="BS504" t="s">
        <v>77</v>
      </c>
      <c r="BT504" t="s">
        <v>77</v>
      </c>
      <c r="BU504" t="s">
        <v>77</v>
      </c>
      <c r="BV504" t="s">
        <v>77</v>
      </c>
      <c r="BW504" t="s">
        <v>77</v>
      </c>
      <c r="BX504">
        <v>0</v>
      </c>
    </row>
    <row r="505" spans="1:76" x14ac:dyDescent="0.45">
      <c r="A505">
        <v>271</v>
      </c>
      <c r="B505" s="1">
        <v>45510.691666666666</v>
      </c>
      <c r="C505" t="s">
        <v>1461</v>
      </c>
      <c r="D505" t="s">
        <v>833</v>
      </c>
      <c r="E505" t="s">
        <v>834</v>
      </c>
      <c r="F505">
        <v>0</v>
      </c>
      <c r="G505" t="s">
        <v>1628</v>
      </c>
      <c r="H505" t="s">
        <v>1628</v>
      </c>
      <c r="I505" t="s">
        <v>1619</v>
      </c>
      <c r="J505" t="s">
        <v>542</v>
      </c>
      <c r="K505" t="s">
        <v>77</v>
      </c>
      <c r="L505" t="s">
        <v>78</v>
      </c>
      <c r="M505" t="s">
        <v>1469</v>
      </c>
      <c r="N505" t="s">
        <v>77</v>
      </c>
      <c r="O505" t="s">
        <v>75</v>
      </c>
      <c r="P505">
        <v>399400</v>
      </c>
      <c r="Q505" t="s">
        <v>76</v>
      </c>
      <c r="AE505" t="s">
        <v>77</v>
      </c>
      <c r="AG505" t="s">
        <v>77</v>
      </c>
      <c r="AH505" t="s">
        <v>77</v>
      </c>
      <c r="AJ505" t="s">
        <v>77</v>
      </c>
      <c r="AK505" t="s">
        <v>77</v>
      </c>
      <c r="AQ505" t="s">
        <v>77</v>
      </c>
      <c r="AT505" t="s">
        <v>77</v>
      </c>
      <c r="AU505" t="s">
        <v>77</v>
      </c>
      <c r="AV505" t="s">
        <v>77</v>
      </c>
      <c r="AX505" t="s">
        <v>77</v>
      </c>
      <c r="BA505" t="s">
        <v>77</v>
      </c>
      <c r="BB505" t="s">
        <v>77</v>
      </c>
      <c r="BG505" t="s">
        <v>77</v>
      </c>
      <c r="BJ505" t="s">
        <v>77</v>
      </c>
      <c r="BK505" t="s">
        <v>77</v>
      </c>
      <c r="BM505" t="s">
        <v>77</v>
      </c>
      <c r="BS505" t="s">
        <v>77</v>
      </c>
      <c r="BT505" t="s">
        <v>77</v>
      </c>
      <c r="BU505" t="s">
        <v>77</v>
      </c>
      <c r="BV505" t="s">
        <v>77</v>
      </c>
      <c r="BW505" t="s">
        <v>77</v>
      </c>
      <c r="BX505">
        <v>0</v>
      </c>
    </row>
    <row r="506" spans="1:76" x14ac:dyDescent="0.45">
      <c r="A506">
        <v>272</v>
      </c>
      <c r="B506" s="1">
        <v>45519.811111111114</v>
      </c>
      <c r="C506" t="s">
        <v>1472</v>
      </c>
      <c r="D506" t="s">
        <v>833</v>
      </c>
      <c r="E506" t="s">
        <v>895</v>
      </c>
      <c r="F506">
        <v>1</v>
      </c>
      <c r="G506" t="s">
        <v>1631</v>
      </c>
      <c r="H506" t="s">
        <v>1631</v>
      </c>
      <c r="I506" t="s">
        <v>1624</v>
      </c>
      <c r="J506" t="s">
        <v>1473</v>
      </c>
      <c r="K506" t="s">
        <v>1262</v>
      </c>
      <c r="L506" t="s">
        <v>74</v>
      </c>
      <c r="M506" t="s">
        <v>1474</v>
      </c>
      <c r="N506" t="s">
        <v>77</v>
      </c>
      <c r="O506" t="s">
        <v>75</v>
      </c>
      <c r="P506">
        <v>1937119</v>
      </c>
      <c r="Q506" t="s">
        <v>76</v>
      </c>
      <c r="R506">
        <v>2268382.5</v>
      </c>
      <c r="AE506" t="s">
        <v>77</v>
      </c>
      <c r="AG506" t="s">
        <v>77</v>
      </c>
      <c r="AH506" t="s">
        <v>77</v>
      </c>
      <c r="AJ506" t="s">
        <v>77</v>
      </c>
      <c r="AK506" t="s">
        <v>77</v>
      </c>
      <c r="AQ506" t="s">
        <v>77</v>
      </c>
      <c r="AT506" t="s">
        <v>77</v>
      </c>
      <c r="AU506" t="s">
        <v>77</v>
      </c>
      <c r="AV506" t="s">
        <v>77</v>
      </c>
      <c r="AX506" t="s">
        <v>77</v>
      </c>
      <c r="BA506" t="s">
        <v>77</v>
      </c>
      <c r="BB506" t="s">
        <v>77</v>
      </c>
      <c r="BG506" t="s">
        <v>77</v>
      </c>
      <c r="BJ506" t="s">
        <v>77</v>
      </c>
      <c r="BK506" t="s">
        <v>77</v>
      </c>
      <c r="BM506" t="s">
        <v>77</v>
      </c>
      <c r="BS506" t="s">
        <v>77</v>
      </c>
      <c r="BT506" t="s">
        <v>77</v>
      </c>
      <c r="BU506" t="s">
        <v>77</v>
      </c>
      <c r="BV506" t="s">
        <v>77</v>
      </c>
      <c r="BW506" t="s">
        <v>77</v>
      </c>
      <c r="BX506">
        <v>0</v>
      </c>
    </row>
    <row r="507" spans="1:76" x14ac:dyDescent="0.45">
      <c r="A507">
        <v>272</v>
      </c>
      <c r="B507" s="1">
        <v>45519.811111111114</v>
      </c>
      <c r="C507" t="s">
        <v>1472</v>
      </c>
      <c r="D507" t="s">
        <v>833</v>
      </c>
      <c r="E507" t="s">
        <v>895</v>
      </c>
      <c r="F507">
        <v>0</v>
      </c>
      <c r="G507" t="s">
        <v>1631</v>
      </c>
      <c r="H507" t="s">
        <v>1631</v>
      </c>
      <c r="I507" t="s">
        <v>1624</v>
      </c>
      <c r="J507" t="s">
        <v>1473</v>
      </c>
      <c r="K507" t="s">
        <v>77</v>
      </c>
      <c r="L507" t="s">
        <v>74</v>
      </c>
      <c r="M507" t="s">
        <v>1475</v>
      </c>
      <c r="N507" t="s">
        <v>1476</v>
      </c>
      <c r="O507" t="s">
        <v>75</v>
      </c>
      <c r="P507">
        <v>2199147</v>
      </c>
      <c r="Q507" t="s">
        <v>76</v>
      </c>
      <c r="W507">
        <v>1</v>
      </c>
      <c r="AE507" t="s">
        <v>77</v>
      </c>
      <c r="AG507" t="s">
        <v>77</v>
      </c>
      <c r="AH507" t="s">
        <v>77</v>
      </c>
      <c r="AJ507" t="s">
        <v>77</v>
      </c>
      <c r="AK507" t="s">
        <v>77</v>
      </c>
      <c r="AQ507" t="s">
        <v>77</v>
      </c>
      <c r="AT507" t="s">
        <v>77</v>
      </c>
      <c r="AU507" t="s">
        <v>77</v>
      </c>
      <c r="AV507" t="s">
        <v>77</v>
      </c>
      <c r="AX507" t="s">
        <v>77</v>
      </c>
      <c r="BA507" t="s">
        <v>77</v>
      </c>
      <c r="BB507" t="s">
        <v>77</v>
      </c>
      <c r="BG507" t="s">
        <v>77</v>
      </c>
      <c r="BJ507" t="s">
        <v>77</v>
      </c>
      <c r="BK507" t="s">
        <v>77</v>
      </c>
      <c r="BM507" t="s">
        <v>77</v>
      </c>
      <c r="BS507" t="s">
        <v>77</v>
      </c>
      <c r="BT507" t="s">
        <v>77</v>
      </c>
      <c r="BU507" t="s">
        <v>77</v>
      </c>
      <c r="BV507" t="s">
        <v>77</v>
      </c>
      <c r="BW507" t="s">
        <v>77</v>
      </c>
      <c r="BX507">
        <v>0</v>
      </c>
    </row>
    <row r="508" spans="1:76" x14ac:dyDescent="0.45">
      <c r="A508">
        <v>272</v>
      </c>
      <c r="B508" s="1">
        <v>45519.811111111114</v>
      </c>
      <c r="C508" t="s">
        <v>1472</v>
      </c>
      <c r="D508" t="s">
        <v>833</v>
      </c>
      <c r="E508" t="s">
        <v>895</v>
      </c>
      <c r="F508">
        <v>0</v>
      </c>
      <c r="G508" t="s">
        <v>1631</v>
      </c>
      <c r="H508" t="s">
        <v>1631</v>
      </c>
      <c r="I508" t="s">
        <v>1624</v>
      </c>
      <c r="J508" t="s">
        <v>1473</v>
      </c>
      <c r="K508" t="s">
        <v>77</v>
      </c>
      <c r="L508" t="s">
        <v>74</v>
      </c>
      <c r="M508" t="s">
        <v>1477</v>
      </c>
      <c r="N508" t="s">
        <v>1478</v>
      </c>
      <c r="O508" t="s">
        <v>75</v>
      </c>
      <c r="P508">
        <v>2298233</v>
      </c>
      <c r="Q508" t="s">
        <v>76</v>
      </c>
      <c r="W508">
        <v>1</v>
      </c>
      <c r="AE508" t="s">
        <v>77</v>
      </c>
      <c r="AG508" t="s">
        <v>77</v>
      </c>
      <c r="AH508" t="s">
        <v>77</v>
      </c>
      <c r="AJ508" t="s">
        <v>77</v>
      </c>
      <c r="AK508" t="s">
        <v>77</v>
      </c>
      <c r="AQ508" t="s">
        <v>77</v>
      </c>
      <c r="AT508" t="s">
        <v>77</v>
      </c>
      <c r="AU508" t="s">
        <v>77</v>
      </c>
      <c r="AV508" t="s">
        <v>77</v>
      </c>
      <c r="AX508" t="s">
        <v>77</v>
      </c>
      <c r="BA508" t="s">
        <v>77</v>
      </c>
      <c r="BB508" t="s">
        <v>77</v>
      </c>
      <c r="BG508" t="s">
        <v>77</v>
      </c>
      <c r="BJ508" t="s">
        <v>77</v>
      </c>
      <c r="BK508" t="s">
        <v>77</v>
      </c>
      <c r="BM508" t="s">
        <v>77</v>
      </c>
      <c r="BS508" t="s">
        <v>77</v>
      </c>
      <c r="BT508" t="s">
        <v>77</v>
      </c>
      <c r="BU508" t="s">
        <v>77</v>
      </c>
      <c r="BV508" t="s">
        <v>77</v>
      </c>
      <c r="BW508" t="s">
        <v>77</v>
      </c>
      <c r="BX508">
        <v>0</v>
      </c>
    </row>
    <row r="509" spans="1:76" x14ac:dyDescent="0.45">
      <c r="A509">
        <v>272</v>
      </c>
      <c r="B509" s="1">
        <v>45519.811111111114</v>
      </c>
      <c r="C509" t="s">
        <v>1472</v>
      </c>
      <c r="D509" t="s">
        <v>833</v>
      </c>
      <c r="E509" t="s">
        <v>895</v>
      </c>
      <c r="F509">
        <v>0</v>
      </c>
      <c r="G509" t="s">
        <v>1631</v>
      </c>
      <c r="H509" t="s">
        <v>1631</v>
      </c>
      <c r="I509" t="s">
        <v>1624</v>
      </c>
      <c r="J509" t="s">
        <v>1473</v>
      </c>
      <c r="K509" t="s">
        <v>77</v>
      </c>
      <c r="L509" t="s">
        <v>74</v>
      </c>
      <c r="M509" t="s">
        <v>1479</v>
      </c>
      <c r="N509" t="s">
        <v>77</v>
      </c>
      <c r="O509" t="s">
        <v>75</v>
      </c>
      <c r="P509">
        <v>2639031</v>
      </c>
      <c r="Q509" t="s">
        <v>76</v>
      </c>
      <c r="AE509" t="s">
        <v>77</v>
      </c>
      <c r="AG509" t="s">
        <v>77</v>
      </c>
      <c r="AH509" t="s">
        <v>77</v>
      </c>
      <c r="AJ509" t="s">
        <v>77</v>
      </c>
      <c r="AK509" t="s">
        <v>77</v>
      </c>
      <c r="AQ509" t="s">
        <v>77</v>
      </c>
      <c r="AT509" t="s">
        <v>77</v>
      </c>
      <c r="AU509" t="s">
        <v>77</v>
      </c>
      <c r="AV509" t="s">
        <v>77</v>
      </c>
      <c r="AX509" t="s">
        <v>77</v>
      </c>
      <c r="BA509" t="s">
        <v>77</v>
      </c>
      <c r="BB509" t="s">
        <v>77</v>
      </c>
      <c r="BG509" t="s">
        <v>77</v>
      </c>
      <c r="BJ509" t="s">
        <v>77</v>
      </c>
      <c r="BK509" t="s">
        <v>77</v>
      </c>
      <c r="BM509" t="s">
        <v>77</v>
      </c>
      <c r="BS509" t="s">
        <v>77</v>
      </c>
      <c r="BT509" t="s">
        <v>77</v>
      </c>
      <c r="BU509" t="s">
        <v>77</v>
      </c>
      <c r="BV509" t="s">
        <v>77</v>
      </c>
      <c r="BW509" t="s">
        <v>77</v>
      </c>
      <c r="BX509">
        <v>0</v>
      </c>
    </row>
    <row r="510" spans="1:76" x14ac:dyDescent="0.45">
      <c r="A510">
        <v>272</v>
      </c>
      <c r="B510" s="1">
        <v>45519.811111111114</v>
      </c>
      <c r="C510" t="s">
        <v>1472</v>
      </c>
      <c r="D510" t="s">
        <v>833</v>
      </c>
      <c r="E510" t="s">
        <v>895</v>
      </c>
      <c r="F510">
        <v>0</v>
      </c>
      <c r="G510" t="s">
        <v>1631</v>
      </c>
      <c r="H510" t="s">
        <v>1631</v>
      </c>
      <c r="I510" t="s">
        <v>1624</v>
      </c>
      <c r="J510" t="s">
        <v>1473</v>
      </c>
      <c r="K510" t="s">
        <v>77</v>
      </c>
      <c r="L510" t="s">
        <v>78</v>
      </c>
      <c r="M510" t="s">
        <v>1480</v>
      </c>
      <c r="N510" t="s">
        <v>1481</v>
      </c>
      <c r="O510" t="s">
        <v>75</v>
      </c>
      <c r="P510">
        <v>134345</v>
      </c>
      <c r="Q510" t="s">
        <v>546</v>
      </c>
      <c r="W510">
        <v>1</v>
      </c>
      <c r="X510">
        <v>1</v>
      </c>
      <c r="AE510" t="s">
        <v>77</v>
      </c>
      <c r="AG510" t="s">
        <v>77</v>
      </c>
      <c r="AH510" t="s">
        <v>77</v>
      </c>
      <c r="AJ510" t="s">
        <v>77</v>
      </c>
      <c r="AK510" t="s">
        <v>77</v>
      </c>
      <c r="AQ510" t="s">
        <v>77</v>
      </c>
      <c r="AT510" t="s">
        <v>77</v>
      </c>
      <c r="AU510" t="s">
        <v>77</v>
      </c>
      <c r="AV510" t="s">
        <v>77</v>
      </c>
      <c r="AX510" t="s">
        <v>77</v>
      </c>
      <c r="BA510" t="s">
        <v>77</v>
      </c>
      <c r="BB510" t="s">
        <v>77</v>
      </c>
      <c r="BG510" t="s">
        <v>77</v>
      </c>
      <c r="BJ510" t="s">
        <v>77</v>
      </c>
      <c r="BK510" t="s">
        <v>77</v>
      </c>
      <c r="BM510" t="s">
        <v>77</v>
      </c>
      <c r="BS510" t="s">
        <v>77</v>
      </c>
      <c r="BT510" t="s">
        <v>77</v>
      </c>
      <c r="BU510" t="s">
        <v>77</v>
      </c>
      <c r="BV510" t="s">
        <v>77</v>
      </c>
      <c r="BW510" t="s">
        <v>77</v>
      </c>
      <c r="BX510">
        <v>0</v>
      </c>
    </row>
    <row r="511" spans="1:76" x14ac:dyDescent="0.45">
      <c r="A511">
        <v>272</v>
      </c>
      <c r="B511" s="1">
        <v>45519.811111111114</v>
      </c>
      <c r="C511" t="s">
        <v>1472</v>
      </c>
      <c r="D511" t="s">
        <v>833</v>
      </c>
      <c r="E511" t="s">
        <v>895</v>
      </c>
      <c r="F511">
        <v>0</v>
      </c>
      <c r="G511" t="s">
        <v>1631</v>
      </c>
      <c r="H511" t="s">
        <v>1631</v>
      </c>
      <c r="I511" t="s">
        <v>1624</v>
      </c>
      <c r="J511" t="s">
        <v>1473</v>
      </c>
      <c r="K511" t="s">
        <v>77</v>
      </c>
      <c r="L511" t="s">
        <v>78</v>
      </c>
      <c r="M511" t="s">
        <v>1482</v>
      </c>
      <c r="N511" t="s">
        <v>1483</v>
      </c>
      <c r="O511" t="s">
        <v>75</v>
      </c>
      <c r="P511">
        <v>136670</v>
      </c>
      <c r="Q511" t="s">
        <v>546</v>
      </c>
      <c r="AE511" t="s">
        <v>77</v>
      </c>
      <c r="AG511" t="s">
        <v>77</v>
      </c>
      <c r="AH511" t="s">
        <v>77</v>
      </c>
      <c r="AJ511" t="s">
        <v>77</v>
      </c>
      <c r="AK511" t="s">
        <v>77</v>
      </c>
      <c r="AQ511" t="s">
        <v>77</v>
      </c>
      <c r="AT511" t="s">
        <v>77</v>
      </c>
      <c r="AU511" t="s">
        <v>77</v>
      </c>
      <c r="AV511" t="s">
        <v>77</v>
      </c>
      <c r="AX511" t="s">
        <v>77</v>
      </c>
      <c r="BA511" t="s">
        <v>77</v>
      </c>
      <c r="BB511" t="s">
        <v>77</v>
      </c>
      <c r="BG511" t="s">
        <v>77</v>
      </c>
      <c r="BJ511" t="s">
        <v>77</v>
      </c>
      <c r="BK511" t="s">
        <v>77</v>
      </c>
      <c r="BM511" t="s">
        <v>77</v>
      </c>
      <c r="BS511" t="s">
        <v>77</v>
      </c>
      <c r="BT511" t="s">
        <v>77</v>
      </c>
      <c r="BU511" t="s">
        <v>77</v>
      </c>
      <c r="BV511" t="s">
        <v>77</v>
      </c>
      <c r="BW511" t="s">
        <v>77</v>
      </c>
      <c r="BX511">
        <v>0</v>
      </c>
    </row>
    <row r="512" spans="1:76" x14ac:dyDescent="0.45">
      <c r="A512">
        <v>272</v>
      </c>
      <c r="B512" s="1">
        <v>45519.811111111114</v>
      </c>
      <c r="C512" t="s">
        <v>1472</v>
      </c>
      <c r="D512" t="s">
        <v>833</v>
      </c>
      <c r="E512" t="s">
        <v>895</v>
      </c>
      <c r="F512">
        <v>0</v>
      </c>
      <c r="G512" t="s">
        <v>1631</v>
      </c>
      <c r="H512" t="s">
        <v>1631</v>
      </c>
      <c r="I512" t="s">
        <v>1624</v>
      </c>
      <c r="J512" t="s">
        <v>1473</v>
      </c>
      <c r="K512" t="s">
        <v>77</v>
      </c>
      <c r="L512" t="s">
        <v>78</v>
      </c>
      <c r="M512" t="s">
        <v>1484</v>
      </c>
      <c r="N512" t="s">
        <v>1485</v>
      </c>
      <c r="O512" t="s">
        <v>75</v>
      </c>
      <c r="P512">
        <v>88540</v>
      </c>
      <c r="Q512" t="s">
        <v>546</v>
      </c>
      <c r="AE512" t="s">
        <v>77</v>
      </c>
      <c r="AG512" t="s">
        <v>77</v>
      </c>
      <c r="AH512" t="s">
        <v>77</v>
      </c>
      <c r="AJ512" t="s">
        <v>77</v>
      </c>
      <c r="AK512" t="s">
        <v>77</v>
      </c>
      <c r="AQ512" t="s">
        <v>77</v>
      </c>
      <c r="AT512" t="s">
        <v>77</v>
      </c>
      <c r="AU512" t="s">
        <v>77</v>
      </c>
      <c r="AV512" t="s">
        <v>77</v>
      </c>
      <c r="AX512" t="s">
        <v>77</v>
      </c>
      <c r="BA512" t="s">
        <v>77</v>
      </c>
      <c r="BB512" t="s">
        <v>77</v>
      </c>
      <c r="BG512" t="s">
        <v>77</v>
      </c>
      <c r="BJ512" t="s">
        <v>77</v>
      </c>
      <c r="BK512" t="s">
        <v>77</v>
      </c>
      <c r="BM512" t="s">
        <v>77</v>
      </c>
      <c r="BS512" t="s">
        <v>77</v>
      </c>
      <c r="BT512" t="s">
        <v>77</v>
      </c>
      <c r="BU512" t="s">
        <v>77</v>
      </c>
      <c r="BV512" t="s">
        <v>77</v>
      </c>
      <c r="BW512" t="s">
        <v>77</v>
      </c>
      <c r="BX512">
        <v>0</v>
      </c>
    </row>
    <row r="513" spans="1:76" x14ac:dyDescent="0.45">
      <c r="A513">
        <v>272</v>
      </c>
      <c r="B513" s="1">
        <v>45519.811111111114</v>
      </c>
      <c r="C513" t="s">
        <v>1472</v>
      </c>
      <c r="D513" t="s">
        <v>833</v>
      </c>
      <c r="E513" t="s">
        <v>895</v>
      </c>
      <c r="F513">
        <v>0</v>
      </c>
      <c r="G513" t="s">
        <v>1631</v>
      </c>
      <c r="H513" t="s">
        <v>1631</v>
      </c>
      <c r="I513" t="s">
        <v>1624</v>
      </c>
      <c r="J513" t="s">
        <v>1473</v>
      </c>
      <c r="K513" t="s">
        <v>77</v>
      </c>
      <c r="L513" t="s">
        <v>78</v>
      </c>
      <c r="M513" t="s">
        <v>1486</v>
      </c>
      <c r="N513" t="s">
        <v>1487</v>
      </c>
      <c r="O513" t="s">
        <v>75</v>
      </c>
      <c r="P513">
        <v>136462.5</v>
      </c>
      <c r="Q513" t="s">
        <v>546</v>
      </c>
      <c r="AE513" t="s">
        <v>77</v>
      </c>
      <c r="AG513" t="s">
        <v>77</v>
      </c>
      <c r="AH513" t="s">
        <v>77</v>
      </c>
      <c r="AJ513" t="s">
        <v>77</v>
      </c>
      <c r="AK513" t="s">
        <v>77</v>
      </c>
      <c r="AQ513" t="s">
        <v>77</v>
      </c>
      <c r="AT513" t="s">
        <v>77</v>
      </c>
      <c r="AU513" t="s">
        <v>77</v>
      </c>
      <c r="AV513" t="s">
        <v>77</v>
      </c>
      <c r="AX513" t="s">
        <v>77</v>
      </c>
      <c r="BA513" t="s">
        <v>77</v>
      </c>
      <c r="BB513" t="s">
        <v>77</v>
      </c>
      <c r="BG513" t="s">
        <v>77</v>
      </c>
      <c r="BJ513" t="s">
        <v>77</v>
      </c>
      <c r="BK513" t="s">
        <v>77</v>
      </c>
      <c r="BM513" t="s">
        <v>77</v>
      </c>
      <c r="BS513" t="s">
        <v>77</v>
      </c>
      <c r="BT513" t="s">
        <v>77</v>
      </c>
      <c r="BU513" t="s">
        <v>77</v>
      </c>
      <c r="BV513" t="s">
        <v>77</v>
      </c>
      <c r="BW513" t="s">
        <v>77</v>
      </c>
      <c r="BX513">
        <v>0</v>
      </c>
    </row>
    <row r="514" spans="1:76" x14ac:dyDescent="0.45">
      <c r="A514">
        <v>272</v>
      </c>
      <c r="B514" s="1">
        <v>45519.811111111114</v>
      </c>
      <c r="C514" t="s">
        <v>1472</v>
      </c>
      <c r="D514" t="s">
        <v>833</v>
      </c>
      <c r="E514" t="s">
        <v>895</v>
      </c>
      <c r="F514">
        <v>0</v>
      </c>
      <c r="G514" t="s">
        <v>1631</v>
      </c>
      <c r="H514" t="s">
        <v>1631</v>
      </c>
      <c r="I514" t="s">
        <v>1624</v>
      </c>
      <c r="J514" t="s">
        <v>1473</v>
      </c>
      <c r="K514" t="s">
        <v>77</v>
      </c>
      <c r="L514" t="s">
        <v>78</v>
      </c>
      <c r="M514" t="s">
        <v>1488</v>
      </c>
      <c r="N514" t="s">
        <v>1489</v>
      </c>
      <c r="O514" t="s">
        <v>75</v>
      </c>
      <c r="P514">
        <v>85562.5</v>
      </c>
      <c r="Q514" t="s">
        <v>546</v>
      </c>
      <c r="AE514" t="s">
        <v>77</v>
      </c>
      <c r="AG514" t="s">
        <v>77</v>
      </c>
      <c r="AH514" t="s">
        <v>77</v>
      </c>
      <c r="AJ514" t="s">
        <v>77</v>
      </c>
      <c r="AK514" t="s">
        <v>77</v>
      </c>
      <c r="AQ514" t="s">
        <v>77</v>
      </c>
      <c r="AT514" t="s">
        <v>77</v>
      </c>
      <c r="AU514" t="s">
        <v>77</v>
      </c>
      <c r="AV514" t="s">
        <v>77</v>
      </c>
      <c r="AX514" t="s">
        <v>77</v>
      </c>
      <c r="BA514" t="s">
        <v>77</v>
      </c>
      <c r="BB514" t="s">
        <v>77</v>
      </c>
      <c r="BG514" t="s">
        <v>77</v>
      </c>
      <c r="BJ514" t="s">
        <v>77</v>
      </c>
      <c r="BK514" t="s">
        <v>77</v>
      </c>
      <c r="BM514" t="s">
        <v>77</v>
      </c>
      <c r="BS514" t="s">
        <v>77</v>
      </c>
      <c r="BT514" t="s">
        <v>77</v>
      </c>
      <c r="BU514" t="s">
        <v>77</v>
      </c>
      <c r="BV514" t="s">
        <v>77</v>
      </c>
      <c r="BW514" t="s">
        <v>77</v>
      </c>
      <c r="BX514">
        <v>0</v>
      </c>
    </row>
    <row r="515" spans="1:76" x14ac:dyDescent="0.45">
      <c r="A515">
        <v>272</v>
      </c>
      <c r="B515" s="1">
        <v>45519.811111111114</v>
      </c>
      <c r="C515" t="s">
        <v>1472</v>
      </c>
      <c r="D515" t="s">
        <v>833</v>
      </c>
      <c r="E515" t="s">
        <v>895</v>
      </c>
      <c r="F515">
        <v>0</v>
      </c>
      <c r="G515" t="s">
        <v>1631</v>
      </c>
      <c r="H515" t="s">
        <v>1631</v>
      </c>
      <c r="I515" t="s">
        <v>1624</v>
      </c>
      <c r="J515" t="s">
        <v>1473</v>
      </c>
      <c r="K515" t="s">
        <v>77</v>
      </c>
      <c r="L515" t="s">
        <v>78</v>
      </c>
      <c r="M515" t="s">
        <v>1490</v>
      </c>
      <c r="N515" t="s">
        <v>77</v>
      </c>
      <c r="O515" t="s">
        <v>75</v>
      </c>
      <c r="P515">
        <v>219930</v>
      </c>
      <c r="Q515" t="s">
        <v>546</v>
      </c>
      <c r="AE515" t="s">
        <v>77</v>
      </c>
      <c r="AG515" t="s">
        <v>77</v>
      </c>
      <c r="AH515" t="s">
        <v>77</v>
      </c>
      <c r="AJ515" t="s">
        <v>77</v>
      </c>
      <c r="AK515" t="s">
        <v>77</v>
      </c>
      <c r="AQ515" t="s">
        <v>77</v>
      </c>
      <c r="AT515" t="s">
        <v>77</v>
      </c>
      <c r="AU515" t="s">
        <v>77</v>
      </c>
      <c r="AV515" t="s">
        <v>77</v>
      </c>
      <c r="AX515" t="s">
        <v>77</v>
      </c>
      <c r="BA515" t="s">
        <v>77</v>
      </c>
      <c r="BB515" t="s">
        <v>77</v>
      </c>
      <c r="BG515" t="s">
        <v>77</v>
      </c>
      <c r="BJ515" t="s">
        <v>77</v>
      </c>
      <c r="BK515" t="s">
        <v>77</v>
      </c>
      <c r="BM515" t="s">
        <v>77</v>
      </c>
      <c r="BS515" t="s">
        <v>77</v>
      </c>
      <c r="BT515" t="s">
        <v>77</v>
      </c>
      <c r="BU515" t="s">
        <v>77</v>
      </c>
      <c r="BV515" t="s">
        <v>77</v>
      </c>
      <c r="BW515" t="s">
        <v>77</v>
      </c>
      <c r="BX515">
        <v>0</v>
      </c>
    </row>
    <row r="516" spans="1:76" x14ac:dyDescent="0.45">
      <c r="A516">
        <v>272</v>
      </c>
      <c r="B516" s="1">
        <v>45519.811111111114</v>
      </c>
      <c r="C516" t="s">
        <v>1472</v>
      </c>
      <c r="D516" t="s">
        <v>833</v>
      </c>
      <c r="E516" t="s">
        <v>895</v>
      </c>
      <c r="F516">
        <v>0</v>
      </c>
      <c r="G516" t="s">
        <v>1631</v>
      </c>
      <c r="H516" t="s">
        <v>1631</v>
      </c>
      <c r="I516" t="s">
        <v>1624</v>
      </c>
      <c r="J516" t="s">
        <v>1473</v>
      </c>
      <c r="K516" t="s">
        <v>77</v>
      </c>
      <c r="L516" t="s">
        <v>78</v>
      </c>
      <c r="M516" t="s">
        <v>1491</v>
      </c>
      <c r="N516" t="s">
        <v>77</v>
      </c>
      <c r="O516" t="s">
        <v>75</v>
      </c>
      <c r="P516">
        <v>115565</v>
      </c>
      <c r="Q516" t="s">
        <v>546</v>
      </c>
      <c r="AE516" t="s">
        <v>77</v>
      </c>
      <c r="AG516" t="s">
        <v>77</v>
      </c>
      <c r="AH516" t="s">
        <v>77</v>
      </c>
      <c r="AJ516" t="s">
        <v>77</v>
      </c>
      <c r="AK516" t="s">
        <v>77</v>
      </c>
      <c r="AQ516" t="s">
        <v>77</v>
      </c>
      <c r="AT516" t="s">
        <v>77</v>
      </c>
      <c r="AU516" t="s">
        <v>77</v>
      </c>
      <c r="AV516" t="s">
        <v>77</v>
      </c>
      <c r="AX516" t="s">
        <v>77</v>
      </c>
      <c r="BA516" t="s">
        <v>77</v>
      </c>
      <c r="BB516" t="s">
        <v>77</v>
      </c>
      <c r="BG516" t="s">
        <v>77</v>
      </c>
      <c r="BJ516" t="s">
        <v>77</v>
      </c>
      <c r="BK516" t="s">
        <v>77</v>
      </c>
      <c r="BM516" t="s">
        <v>77</v>
      </c>
      <c r="BS516" t="s">
        <v>77</v>
      </c>
      <c r="BT516" t="s">
        <v>77</v>
      </c>
      <c r="BU516" t="s">
        <v>77</v>
      </c>
      <c r="BV516" t="s">
        <v>77</v>
      </c>
      <c r="BW516" t="s">
        <v>77</v>
      </c>
      <c r="BX516">
        <v>0</v>
      </c>
    </row>
    <row r="517" spans="1:76" x14ac:dyDescent="0.45">
      <c r="A517">
        <v>272</v>
      </c>
      <c r="B517" s="1">
        <v>45519.811111111114</v>
      </c>
      <c r="C517" t="s">
        <v>1472</v>
      </c>
      <c r="D517" t="s">
        <v>833</v>
      </c>
      <c r="E517" t="s">
        <v>895</v>
      </c>
      <c r="F517">
        <v>0</v>
      </c>
      <c r="G517" t="s">
        <v>1631</v>
      </c>
      <c r="H517" t="s">
        <v>1631</v>
      </c>
      <c r="I517" t="s">
        <v>1624</v>
      </c>
      <c r="J517" t="s">
        <v>1473</v>
      </c>
      <c r="K517" t="s">
        <v>77</v>
      </c>
      <c r="L517" t="s">
        <v>87</v>
      </c>
      <c r="M517" t="s">
        <v>1492</v>
      </c>
      <c r="N517" t="s">
        <v>1493</v>
      </c>
      <c r="O517" t="s">
        <v>75</v>
      </c>
      <c r="P517">
        <v>677000</v>
      </c>
      <c r="Q517" t="s">
        <v>76</v>
      </c>
      <c r="AE517" t="s">
        <v>77</v>
      </c>
      <c r="AG517" t="s">
        <v>77</v>
      </c>
      <c r="AH517" t="s">
        <v>77</v>
      </c>
      <c r="AJ517" t="s">
        <v>77</v>
      </c>
      <c r="AK517" t="s">
        <v>77</v>
      </c>
      <c r="AQ517" t="s">
        <v>77</v>
      </c>
      <c r="AT517" t="s">
        <v>77</v>
      </c>
      <c r="AU517" t="s">
        <v>77</v>
      </c>
      <c r="AV517" t="s">
        <v>77</v>
      </c>
      <c r="AX517" t="s">
        <v>77</v>
      </c>
      <c r="BA517" t="s">
        <v>77</v>
      </c>
      <c r="BB517" t="s">
        <v>77</v>
      </c>
      <c r="BG517" t="s">
        <v>77</v>
      </c>
      <c r="BJ517" t="s">
        <v>77</v>
      </c>
      <c r="BK517" t="s">
        <v>77</v>
      </c>
      <c r="BM517" t="s">
        <v>77</v>
      </c>
      <c r="BS517" t="s">
        <v>77</v>
      </c>
      <c r="BT517" t="s">
        <v>77</v>
      </c>
      <c r="BU517" t="s">
        <v>77</v>
      </c>
      <c r="BV517" t="s">
        <v>77</v>
      </c>
      <c r="BW517" t="s">
        <v>77</v>
      </c>
      <c r="BX517">
        <v>0</v>
      </c>
    </row>
    <row r="518" spans="1:76" x14ac:dyDescent="0.45">
      <c r="A518">
        <v>272</v>
      </c>
      <c r="B518" s="1">
        <v>45519.811111111114</v>
      </c>
      <c r="C518" t="s">
        <v>1472</v>
      </c>
      <c r="D518" t="s">
        <v>833</v>
      </c>
      <c r="E518" t="s">
        <v>895</v>
      </c>
      <c r="F518">
        <v>0</v>
      </c>
      <c r="G518" t="s">
        <v>1631</v>
      </c>
      <c r="H518" t="s">
        <v>1631</v>
      </c>
      <c r="I518" t="s">
        <v>1624</v>
      </c>
      <c r="J518" t="s">
        <v>1473</v>
      </c>
      <c r="K518" t="s">
        <v>77</v>
      </c>
      <c r="L518" t="s">
        <v>87</v>
      </c>
      <c r="M518" t="s">
        <v>1494</v>
      </c>
      <c r="N518" t="s">
        <v>1495</v>
      </c>
      <c r="O518" t="s">
        <v>75</v>
      </c>
      <c r="P518">
        <v>814650</v>
      </c>
      <c r="Q518" t="s">
        <v>76</v>
      </c>
      <c r="AE518" t="s">
        <v>77</v>
      </c>
      <c r="AG518" t="s">
        <v>77</v>
      </c>
      <c r="AH518" t="s">
        <v>77</v>
      </c>
      <c r="AJ518" t="s">
        <v>77</v>
      </c>
      <c r="AK518" t="s">
        <v>77</v>
      </c>
      <c r="AQ518" t="s">
        <v>77</v>
      </c>
      <c r="AT518" t="s">
        <v>77</v>
      </c>
      <c r="AU518" t="s">
        <v>77</v>
      </c>
      <c r="AV518" t="s">
        <v>77</v>
      </c>
      <c r="AX518" t="s">
        <v>77</v>
      </c>
      <c r="BA518" t="s">
        <v>77</v>
      </c>
      <c r="BB518" t="s">
        <v>77</v>
      </c>
      <c r="BG518" t="s">
        <v>77</v>
      </c>
      <c r="BJ518" t="s">
        <v>77</v>
      </c>
      <c r="BK518" t="s">
        <v>77</v>
      </c>
      <c r="BM518" t="s">
        <v>77</v>
      </c>
      <c r="BS518" t="s">
        <v>77</v>
      </c>
      <c r="BT518" t="s">
        <v>77</v>
      </c>
      <c r="BU518" t="s">
        <v>77</v>
      </c>
      <c r="BV518" t="s">
        <v>77</v>
      </c>
      <c r="BW518" t="s">
        <v>77</v>
      </c>
      <c r="BX518">
        <v>0</v>
      </c>
    </row>
    <row r="519" spans="1:76" x14ac:dyDescent="0.45">
      <c r="A519">
        <v>272</v>
      </c>
      <c r="B519" s="1">
        <v>45519.811111111114</v>
      </c>
      <c r="C519" t="s">
        <v>1472</v>
      </c>
      <c r="D519" t="s">
        <v>833</v>
      </c>
      <c r="E519" t="s">
        <v>895</v>
      </c>
      <c r="F519">
        <v>0</v>
      </c>
      <c r="G519" t="s">
        <v>1631</v>
      </c>
      <c r="H519" t="s">
        <v>1631</v>
      </c>
      <c r="I519" t="s">
        <v>1624</v>
      </c>
      <c r="J519" t="s">
        <v>1473</v>
      </c>
      <c r="K519" t="s">
        <v>77</v>
      </c>
      <c r="L519" t="s">
        <v>87</v>
      </c>
      <c r="M519" t="s">
        <v>1496</v>
      </c>
      <c r="N519" t="s">
        <v>1497</v>
      </c>
      <c r="O519" t="s">
        <v>75</v>
      </c>
      <c r="P519">
        <v>650000</v>
      </c>
      <c r="Q519" t="s">
        <v>76</v>
      </c>
      <c r="AE519" t="s">
        <v>77</v>
      </c>
      <c r="AG519" t="s">
        <v>77</v>
      </c>
      <c r="AH519" t="s">
        <v>77</v>
      </c>
      <c r="AJ519" t="s">
        <v>77</v>
      </c>
      <c r="AK519" t="s">
        <v>77</v>
      </c>
      <c r="AQ519" t="s">
        <v>77</v>
      </c>
      <c r="AT519" t="s">
        <v>77</v>
      </c>
      <c r="AU519" t="s">
        <v>77</v>
      </c>
      <c r="AV519" t="s">
        <v>77</v>
      </c>
      <c r="AX519" t="s">
        <v>77</v>
      </c>
      <c r="BA519" t="s">
        <v>77</v>
      </c>
      <c r="BB519" t="s">
        <v>77</v>
      </c>
      <c r="BG519" t="s">
        <v>77</v>
      </c>
      <c r="BJ519" t="s">
        <v>77</v>
      </c>
      <c r="BK519" t="s">
        <v>77</v>
      </c>
      <c r="BM519" t="s">
        <v>77</v>
      </c>
      <c r="BS519" t="s">
        <v>77</v>
      </c>
      <c r="BT519" t="s">
        <v>77</v>
      </c>
      <c r="BU519" t="s">
        <v>77</v>
      </c>
      <c r="BV519" t="s">
        <v>77</v>
      </c>
      <c r="BW519" t="s">
        <v>77</v>
      </c>
      <c r="BX519">
        <v>0</v>
      </c>
    </row>
  </sheetData>
  <phoneticPr fontId="2"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173"/>
  <sheetViews>
    <sheetView workbookViewId="0"/>
  </sheetViews>
  <sheetFormatPr defaultRowHeight="14.25" x14ac:dyDescent="0.45"/>
  <cols>
    <col min="1" max="1" width="12.06640625" bestFit="1" customWidth="1"/>
    <col min="2" max="2" width="80.53125" bestFit="1" customWidth="1"/>
    <col min="3" max="3" width="23.46484375" bestFit="1" customWidth="1"/>
    <col min="4" max="4" width="17.1328125" bestFit="1" customWidth="1"/>
    <col min="5" max="5" width="19" customWidth="1"/>
    <col min="6" max="6" width="18" bestFit="1" customWidth="1"/>
    <col min="7" max="7" width="12.59765625" bestFit="1" customWidth="1"/>
    <col min="8" max="8" width="15.265625" bestFit="1" customWidth="1"/>
    <col min="9" max="9" width="32" bestFit="1" customWidth="1"/>
    <col min="10" max="10" width="20.3984375" bestFit="1" customWidth="1"/>
    <col min="11" max="11" width="27.1328125" bestFit="1" customWidth="1"/>
    <col min="12" max="12" width="31.73046875" bestFit="1" customWidth="1"/>
    <col min="13" max="13" width="26.86328125" bestFit="1" customWidth="1"/>
    <col min="14" max="14" width="55.1328125" bestFit="1" customWidth="1"/>
    <col min="15" max="15" width="51.86328125" bestFit="1" customWidth="1"/>
    <col min="16" max="16" width="14.3984375" bestFit="1" customWidth="1"/>
    <col min="17" max="17" width="12.265625" bestFit="1" customWidth="1"/>
    <col min="18" max="18" width="11" bestFit="1" customWidth="1"/>
    <col min="19" max="19" width="15.1328125" bestFit="1" customWidth="1"/>
    <col min="20" max="20" width="31.59765625" bestFit="1" customWidth="1"/>
    <col min="21" max="21" width="33.3984375" bestFit="1" customWidth="1"/>
    <col min="22" max="22" width="29.265625" bestFit="1" customWidth="1"/>
    <col min="23" max="23" width="31" bestFit="1" customWidth="1"/>
    <col min="24" max="24" width="30" bestFit="1" customWidth="1"/>
    <col min="25" max="25" width="31.1328125" bestFit="1" customWidth="1"/>
    <col min="26" max="26" width="21.86328125" bestFit="1" customWidth="1"/>
    <col min="27" max="27" width="33.73046875" bestFit="1" customWidth="1"/>
    <col min="28" max="28" width="38" bestFit="1" customWidth="1"/>
    <col min="29" max="29" width="22" bestFit="1" customWidth="1"/>
    <col min="30" max="30" width="28.73046875" bestFit="1" customWidth="1"/>
    <col min="31" max="31" width="35.265625" bestFit="1" customWidth="1"/>
    <col min="32" max="32" width="26.1328125" bestFit="1" customWidth="1"/>
    <col min="33" max="33" width="23" bestFit="1" customWidth="1"/>
    <col min="34" max="34" width="18.73046875" bestFit="1" customWidth="1"/>
    <col min="35" max="35" width="17.59765625" bestFit="1" customWidth="1"/>
    <col min="36" max="36" width="34.265625" bestFit="1" customWidth="1"/>
    <col min="37" max="37" width="21.86328125" bestFit="1" customWidth="1"/>
    <col min="38" max="38" width="29.86328125" bestFit="1" customWidth="1"/>
    <col min="39" max="39" width="26.59765625" bestFit="1" customWidth="1"/>
    <col min="40" max="40" width="25.265625" bestFit="1" customWidth="1"/>
    <col min="41" max="41" width="28.1328125" bestFit="1" customWidth="1"/>
    <col min="42" max="42" width="25.1328125" bestFit="1" customWidth="1"/>
    <col min="43" max="43" width="28.1328125" bestFit="1" customWidth="1"/>
    <col min="44" max="44" width="23.265625" bestFit="1" customWidth="1"/>
    <col min="45" max="45" width="37.86328125" bestFit="1" customWidth="1"/>
    <col min="46" max="46" width="20.265625" bestFit="1" customWidth="1"/>
    <col min="47" max="47" width="40.73046875" bestFit="1" customWidth="1"/>
    <col min="48" max="48" width="25.73046875" bestFit="1" customWidth="1"/>
    <col min="49" max="49" width="22.3984375" bestFit="1" customWidth="1"/>
    <col min="50" max="50" width="38.86328125" bestFit="1" customWidth="1"/>
    <col min="51" max="51" width="16.86328125" bestFit="1" customWidth="1"/>
    <col min="52" max="52" width="26" bestFit="1" customWidth="1"/>
    <col min="53" max="53" width="16.86328125" bestFit="1" customWidth="1"/>
    <col min="54" max="54" width="23.1328125" bestFit="1" customWidth="1"/>
    <col min="55" max="55" width="29.86328125" bestFit="1" customWidth="1"/>
    <col min="56" max="56" width="36.73046875" bestFit="1" customWidth="1"/>
    <col min="57" max="57" width="33.73046875" bestFit="1" customWidth="1"/>
    <col min="58" max="58" width="38.1328125" bestFit="1" customWidth="1"/>
    <col min="59" max="59" width="29" bestFit="1" customWidth="1"/>
    <col min="60" max="60" width="38.265625" bestFit="1" customWidth="1"/>
    <col min="61" max="61" width="38.1328125" bestFit="1" customWidth="1"/>
    <col min="62" max="62" width="33" bestFit="1" customWidth="1"/>
    <col min="63" max="63" width="23.86328125" bestFit="1" customWidth="1"/>
    <col min="64" max="64" width="29.1328125" bestFit="1" customWidth="1"/>
    <col min="65" max="65" width="35.265625" bestFit="1" customWidth="1"/>
    <col min="66" max="66" width="42.59765625" bestFit="1" customWidth="1"/>
    <col min="67" max="67" width="34.1328125" bestFit="1" customWidth="1"/>
    <col min="68" max="68" width="41.265625" bestFit="1" customWidth="1"/>
    <col min="69" max="69" width="42.86328125" bestFit="1" customWidth="1"/>
    <col min="70" max="70" width="17.3984375" bestFit="1" customWidth="1"/>
    <col min="71" max="71" width="26.86328125" bestFit="1" customWidth="1"/>
    <col min="72" max="72" width="14.1328125" bestFit="1" customWidth="1"/>
    <col min="73" max="73" width="21.3984375" bestFit="1" customWidth="1"/>
  </cols>
  <sheetData>
    <row r="1" spans="1:4" x14ac:dyDescent="0.45">
      <c r="A1" t="s">
        <v>0</v>
      </c>
      <c r="B1" t="s">
        <v>2</v>
      </c>
      <c r="C1" t="s">
        <v>11</v>
      </c>
      <c r="D1" t="s">
        <v>101</v>
      </c>
    </row>
    <row r="2" spans="1:4" x14ac:dyDescent="0.45">
      <c r="A2">
        <v>40</v>
      </c>
      <c r="B2" t="s">
        <v>539</v>
      </c>
      <c r="C2" t="s">
        <v>74</v>
      </c>
      <c r="D2">
        <v>1424324.892</v>
      </c>
    </row>
    <row r="3" spans="1:4" x14ac:dyDescent="0.45">
      <c r="A3">
        <v>40</v>
      </c>
      <c r="B3" t="s">
        <v>539</v>
      </c>
      <c r="C3" t="s">
        <v>80</v>
      </c>
      <c r="D3">
        <v>31200</v>
      </c>
    </row>
    <row r="4" spans="1:4" x14ac:dyDescent="0.45">
      <c r="A4">
        <v>40</v>
      </c>
      <c r="B4" t="s">
        <v>539</v>
      </c>
      <c r="C4" t="s">
        <v>87</v>
      </c>
      <c r="D4">
        <v>348525</v>
      </c>
    </row>
    <row r="5" spans="1:4" x14ac:dyDescent="0.45">
      <c r="A5">
        <v>40</v>
      </c>
      <c r="B5" t="s">
        <v>539</v>
      </c>
      <c r="C5" t="s">
        <v>78</v>
      </c>
      <c r="D5">
        <v>100840.13333333333</v>
      </c>
    </row>
    <row r="6" spans="1:4" x14ac:dyDescent="0.45">
      <c r="A6">
        <v>40</v>
      </c>
      <c r="B6" t="s">
        <v>539</v>
      </c>
      <c r="C6" t="s">
        <v>79</v>
      </c>
      <c r="D6">
        <v>12350</v>
      </c>
    </row>
    <row r="7" spans="1:4" x14ac:dyDescent="0.45">
      <c r="A7">
        <v>42</v>
      </c>
      <c r="B7" t="s">
        <v>565</v>
      </c>
      <c r="C7" t="s">
        <v>74</v>
      </c>
      <c r="D7">
        <v>1597664.8845000002</v>
      </c>
    </row>
    <row r="8" spans="1:4" x14ac:dyDescent="0.45">
      <c r="A8">
        <v>42</v>
      </c>
      <c r="B8" t="s">
        <v>565</v>
      </c>
      <c r="C8" t="s">
        <v>78</v>
      </c>
      <c r="D8">
        <v>95311.685000000027</v>
      </c>
    </row>
    <row r="9" spans="1:4" x14ac:dyDescent="0.45">
      <c r="A9">
        <v>42</v>
      </c>
      <c r="B9" t="s">
        <v>565</v>
      </c>
      <c r="C9" t="s">
        <v>80</v>
      </c>
      <c r="D9">
        <v>230100</v>
      </c>
    </row>
    <row r="10" spans="1:4" x14ac:dyDescent="0.45">
      <c r="A10">
        <v>43</v>
      </c>
      <c r="B10" t="s">
        <v>598</v>
      </c>
      <c r="C10" t="s">
        <v>74</v>
      </c>
      <c r="D10">
        <v>1845072.3275000001</v>
      </c>
    </row>
    <row r="11" spans="1:4" x14ac:dyDescent="0.45">
      <c r="A11">
        <v>43</v>
      </c>
      <c r="B11" t="s">
        <v>598</v>
      </c>
      <c r="C11" t="s">
        <v>78</v>
      </c>
      <c r="D11">
        <v>130306.79</v>
      </c>
    </row>
    <row r="12" spans="1:4" x14ac:dyDescent="0.45">
      <c r="A12">
        <v>43</v>
      </c>
      <c r="B12" t="s">
        <v>598</v>
      </c>
      <c r="C12" t="s">
        <v>87</v>
      </c>
      <c r="D12">
        <v>695380</v>
      </c>
    </row>
    <row r="13" spans="1:4" x14ac:dyDescent="0.45">
      <c r="A13">
        <v>44</v>
      </c>
      <c r="B13" t="s">
        <v>610</v>
      </c>
      <c r="C13" t="s">
        <v>74</v>
      </c>
      <c r="D13">
        <v>2470626.2278</v>
      </c>
    </row>
    <row r="14" spans="1:4" x14ac:dyDescent="0.45">
      <c r="A14">
        <v>44</v>
      </c>
      <c r="B14" t="s">
        <v>610</v>
      </c>
      <c r="C14" t="s">
        <v>78</v>
      </c>
      <c r="D14">
        <v>112360</v>
      </c>
    </row>
    <row r="15" spans="1:4" x14ac:dyDescent="0.45">
      <c r="A15">
        <v>44</v>
      </c>
      <c r="B15" t="s">
        <v>610</v>
      </c>
      <c r="C15" t="s">
        <v>80</v>
      </c>
      <c r="D15">
        <v>184931.6</v>
      </c>
    </row>
    <row r="16" spans="1:4" x14ac:dyDescent="0.45">
      <c r="A16">
        <v>45</v>
      </c>
      <c r="B16" t="s">
        <v>626</v>
      </c>
      <c r="C16" t="s">
        <v>84</v>
      </c>
      <c r="D16">
        <v>285763.75</v>
      </c>
    </row>
    <row r="17" spans="1:4" x14ac:dyDescent="0.45">
      <c r="A17">
        <v>49</v>
      </c>
      <c r="B17" t="s">
        <v>630</v>
      </c>
      <c r="C17" t="s">
        <v>78</v>
      </c>
      <c r="D17">
        <v>83587.81</v>
      </c>
    </row>
    <row r="18" spans="1:4" x14ac:dyDescent="0.45">
      <c r="A18">
        <v>49</v>
      </c>
      <c r="B18" t="s">
        <v>630</v>
      </c>
      <c r="C18" t="s">
        <v>79</v>
      </c>
      <c r="D18">
        <v>4465</v>
      </c>
    </row>
    <row r="19" spans="1:4" x14ac:dyDescent="0.45">
      <c r="A19">
        <v>49</v>
      </c>
      <c r="B19" t="s">
        <v>630</v>
      </c>
      <c r="C19" t="s">
        <v>80</v>
      </c>
      <c r="D19">
        <v>46493</v>
      </c>
    </row>
    <row r="20" spans="1:4" x14ac:dyDescent="0.45">
      <c r="A20">
        <v>50</v>
      </c>
      <c r="B20" t="s">
        <v>637</v>
      </c>
      <c r="C20" t="s">
        <v>78</v>
      </c>
      <c r="D20">
        <v>129477.84</v>
      </c>
    </row>
    <row r="21" spans="1:4" x14ac:dyDescent="0.45">
      <c r="A21">
        <v>50</v>
      </c>
      <c r="B21" t="s">
        <v>637</v>
      </c>
      <c r="C21" t="s">
        <v>87</v>
      </c>
      <c r="D21">
        <v>10000</v>
      </c>
    </row>
    <row r="22" spans="1:4" x14ac:dyDescent="0.45">
      <c r="A22">
        <v>52</v>
      </c>
      <c r="B22" t="s">
        <v>642</v>
      </c>
      <c r="C22" t="s">
        <v>74</v>
      </c>
      <c r="D22">
        <v>396374.16</v>
      </c>
    </row>
    <row r="23" spans="1:4" x14ac:dyDescent="0.45">
      <c r="A23">
        <v>52</v>
      </c>
      <c r="B23" t="s">
        <v>642</v>
      </c>
      <c r="C23" t="s">
        <v>78</v>
      </c>
      <c r="D23">
        <v>100223</v>
      </c>
    </row>
    <row r="24" spans="1:4" x14ac:dyDescent="0.45">
      <c r="A24">
        <v>52</v>
      </c>
      <c r="B24" t="s">
        <v>642</v>
      </c>
      <c r="C24" t="s">
        <v>85</v>
      </c>
      <c r="D24">
        <v>100000</v>
      </c>
    </row>
    <row r="25" spans="1:4" x14ac:dyDescent="0.45">
      <c r="A25">
        <v>55</v>
      </c>
      <c r="B25" t="s">
        <v>653</v>
      </c>
      <c r="C25" t="s">
        <v>74</v>
      </c>
      <c r="D25">
        <v>505453</v>
      </c>
    </row>
    <row r="26" spans="1:4" x14ac:dyDescent="0.45">
      <c r="A26">
        <v>60</v>
      </c>
      <c r="B26" t="s">
        <v>658</v>
      </c>
      <c r="C26" t="s">
        <v>74</v>
      </c>
      <c r="D26">
        <v>249112.37400000001</v>
      </c>
    </row>
    <row r="27" spans="1:4" x14ac:dyDescent="0.45">
      <c r="A27">
        <v>60</v>
      </c>
      <c r="B27" t="s">
        <v>658</v>
      </c>
      <c r="C27" t="s">
        <v>78</v>
      </c>
      <c r="D27">
        <v>63273.15</v>
      </c>
    </row>
    <row r="28" spans="1:4" x14ac:dyDescent="0.45">
      <c r="A28">
        <v>60</v>
      </c>
      <c r="B28" t="s">
        <v>658</v>
      </c>
      <c r="C28" t="s">
        <v>80</v>
      </c>
      <c r="D28">
        <v>19000</v>
      </c>
    </row>
    <row r="29" spans="1:4" x14ac:dyDescent="0.45">
      <c r="A29">
        <v>61</v>
      </c>
      <c r="B29" t="s">
        <v>678</v>
      </c>
      <c r="C29" t="s">
        <v>74</v>
      </c>
      <c r="D29">
        <v>953395.24809999997</v>
      </c>
    </row>
    <row r="30" spans="1:4" x14ac:dyDescent="0.45">
      <c r="A30">
        <v>61</v>
      </c>
      <c r="B30" t="s">
        <v>678</v>
      </c>
      <c r="C30" t="s">
        <v>78</v>
      </c>
      <c r="D30">
        <v>66724.453125</v>
      </c>
    </row>
    <row r="31" spans="1:4" x14ac:dyDescent="0.45">
      <c r="A31">
        <v>61</v>
      </c>
      <c r="B31" t="s">
        <v>678</v>
      </c>
      <c r="C31" t="s">
        <v>87</v>
      </c>
      <c r="D31">
        <v>176660</v>
      </c>
    </row>
    <row r="32" spans="1:4" x14ac:dyDescent="0.45">
      <c r="A32">
        <v>61</v>
      </c>
      <c r="B32" t="s">
        <v>678</v>
      </c>
      <c r="C32" t="s">
        <v>85</v>
      </c>
      <c r="D32">
        <v>73500</v>
      </c>
    </row>
    <row r="33" spans="1:4" x14ac:dyDescent="0.45">
      <c r="A33">
        <v>63</v>
      </c>
      <c r="B33" t="s">
        <v>716</v>
      </c>
      <c r="C33" t="s">
        <v>74</v>
      </c>
      <c r="D33">
        <v>119844.5344</v>
      </c>
    </row>
    <row r="34" spans="1:4" x14ac:dyDescent="0.45">
      <c r="A34">
        <v>65</v>
      </c>
      <c r="B34" t="s">
        <v>721</v>
      </c>
      <c r="C34" t="s">
        <v>84</v>
      </c>
      <c r="D34">
        <v>27525</v>
      </c>
    </row>
    <row r="35" spans="1:4" x14ac:dyDescent="0.45">
      <c r="A35">
        <v>72</v>
      </c>
      <c r="B35" t="s">
        <v>725</v>
      </c>
      <c r="C35" t="s">
        <v>74</v>
      </c>
      <c r="D35">
        <v>702069.67162222217</v>
      </c>
    </row>
    <row r="36" spans="1:4" x14ac:dyDescent="0.45">
      <c r="A36">
        <v>72</v>
      </c>
      <c r="B36" t="s">
        <v>725</v>
      </c>
      <c r="C36" t="s">
        <v>78</v>
      </c>
      <c r="D36">
        <v>54046.7</v>
      </c>
    </row>
    <row r="37" spans="1:4" x14ac:dyDescent="0.45">
      <c r="A37">
        <v>72</v>
      </c>
      <c r="B37" t="s">
        <v>725</v>
      </c>
      <c r="C37" t="s">
        <v>79</v>
      </c>
      <c r="D37">
        <v>3560</v>
      </c>
    </row>
    <row r="38" spans="1:4" x14ac:dyDescent="0.45">
      <c r="A38">
        <v>74</v>
      </c>
      <c r="B38" t="s">
        <v>750</v>
      </c>
      <c r="C38" t="s">
        <v>74</v>
      </c>
      <c r="D38">
        <v>737018.98235714284</v>
      </c>
    </row>
    <row r="39" spans="1:4" x14ac:dyDescent="0.45">
      <c r="A39">
        <v>74</v>
      </c>
      <c r="B39" t="s">
        <v>750</v>
      </c>
      <c r="C39" t="s">
        <v>78</v>
      </c>
      <c r="D39">
        <v>161300.64199999999</v>
      </c>
    </row>
    <row r="40" spans="1:4" x14ac:dyDescent="0.45">
      <c r="A40">
        <v>74</v>
      </c>
      <c r="B40" t="s">
        <v>750</v>
      </c>
      <c r="C40" t="s">
        <v>87</v>
      </c>
      <c r="D40">
        <v>174120</v>
      </c>
    </row>
    <row r="41" spans="1:4" x14ac:dyDescent="0.45">
      <c r="A41">
        <v>75</v>
      </c>
      <c r="B41" t="s">
        <v>783</v>
      </c>
      <c r="C41" t="s">
        <v>74</v>
      </c>
      <c r="D41">
        <v>960338.05835714273</v>
      </c>
    </row>
    <row r="42" spans="1:4" x14ac:dyDescent="0.45">
      <c r="A42">
        <v>75</v>
      </c>
      <c r="B42" t="s">
        <v>783</v>
      </c>
      <c r="C42" t="s">
        <v>78</v>
      </c>
      <c r="D42">
        <v>140356.66</v>
      </c>
    </row>
    <row r="43" spans="1:4" x14ac:dyDescent="0.45">
      <c r="A43">
        <v>75</v>
      </c>
      <c r="B43" t="s">
        <v>783</v>
      </c>
      <c r="C43" t="s">
        <v>87</v>
      </c>
      <c r="D43">
        <v>164130</v>
      </c>
    </row>
    <row r="44" spans="1:4" x14ac:dyDescent="0.45">
      <c r="A44">
        <v>76</v>
      </c>
      <c r="B44" t="s">
        <v>812</v>
      </c>
      <c r="C44" t="s">
        <v>74</v>
      </c>
      <c r="D44">
        <v>73935.166666666672</v>
      </c>
    </row>
    <row r="45" spans="1:4" x14ac:dyDescent="0.45">
      <c r="A45">
        <v>79</v>
      </c>
      <c r="B45" t="s">
        <v>821</v>
      </c>
      <c r="C45" t="s">
        <v>78</v>
      </c>
      <c r="D45">
        <v>162570</v>
      </c>
    </row>
    <row r="46" spans="1:4" x14ac:dyDescent="0.45">
      <c r="A46">
        <v>82</v>
      </c>
      <c r="B46" t="s">
        <v>824</v>
      </c>
      <c r="C46" t="s">
        <v>78</v>
      </c>
      <c r="D46">
        <v>24055</v>
      </c>
    </row>
    <row r="47" spans="1:4" x14ac:dyDescent="0.45">
      <c r="A47">
        <v>123</v>
      </c>
      <c r="B47" t="s">
        <v>828</v>
      </c>
      <c r="C47" t="s">
        <v>74</v>
      </c>
      <c r="D47">
        <v>723760</v>
      </c>
    </row>
    <row r="48" spans="1:4" x14ac:dyDescent="0.45">
      <c r="A48">
        <v>151</v>
      </c>
      <c r="B48" t="s">
        <v>832</v>
      </c>
      <c r="C48" t="s">
        <v>74</v>
      </c>
      <c r="D48">
        <v>1014754.5</v>
      </c>
    </row>
    <row r="49" spans="1:4" x14ac:dyDescent="0.45">
      <c r="A49">
        <v>151</v>
      </c>
      <c r="B49" t="s">
        <v>832</v>
      </c>
      <c r="C49" t="s">
        <v>78</v>
      </c>
      <c r="D49">
        <v>140253</v>
      </c>
    </row>
    <row r="50" spans="1:4" x14ac:dyDescent="0.45">
      <c r="A50">
        <v>151</v>
      </c>
      <c r="B50" t="s">
        <v>832</v>
      </c>
      <c r="C50" t="s">
        <v>87</v>
      </c>
      <c r="D50">
        <v>160000</v>
      </c>
    </row>
    <row r="51" spans="1:4" x14ac:dyDescent="0.45">
      <c r="A51">
        <v>162</v>
      </c>
      <c r="B51" t="s">
        <v>844</v>
      </c>
      <c r="C51" t="s">
        <v>74</v>
      </c>
      <c r="D51">
        <v>3624777</v>
      </c>
    </row>
    <row r="52" spans="1:4" x14ac:dyDescent="0.45">
      <c r="A52">
        <v>162</v>
      </c>
      <c r="B52" t="s">
        <v>844</v>
      </c>
      <c r="C52" t="s">
        <v>78</v>
      </c>
      <c r="D52">
        <v>249863.44</v>
      </c>
    </row>
    <row r="53" spans="1:4" x14ac:dyDescent="0.45">
      <c r="A53">
        <v>162</v>
      </c>
      <c r="B53" t="s">
        <v>844</v>
      </c>
      <c r="C53" t="s">
        <v>79</v>
      </c>
      <c r="D53">
        <v>90325</v>
      </c>
    </row>
    <row r="54" spans="1:4" x14ac:dyDescent="0.45">
      <c r="A54">
        <v>162</v>
      </c>
      <c r="B54" t="s">
        <v>844</v>
      </c>
      <c r="C54" t="s">
        <v>87</v>
      </c>
      <c r="D54">
        <v>495540</v>
      </c>
    </row>
    <row r="55" spans="1:4" x14ac:dyDescent="0.45">
      <c r="A55">
        <v>162</v>
      </c>
      <c r="B55" t="s">
        <v>844</v>
      </c>
      <c r="C55" t="s">
        <v>857</v>
      </c>
      <c r="D55">
        <v>98019.04</v>
      </c>
    </row>
    <row r="56" spans="1:4" x14ac:dyDescent="0.45">
      <c r="A56">
        <v>162</v>
      </c>
      <c r="B56" t="s">
        <v>844</v>
      </c>
      <c r="C56" t="s">
        <v>81</v>
      </c>
      <c r="D56">
        <v>238144</v>
      </c>
    </row>
    <row r="57" spans="1:4" x14ac:dyDescent="0.45">
      <c r="A57">
        <v>162</v>
      </c>
      <c r="B57" t="s">
        <v>844</v>
      </c>
      <c r="C57" t="s">
        <v>85</v>
      </c>
      <c r="D57">
        <v>90325</v>
      </c>
    </row>
    <row r="58" spans="1:4" x14ac:dyDescent="0.45">
      <c r="A58">
        <v>164</v>
      </c>
      <c r="B58" t="s">
        <v>863</v>
      </c>
      <c r="C58" t="s">
        <v>74</v>
      </c>
      <c r="D58">
        <v>593909</v>
      </c>
    </row>
    <row r="59" spans="1:4" x14ac:dyDescent="0.45">
      <c r="A59">
        <v>164</v>
      </c>
      <c r="B59" t="s">
        <v>863</v>
      </c>
      <c r="C59" t="s">
        <v>81</v>
      </c>
      <c r="D59">
        <v>9049</v>
      </c>
    </row>
    <row r="60" spans="1:4" x14ac:dyDescent="0.45">
      <c r="A60">
        <v>166</v>
      </c>
      <c r="B60" t="s">
        <v>868</v>
      </c>
      <c r="C60" t="s">
        <v>74</v>
      </c>
      <c r="D60">
        <v>705255</v>
      </c>
    </row>
    <row r="61" spans="1:4" x14ac:dyDescent="0.45">
      <c r="A61">
        <v>166</v>
      </c>
      <c r="B61" t="s">
        <v>868</v>
      </c>
      <c r="C61" t="s">
        <v>78</v>
      </c>
      <c r="D61">
        <v>249543</v>
      </c>
    </row>
    <row r="62" spans="1:4" x14ac:dyDescent="0.45">
      <c r="A62">
        <v>166</v>
      </c>
      <c r="B62" t="s">
        <v>868</v>
      </c>
      <c r="C62" t="s">
        <v>878</v>
      </c>
      <c r="D62">
        <v>40076</v>
      </c>
    </row>
    <row r="63" spans="1:4" x14ac:dyDescent="0.45">
      <c r="A63">
        <v>166</v>
      </c>
      <c r="B63" t="s">
        <v>868</v>
      </c>
      <c r="C63" t="s">
        <v>81</v>
      </c>
      <c r="D63">
        <v>5659</v>
      </c>
    </row>
    <row r="64" spans="1:4" x14ac:dyDescent="0.45">
      <c r="A64">
        <v>171</v>
      </c>
      <c r="B64" t="s">
        <v>880</v>
      </c>
      <c r="C64" t="s">
        <v>74</v>
      </c>
      <c r="D64">
        <v>1867674.155</v>
      </c>
    </row>
    <row r="65" spans="1:4" x14ac:dyDescent="0.45">
      <c r="A65">
        <v>171</v>
      </c>
      <c r="B65" t="s">
        <v>880</v>
      </c>
      <c r="C65" t="s">
        <v>78</v>
      </c>
      <c r="D65">
        <v>265183.16666666669</v>
      </c>
    </row>
    <row r="66" spans="1:4" x14ac:dyDescent="0.45">
      <c r="A66">
        <v>171</v>
      </c>
      <c r="B66" t="s">
        <v>880</v>
      </c>
      <c r="C66" t="s">
        <v>80</v>
      </c>
      <c r="D66">
        <v>613500</v>
      </c>
    </row>
    <row r="67" spans="1:4" x14ac:dyDescent="0.45">
      <c r="A67">
        <v>175</v>
      </c>
      <c r="B67" t="s">
        <v>894</v>
      </c>
      <c r="C67" t="s">
        <v>74</v>
      </c>
      <c r="D67">
        <v>966121.495</v>
      </c>
    </row>
    <row r="68" spans="1:4" x14ac:dyDescent="0.45">
      <c r="A68">
        <v>175</v>
      </c>
      <c r="B68" t="s">
        <v>894</v>
      </c>
      <c r="C68" t="s">
        <v>78</v>
      </c>
      <c r="D68">
        <v>177908.76815000002</v>
      </c>
    </row>
    <row r="69" spans="1:4" x14ac:dyDescent="0.45">
      <c r="A69">
        <v>175</v>
      </c>
      <c r="B69" t="s">
        <v>894</v>
      </c>
      <c r="C69" t="s">
        <v>87</v>
      </c>
      <c r="D69">
        <v>93710</v>
      </c>
    </row>
    <row r="70" spans="1:4" x14ac:dyDescent="0.45">
      <c r="A70">
        <v>180</v>
      </c>
      <c r="B70" t="s">
        <v>917</v>
      </c>
      <c r="C70" t="s">
        <v>74</v>
      </c>
      <c r="D70">
        <v>443843.50624999998</v>
      </c>
    </row>
    <row r="71" spans="1:4" x14ac:dyDescent="0.45">
      <c r="A71">
        <v>180</v>
      </c>
      <c r="B71" t="s">
        <v>917</v>
      </c>
      <c r="C71" t="s">
        <v>78</v>
      </c>
      <c r="D71">
        <v>82200.21875</v>
      </c>
    </row>
    <row r="72" spans="1:4" x14ac:dyDescent="0.45">
      <c r="A72">
        <v>180</v>
      </c>
      <c r="B72" t="s">
        <v>917</v>
      </c>
      <c r="C72" t="s">
        <v>87</v>
      </c>
      <c r="D72">
        <v>229872.5</v>
      </c>
    </row>
    <row r="73" spans="1:4" x14ac:dyDescent="0.45">
      <c r="A73">
        <v>180</v>
      </c>
      <c r="B73" t="s">
        <v>917</v>
      </c>
      <c r="C73" t="s">
        <v>82</v>
      </c>
      <c r="D73">
        <v>5786.2349999999997</v>
      </c>
    </row>
    <row r="74" spans="1:4" x14ac:dyDescent="0.45">
      <c r="A74">
        <v>182</v>
      </c>
      <c r="B74" t="s">
        <v>955</v>
      </c>
      <c r="C74" t="s">
        <v>74</v>
      </c>
      <c r="D74">
        <v>513546</v>
      </c>
    </row>
    <row r="75" spans="1:4" x14ac:dyDescent="0.45">
      <c r="A75">
        <v>182</v>
      </c>
      <c r="B75" t="s">
        <v>955</v>
      </c>
      <c r="C75" t="s">
        <v>78</v>
      </c>
      <c r="D75">
        <v>109355.9</v>
      </c>
    </row>
    <row r="76" spans="1:4" x14ac:dyDescent="0.45">
      <c r="A76">
        <v>182</v>
      </c>
      <c r="B76" t="s">
        <v>955</v>
      </c>
      <c r="C76" t="s">
        <v>80</v>
      </c>
      <c r="D76">
        <v>56110</v>
      </c>
    </row>
    <row r="77" spans="1:4" x14ac:dyDescent="0.45">
      <c r="A77">
        <v>182</v>
      </c>
      <c r="B77" t="s">
        <v>955</v>
      </c>
      <c r="C77" t="s">
        <v>89</v>
      </c>
      <c r="D77">
        <v>66097</v>
      </c>
    </row>
    <row r="78" spans="1:4" x14ac:dyDescent="0.45">
      <c r="A78">
        <v>185</v>
      </c>
      <c r="B78" t="s">
        <v>971</v>
      </c>
      <c r="C78" t="s">
        <v>74</v>
      </c>
      <c r="D78">
        <v>659651.60844999994</v>
      </c>
    </row>
    <row r="79" spans="1:4" x14ac:dyDescent="0.45">
      <c r="A79">
        <v>185</v>
      </c>
      <c r="B79" t="s">
        <v>971</v>
      </c>
      <c r="C79" t="s">
        <v>79</v>
      </c>
      <c r="D79">
        <v>143128.625</v>
      </c>
    </row>
    <row r="80" spans="1:4" x14ac:dyDescent="0.45">
      <c r="A80">
        <v>185</v>
      </c>
      <c r="B80" t="s">
        <v>971</v>
      </c>
      <c r="C80" t="s">
        <v>82</v>
      </c>
      <c r="D80">
        <v>12372.478181818182</v>
      </c>
    </row>
    <row r="81" spans="1:4" x14ac:dyDescent="0.45">
      <c r="A81">
        <v>185</v>
      </c>
      <c r="B81" t="s">
        <v>971</v>
      </c>
      <c r="C81" t="s">
        <v>84</v>
      </c>
      <c r="D81">
        <v>29725.816666666666</v>
      </c>
    </row>
    <row r="82" spans="1:4" x14ac:dyDescent="0.45">
      <c r="A82">
        <v>185</v>
      </c>
      <c r="B82" t="s">
        <v>971</v>
      </c>
      <c r="C82" t="s">
        <v>878</v>
      </c>
      <c r="D82">
        <v>285889.53363999998</v>
      </c>
    </row>
    <row r="83" spans="1:4" x14ac:dyDescent="0.45">
      <c r="A83">
        <v>185</v>
      </c>
      <c r="B83" t="s">
        <v>971</v>
      </c>
      <c r="C83" t="s">
        <v>81</v>
      </c>
      <c r="D83">
        <v>58189.921730769231</v>
      </c>
    </row>
    <row r="84" spans="1:4" x14ac:dyDescent="0.45">
      <c r="A84">
        <v>212</v>
      </c>
      <c r="B84" t="s">
        <v>1058</v>
      </c>
      <c r="C84" t="s">
        <v>74</v>
      </c>
      <c r="D84">
        <v>827507</v>
      </c>
    </row>
    <row r="85" spans="1:4" x14ac:dyDescent="0.45">
      <c r="A85">
        <v>212</v>
      </c>
      <c r="B85" t="s">
        <v>1058</v>
      </c>
      <c r="C85" t="s">
        <v>78</v>
      </c>
      <c r="D85">
        <v>38971.599999999999</v>
      </c>
    </row>
    <row r="86" spans="1:4" x14ac:dyDescent="0.45">
      <c r="A86">
        <v>212</v>
      </c>
      <c r="B86" t="s">
        <v>1058</v>
      </c>
      <c r="C86" t="s">
        <v>80</v>
      </c>
      <c r="D86">
        <v>80000</v>
      </c>
    </row>
    <row r="87" spans="1:4" x14ac:dyDescent="0.45">
      <c r="A87">
        <v>220</v>
      </c>
      <c r="B87" t="s">
        <v>1065</v>
      </c>
      <c r="C87" t="s">
        <v>78</v>
      </c>
      <c r="D87">
        <v>185652.86666666667</v>
      </c>
    </row>
    <row r="88" spans="1:4" x14ac:dyDescent="0.45">
      <c r="A88">
        <v>220</v>
      </c>
      <c r="B88" t="s">
        <v>1065</v>
      </c>
      <c r="C88" t="s">
        <v>74</v>
      </c>
      <c r="D88">
        <v>975188.5</v>
      </c>
    </row>
    <row r="89" spans="1:4" x14ac:dyDescent="0.45">
      <c r="A89">
        <v>220</v>
      </c>
      <c r="B89" t="s">
        <v>1065</v>
      </c>
      <c r="C89" t="s">
        <v>857</v>
      </c>
      <c r="D89">
        <v>22000</v>
      </c>
    </row>
    <row r="90" spans="1:4" x14ac:dyDescent="0.45">
      <c r="A90">
        <v>221</v>
      </c>
      <c r="B90" t="s">
        <v>1083</v>
      </c>
      <c r="C90" t="s">
        <v>74</v>
      </c>
      <c r="D90">
        <v>190608.86</v>
      </c>
    </row>
    <row r="91" spans="1:4" x14ac:dyDescent="0.45">
      <c r="A91">
        <v>221</v>
      </c>
      <c r="B91" t="s">
        <v>1083</v>
      </c>
      <c r="C91" t="s">
        <v>79</v>
      </c>
      <c r="D91">
        <v>5000</v>
      </c>
    </row>
    <row r="92" spans="1:4" x14ac:dyDescent="0.45">
      <c r="A92">
        <v>221</v>
      </c>
      <c r="B92" t="s">
        <v>1083</v>
      </c>
      <c r="C92" t="s">
        <v>80</v>
      </c>
      <c r="D92">
        <v>139450</v>
      </c>
    </row>
    <row r="93" spans="1:4" x14ac:dyDescent="0.45">
      <c r="A93">
        <v>221</v>
      </c>
      <c r="B93" t="s">
        <v>1083</v>
      </c>
      <c r="C93" t="s">
        <v>84</v>
      </c>
      <c r="D93">
        <v>10300</v>
      </c>
    </row>
    <row r="94" spans="1:4" x14ac:dyDescent="0.45">
      <c r="A94">
        <v>221</v>
      </c>
      <c r="B94" t="s">
        <v>1083</v>
      </c>
      <c r="C94" t="s">
        <v>878</v>
      </c>
      <c r="D94">
        <v>17240.09</v>
      </c>
    </row>
    <row r="95" spans="1:4" x14ac:dyDescent="0.45">
      <c r="A95">
        <v>222</v>
      </c>
      <c r="B95" t="s">
        <v>1096</v>
      </c>
      <c r="C95" t="s">
        <v>74</v>
      </c>
      <c r="D95">
        <v>723760</v>
      </c>
    </row>
    <row r="96" spans="1:4" x14ac:dyDescent="0.45">
      <c r="A96">
        <v>222</v>
      </c>
      <c r="B96" t="s">
        <v>1096</v>
      </c>
      <c r="C96" t="s">
        <v>78</v>
      </c>
      <c r="D96">
        <v>87187.5</v>
      </c>
    </row>
    <row r="97" spans="1:4" x14ac:dyDescent="0.45">
      <c r="A97">
        <v>222</v>
      </c>
      <c r="B97" t="s">
        <v>1096</v>
      </c>
      <c r="C97" t="s">
        <v>80</v>
      </c>
      <c r="D97">
        <v>42900</v>
      </c>
    </row>
    <row r="98" spans="1:4" x14ac:dyDescent="0.45">
      <c r="A98">
        <v>222</v>
      </c>
      <c r="B98" t="s">
        <v>1096</v>
      </c>
      <c r="C98" t="s">
        <v>857</v>
      </c>
      <c r="D98">
        <v>7000</v>
      </c>
    </row>
    <row r="99" spans="1:4" x14ac:dyDescent="0.45">
      <c r="A99">
        <v>222</v>
      </c>
      <c r="B99" t="s">
        <v>1096</v>
      </c>
      <c r="C99" t="s">
        <v>85</v>
      </c>
      <c r="D99">
        <v>39000</v>
      </c>
    </row>
    <row r="100" spans="1:4" x14ac:dyDescent="0.45">
      <c r="A100">
        <v>223</v>
      </c>
      <c r="B100" t="s">
        <v>1106</v>
      </c>
      <c r="C100" t="s">
        <v>74</v>
      </c>
      <c r="D100">
        <v>439117.97</v>
      </c>
    </row>
    <row r="101" spans="1:4" x14ac:dyDescent="0.45">
      <c r="A101">
        <v>223</v>
      </c>
      <c r="B101" t="s">
        <v>1106</v>
      </c>
      <c r="C101" t="s">
        <v>78</v>
      </c>
      <c r="D101">
        <v>47525</v>
      </c>
    </row>
    <row r="102" spans="1:4" x14ac:dyDescent="0.45">
      <c r="A102">
        <v>223</v>
      </c>
      <c r="B102" t="s">
        <v>1106</v>
      </c>
      <c r="C102" t="s">
        <v>87</v>
      </c>
      <c r="D102">
        <v>157160</v>
      </c>
    </row>
    <row r="103" spans="1:4" x14ac:dyDescent="0.45">
      <c r="A103">
        <v>224</v>
      </c>
      <c r="B103" t="s">
        <v>1116</v>
      </c>
      <c r="C103" t="s">
        <v>74</v>
      </c>
      <c r="D103">
        <v>143580.92000000001</v>
      </c>
    </row>
    <row r="104" spans="1:4" x14ac:dyDescent="0.45">
      <c r="A104">
        <v>224</v>
      </c>
      <c r="B104" t="s">
        <v>1116</v>
      </c>
      <c r="C104" t="s">
        <v>78</v>
      </c>
      <c r="D104">
        <v>80000</v>
      </c>
    </row>
    <row r="105" spans="1:4" x14ac:dyDescent="0.45">
      <c r="A105">
        <v>224</v>
      </c>
      <c r="B105" t="s">
        <v>1116</v>
      </c>
      <c r="C105" t="s">
        <v>79</v>
      </c>
      <c r="D105">
        <v>35595</v>
      </c>
    </row>
    <row r="106" spans="1:4" x14ac:dyDescent="0.45">
      <c r="A106">
        <v>226</v>
      </c>
      <c r="B106" t="s">
        <v>1123</v>
      </c>
      <c r="C106" t="s">
        <v>74</v>
      </c>
      <c r="D106">
        <v>278570.2</v>
      </c>
    </row>
    <row r="107" spans="1:4" x14ac:dyDescent="0.45">
      <c r="A107">
        <v>233</v>
      </c>
      <c r="B107" t="s">
        <v>1127</v>
      </c>
      <c r="C107" t="s">
        <v>74</v>
      </c>
      <c r="D107">
        <v>555753.45692307688</v>
      </c>
    </row>
    <row r="108" spans="1:4" x14ac:dyDescent="0.45">
      <c r="A108">
        <v>235</v>
      </c>
      <c r="B108" t="s">
        <v>1154</v>
      </c>
      <c r="C108" t="s">
        <v>74</v>
      </c>
      <c r="D108">
        <v>1172834</v>
      </c>
    </row>
    <row r="109" spans="1:4" x14ac:dyDescent="0.45">
      <c r="A109">
        <v>235</v>
      </c>
      <c r="B109" t="s">
        <v>1154</v>
      </c>
      <c r="C109" t="s">
        <v>78</v>
      </c>
      <c r="D109">
        <v>251967.5</v>
      </c>
    </row>
    <row r="110" spans="1:4" x14ac:dyDescent="0.45">
      <c r="A110">
        <v>235</v>
      </c>
      <c r="B110" t="s">
        <v>1154</v>
      </c>
      <c r="C110" t="s">
        <v>80</v>
      </c>
      <c r="D110">
        <v>72900</v>
      </c>
    </row>
    <row r="111" spans="1:4" x14ac:dyDescent="0.45">
      <c r="A111">
        <v>235</v>
      </c>
      <c r="B111" t="s">
        <v>1154</v>
      </c>
      <c r="C111" t="s">
        <v>79</v>
      </c>
      <c r="D111">
        <v>13575</v>
      </c>
    </row>
    <row r="112" spans="1:4" x14ac:dyDescent="0.45">
      <c r="A112">
        <v>235</v>
      </c>
      <c r="B112" t="s">
        <v>1154</v>
      </c>
      <c r="C112" t="s">
        <v>857</v>
      </c>
      <c r="D112">
        <v>28000</v>
      </c>
    </row>
    <row r="113" spans="1:4" x14ac:dyDescent="0.45">
      <c r="A113">
        <v>242</v>
      </c>
      <c r="B113" t="s">
        <v>1175</v>
      </c>
      <c r="C113" t="s">
        <v>74</v>
      </c>
      <c r="D113">
        <v>429995</v>
      </c>
    </row>
    <row r="114" spans="1:4" x14ac:dyDescent="0.45">
      <c r="A114">
        <v>242</v>
      </c>
      <c r="B114" t="s">
        <v>1175</v>
      </c>
      <c r="C114" t="s">
        <v>78</v>
      </c>
      <c r="D114">
        <v>105550</v>
      </c>
    </row>
    <row r="115" spans="1:4" x14ac:dyDescent="0.45">
      <c r="A115">
        <v>243</v>
      </c>
      <c r="B115" t="s">
        <v>1183</v>
      </c>
      <c r="C115" t="s">
        <v>74</v>
      </c>
      <c r="D115">
        <v>1392924.55</v>
      </c>
    </row>
    <row r="116" spans="1:4" x14ac:dyDescent="0.45">
      <c r="A116">
        <v>243</v>
      </c>
      <c r="B116" t="s">
        <v>1183</v>
      </c>
      <c r="C116" t="s">
        <v>78</v>
      </c>
      <c r="D116">
        <v>60000</v>
      </c>
    </row>
    <row r="117" spans="1:4" x14ac:dyDescent="0.45">
      <c r="A117">
        <v>243</v>
      </c>
      <c r="B117" t="s">
        <v>1183</v>
      </c>
      <c r="C117" t="s">
        <v>80</v>
      </c>
      <c r="D117">
        <v>120000</v>
      </c>
    </row>
    <row r="118" spans="1:4" x14ac:dyDescent="0.45">
      <c r="A118">
        <v>244</v>
      </c>
      <c r="B118" t="s">
        <v>1193</v>
      </c>
      <c r="C118" t="s">
        <v>74</v>
      </c>
      <c r="D118">
        <v>2029609.94</v>
      </c>
    </row>
    <row r="119" spans="1:4" x14ac:dyDescent="0.45">
      <c r="A119">
        <v>244</v>
      </c>
      <c r="B119" t="s">
        <v>1193</v>
      </c>
      <c r="C119" t="s">
        <v>78</v>
      </c>
      <c r="D119">
        <v>128668.1</v>
      </c>
    </row>
    <row r="120" spans="1:4" x14ac:dyDescent="0.45">
      <c r="A120">
        <v>244</v>
      </c>
      <c r="B120" t="s">
        <v>1193</v>
      </c>
      <c r="C120" t="s">
        <v>87</v>
      </c>
      <c r="D120">
        <v>246600</v>
      </c>
    </row>
    <row r="121" spans="1:4" x14ac:dyDescent="0.45">
      <c r="A121">
        <v>245</v>
      </c>
      <c r="B121" t="s">
        <v>1201</v>
      </c>
      <c r="C121" t="s">
        <v>74</v>
      </c>
      <c r="D121">
        <v>321179300</v>
      </c>
    </row>
    <row r="122" spans="1:4" x14ac:dyDescent="0.45">
      <c r="A122">
        <v>247</v>
      </c>
      <c r="B122" t="s">
        <v>1209</v>
      </c>
      <c r="C122" t="s">
        <v>74</v>
      </c>
      <c r="D122">
        <v>429400.45</v>
      </c>
    </row>
    <row r="123" spans="1:4" x14ac:dyDescent="0.45">
      <c r="A123">
        <v>247</v>
      </c>
      <c r="B123" t="s">
        <v>1209</v>
      </c>
      <c r="C123" t="s">
        <v>78</v>
      </c>
      <c r="D123">
        <v>150013</v>
      </c>
    </row>
    <row r="124" spans="1:4" x14ac:dyDescent="0.45">
      <c r="A124">
        <v>247</v>
      </c>
      <c r="B124" t="s">
        <v>1209</v>
      </c>
      <c r="C124" t="s">
        <v>87</v>
      </c>
      <c r="D124">
        <v>340000</v>
      </c>
    </row>
    <row r="125" spans="1:4" x14ac:dyDescent="0.45">
      <c r="A125">
        <v>249</v>
      </c>
      <c r="B125" t="s">
        <v>1216</v>
      </c>
      <c r="C125" t="s">
        <v>74</v>
      </c>
      <c r="D125">
        <v>627701.91500000004</v>
      </c>
    </row>
    <row r="126" spans="1:4" x14ac:dyDescent="0.45">
      <c r="A126">
        <v>249</v>
      </c>
      <c r="B126" t="s">
        <v>1216</v>
      </c>
      <c r="C126" t="s">
        <v>78</v>
      </c>
      <c r="D126">
        <v>113910.05</v>
      </c>
    </row>
    <row r="127" spans="1:4" x14ac:dyDescent="0.45">
      <c r="A127">
        <v>249</v>
      </c>
      <c r="B127" t="s">
        <v>1216</v>
      </c>
      <c r="C127" t="s">
        <v>80</v>
      </c>
      <c r="D127">
        <v>172501.25</v>
      </c>
    </row>
    <row r="128" spans="1:4" x14ac:dyDescent="0.45">
      <c r="A128">
        <v>249</v>
      </c>
      <c r="B128" t="s">
        <v>1216</v>
      </c>
      <c r="C128" t="s">
        <v>878</v>
      </c>
      <c r="D128">
        <v>66490.666666666672</v>
      </c>
    </row>
    <row r="129" spans="1:4" x14ac:dyDescent="0.45">
      <c r="A129">
        <v>251</v>
      </c>
      <c r="B129" t="s">
        <v>1236</v>
      </c>
      <c r="C129" t="s">
        <v>74</v>
      </c>
      <c r="D129">
        <v>753600</v>
      </c>
    </row>
    <row r="130" spans="1:4" x14ac:dyDescent="0.45">
      <c r="A130">
        <v>251</v>
      </c>
      <c r="B130" t="s">
        <v>1236</v>
      </c>
      <c r="C130" t="s">
        <v>78</v>
      </c>
      <c r="D130">
        <v>124500</v>
      </c>
    </row>
    <row r="131" spans="1:4" x14ac:dyDescent="0.45">
      <c r="A131">
        <v>252</v>
      </c>
      <c r="B131" t="s">
        <v>1242</v>
      </c>
      <c r="C131" t="s">
        <v>74</v>
      </c>
      <c r="D131">
        <v>414718.27272727271</v>
      </c>
    </row>
    <row r="132" spans="1:4" x14ac:dyDescent="0.45">
      <c r="A132">
        <v>253</v>
      </c>
      <c r="B132" t="s">
        <v>1258</v>
      </c>
      <c r="C132" t="s">
        <v>74</v>
      </c>
      <c r="D132">
        <v>1573029.66325</v>
      </c>
    </row>
    <row r="133" spans="1:4" x14ac:dyDescent="0.45">
      <c r="A133">
        <v>253</v>
      </c>
      <c r="B133" t="s">
        <v>1258</v>
      </c>
      <c r="C133" t="s">
        <v>78</v>
      </c>
      <c r="D133">
        <v>138956.25</v>
      </c>
    </row>
    <row r="134" spans="1:4" x14ac:dyDescent="0.45">
      <c r="A134">
        <v>253</v>
      </c>
      <c r="B134" t="s">
        <v>1258</v>
      </c>
      <c r="C134" t="s">
        <v>79</v>
      </c>
      <c r="D134">
        <v>36516.666666666664</v>
      </c>
    </row>
    <row r="135" spans="1:4" x14ac:dyDescent="0.45">
      <c r="A135">
        <v>253</v>
      </c>
      <c r="B135" t="s">
        <v>1258</v>
      </c>
      <c r="C135" t="s">
        <v>80</v>
      </c>
      <c r="D135">
        <v>436190.71428571426</v>
      </c>
    </row>
    <row r="136" spans="1:4" x14ac:dyDescent="0.45">
      <c r="A136">
        <v>253</v>
      </c>
      <c r="B136" t="s">
        <v>1258</v>
      </c>
      <c r="C136" t="s">
        <v>85</v>
      </c>
      <c r="D136">
        <v>87125</v>
      </c>
    </row>
    <row r="137" spans="1:4" x14ac:dyDescent="0.45">
      <c r="A137">
        <v>254</v>
      </c>
      <c r="B137" t="s">
        <v>1303</v>
      </c>
      <c r="C137" t="s">
        <v>74</v>
      </c>
      <c r="D137">
        <v>884375.93209999998</v>
      </c>
    </row>
    <row r="138" spans="1:4" x14ac:dyDescent="0.45">
      <c r="A138">
        <v>254</v>
      </c>
      <c r="B138" t="s">
        <v>1303</v>
      </c>
      <c r="C138" t="s">
        <v>78</v>
      </c>
      <c r="D138">
        <v>41106.625</v>
      </c>
    </row>
    <row r="139" spans="1:4" x14ac:dyDescent="0.45">
      <c r="A139">
        <v>254</v>
      </c>
      <c r="B139" t="s">
        <v>1303</v>
      </c>
      <c r="C139" t="s">
        <v>80</v>
      </c>
      <c r="D139">
        <v>74830.5625</v>
      </c>
    </row>
    <row r="140" spans="1:4" x14ac:dyDescent="0.45">
      <c r="A140">
        <v>254</v>
      </c>
      <c r="B140" t="s">
        <v>1303</v>
      </c>
      <c r="C140" t="s">
        <v>79</v>
      </c>
      <c r="D140">
        <v>30763.934000000001</v>
      </c>
    </row>
    <row r="141" spans="1:4" x14ac:dyDescent="0.45">
      <c r="A141">
        <v>254</v>
      </c>
      <c r="B141" t="s">
        <v>1303</v>
      </c>
      <c r="C141" t="s">
        <v>878</v>
      </c>
      <c r="D141">
        <v>634941.55293500016</v>
      </c>
    </row>
    <row r="142" spans="1:4" x14ac:dyDescent="0.45">
      <c r="A142">
        <v>254</v>
      </c>
      <c r="B142" t="s">
        <v>1303</v>
      </c>
      <c r="C142" t="s">
        <v>857</v>
      </c>
      <c r="D142">
        <v>12000</v>
      </c>
    </row>
    <row r="143" spans="1:4" x14ac:dyDescent="0.45">
      <c r="A143">
        <v>254</v>
      </c>
      <c r="B143" t="s">
        <v>1303</v>
      </c>
      <c r="C143" t="s">
        <v>87</v>
      </c>
      <c r="D143">
        <v>32215</v>
      </c>
    </row>
    <row r="144" spans="1:4" x14ac:dyDescent="0.45">
      <c r="A144">
        <v>255</v>
      </c>
      <c r="B144" t="s">
        <v>1373</v>
      </c>
      <c r="C144" t="s">
        <v>74</v>
      </c>
      <c r="D144">
        <v>145939.16</v>
      </c>
    </row>
    <row r="145" spans="1:4" x14ac:dyDescent="0.45">
      <c r="A145">
        <v>255</v>
      </c>
      <c r="B145" t="s">
        <v>1373</v>
      </c>
      <c r="C145" t="s">
        <v>78</v>
      </c>
      <c r="D145">
        <v>25635</v>
      </c>
    </row>
    <row r="146" spans="1:4" x14ac:dyDescent="0.45">
      <c r="A146">
        <v>255</v>
      </c>
      <c r="B146" t="s">
        <v>1373</v>
      </c>
      <c r="C146" t="s">
        <v>79</v>
      </c>
      <c r="D146">
        <v>35451.5</v>
      </c>
    </row>
    <row r="147" spans="1:4" x14ac:dyDescent="0.45">
      <c r="A147">
        <v>255</v>
      </c>
      <c r="B147" t="s">
        <v>1373</v>
      </c>
      <c r="C147" t="s">
        <v>80</v>
      </c>
      <c r="D147">
        <v>70874</v>
      </c>
    </row>
    <row r="148" spans="1:4" x14ac:dyDescent="0.45">
      <c r="A148">
        <v>255</v>
      </c>
      <c r="B148" t="s">
        <v>1373</v>
      </c>
      <c r="C148" t="s">
        <v>83</v>
      </c>
      <c r="D148">
        <v>21590</v>
      </c>
    </row>
    <row r="149" spans="1:4" x14ac:dyDescent="0.45">
      <c r="A149">
        <v>255</v>
      </c>
      <c r="B149" t="s">
        <v>1373</v>
      </c>
      <c r="C149" t="s">
        <v>84</v>
      </c>
      <c r="D149">
        <v>22767</v>
      </c>
    </row>
    <row r="150" spans="1:4" x14ac:dyDescent="0.45">
      <c r="A150">
        <v>257</v>
      </c>
      <c r="B150" t="s">
        <v>1388</v>
      </c>
      <c r="C150" t="s">
        <v>74</v>
      </c>
      <c r="D150">
        <v>456194.86875000002</v>
      </c>
    </row>
    <row r="151" spans="1:4" x14ac:dyDescent="0.45">
      <c r="A151">
        <v>261</v>
      </c>
      <c r="B151" t="s">
        <v>1402</v>
      </c>
      <c r="C151" t="s">
        <v>74</v>
      </c>
      <c r="D151">
        <v>1504678.153846154</v>
      </c>
    </row>
    <row r="152" spans="1:4" x14ac:dyDescent="0.45">
      <c r="A152">
        <v>262</v>
      </c>
      <c r="B152" t="s">
        <v>1416</v>
      </c>
      <c r="C152" t="s">
        <v>74</v>
      </c>
      <c r="D152">
        <v>1237603</v>
      </c>
    </row>
    <row r="153" spans="1:4" x14ac:dyDescent="0.45">
      <c r="A153">
        <v>262</v>
      </c>
      <c r="B153" t="s">
        <v>1416</v>
      </c>
      <c r="C153" t="s">
        <v>87</v>
      </c>
      <c r="D153">
        <v>178673</v>
      </c>
    </row>
    <row r="154" spans="1:4" x14ac:dyDescent="0.45">
      <c r="A154">
        <v>262</v>
      </c>
      <c r="B154" t="s">
        <v>1416</v>
      </c>
      <c r="C154" t="s">
        <v>78</v>
      </c>
      <c r="D154">
        <v>210000</v>
      </c>
    </row>
    <row r="155" spans="1:4" x14ac:dyDescent="0.45">
      <c r="A155">
        <v>263</v>
      </c>
      <c r="B155" t="s">
        <v>1425</v>
      </c>
      <c r="C155" t="s">
        <v>1426</v>
      </c>
      <c r="D155">
        <v>149426.66666666669</v>
      </c>
    </row>
    <row r="156" spans="1:4" x14ac:dyDescent="0.45">
      <c r="A156">
        <v>264</v>
      </c>
      <c r="B156" t="s">
        <v>1431</v>
      </c>
      <c r="C156" t="s">
        <v>1432</v>
      </c>
      <c r="D156">
        <v>300525</v>
      </c>
    </row>
    <row r="157" spans="1:4" x14ac:dyDescent="0.45">
      <c r="A157">
        <v>264</v>
      </c>
      <c r="B157" t="s">
        <v>1431</v>
      </c>
      <c r="C157" t="s">
        <v>85</v>
      </c>
      <c r="D157">
        <v>22000</v>
      </c>
    </row>
    <row r="158" spans="1:4" x14ac:dyDescent="0.45">
      <c r="A158">
        <v>264</v>
      </c>
      <c r="B158" t="s">
        <v>1431</v>
      </c>
      <c r="C158" t="s">
        <v>80</v>
      </c>
      <c r="D158">
        <v>59040</v>
      </c>
    </row>
    <row r="159" spans="1:4" x14ac:dyDescent="0.45">
      <c r="A159">
        <v>265</v>
      </c>
      <c r="B159" t="s">
        <v>1438</v>
      </c>
      <c r="C159" t="s">
        <v>79</v>
      </c>
      <c r="D159">
        <v>9715</v>
      </c>
    </row>
    <row r="160" spans="1:4" x14ac:dyDescent="0.45">
      <c r="A160">
        <v>265</v>
      </c>
      <c r="B160" t="s">
        <v>1438</v>
      </c>
      <c r="C160" t="s">
        <v>1432</v>
      </c>
      <c r="D160">
        <v>144834</v>
      </c>
    </row>
    <row r="161" spans="1:4" x14ac:dyDescent="0.45">
      <c r="A161">
        <v>266</v>
      </c>
      <c r="B161" t="s">
        <v>1443</v>
      </c>
      <c r="C161" t="s">
        <v>74</v>
      </c>
      <c r="D161">
        <v>1957018</v>
      </c>
    </row>
    <row r="162" spans="1:4" x14ac:dyDescent="0.45">
      <c r="A162">
        <v>266</v>
      </c>
      <c r="B162" t="s">
        <v>1443</v>
      </c>
      <c r="C162" t="s">
        <v>78</v>
      </c>
      <c r="D162">
        <v>170269</v>
      </c>
    </row>
    <row r="163" spans="1:4" x14ac:dyDescent="0.45">
      <c r="A163">
        <v>266</v>
      </c>
      <c r="B163" t="s">
        <v>1443</v>
      </c>
      <c r="C163" t="s">
        <v>80</v>
      </c>
      <c r="D163">
        <v>427540</v>
      </c>
    </row>
    <row r="164" spans="1:4" x14ac:dyDescent="0.45">
      <c r="A164">
        <v>268</v>
      </c>
      <c r="B164" t="s">
        <v>1450</v>
      </c>
      <c r="C164" t="s">
        <v>74</v>
      </c>
      <c r="D164">
        <v>958215.53899999999</v>
      </c>
    </row>
    <row r="165" spans="1:4" x14ac:dyDescent="0.45">
      <c r="A165">
        <v>268</v>
      </c>
      <c r="B165" t="s">
        <v>1450</v>
      </c>
      <c r="C165" t="s">
        <v>78</v>
      </c>
      <c r="D165">
        <v>158357.29999999999</v>
      </c>
    </row>
    <row r="166" spans="1:4" x14ac:dyDescent="0.45">
      <c r="A166">
        <v>268</v>
      </c>
      <c r="B166" t="s">
        <v>1450</v>
      </c>
      <c r="C166" t="s">
        <v>878</v>
      </c>
      <c r="D166">
        <v>47299.45</v>
      </c>
    </row>
    <row r="167" spans="1:4" x14ac:dyDescent="0.45">
      <c r="A167">
        <v>268</v>
      </c>
      <c r="B167" t="s">
        <v>1450</v>
      </c>
      <c r="C167" t="s">
        <v>82</v>
      </c>
      <c r="D167">
        <v>15380.8</v>
      </c>
    </row>
    <row r="168" spans="1:4" x14ac:dyDescent="0.45">
      <c r="A168">
        <v>269</v>
      </c>
      <c r="B168" t="s">
        <v>1459</v>
      </c>
      <c r="C168" t="s">
        <v>79</v>
      </c>
      <c r="D168">
        <v>15250</v>
      </c>
    </row>
    <row r="169" spans="1:4" x14ac:dyDescent="0.45">
      <c r="A169">
        <v>271</v>
      </c>
      <c r="B169" t="s">
        <v>1461</v>
      </c>
      <c r="C169" t="s">
        <v>74</v>
      </c>
      <c r="D169">
        <v>587160.48</v>
      </c>
    </row>
    <row r="170" spans="1:4" x14ac:dyDescent="0.45">
      <c r="A170">
        <v>271</v>
      </c>
      <c r="B170" t="s">
        <v>1461</v>
      </c>
      <c r="C170" t="s">
        <v>78</v>
      </c>
      <c r="D170">
        <v>446970.8</v>
      </c>
    </row>
    <row r="171" spans="1:4" x14ac:dyDescent="0.45">
      <c r="A171">
        <v>272</v>
      </c>
      <c r="B171" t="s">
        <v>1472</v>
      </c>
      <c r="C171" t="s">
        <v>74</v>
      </c>
      <c r="D171">
        <v>2268382.5</v>
      </c>
    </row>
    <row r="172" spans="1:4" x14ac:dyDescent="0.45">
      <c r="A172">
        <v>272</v>
      </c>
      <c r="B172" t="s">
        <v>1472</v>
      </c>
      <c r="C172" t="s">
        <v>78</v>
      </c>
      <c r="D172">
        <v>131010.71428571429</v>
      </c>
    </row>
    <row r="173" spans="1:4" x14ac:dyDescent="0.45">
      <c r="A173">
        <v>272</v>
      </c>
      <c r="B173" t="s">
        <v>1472</v>
      </c>
      <c r="C173" t="s">
        <v>87</v>
      </c>
      <c r="D173">
        <v>713883.33333333337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W519"/>
  <sheetViews>
    <sheetView workbookViewId="0"/>
  </sheetViews>
  <sheetFormatPr defaultRowHeight="14.25" x14ac:dyDescent="0.45"/>
  <cols>
    <col min="1" max="1" width="11.46484375" bestFit="1" customWidth="1"/>
    <col min="2" max="2" width="13.06640625" bestFit="1" customWidth="1"/>
    <col min="3" max="3" width="23.46484375" bestFit="1" customWidth="1"/>
    <col min="4" max="4" width="11.73046875" bestFit="1" customWidth="1"/>
    <col min="5" max="5" width="19.86328125" bestFit="1" customWidth="1"/>
    <col min="6" max="6" width="30.796875" bestFit="1" customWidth="1"/>
    <col min="7" max="7" width="34.6640625" bestFit="1" customWidth="1"/>
    <col min="8" max="8" width="20.1328125" bestFit="1" customWidth="1"/>
    <col min="9" max="9" width="32.06640625" bestFit="1" customWidth="1"/>
    <col min="10" max="10" width="23.6640625" bestFit="1" customWidth="1"/>
    <col min="11" max="11" width="21.06640625" bestFit="1" customWidth="1"/>
    <col min="12" max="12" width="15.9296875" bestFit="1" customWidth="1"/>
    <col min="13" max="13" width="31.33203125" bestFit="1" customWidth="1"/>
    <col min="14" max="14" width="27.19921875" bestFit="1" customWidth="1"/>
    <col min="15" max="15" width="24.46484375" bestFit="1" customWidth="1"/>
    <col min="16" max="16" width="23.1328125" bestFit="1" customWidth="1"/>
    <col min="17" max="17" width="25.59765625" bestFit="1" customWidth="1"/>
    <col min="18" max="18" width="22.9296875" bestFit="1" customWidth="1"/>
    <col min="19" max="19" width="25.46484375" bestFit="1" customWidth="1"/>
    <col min="20" max="20" width="21.265625" bestFit="1" customWidth="1"/>
    <col min="21" max="21" width="34.3984375" bestFit="1" customWidth="1"/>
    <col min="22" max="22" width="18.19921875" bestFit="1" customWidth="1"/>
    <col min="23" max="23" width="36.73046875" bestFit="1" customWidth="1"/>
    <col min="24" max="24" width="23.3984375" bestFit="1" customWidth="1"/>
    <col min="25" max="25" width="20.3984375" bestFit="1" customWidth="1"/>
    <col min="26" max="26" width="35.3984375" bestFit="1" customWidth="1"/>
    <col min="27" max="27" width="15.3984375" bestFit="1" customWidth="1"/>
    <col min="28" max="28" width="23.59765625" bestFit="1" customWidth="1"/>
    <col min="29" max="29" width="15.265625" bestFit="1" customWidth="1"/>
    <col min="30" max="30" width="33.1328125" bestFit="1" customWidth="1"/>
    <col min="31" max="31" width="30.53125" bestFit="1" customWidth="1"/>
    <col min="32" max="32" width="34.796875" bestFit="1" customWidth="1"/>
    <col min="33" max="33" width="26.19921875" bestFit="1" customWidth="1"/>
    <col min="34" max="34" width="34.6640625" bestFit="1" customWidth="1"/>
    <col min="35" max="35" width="34.53125" bestFit="1" customWidth="1"/>
    <col min="36" max="36" width="29.9296875" bestFit="1" customWidth="1"/>
    <col min="37" max="37" width="21.73046875" bestFit="1" customWidth="1"/>
    <col min="38" max="38" width="26.33203125" bestFit="1" customWidth="1"/>
    <col min="39" max="39" width="32.19921875" bestFit="1" customWidth="1"/>
    <col min="40" max="40" width="38.53125" bestFit="1" customWidth="1"/>
    <col min="41" max="41" width="31.06640625" bestFit="1" customWidth="1"/>
    <col min="42" max="42" width="37.46484375" bestFit="1" customWidth="1"/>
    <col min="43" max="43" width="39" bestFit="1" customWidth="1"/>
    <col min="44" max="44" width="15.9296875" bestFit="1" customWidth="1"/>
    <col min="45" max="45" width="24.53125" bestFit="1" customWidth="1"/>
    <col min="46" max="46" width="12.86328125" bestFit="1" customWidth="1"/>
    <col min="47" max="47" width="19.53125" bestFit="1" customWidth="1"/>
    <col min="48" max="48" width="30.9296875" bestFit="1" customWidth="1"/>
    <col min="49" max="49" width="14.265625" bestFit="1" customWidth="1"/>
  </cols>
  <sheetData>
    <row r="1" spans="1:49" x14ac:dyDescent="0.4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100</v>
      </c>
      <c r="AW1" t="s">
        <v>1656</v>
      </c>
    </row>
    <row r="2" spans="1:49" x14ac:dyDescent="0.45">
      <c r="A2">
        <v>1</v>
      </c>
      <c r="B2" t="s">
        <v>1619</v>
      </c>
      <c r="C2" t="s">
        <v>74</v>
      </c>
      <c r="D2">
        <v>1258947.925</v>
      </c>
      <c r="J2" t="s">
        <v>77</v>
      </c>
      <c r="L2" t="s">
        <v>77</v>
      </c>
      <c r="N2" t="s">
        <v>77</v>
      </c>
      <c r="T2" t="s">
        <v>77</v>
      </c>
      <c r="W2" t="s">
        <v>77</v>
      </c>
      <c r="X2" t="s">
        <v>77</v>
      </c>
      <c r="Y2" t="s">
        <v>77</v>
      </c>
      <c r="AA2" t="s">
        <v>77</v>
      </c>
      <c r="AH2" t="s">
        <v>77</v>
      </c>
      <c r="AK2" t="s">
        <v>77</v>
      </c>
      <c r="AL2" t="s">
        <v>77</v>
      </c>
      <c r="AN2" t="s">
        <v>77</v>
      </c>
      <c r="AT2" t="s">
        <v>77</v>
      </c>
      <c r="AU2" t="s">
        <v>77</v>
      </c>
      <c r="AV2" t="s">
        <v>77</v>
      </c>
      <c r="AW2">
        <v>0</v>
      </c>
    </row>
    <row r="3" spans="1:49" x14ac:dyDescent="0.45">
      <c r="A3">
        <v>0</v>
      </c>
      <c r="B3" t="s">
        <v>1619</v>
      </c>
      <c r="C3" t="s">
        <v>74</v>
      </c>
      <c r="D3">
        <v>1589701.8589999999</v>
      </c>
      <c r="J3" t="s">
        <v>77</v>
      </c>
      <c r="L3" t="s">
        <v>77</v>
      </c>
      <c r="N3" t="s">
        <v>77</v>
      </c>
      <c r="T3" t="s">
        <v>77</v>
      </c>
      <c r="W3" t="s">
        <v>77</v>
      </c>
      <c r="X3" t="s">
        <v>77</v>
      </c>
      <c r="Y3" t="s">
        <v>77</v>
      </c>
      <c r="AA3" t="s">
        <v>77</v>
      </c>
      <c r="AH3" t="s">
        <v>77</v>
      </c>
      <c r="AK3" t="s">
        <v>77</v>
      </c>
      <c r="AL3" t="s">
        <v>77</v>
      </c>
      <c r="AN3" t="s">
        <v>77</v>
      </c>
      <c r="AT3" t="s">
        <v>77</v>
      </c>
      <c r="AU3" t="s">
        <v>77</v>
      </c>
      <c r="AV3" t="s">
        <v>77</v>
      </c>
      <c r="AW3">
        <v>0</v>
      </c>
    </row>
    <row r="4" spans="1:49" x14ac:dyDescent="0.45">
      <c r="A4">
        <v>0</v>
      </c>
      <c r="B4" t="s">
        <v>1619</v>
      </c>
      <c r="C4" t="s">
        <v>80</v>
      </c>
      <c r="D4">
        <v>31200</v>
      </c>
      <c r="J4" t="s">
        <v>77</v>
      </c>
      <c r="L4" t="s">
        <v>77</v>
      </c>
      <c r="N4" t="s">
        <v>77</v>
      </c>
      <c r="T4" t="s">
        <v>77</v>
      </c>
      <c r="W4" t="s">
        <v>77</v>
      </c>
      <c r="X4" t="s">
        <v>77</v>
      </c>
      <c r="Y4" t="s">
        <v>77</v>
      </c>
      <c r="AA4" t="s">
        <v>77</v>
      </c>
      <c r="AH4" t="s">
        <v>77</v>
      </c>
      <c r="AK4" t="s">
        <v>77</v>
      </c>
      <c r="AL4" t="s">
        <v>77</v>
      </c>
      <c r="AN4" t="s">
        <v>77</v>
      </c>
      <c r="AT4" t="s">
        <v>77</v>
      </c>
      <c r="AU4" t="s">
        <v>77</v>
      </c>
      <c r="AV4" t="s">
        <v>77</v>
      </c>
      <c r="AW4">
        <v>0</v>
      </c>
    </row>
    <row r="5" spans="1:49" x14ac:dyDescent="0.45">
      <c r="A5">
        <v>0</v>
      </c>
      <c r="B5" t="s">
        <v>1619</v>
      </c>
      <c r="C5" t="s">
        <v>87</v>
      </c>
      <c r="D5">
        <v>376750</v>
      </c>
      <c r="J5" t="s">
        <v>77</v>
      </c>
      <c r="L5" t="s">
        <v>77</v>
      </c>
      <c r="N5" t="s">
        <v>77</v>
      </c>
      <c r="T5" t="s">
        <v>77</v>
      </c>
      <c r="W5" t="s">
        <v>77</v>
      </c>
      <c r="X5" t="s">
        <v>77</v>
      </c>
      <c r="Y5" t="s">
        <v>77</v>
      </c>
      <c r="AA5" t="s">
        <v>77</v>
      </c>
      <c r="AH5" t="s">
        <v>77</v>
      </c>
      <c r="AK5" t="s">
        <v>77</v>
      </c>
      <c r="AL5" t="s">
        <v>77</v>
      </c>
      <c r="AN5" t="s">
        <v>77</v>
      </c>
      <c r="AT5" t="s">
        <v>77</v>
      </c>
      <c r="AU5" t="s">
        <v>77</v>
      </c>
      <c r="AV5" t="s">
        <v>77</v>
      </c>
      <c r="AW5">
        <v>0</v>
      </c>
    </row>
    <row r="6" spans="1:49" x14ac:dyDescent="0.45">
      <c r="A6">
        <v>0</v>
      </c>
      <c r="B6" t="s">
        <v>1619</v>
      </c>
      <c r="C6" t="s">
        <v>87</v>
      </c>
      <c r="D6">
        <v>388300</v>
      </c>
      <c r="J6" t="s">
        <v>77</v>
      </c>
      <c r="L6" t="s">
        <v>77</v>
      </c>
      <c r="N6" t="s">
        <v>77</v>
      </c>
      <c r="T6" t="s">
        <v>77</v>
      </c>
      <c r="W6" t="s">
        <v>77</v>
      </c>
      <c r="X6" t="s">
        <v>77</v>
      </c>
      <c r="Y6" t="s">
        <v>77</v>
      </c>
      <c r="AA6" t="s">
        <v>77</v>
      </c>
      <c r="AH6" t="s">
        <v>77</v>
      </c>
      <c r="AK6" t="s">
        <v>77</v>
      </c>
      <c r="AL6" t="s">
        <v>77</v>
      </c>
      <c r="AN6" t="s">
        <v>77</v>
      </c>
      <c r="AT6" t="s">
        <v>77</v>
      </c>
      <c r="AU6" t="s">
        <v>77</v>
      </c>
      <c r="AV6" t="s">
        <v>77</v>
      </c>
      <c r="AW6">
        <v>0</v>
      </c>
    </row>
    <row r="7" spans="1:49" x14ac:dyDescent="0.45">
      <c r="A7">
        <v>0</v>
      </c>
      <c r="B7" t="s">
        <v>1619</v>
      </c>
      <c r="C7" t="s">
        <v>87</v>
      </c>
      <c r="D7">
        <v>332200</v>
      </c>
      <c r="J7" t="s">
        <v>77</v>
      </c>
      <c r="L7" t="s">
        <v>77</v>
      </c>
      <c r="N7" t="s">
        <v>77</v>
      </c>
      <c r="T7" t="s">
        <v>77</v>
      </c>
      <c r="W7" t="s">
        <v>77</v>
      </c>
      <c r="X7" t="s">
        <v>77</v>
      </c>
      <c r="Y7" t="s">
        <v>77</v>
      </c>
      <c r="AA7" t="s">
        <v>77</v>
      </c>
      <c r="AH7" t="s">
        <v>77</v>
      </c>
      <c r="AK7" t="s">
        <v>77</v>
      </c>
      <c r="AL7" t="s">
        <v>77</v>
      </c>
      <c r="AN7" t="s">
        <v>77</v>
      </c>
      <c r="AT7" t="s">
        <v>77</v>
      </c>
      <c r="AU7" t="s">
        <v>77</v>
      </c>
      <c r="AV7" t="s">
        <v>77</v>
      </c>
      <c r="AW7">
        <v>0</v>
      </c>
    </row>
    <row r="8" spans="1:49" x14ac:dyDescent="0.45">
      <c r="A8">
        <v>1</v>
      </c>
      <c r="B8" t="s">
        <v>1619</v>
      </c>
      <c r="C8" t="s">
        <v>87</v>
      </c>
      <c r="D8">
        <v>296850</v>
      </c>
      <c r="J8" t="s">
        <v>77</v>
      </c>
      <c r="L8" t="s">
        <v>77</v>
      </c>
      <c r="N8" t="s">
        <v>77</v>
      </c>
      <c r="T8" t="s">
        <v>77</v>
      </c>
      <c r="W8" t="s">
        <v>77</v>
      </c>
      <c r="X8" t="s">
        <v>77</v>
      </c>
      <c r="Y8" t="s">
        <v>77</v>
      </c>
      <c r="AA8" t="s">
        <v>77</v>
      </c>
      <c r="AH8" t="s">
        <v>77</v>
      </c>
      <c r="AK8" t="s">
        <v>77</v>
      </c>
      <c r="AL8" t="s">
        <v>77</v>
      </c>
      <c r="AN8" t="s">
        <v>77</v>
      </c>
      <c r="AT8" t="s">
        <v>77</v>
      </c>
      <c r="AU8" t="s">
        <v>77</v>
      </c>
      <c r="AV8" t="s">
        <v>77</v>
      </c>
      <c r="AW8">
        <v>0</v>
      </c>
    </row>
    <row r="9" spans="1:49" x14ac:dyDescent="0.45">
      <c r="A9">
        <v>0</v>
      </c>
      <c r="B9" t="s">
        <v>1619</v>
      </c>
      <c r="C9" t="s">
        <v>78</v>
      </c>
      <c r="D9">
        <v>113990.39999999999</v>
      </c>
      <c r="J9" t="s">
        <v>77</v>
      </c>
      <c r="L9" t="s">
        <v>77</v>
      </c>
      <c r="N9" t="s">
        <v>77</v>
      </c>
      <c r="T9" t="s">
        <v>77</v>
      </c>
      <c r="W9" t="s">
        <v>77</v>
      </c>
      <c r="X9" t="s">
        <v>77</v>
      </c>
      <c r="Y9" t="s">
        <v>77</v>
      </c>
      <c r="AA9" t="s">
        <v>77</v>
      </c>
      <c r="AH9" t="s">
        <v>77</v>
      </c>
      <c r="AK9" t="s">
        <v>77</v>
      </c>
      <c r="AL9" t="s">
        <v>77</v>
      </c>
      <c r="AN9" t="s">
        <v>77</v>
      </c>
      <c r="AT9" t="s">
        <v>77</v>
      </c>
      <c r="AU9" t="s">
        <v>77</v>
      </c>
      <c r="AV9" t="s">
        <v>77</v>
      </c>
      <c r="AW9">
        <v>0</v>
      </c>
    </row>
    <row r="10" spans="1:49" x14ac:dyDescent="0.45">
      <c r="A10">
        <v>0</v>
      </c>
      <c r="B10" t="s">
        <v>1619</v>
      </c>
      <c r="C10" t="s">
        <v>78</v>
      </c>
      <c r="D10">
        <v>90090</v>
      </c>
      <c r="J10" t="s">
        <v>77</v>
      </c>
      <c r="L10" t="s">
        <v>77</v>
      </c>
      <c r="N10" t="s">
        <v>77</v>
      </c>
      <c r="T10" t="s">
        <v>77</v>
      </c>
      <c r="W10" t="s">
        <v>77</v>
      </c>
      <c r="X10" t="s">
        <v>77</v>
      </c>
      <c r="Y10" t="s">
        <v>77</v>
      </c>
      <c r="AA10" t="s">
        <v>77</v>
      </c>
      <c r="AH10" t="s">
        <v>77</v>
      </c>
      <c r="AK10" t="s">
        <v>77</v>
      </c>
      <c r="AL10" t="s">
        <v>77</v>
      </c>
      <c r="AN10" t="s">
        <v>77</v>
      </c>
      <c r="AT10" t="s">
        <v>77</v>
      </c>
      <c r="AU10" t="s">
        <v>77</v>
      </c>
      <c r="AV10" t="s">
        <v>77</v>
      </c>
      <c r="AW10">
        <v>0</v>
      </c>
    </row>
    <row r="11" spans="1:49" x14ac:dyDescent="0.45">
      <c r="A11">
        <v>1</v>
      </c>
      <c r="B11" t="s">
        <v>1619</v>
      </c>
      <c r="C11" t="s">
        <v>78</v>
      </c>
      <c r="D11">
        <v>98440</v>
      </c>
      <c r="J11" t="s">
        <v>77</v>
      </c>
      <c r="L11" t="s">
        <v>77</v>
      </c>
      <c r="N11" t="s">
        <v>77</v>
      </c>
      <c r="T11" t="s">
        <v>77</v>
      </c>
      <c r="W11" t="s">
        <v>77</v>
      </c>
      <c r="X11" t="s">
        <v>77</v>
      </c>
      <c r="Y11" t="s">
        <v>77</v>
      </c>
      <c r="AA11" t="s">
        <v>77</v>
      </c>
      <c r="AH11" t="s">
        <v>77</v>
      </c>
      <c r="AK11" t="s">
        <v>77</v>
      </c>
      <c r="AL11" t="s">
        <v>77</v>
      </c>
      <c r="AN11" t="s">
        <v>77</v>
      </c>
      <c r="AT11" t="s">
        <v>77</v>
      </c>
      <c r="AU11" t="s">
        <v>77</v>
      </c>
      <c r="AV11" t="s">
        <v>77</v>
      </c>
      <c r="AW11">
        <v>0</v>
      </c>
    </row>
    <row r="12" spans="1:49" x14ac:dyDescent="0.45">
      <c r="A12">
        <v>0</v>
      </c>
      <c r="B12" t="s">
        <v>1619</v>
      </c>
      <c r="C12" t="s">
        <v>79</v>
      </c>
      <c r="D12">
        <v>12350</v>
      </c>
      <c r="J12" t="s">
        <v>77</v>
      </c>
      <c r="L12" t="s">
        <v>77</v>
      </c>
      <c r="N12" t="s">
        <v>77</v>
      </c>
      <c r="T12" t="s">
        <v>77</v>
      </c>
      <c r="W12" t="s">
        <v>77</v>
      </c>
      <c r="X12" t="s">
        <v>77</v>
      </c>
      <c r="Y12" t="s">
        <v>77</v>
      </c>
      <c r="AA12" t="s">
        <v>77</v>
      </c>
      <c r="AH12" t="s">
        <v>77</v>
      </c>
      <c r="AK12" t="s">
        <v>77</v>
      </c>
      <c r="AL12" t="s">
        <v>77</v>
      </c>
      <c r="AN12" t="s">
        <v>77</v>
      </c>
      <c r="AT12" t="s">
        <v>77</v>
      </c>
      <c r="AU12" t="s">
        <v>77</v>
      </c>
      <c r="AV12" t="s">
        <v>77</v>
      </c>
      <c r="AW12">
        <v>0</v>
      </c>
    </row>
    <row r="13" spans="1:49" x14ac:dyDescent="0.45">
      <c r="A13">
        <v>0</v>
      </c>
      <c r="B13" t="s">
        <v>1619</v>
      </c>
      <c r="C13" t="s">
        <v>74</v>
      </c>
      <c r="D13">
        <v>1816968.2560000001</v>
      </c>
      <c r="J13" t="s">
        <v>77</v>
      </c>
      <c r="L13" t="s">
        <v>77</v>
      </c>
      <c r="N13" t="s">
        <v>77</v>
      </c>
      <c r="T13" t="s">
        <v>77</v>
      </c>
      <c r="W13" t="s">
        <v>77</v>
      </c>
      <c r="X13" t="s">
        <v>77</v>
      </c>
      <c r="Y13" t="s">
        <v>77</v>
      </c>
      <c r="AA13" t="s">
        <v>77</v>
      </c>
      <c r="AH13" t="s">
        <v>77</v>
      </c>
      <c r="AK13" t="s">
        <v>77</v>
      </c>
      <c r="AL13" t="s">
        <v>77</v>
      </c>
      <c r="AN13" t="s">
        <v>77</v>
      </c>
      <c r="AT13" t="s">
        <v>77</v>
      </c>
      <c r="AU13" t="s">
        <v>77</v>
      </c>
      <c r="AV13" t="s">
        <v>77</v>
      </c>
      <c r="AW13">
        <v>0</v>
      </c>
    </row>
    <row r="14" spans="1:49" x14ac:dyDescent="0.45">
      <c r="A14">
        <v>1</v>
      </c>
      <c r="B14" t="s">
        <v>1619</v>
      </c>
      <c r="C14" t="s">
        <v>74</v>
      </c>
      <c r="D14">
        <v>1378361.513</v>
      </c>
      <c r="J14" t="s">
        <v>77</v>
      </c>
      <c r="L14" t="s">
        <v>77</v>
      </c>
      <c r="N14" t="s">
        <v>77</v>
      </c>
      <c r="T14" t="s">
        <v>77</v>
      </c>
      <c r="W14" t="s">
        <v>77</v>
      </c>
      <c r="X14" t="s">
        <v>77</v>
      </c>
      <c r="Y14" t="s">
        <v>77</v>
      </c>
      <c r="AA14" t="s">
        <v>77</v>
      </c>
      <c r="AH14" t="s">
        <v>77</v>
      </c>
      <c r="AK14" t="s">
        <v>77</v>
      </c>
      <c r="AL14" t="s">
        <v>77</v>
      </c>
      <c r="AN14" t="s">
        <v>77</v>
      </c>
      <c r="AT14" t="s">
        <v>77</v>
      </c>
      <c r="AU14" t="s">
        <v>77</v>
      </c>
      <c r="AV14" t="s">
        <v>77</v>
      </c>
      <c r="AW14">
        <v>0</v>
      </c>
    </row>
    <row r="15" spans="1:49" x14ac:dyDescent="0.45">
      <c r="A15">
        <v>0</v>
      </c>
      <c r="B15" t="s">
        <v>1619</v>
      </c>
      <c r="C15" t="s">
        <v>78</v>
      </c>
      <c r="D15">
        <v>280048.40000000002</v>
      </c>
      <c r="J15" t="s">
        <v>77</v>
      </c>
      <c r="L15" t="s">
        <v>77</v>
      </c>
      <c r="N15" t="s">
        <v>77</v>
      </c>
      <c r="T15" t="s">
        <v>77</v>
      </c>
      <c r="W15" t="s">
        <v>77</v>
      </c>
      <c r="X15" t="s">
        <v>77</v>
      </c>
      <c r="Y15" t="s">
        <v>77</v>
      </c>
      <c r="AA15" t="s">
        <v>77</v>
      </c>
      <c r="AH15" t="s">
        <v>77</v>
      </c>
      <c r="AK15" t="s">
        <v>77</v>
      </c>
      <c r="AL15" t="s">
        <v>77</v>
      </c>
      <c r="AN15" t="s">
        <v>77</v>
      </c>
      <c r="AT15" t="s">
        <v>77</v>
      </c>
      <c r="AU15" t="s">
        <v>77</v>
      </c>
      <c r="AV15" t="s">
        <v>77</v>
      </c>
      <c r="AW15">
        <v>0</v>
      </c>
    </row>
    <row r="16" spans="1:49" x14ac:dyDescent="0.45">
      <c r="A16">
        <v>0</v>
      </c>
      <c r="B16" t="s">
        <v>1619</v>
      </c>
      <c r="C16" t="s">
        <v>78</v>
      </c>
      <c r="D16">
        <v>15067</v>
      </c>
      <c r="J16" t="s">
        <v>77</v>
      </c>
      <c r="L16" t="s">
        <v>77</v>
      </c>
      <c r="N16" t="s">
        <v>77</v>
      </c>
      <c r="T16" t="s">
        <v>77</v>
      </c>
      <c r="W16" t="s">
        <v>77</v>
      </c>
      <c r="X16" t="s">
        <v>77</v>
      </c>
      <c r="Y16" t="s">
        <v>77</v>
      </c>
      <c r="AA16" t="s">
        <v>77</v>
      </c>
      <c r="AH16" t="s">
        <v>77</v>
      </c>
      <c r="AK16" t="s">
        <v>77</v>
      </c>
      <c r="AL16" t="s">
        <v>77</v>
      </c>
      <c r="AN16" t="s">
        <v>77</v>
      </c>
      <c r="AT16" t="s">
        <v>77</v>
      </c>
      <c r="AU16" t="s">
        <v>77</v>
      </c>
      <c r="AV16" t="s">
        <v>77</v>
      </c>
      <c r="AW16">
        <v>0</v>
      </c>
    </row>
    <row r="17" spans="1:49" x14ac:dyDescent="0.45">
      <c r="A17">
        <v>0</v>
      </c>
      <c r="B17" t="s">
        <v>1619</v>
      </c>
      <c r="C17" t="s">
        <v>78</v>
      </c>
      <c r="D17">
        <v>34862.199999999997</v>
      </c>
      <c r="J17" t="s">
        <v>77</v>
      </c>
      <c r="L17" t="s">
        <v>77</v>
      </c>
      <c r="N17" t="s">
        <v>77</v>
      </c>
      <c r="T17" t="s">
        <v>77</v>
      </c>
      <c r="W17" t="s">
        <v>77</v>
      </c>
      <c r="X17" t="s">
        <v>77</v>
      </c>
      <c r="Y17" t="s">
        <v>77</v>
      </c>
      <c r="AA17" t="s">
        <v>77</v>
      </c>
      <c r="AH17" t="s">
        <v>77</v>
      </c>
      <c r="AK17" t="s">
        <v>77</v>
      </c>
      <c r="AL17" t="s">
        <v>77</v>
      </c>
      <c r="AN17" t="s">
        <v>77</v>
      </c>
      <c r="AT17" t="s">
        <v>77</v>
      </c>
      <c r="AU17" t="s">
        <v>77</v>
      </c>
      <c r="AV17" t="s">
        <v>77</v>
      </c>
      <c r="AW17">
        <v>0</v>
      </c>
    </row>
    <row r="18" spans="1:49" x14ac:dyDescent="0.45">
      <c r="A18">
        <v>0</v>
      </c>
      <c r="B18" t="s">
        <v>1619</v>
      </c>
      <c r="C18" t="s">
        <v>78</v>
      </c>
      <c r="D18">
        <v>227365</v>
      </c>
      <c r="J18" t="s">
        <v>77</v>
      </c>
      <c r="L18" t="s">
        <v>77</v>
      </c>
      <c r="N18" t="s">
        <v>77</v>
      </c>
      <c r="T18" t="s">
        <v>77</v>
      </c>
      <c r="W18" t="s">
        <v>77</v>
      </c>
      <c r="X18" t="s">
        <v>77</v>
      </c>
      <c r="Y18" t="s">
        <v>77</v>
      </c>
      <c r="AA18" t="s">
        <v>77</v>
      </c>
      <c r="AH18" t="s">
        <v>77</v>
      </c>
      <c r="AK18" t="s">
        <v>77</v>
      </c>
      <c r="AL18" t="s">
        <v>77</v>
      </c>
      <c r="AN18" t="s">
        <v>77</v>
      </c>
      <c r="AT18" t="s">
        <v>77</v>
      </c>
      <c r="AU18" t="s">
        <v>77</v>
      </c>
      <c r="AV18" t="s">
        <v>77</v>
      </c>
      <c r="AW18">
        <v>0</v>
      </c>
    </row>
    <row r="19" spans="1:49" x14ac:dyDescent="0.45">
      <c r="A19">
        <v>0</v>
      </c>
      <c r="B19" t="s">
        <v>1619</v>
      </c>
      <c r="C19" t="s">
        <v>78</v>
      </c>
      <c r="D19">
        <v>19343</v>
      </c>
      <c r="J19" t="s">
        <v>77</v>
      </c>
      <c r="L19" t="s">
        <v>77</v>
      </c>
      <c r="N19" t="s">
        <v>77</v>
      </c>
      <c r="T19" t="s">
        <v>77</v>
      </c>
      <c r="W19" t="s">
        <v>77</v>
      </c>
      <c r="X19" t="s">
        <v>77</v>
      </c>
      <c r="Y19" t="s">
        <v>77</v>
      </c>
      <c r="AA19" t="s">
        <v>77</v>
      </c>
      <c r="AH19" t="s">
        <v>77</v>
      </c>
      <c r="AK19" t="s">
        <v>77</v>
      </c>
      <c r="AL19" t="s">
        <v>77</v>
      </c>
      <c r="AN19" t="s">
        <v>77</v>
      </c>
      <c r="AT19" t="s">
        <v>77</v>
      </c>
      <c r="AU19" t="s">
        <v>77</v>
      </c>
      <c r="AV19" t="s">
        <v>77</v>
      </c>
      <c r="AW19">
        <v>0</v>
      </c>
    </row>
    <row r="20" spans="1:49" x14ac:dyDescent="0.45">
      <c r="A20">
        <v>0</v>
      </c>
      <c r="B20" t="s">
        <v>1619</v>
      </c>
      <c r="C20" t="s">
        <v>78</v>
      </c>
      <c r="D20">
        <v>37272.5</v>
      </c>
      <c r="J20" t="s">
        <v>77</v>
      </c>
      <c r="L20" t="s">
        <v>77</v>
      </c>
      <c r="N20" t="s">
        <v>77</v>
      </c>
      <c r="T20" t="s">
        <v>77</v>
      </c>
      <c r="W20" t="s">
        <v>77</v>
      </c>
      <c r="X20" t="s">
        <v>77</v>
      </c>
      <c r="Y20" t="s">
        <v>77</v>
      </c>
      <c r="AA20" t="s">
        <v>77</v>
      </c>
      <c r="AH20" t="s">
        <v>77</v>
      </c>
      <c r="AK20" t="s">
        <v>77</v>
      </c>
      <c r="AL20" t="s">
        <v>77</v>
      </c>
      <c r="AN20" t="s">
        <v>77</v>
      </c>
      <c r="AT20" t="s">
        <v>77</v>
      </c>
      <c r="AU20" t="s">
        <v>77</v>
      </c>
      <c r="AV20" t="s">
        <v>77</v>
      </c>
      <c r="AW20">
        <v>0</v>
      </c>
    </row>
    <row r="21" spans="1:49" x14ac:dyDescent="0.45">
      <c r="A21">
        <v>1</v>
      </c>
      <c r="B21" t="s">
        <v>1619</v>
      </c>
      <c r="C21" t="s">
        <v>78</v>
      </c>
      <c r="D21">
        <v>258625</v>
      </c>
      <c r="J21" t="s">
        <v>77</v>
      </c>
      <c r="L21" t="s">
        <v>77</v>
      </c>
      <c r="N21" t="s">
        <v>77</v>
      </c>
      <c r="T21" t="s">
        <v>77</v>
      </c>
      <c r="W21" t="s">
        <v>77</v>
      </c>
      <c r="X21" t="s">
        <v>77</v>
      </c>
      <c r="Y21" t="s">
        <v>77</v>
      </c>
      <c r="AA21" t="s">
        <v>77</v>
      </c>
      <c r="AH21" t="s">
        <v>77</v>
      </c>
      <c r="AK21" t="s">
        <v>77</v>
      </c>
      <c r="AL21" t="s">
        <v>77</v>
      </c>
      <c r="AN21" t="s">
        <v>77</v>
      </c>
      <c r="AT21" t="s">
        <v>77</v>
      </c>
      <c r="AU21" t="s">
        <v>77</v>
      </c>
      <c r="AV21" t="s">
        <v>77</v>
      </c>
      <c r="AW21">
        <v>0</v>
      </c>
    </row>
    <row r="22" spans="1:49" x14ac:dyDescent="0.45">
      <c r="A22">
        <v>0</v>
      </c>
      <c r="B22" t="s">
        <v>1619</v>
      </c>
      <c r="C22" t="s">
        <v>78</v>
      </c>
      <c r="D22">
        <v>38675</v>
      </c>
      <c r="J22" t="s">
        <v>77</v>
      </c>
      <c r="L22" t="s">
        <v>77</v>
      </c>
      <c r="N22" t="s">
        <v>77</v>
      </c>
      <c r="T22" t="s">
        <v>77</v>
      </c>
      <c r="W22" t="s">
        <v>77</v>
      </c>
      <c r="X22" t="s">
        <v>77</v>
      </c>
      <c r="Y22" t="s">
        <v>77</v>
      </c>
      <c r="AA22" t="s">
        <v>77</v>
      </c>
      <c r="AH22" t="s">
        <v>77</v>
      </c>
      <c r="AK22" t="s">
        <v>77</v>
      </c>
      <c r="AL22" t="s">
        <v>77</v>
      </c>
      <c r="AN22" t="s">
        <v>77</v>
      </c>
      <c r="AT22" t="s">
        <v>77</v>
      </c>
      <c r="AU22" t="s">
        <v>77</v>
      </c>
      <c r="AV22" t="s">
        <v>77</v>
      </c>
      <c r="AW22">
        <v>0</v>
      </c>
    </row>
    <row r="23" spans="1:49" x14ac:dyDescent="0.45">
      <c r="A23">
        <v>0</v>
      </c>
      <c r="B23" t="s">
        <v>1619</v>
      </c>
      <c r="C23" t="s">
        <v>78</v>
      </c>
      <c r="D23">
        <v>19843.75</v>
      </c>
      <c r="J23" t="s">
        <v>77</v>
      </c>
      <c r="L23" t="s">
        <v>77</v>
      </c>
      <c r="N23" t="s">
        <v>77</v>
      </c>
      <c r="T23" t="s">
        <v>77</v>
      </c>
      <c r="W23" t="s">
        <v>77</v>
      </c>
      <c r="X23" t="s">
        <v>77</v>
      </c>
      <c r="Y23" t="s">
        <v>77</v>
      </c>
      <c r="AA23" t="s">
        <v>77</v>
      </c>
      <c r="AH23" t="s">
        <v>77</v>
      </c>
      <c r="AK23" t="s">
        <v>77</v>
      </c>
      <c r="AL23" t="s">
        <v>77</v>
      </c>
      <c r="AN23" t="s">
        <v>77</v>
      </c>
      <c r="AT23" t="s">
        <v>77</v>
      </c>
      <c r="AU23" t="s">
        <v>77</v>
      </c>
      <c r="AV23" t="s">
        <v>77</v>
      </c>
      <c r="AW23">
        <v>0</v>
      </c>
    </row>
    <row r="24" spans="1:49" x14ac:dyDescent="0.45">
      <c r="A24">
        <v>0</v>
      </c>
      <c r="B24" t="s">
        <v>1619</v>
      </c>
      <c r="C24" t="s">
        <v>78</v>
      </c>
      <c r="D24">
        <v>22015</v>
      </c>
      <c r="J24" t="s">
        <v>77</v>
      </c>
      <c r="L24" t="s">
        <v>77</v>
      </c>
      <c r="N24" t="s">
        <v>77</v>
      </c>
      <c r="T24" t="s">
        <v>77</v>
      </c>
      <c r="W24" t="s">
        <v>77</v>
      </c>
      <c r="X24" t="s">
        <v>77</v>
      </c>
      <c r="Y24" t="s">
        <v>77</v>
      </c>
      <c r="AA24" t="s">
        <v>77</v>
      </c>
      <c r="AH24" t="s">
        <v>77</v>
      </c>
      <c r="AK24" t="s">
        <v>77</v>
      </c>
      <c r="AL24" t="s">
        <v>77</v>
      </c>
      <c r="AN24" t="s">
        <v>77</v>
      </c>
      <c r="AT24" t="s">
        <v>77</v>
      </c>
      <c r="AU24" t="s">
        <v>77</v>
      </c>
      <c r="AV24" t="s">
        <v>77</v>
      </c>
      <c r="AW24">
        <v>0</v>
      </c>
    </row>
    <row r="25" spans="1:49" x14ac:dyDescent="0.45">
      <c r="A25">
        <v>1</v>
      </c>
      <c r="B25" t="s">
        <v>1619</v>
      </c>
      <c r="C25" t="s">
        <v>80</v>
      </c>
      <c r="D25">
        <v>230100</v>
      </c>
      <c r="J25" t="s">
        <v>77</v>
      </c>
      <c r="L25" t="s">
        <v>77</v>
      </c>
      <c r="N25" t="s">
        <v>77</v>
      </c>
      <c r="T25" t="s">
        <v>77</v>
      </c>
      <c r="W25" t="s">
        <v>77</v>
      </c>
      <c r="X25" t="s">
        <v>77</v>
      </c>
      <c r="Y25" t="s">
        <v>77</v>
      </c>
      <c r="AA25" t="s">
        <v>77</v>
      </c>
      <c r="AH25" t="s">
        <v>77</v>
      </c>
      <c r="AK25" t="s">
        <v>77</v>
      </c>
      <c r="AL25" t="s">
        <v>77</v>
      </c>
      <c r="AN25" t="s">
        <v>77</v>
      </c>
      <c r="AT25" t="s">
        <v>77</v>
      </c>
      <c r="AU25" t="s">
        <v>77</v>
      </c>
      <c r="AV25" t="s">
        <v>77</v>
      </c>
      <c r="AW25">
        <v>0</v>
      </c>
    </row>
    <row r="26" spans="1:49" x14ac:dyDescent="0.45">
      <c r="A26">
        <v>0</v>
      </c>
      <c r="B26" t="s">
        <v>1619</v>
      </c>
      <c r="C26" t="s">
        <v>74</v>
      </c>
      <c r="D26">
        <v>1950395.62</v>
      </c>
      <c r="J26" t="s">
        <v>77</v>
      </c>
      <c r="L26" t="s">
        <v>77</v>
      </c>
      <c r="N26" t="s">
        <v>77</v>
      </c>
      <c r="T26" t="s">
        <v>77</v>
      </c>
      <c r="W26" t="s">
        <v>77</v>
      </c>
      <c r="X26" t="s">
        <v>77</v>
      </c>
      <c r="Y26" t="s">
        <v>77</v>
      </c>
      <c r="AA26" t="s">
        <v>77</v>
      </c>
      <c r="AH26" t="s">
        <v>77</v>
      </c>
      <c r="AK26" t="s">
        <v>77</v>
      </c>
      <c r="AL26" t="s">
        <v>77</v>
      </c>
      <c r="AN26" t="s">
        <v>77</v>
      </c>
      <c r="AT26" t="s">
        <v>77</v>
      </c>
      <c r="AU26" t="s">
        <v>77</v>
      </c>
      <c r="AV26" t="s">
        <v>77</v>
      </c>
      <c r="AW26">
        <v>0</v>
      </c>
    </row>
    <row r="27" spans="1:49" x14ac:dyDescent="0.45">
      <c r="A27">
        <v>1</v>
      </c>
      <c r="B27" t="s">
        <v>1619</v>
      </c>
      <c r="C27" t="s">
        <v>74</v>
      </c>
      <c r="D27">
        <v>1739749.0349999999</v>
      </c>
      <c r="J27" t="s">
        <v>77</v>
      </c>
      <c r="L27" t="s">
        <v>77</v>
      </c>
      <c r="N27" t="s">
        <v>77</v>
      </c>
      <c r="T27" t="s">
        <v>77</v>
      </c>
      <c r="W27" t="s">
        <v>77</v>
      </c>
      <c r="X27" t="s">
        <v>77</v>
      </c>
      <c r="Y27" t="s">
        <v>77</v>
      </c>
      <c r="AA27" t="s">
        <v>77</v>
      </c>
      <c r="AH27" t="s">
        <v>77</v>
      </c>
      <c r="AK27" t="s">
        <v>77</v>
      </c>
      <c r="AL27" t="s">
        <v>77</v>
      </c>
      <c r="AN27" t="s">
        <v>77</v>
      </c>
      <c r="AT27" t="s">
        <v>77</v>
      </c>
      <c r="AU27" t="s">
        <v>77</v>
      </c>
      <c r="AV27" t="s">
        <v>77</v>
      </c>
      <c r="AW27">
        <v>0</v>
      </c>
    </row>
    <row r="28" spans="1:49" x14ac:dyDescent="0.45">
      <c r="A28">
        <v>1</v>
      </c>
      <c r="B28" t="s">
        <v>1619</v>
      </c>
      <c r="C28" t="s">
        <v>78</v>
      </c>
      <c r="D28">
        <v>238972.34</v>
      </c>
      <c r="J28" t="s">
        <v>77</v>
      </c>
      <c r="L28" t="s">
        <v>77</v>
      </c>
      <c r="N28" t="s">
        <v>77</v>
      </c>
      <c r="T28" t="s">
        <v>77</v>
      </c>
      <c r="W28" t="s">
        <v>77</v>
      </c>
      <c r="X28" t="s">
        <v>77</v>
      </c>
      <c r="Y28" t="s">
        <v>77</v>
      </c>
      <c r="AA28" t="s">
        <v>77</v>
      </c>
      <c r="AH28" t="s">
        <v>77</v>
      </c>
      <c r="AK28" t="s">
        <v>77</v>
      </c>
      <c r="AL28" t="s">
        <v>77</v>
      </c>
      <c r="AN28" t="s">
        <v>77</v>
      </c>
      <c r="AT28" t="s">
        <v>77</v>
      </c>
      <c r="AU28" t="s">
        <v>77</v>
      </c>
      <c r="AV28" t="s">
        <v>77</v>
      </c>
      <c r="AW28">
        <v>0</v>
      </c>
    </row>
    <row r="29" spans="1:49" x14ac:dyDescent="0.45">
      <c r="A29">
        <v>1</v>
      </c>
      <c r="B29" t="s">
        <v>1619</v>
      </c>
      <c r="C29" t="s">
        <v>78</v>
      </c>
      <c r="D29">
        <v>21641.24</v>
      </c>
      <c r="J29" t="s">
        <v>77</v>
      </c>
      <c r="L29" t="s">
        <v>77</v>
      </c>
      <c r="N29" t="s">
        <v>77</v>
      </c>
      <c r="T29" t="s">
        <v>77</v>
      </c>
      <c r="W29" t="s">
        <v>77</v>
      </c>
      <c r="X29" t="s">
        <v>77</v>
      </c>
      <c r="Y29" t="s">
        <v>77</v>
      </c>
      <c r="AA29" t="s">
        <v>77</v>
      </c>
      <c r="AH29" t="s">
        <v>77</v>
      </c>
      <c r="AK29" t="s">
        <v>77</v>
      </c>
      <c r="AL29" t="s">
        <v>77</v>
      </c>
      <c r="AN29" t="s">
        <v>77</v>
      </c>
      <c r="AT29" t="s">
        <v>77</v>
      </c>
      <c r="AU29" t="s">
        <v>77</v>
      </c>
      <c r="AV29" t="s">
        <v>77</v>
      </c>
      <c r="AW29">
        <v>0</v>
      </c>
    </row>
    <row r="30" spans="1:49" x14ac:dyDescent="0.45">
      <c r="A30">
        <v>1</v>
      </c>
      <c r="B30" t="s">
        <v>1619</v>
      </c>
      <c r="C30" t="s">
        <v>87</v>
      </c>
      <c r="D30">
        <v>695380</v>
      </c>
      <c r="J30" t="s">
        <v>77</v>
      </c>
      <c r="L30" t="s">
        <v>77</v>
      </c>
      <c r="N30" t="s">
        <v>77</v>
      </c>
      <c r="T30" t="s">
        <v>77</v>
      </c>
      <c r="W30" t="s">
        <v>77</v>
      </c>
      <c r="X30" t="s">
        <v>77</v>
      </c>
      <c r="Y30" t="s">
        <v>77</v>
      </c>
      <c r="AA30" t="s">
        <v>77</v>
      </c>
      <c r="AH30" t="s">
        <v>77</v>
      </c>
      <c r="AK30" t="s">
        <v>77</v>
      </c>
      <c r="AL30" t="s">
        <v>77</v>
      </c>
      <c r="AN30" t="s">
        <v>77</v>
      </c>
      <c r="AT30" t="s">
        <v>77</v>
      </c>
      <c r="AU30" t="s">
        <v>77</v>
      </c>
      <c r="AV30" t="s">
        <v>77</v>
      </c>
      <c r="AW30">
        <v>0</v>
      </c>
    </row>
    <row r="31" spans="1:49" x14ac:dyDescent="0.45">
      <c r="A31">
        <v>0</v>
      </c>
      <c r="B31" t="s">
        <v>1619</v>
      </c>
      <c r="C31" t="s">
        <v>74</v>
      </c>
      <c r="D31">
        <v>2070474</v>
      </c>
      <c r="J31" t="s">
        <v>77</v>
      </c>
      <c r="L31" t="s">
        <v>77</v>
      </c>
      <c r="N31" t="s">
        <v>77</v>
      </c>
      <c r="T31" t="s">
        <v>77</v>
      </c>
      <c r="W31" t="s">
        <v>77</v>
      </c>
      <c r="X31" t="s">
        <v>77</v>
      </c>
      <c r="Y31" t="s">
        <v>77</v>
      </c>
      <c r="AA31" t="s">
        <v>77</v>
      </c>
      <c r="AH31" t="s">
        <v>77</v>
      </c>
      <c r="AK31" t="s">
        <v>77</v>
      </c>
      <c r="AL31" t="s">
        <v>77</v>
      </c>
      <c r="AN31" t="s">
        <v>77</v>
      </c>
      <c r="AT31" t="s">
        <v>77</v>
      </c>
      <c r="AU31" t="s">
        <v>77</v>
      </c>
      <c r="AV31" t="s">
        <v>77</v>
      </c>
      <c r="AW31">
        <v>0</v>
      </c>
    </row>
    <row r="32" spans="1:49" x14ac:dyDescent="0.45">
      <c r="A32">
        <v>0</v>
      </c>
      <c r="B32" t="s">
        <v>1619</v>
      </c>
      <c r="C32" t="s">
        <v>74</v>
      </c>
      <c r="D32">
        <v>2938948.6749999998</v>
      </c>
      <c r="J32" t="s">
        <v>77</v>
      </c>
      <c r="L32" t="s">
        <v>77</v>
      </c>
      <c r="N32" t="s">
        <v>77</v>
      </c>
      <c r="T32" t="s">
        <v>77</v>
      </c>
      <c r="W32" t="s">
        <v>77</v>
      </c>
      <c r="X32" t="s">
        <v>77</v>
      </c>
      <c r="Y32" t="s">
        <v>77</v>
      </c>
      <c r="AA32" t="s">
        <v>77</v>
      </c>
      <c r="AH32" t="s">
        <v>77</v>
      </c>
      <c r="AK32" t="s">
        <v>77</v>
      </c>
      <c r="AL32" t="s">
        <v>77</v>
      </c>
      <c r="AN32" t="s">
        <v>77</v>
      </c>
      <c r="AT32" t="s">
        <v>77</v>
      </c>
      <c r="AU32" t="s">
        <v>77</v>
      </c>
      <c r="AV32" t="s">
        <v>77</v>
      </c>
      <c r="AW32">
        <v>0</v>
      </c>
    </row>
    <row r="33" spans="1:49" x14ac:dyDescent="0.45">
      <c r="A33">
        <v>1</v>
      </c>
      <c r="B33" t="s">
        <v>1619</v>
      </c>
      <c r="C33" t="s">
        <v>74</v>
      </c>
      <c r="D33">
        <v>3386143.3539999998</v>
      </c>
      <c r="J33" t="s">
        <v>77</v>
      </c>
      <c r="L33" t="s">
        <v>77</v>
      </c>
      <c r="N33" t="s">
        <v>77</v>
      </c>
      <c r="T33" t="s">
        <v>77</v>
      </c>
      <c r="W33" t="s">
        <v>77</v>
      </c>
      <c r="X33" t="s">
        <v>77</v>
      </c>
      <c r="Y33" t="s">
        <v>77</v>
      </c>
      <c r="AA33" t="s">
        <v>77</v>
      </c>
      <c r="AH33" t="s">
        <v>77</v>
      </c>
      <c r="AK33" t="s">
        <v>77</v>
      </c>
      <c r="AL33" t="s">
        <v>77</v>
      </c>
      <c r="AN33" t="s">
        <v>77</v>
      </c>
      <c r="AT33" t="s">
        <v>77</v>
      </c>
      <c r="AU33" t="s">
        <v>77</v>
      </c>
      <c r="AV33" t="s">
        <v>77</v>
      </c>
      <c r="AW33">
        <v>0</v>
      </c>
    </row>
    <row r="34" spans="1:49" x14ac:dyDescent="0.45">
      <c r="A34">
        <v>0</v>
      </c>
      <c r="B34" t="s">
        <v>1619</v>
      </c>
      <c r="C34" t="s">
        <v>74</v>
      </c>
      <c r="D34">
        <v>1971406</v>
      </c>
      <c r="J34" t="s">
        <v>77</v>
      </c>
      <c r="L34" t="s">
        <v>77</v>
      </c>
      <c r="N34" t="s">
        <v>77</v>
      </c>
      <c r="T34" t="s">
        <v>77</v>
      </c>
      <c r="W34" t="s">
        <v>77</v>
      </c>
      <c r="X34" t="s">
        <v>77</v>
      </c>
      <c r="Y34" t="s">
        <v>77</v>
      </c>
      <c r="AA34" t="s">
        <v>77</v>
      </c>
      <c r="AH34" t="s">
        <v>77</v>
      </c>
      <c r="AK34" t="s">
        <v>77</v>
      </c>
      <c r="AL34" t="s">
        <v>77</v>
      </c>
      <c r="AN34" t="s">
        <v>77</v>
      </c>
      <c r="AT34" t="s">
        <v>77</v>
      </c>
      <c r="AU34" t="s">
        <v>77</v>
      </c>
      <c r="AV34" t="s">
        <v>77</v>
      </c>
      <c r="AW34">
        <v>0</v>
      </c>
    </row>
    <row r="35" spans="1:49" x14ac:dyDescent="0.45">
      <c r="A35">
        <v>0</v>
      </c>
      <c r="B35" t="s">
        <v>1619</v>
      </c>
      <c r="C35" t="s">
        <v>74</v>
      </c>
      <c r="D35">
        <v>1986159.11</v>
      </c>
      <c r="J35" t="s">
        <v>77</v>
      </c>
      <c r="L35" t="s">
        <v>77</v>
      </c>
      <c r="N35" t="s">
        <v>77</v>
      </c>
      <c r="T35" t="s">
        <v>77</v>
      </c>
      <c r="W35" t="s">
        <v>77</v>
      </c>
      <c r="X35" t="s">
        <v>77</v>
      </c>
      <c r="Y35" t="s">
        <v>77</v>
      </c>
      <c r="AA35" t="s">
        <v>77</v>
      </c>
      <c r="AH35" t="s">
        <v>77</v>
      </c>
      <c r="AK35" t="s">
        <v>77</v>
      </c>
      <c r="AL35" t="s">
        <v>77</v>
      </c>
      <c r="AN35" t="s">
        <v>77</v>
      </c>
      <c r="AT35" t="s">
        <v>77</v>
      </c>
      <c r="AU35" t="s">
        <v>77</v>
      </c>
      <c r="AV35" t="s">
        <v>77</v>
      </c>
      <c r="AW35">
        <v>0</v>
      </c>
    </row>
    <row r="36" spans="1:49" x14ac:dyDescent="0.45">
      <c r="A36">
        <v>1</v>
      </c>
      <c r="B36" t="s">
        <v>1619</v>
      </c>
      <c r="C36" t="s">
        <v>78</v>
      </c>
      <c r="D36">
        <v>112360</v>
      </c>
      <c r="J36" t="s">
        <v>77</v>
      </c>
      <c r="L36" t="s">
        <v>77</v>
      </c>
      <c r="N36" t="s">
        <v>77</v>
      </c>
      <c r="T36" t="s">
        <v>77</v>
      </c>
      <c r="W36" t="s">
        <v>77</v>
      </c>
      <c r="X36" t="s">
        <v>77</v>
      </c>
      <c r="Y36" t="s">
        <v>77</v>
      </c>
      <c r="AA36" t="s">
        <v>77</v>
      </c>
      <c r="AH36" t="s">
        <v>77</v>
      </c>
      <c r="AK36" t="s">
        <v>77</v>
      </c>
      <c r="AL36" t="s">
        <v>77</v>
      </c>
      <c r="AN36" t="s">
        <v>77</v>
      </c>
      <c r="AT36" t="s">
        <v>77</v>
      </c>
      <c r="AU36" t="s">
        <v>77</v>
      </c>
      <c r="AV36" t="s">
        <v>77</v>
      </c>
      <c r="AW36">
        <v>0</v>
      </c>
    </row>
    <row r="37" spans="1:49" x14ac:dyDescent="0.45">
      <c r="A37">
        <v>1</v>
      </c>
      <c r="B37" t="s">
        <v>1619</v>
      </c>
      <c r="C37" t="s">
        <v>80</v>
      </c>
      <c r="D37">
        <v>184931.6</v>
      </c>
      <c r="J37" t="s">
        <v>77</v>
      </c>
      <c r="L37" t="s">
        <v>77</v>
      </c>
      <c r="N37" t="s">
        <v>77</v>
      </c>
      <c r="T37" t="s">
        <v>77</v>
      </c>
      <c r="W37" t="s">
        <v>77</v>
      </c>
      <c r="X37" t="s">
        <v>77</v>
      </c>
      <c r="Y37" t="s">
        <v>77</v>
      </c>
      <c r="AA37" t="s">
        <v>77</v>
      </c>
      <c r="AH37" t="s">
        <v>77</v>
      </c>
      <c r="AK37" t="s">
        <v>77</v>
      </c>
      <c r="AL37" t="s">
        <v>77</v>
      </c>
      <c r="AN37" t="s">
        <v>77</v>
      </c>
      <c r="AT37" t="s">
        <v>77</v>
      </c>
      <c r="AU37" t="s">
        <v>77</v>
      </c>
      <c r="AV37" t="s">
        <v>77</v>
      </c>
      <c r="AW37">
        <v>0</v>
      </c>
    </row>
    <row r="38" spans="1:49" x14ac:dyDescent="0.45">
      <c r="A38">
        <v>1</v>
      </c>
      <c r="B38" t="s">
        <v>1619</v>
      </c>
      <c r="C38" t="s">
        <v>84</v>
      </c>
      <c r="D38">
        <v>285763.75</v>
      </c>
      <c r="J38" t="s">
        <v>77</v>
      </c>
      <c r="L38" t="s">
        <v>77</v>
      </c>
      <c r="N38" t="s">
        <v>77</v>
      </c>
      <c r="T38" t="s">
        <v>77</v>
      </c>
      <c r="W38" t="s">
        <v>77</v>
      </c>
      <c r="X38" t="s">
        <v>77</v>
      </c>
      <c r="Y38" t="s">
        <v>77</v>
      </c>
      <c r="AA38" t="s">
        <v>77</v>
      </c>
      <c r="AH38" t="s">
        <v>77</v>
      </c>
      <c r="AK38" t="s">
        <v>77</v>
      </c>
      <c r="AL38" t="s">
        <v>77</v>
      </c>
      <c r="AN38" t="s">
        <v>77</v>
      </c>
      <c r="AT38" t="s">
        <v>77</v>
      </c>
      <c r="AU38" t="s">
        <v>77</v>
      </c>
      <c r="AV38" t="s">
        <v>77</v>
      </c>
      <c r="AW38">
        <v>0</v>
      </c>
    </row>
    <row r="39" spans="1:49" x14ac:dyDescent="0.45">
      <c r="A39">
        <v>1</v>
      </c>
      <c r="B39" t="s">
        <v>1619</v>
      </c>
      <c r="C39" t="s">
        <v>78</v>
      </c>
      <c r="D39">
        <v>84819.86</v>
      </c>
      <c r="J39" t="s">
        <v>77</v>
      </c>
      <c r="L39" t="s">
        <v>77</v>
      </c>
      <c r="N39" t="s">
        <v>77</v>
      </c>
      <c r="T39" t="s">
        <v>77</v>
      </c>
      <c r="W39" t="s">
        <v>77</v>
      </c>
      <c r="X39" t="s">
        <v>77</v>
      </c>
      <c r="Y39" t="s">
        <v>77</v>
      </c>
      <c r="AA39" t="s">
        <v>77</v>
      </c>
      <c r="AH39" t="s">
        <v>77</v>
      </c>
      <c r="AK39" t="s">
        <v>77</v>
      </c>
      <c r="AL39" t="s">
        <v>77</v>
      </c>
      <c r="AN39" t="s">
        <v>77</v>
      </c>
      <c r="AT39" t="s">
        <v>77</v>
      </c>
      <c r="AU39" t="s">
        <v>77</v>
      </c>
      <c r="AV39" t="s">
        <v>77</v>
      </c>
      <c r="AW39">
        <v>0</v>
      </c>
    </row>
    <row r="40" spans="1:49" x14ac:dyDescent="0.45">
      <c r="A40">
        <v>0</v>
      </c>
      <c r="B40" t="s">
        <v>1619</v>
      </c>
      <c r="C40" t="s">
        <v>78</v>
      </c>
      <c r="D40">
        <v>82355.759999999995</v>
      </c>
      <c r="J40" t="s">
        <v>77</v>
      </c>
      <c r="L40" t="s">
        <v>77</v>
      </c>
      <c r="N40" t="s">
        <v>77</v>
      </c>
      <c r="T40" t="s">
        <v>77</v>
      </c>
      <c r="W40" t="s">
        <v>77</v>
      </c>
      <c r="X40" t="s">
        <v>77</v>
      </c>
      <c r="Y40" t="s">
        <v>77</v>
      </c>
      <c r="AA40" t="s">
        <v>77</v>
      </c>
      <c r="AH40" t="s">
        <v>77</v>
      </c>
      <c r="AK40" t="s">
        <v>77</v>
      </c>
      <c r="AL40" t="s">
        <v>77</v>
      </c>
      <c r="AN40" t="s">
        <v>77</v>
      </c>
      <c r="AT40" t="s">
        <v>77</v>
      </c>
      <c r="AU40" t="s">
        <v>77</v>
      </c>
      <c r="AV40" t="s">
        <v>77</v>
      </c>
      <c r="AW40">
        <v>0</v>
      </c>
    </row>
    <row r="41" spans="1:49" x14ac:dyDescent="0.45">
      <c r="A41">
        <v>0</v>
      </c>
      <c r="B41" t="s">
        <v>1619</v>
      </c>
      <c r="C41" t="s">
        <v>79</v>
      </c>
      <c r="D41">
        <v>4465</v>
      </c>
      <c r="J41" t="s">
        <v>77</v>
      </c>
      <c r="L41" t="s">
        <v>77</v>
      </c>
      <c r="N41" t="s">
        <v>77</v>
      </c>
      <c r="T41" t="s">
        <v>77</v>
      </c>
      <c r="W41" t="s">
        <v>77</v>
      </c>
      <c r="X41" t="s">
        <v>77</v>
      </c>
      <c r="Y41" t="s">
        <v>77</v>
      </c>
      <c r="AA41" t="s">
        <v>77</v>
      </c>
      <c r="AH41" t="s">
        <v>77</v>
      </c>
      <c r="AK41" t="s">
        <v>77</v>
      </c>
      <c r="AL41" t="s">
        <v>77</v>
      </c>
      <c r="AN41" t="s">
        <v>77</v>
      </c>
      <c r="AT41" t="s">
        <v>77</v>
      </c>
      <c r="AU41" t="s">
        <v>77</v>
      </c>
      <c r="AV41" t="s">
        <v>77</v>
      </c>
      <c r="AW41">
        <v>0</v>
      </c>
    </row>
    <row r="42" spans="1:49" x14ac:dyDescent="0.45">
      <c r="A42">
        <v>0</v>
      </c>
      <c r="B42" t="s">
        <v>1619</v>
      </c>
      <c r="C42" t="s">
        <v>80</v>
      </c>
      <c r="D42">
        <v>46493</v>
      </c>
      <c r="J42" t="s">
        <v>77</v>
      </c>
      <c r="L42" t="s">
        <v>77</v>
      </c>
      <c r="N42" t="s">
        <v>77</v>
      </c>
      <c r="T42" t="s">
        <v>77</v>
      </c>
      <c r="W42" t="s">
        <v>77</v>
      </c>
      <c r="X42" t="s">
        <v>77</v>
      </c>
      <c r="Y42" t="s">
        <v>77</v>
      </c>
      <c r="AA42" t="s">
        <v>77</v>
      </c>
      <c r="AH42" t="s">
        <v>77</v>
      </c>
      <c r="AK42" t="s">
        <v>77</v>
      </c>
      <c r="AL42" t="s">
        <v>77</v>
      </c>
      <c r="AN42" t="s">
        <v>77</v>
      </c>
      <c r="AT42" t="s">
        <v>77</v>
      </c>
      <c r="AU42" t="s">
        <v>77</v>
      </c>
      <c r="AV42" t="s">
        <v>77</v>
      </c>
      <c r="AW42">
        <v>0</v>
      </c>
    </row>
    <row r="43" spans="1:49" x14ac:dyDescent="0.45">
      <c r="A43">
        <v>1</v>
      </c>
      <c r="B43" t="s">
        <v>1619</v>
      </c>
      <c r="C43" t="s">
        <v>78</v>
      </c>
      <c r="D43">
        <v>129477.84</v>
      </c>
      <c r="J43" t="s">
        <v>77</v>
      </c>
      <c r="L43" t="s">
        <v>77</v>
      </c>
      <c r="N43" t="s">
        <v>77</v>
      </c>
      <c r="T43" t="s">
        <v>77</v>
      </c>
      <c r="W43" t="s">
        <v>77</v>
      </c>
      <c r="X43" t="s">
        <v>77</v>
      </c>
      <c r="Y43" t="s">
        <v>77</v>
      </c>
      <c r="AA43" t="s">
        <v>77</v>
      </c>
      <c r="AH43" t="s">
        <v>77</v>
      </c>
      <c r="AK43" t="s">
        <v>77</v>
      </c>
      <c r="AL43" t="s">
        <v>77</v>
      </c>
      <c r="AN43" t="s">
        <v>77</v>
      </c>
      <c r="AT43" t="s">
        <v>77</v>
      </c>
      <c r="AU43" t="s">
        <v>77</v>
      </c>
      <c r="AV43" t="s">
        <v>77</v>
      </c>
      <c r="AW43">
        <v>0</v>
      </c>
    </row>
    <row r="44" spans="1:49" x14ac:dyDescent="0.45">
      <c r="A44">
        <v>1</v>
      </c>
      <c r="B44" t="s">
        <v>1619</v>
      </c>
      <c r="C44" t="s">
        <v>87</v>
      </c>
      <c r="D44">
        <v>10000</v>
      </c>
      <c r="J44" t="s">
        <v>77</v>
      </c>
      <c r="L44" t="s">
        <v>77</v>
      </c>
      <c r="N44" t="s">
        <v>77</v>
      </c>
      <c r="T44" t="s">
        <v>77</v>
      </c>
      <c r="W44" t="s">
        <v>77</v>
      </c>
      <c r="X44" t="s">
        <v>77</v>
      </c>
      <c r="Y44" t="s">
        <v>77</v>
      </c>
      <c r="AA44" t="s">
        <v>77</v>
      </c>
      <c r="AH44" t="s">
        <v>77</v>
      </c>
      <c r="AK44" t="s">
        <v>77</v>
      </c>
      <c r="AL44" t="s">
        <v>77</v>
      </c>
      <c r="AN44" t="s">
        <v>77</v>
      </c>
      <c r="AT44" t="s">
        <v>77</v>
      </c>
      <c r="AU44" t="s">
        <v>77</v>
      </c>
      <c r="AV44" t="s">
        <v>77</v>
      </c>
      <c r="AW44">
        <v>0</v>
      </c>
    </row>
    <row r="45" spans="1:49" x14ac:dyDescent="0.45">
      <c r="A45">
        <v>0</v>
      </c>
      <c r="B45" t="s">
        <v>1619</v>
      </c>
      <c r="C45" t="s">
        <v>74</v>
      </c>
      <c r="D45">
        <v>396374.16</v>
      </c>
      <c r="J45" t="s">
        <v>77</v>
      </c>
      <c r="L45" t="s">
        <v>77</v>
      </c>
      <c r="N45" t="s">
        <v>77</v>
      </c>
      <c r="T45" t="s">
        <v>77</v>
      </c>
      <c r="W45" t="s">
        <v>77</v>
      </c>
      <c r="X45" t="s">
        <v>77</v>
      </c>
      <c r="Y45" t="s">
        <v>77</v>
      </c>
      <c r="AA45" t="s">
        <v>77</v>
      </c>
      <c r="AH45" t="s">
        <v>77</v>
      </c>
      <c r="AK45" t="s">
        <v>77</v>
      </c>
      <c r="AL45" t="s">
        <v>77</v>
      </c>
      <c r="AN45" t="s">
        <v>77</v>
      </c>
      <c r="AT45" t="s">
        <v>77</v>
      </c>
      <c r="AU45" t="s">
        <v>77</v>
      </c>
      <c r="AV45" t="s">
        <v>77</v>
      </c>
      <c r="AW45">
        <v>0</v>
      </c>
    </row>
    <row r="46" spans="1:49" x14ac:dyDescent="0.45">
      <c r="A46">
        <v>1</v>
      </c>
      <c r="B46" t="s">
        <v>1619</v>
      </c>
      <c r="C46" t="s">
        <v>74</v>
      </c>
      <c r="D46">
        <v>396374.16</v>
      </c>
      <c r="J46" t="s">
        <v>77</v>
      </c>
      <c r="L46" t="s">
        <v>77</v>
      </c>
      <c r="N46" t="s">
        <v>77</v>
      </c>
      <c r="T46" t="s">
        <v>77</v>
      </c>
      <c r="W46" t="s">
        <v>77</v>
      </c>
      <c r="X46" t="s">
        <v>77</v>
      </c>
      <c r="Y46" t="s">
        <v>77</v>
      </c>
      <c r="AA46" t="s">
        <v>77</v>
      </c>
      <c r="AH46" t="s">
        <v>77</v>
      </c>
      <c r="AK46" t="s">
        <v>77</v>
      </c>
      <c r="AL46" t="s">
        <v>77</v>
      </c>
      <c r="AN46" t="s">
        <v>77</v>
      </c>
      <c r="AT46" t="s">
        <v>77</v>
      </c>
      <c r="AU46" t="s">
        <v>77</v>
      </c>
      <c r="AV46" t="s">
        <v>77</v>
      </c>
      <c r="AW46">
        <v>0</v>
      </c>
    </row>
    <row r="47" spans="1:49" x14ac:dyDescent="0.45">
      <c r="A47">
        <v>1</v>
      </c>
      <c r="B47" t="s">
        <v>1619</v>
      </c>
      <c r="C47" t="s">
        <v>78</v>
      </c>
      <c r="D47">
        <v>100223</v>
      </c>
      <c r="J47" t="s">
        <v>77</v>
      </c>
      <c r="L47" t="s">
        <v>77</v>
      </c>
      <c r="N47" t="s">
        <v>77</v>
      </c>
      <c r="T47" t="s">
        <v>77</v>
      </c>
      <c r="W47" t="s">
        <v>77</v>
      </c>
      <c r="X47" t="s">
        <v>77</v>
      </c>
      <c r="Y47" t="s">
        <v>77</v>
      </c>
      <c r="AA47" t="s">
        <v>77</v>
      </c>
      <c r="AH47" t="s">
        <v>77</v>
      </c>
      <c r="AK47" t="s">
        <v>77</v>
      </c>
      <c r="AL47" t="s">
        <v>77</v>
      </c>
      <c r="AN47" t="s">
        <v>77</v>
      </c>
      <c r="AT47" t="s">
        <v>77</v>
      </c>
      <c r="AU47" t="s">
        <v>77</v>
      </c>
      <c r="AV47" t="s">
        <v>77</v>
      </c>
      <c r="AW47">
        <v>0</v>
      </c>
    </row>
    <row r="48" spans="1:49" x14ac:dyDescent="0.45">
      <c r="A48">
        <v>0</v>
      </c>
      <c r="B48" t="s">
        <v>1619</v>
      </c>
      <c r="C48" t="s">
        <v>78</v>
      </c>
      <c r="D48">
        <v>100223</v>
      </c>
      <c r="J48" t="s">
        <v>77</v>
      </c>
      <c r="L48" t="s">
        <v>77</v>
      </c>
      <c r="N48" t="s">
        <v>77</v>
      </c>
      <c r="T48" t="s">
        <v>77</v>
      </c>
      <c r="W48" t="s">
        <v>77</v>
      </c>
      <c r="X48" t="s">
        <v>77</v>
      </c>
      <c r="Y48" t="s">
        <v>77</v>
      </c>
      <c r="AA48" t="s">
        <v>77</v>
      </c>
      <c r="AH48" t="s">
        <v>77</v>
      </c>
      <c r="AK48" t="s">
        <v>77</v>
      </c>
      <c r="AL48" t="s">
        <v>77</v>
      </c>
      <c r="AN48" t="s">
        <v>77</v>
      </c>
      <c r="AT48" t="s">
        <v>77</v>
      </c>
      <c r="AU48" t="s">
        <v>77</v>
      </c>
      <c r="AV48" t="s">
        <v>77</v>
      </c>
      <c r="AW48">
        <v>0</v>
      </c>
    </row>
    <row r="49" spans="1:49" x14ac:dyDescent="0.45">
      <c r="A49">
        <v>1</v>
      </c>
      <c r="B49" t="s">
        <v>1619</v>
      </c>
      <c r="C49" t="s">
        <v>85</v>
      </c>
      <c r="D49">
        <v>100000</v>
      </c>
      <c r="J49" t="s">
        <v>77</v>
      </c>
      <c r="L49" t="s">
        <v>77</v>
      </c>
      <c r="N49" t="s">
        <v>77</v>
      </c>
      <c r="T49" t="s">
        <v>77</v>
      </c>
      <c r="W49" t="s">
        <v>77</v>
      </c>
      <c r="X49" t="s">
        <v>77</v>
      </c>
      <c r="Y49" t="s">
        <v>77</v>
      </c>
      <c r="AA49" t="s">
        <v>77</v>
      </c>
      <c r="AH49" t="s">
        <v>77</v>
      </c>
      <c r="AK49" t="s">
        <v>77</v>
      </c>
      <c r="AL49" t="s">
        <v>77</v>
      </c>
      <c r="AN49" t="s">
        <v>77</v>
      </c>
      <c r="AT49" t="s">
        <v>77</v>
      </c>
      <c r="AU49" t="s">
        <v>77</v>
      </c>
      <c r="AV49" t="s">
        <v>77</v>
      </c>
      <c r="AW49">
        <v>0</v>
      </c>
    </row>
    <row r="50" spans="1:49" x14ac:dyDescent="0.45">
      <c r="A50">
        <v>1</v>
      </c>
      <c r="B50" t="s">
        <v>1619</v>
      </c>
      <c r="C50" t="s">
        <v>74</v>
      </c>
      <c r="D50">
        <v>505453</v>
      </c>
      <c r="J50" t="s">
        <v>77</v>
      </c>
      <c r="L50" t="s">
        <v>77</v>
      </c>
      <c r="N50" t="s">
        <v>77</v>
      </c>
      <c r="T50" t="s">
        <v>77</v>
      </c>
      <c r="W50" t="s">
        <v>77</v>
      </c>
      <c r="X50" t="s">
        <v>77</v>
      </c>
      <c r="Y50" t="s">
        <v>77</v>
      </c>
      <c r="AA50" t="s">
        <v>77</v>
      </c>
      <c r="AH50" t="s">
        <v>77</v>
      </c>
      <c r="AK50" t="s">
        <v>77</v>
      </c>
      <c r="AL50" t="s">
        <v>77</v>
      </c>
      <c r="AN50" t="s">
        <v>77</v>
      </c>
      <c r="AT50" t="s">
        <v>77</v>
      </c>
      <c r="AU50" t="s">
        <v>77</v>
      </c>
      <c r="AV50" t="s">
        <v>77</v>
      </c>
      <c r="AW50">
        <v>0</v>
      </c>
    </row>
    <row r="51" spans="1:49" x14ac:dyDescent="0.45">
      <c r="A51">
        <v>0</v>
      </c>
      <c r="B51" t="s">
        <v>1619</v>
      </c>
      <c r="C51" t="s">
        <v>74</v>
      </c>
      <c r="D51">
        <v>243890</v>
      </c>
      <c r="J51" t="s">
        <v>77</v>
      </c>
      <c r="L51" t="s">
        <v>77</v>
      </c>
      <c r="N51" t="s">
        <v>77</v>
      </c>
      <c r="T51" t="s">
        <v>77</v>
      </c>
      <c r="W51" t="s">
        <v>77</v>
      </c>
      <c r="X51" t="s">
        <v>77</v>
      </c>
      <c r="Y51" t="s">
        <v>77</v>
      </c>
      <c r="AA51" t="s">
        <v>77</v>
      </c>
      <c r="AH51" t="s">
        <v>77</v>
      </c>
      <c r="AK51" t="s">
        <v>77</v>
      </c>
      <c r="AL51" t="s">
        <v>77</v>
      </c>
      <c r="AN51" t="s">
        <v>77</v>
      </c>
      <c r="AT51" t="s">
        <v>77</v>
      </c>
      <c r="AU51" t="s">
        <v>77</v>
      </c>
      <c r="AV51" t="s">
        <v>77</v>
      </c>
      <c r="AW51">
        <v>0</v>
      </c>
    </row>
    <row r="52" spans="1:49" x14ac:dyDescent="0.45">
      <c r="A52">
        <v>1</v>
      </c>
      <c r="B52" t="s">
        <v>1619</v>
      </c>
      <c r="C52" t="s">
        <v>74</v>
      </c>
      <c r="D52">
        <v>232970</v>
      </c>
      <c r="J52" t="s">
        <v>77</v>
      </c>
      <c r="L52" t="s">
        <v>77</v>
      </c>
      <c r="N52" t="s">
        <v>77</v>
      </c>
      <c r="T52" t="s">
        <v>77</v>
      </c>
      <c r="W52" t="s">
        <v>77</v>
      </c>
      <c r="X52" t="s">
        <v>77</v>
      </c>
      <c r="Y52" t="s">
        <v>77</v>
      </c>
      <c r="AA52" t="s">
        <v>77</v>
      </c>
      <c r="AH52" t="s">
        <v>77</v>
      </c>
      <c r="AK52" t="s">
        <v>77</v>
      </c>
      <c r="AL52" t="s">
        <v>77</v>
      </c>
      <c r="AN52" t="s">
        <v>77</v>
      </c>
      <c r="AT52" t="s">
        <v>77</v>
      </c>
      <c r="AU52" t="s">
        <v>77</v>
      </c>
      <c r="AV52" t="s">
        <v>77</v>
      </c>
      <c r="AW52">
        <v>0</v>
      </c>
    </row>
    <row r="53" spans="1:49" x14ac:dyDescent="0.45">
      <c r="A53">
        <v>0</v>
      </c>
      <c r="B53" t="s">
        <v>1619</v>
      </c>
      <c r="C53" t="s">
        <v>74</v>
      </c>
      <c r="D53">
        <v>250009.29</v>
      </c>
      <c r="J53" t="s">
        <v>77</v>
      </c>
      <c r="L53" t="s">
        <v>77</v>
      </c>
      <c r="N53" t="s">
        <v>77</v>
      </c>
      <c r="T53" t="s">
        <v>77</v>
      </c>
      <c r="W53" t="s">
        <v>77</v>
      </c>
      <c r="X53" t="s">
        <v>77</v>
      </c>
      <c r="Y53" t="s">
        <v>77</v>
      </c>
      <c r="AA53" t="s">
        <v>77</v>
      </c>
      <c r="AH53" t="s">
        <v>77</v>
      </c>
      <c r="AK53" t="s">
        <v>77</v>
      </c>
      <c r="AL53" t="s">
        <v>77</v>
      </c>
      <c r="AN53" t="s">
        <v>77</v>
      </c>
      <c r="AT53" t="s">
        <v>77</v>
      </c>
      <c r="AU53" t="s">
        <v>77</v>
      </c>
      <c r="AV53" t="s">
        <v>77</v>
      </c>
      <c r="AW53">
        <v>250009.29</v>
      </c>
    </row>
    <row r="54" spans="1:49" x14ac:dyDescent="0.45">
      <c r="A54">
        <v>0</v>
      </c>
      <c r="B54" t="s">
        <v>1619</v>
      </c>
      <c r="C54" t="s">
        <v>74</v>
      </c>
      <c r="D54">
        <v>250009.29</v>
      </c>
      <c r="J54" t="s">
        <v>77</v>
      </c>
      <c r="L54" t="s">
        <v>77</v>
      </c>
      <c r="N54" t="s">
        <v>77</v>
      </c>
      <c r="T54" t="s">
        <v>77</v>
      </c>
      <c r="W54" t="s">
        <v>77</v>
      </c>
      <c r="X54" t="s">
        <v>77</v>
      </c>
      <c r="Y54" t="s">
        <v>77</v>
      </c>
      <c r="AA54" t="s">
        <v>77</v>
      </c>
      <c r="AH54" t="s">
        <v>77</v>
      </c>
      <c r="AK54" t="s">
        <v>77</v>
      </c>
      <c r="AL54" t="s">
        <v>77</v>
      </c>
      <c r="AN54" t="s">
        <v>77</v>
      </c>
      <c r="AT54" t="s">
        <v>77</v>
      </c>
      <c r="AU54" t="s">
        <v>77</v>
      </c>
      <c r="AV54" t="s">
        <v>77</v>
      </c>
      <c r="AW54">
        <v>250009.29</v>
      </c>
    </row>
    <row r="55" spans="1:49" x14ac:dyDescent="0.45">
      <c r="A55">
        <v>0</v>
      </c>
      <c r="B55" t="s">
        <v>1619</v>
      </c>
      <c r="C55" t="s">
        <v>74</v>
      </c>
      <c r="D55">
        <v>268683.28999999998</v>
      </c>
      <c r="J55" t="s">
        <v>77</v>
      </c>
      <c r="L55" t="s">
        <v>77</v>
      </c>
      <c r="N55" t="s">
        <v>77</v>
      </c>
      <c r="T55" t="s">
        <v>77</v>
      </c>
      <c r="W55" t="s">
        <v>77</v>
      </c>
      <c r="X55" t="s">
        <v>77</v>
      </c>
      <c r="Y55" t="s">
        <v>77</v>
      </c>
      <c r="AA55" t="s">
        <v>77</v>
      </c>
      <c r="AH55" t="s">
        <v>77</v>
      </c>
      <c r="AK55" t="s">
        <v>77</v>
      </c>
      <c r="AL55" t="s">
        <v>77</v>
      </c>
      <c r="AN55" t="s">
        <v>77</v>
      </c>
      <c r="AT55" t="s">
        <v>77</v>
      </c>
      <c r="AU55" t="s">
        <v>77</v>
      </c>
      <c r="AV55" t="s">
        <v>77</v>
      </c>
      <c r="AW55">
        <v>268683.28999999998</v>
      </c>
    </row>
    <row r="56" spans="1:49" x14ac:dyDescent="0.45">
      <c r="A56">
        <v>0</v>
      </c>
      <c r="B56" t="s">
        <v>1619</v>
      </c>
      <c r="C56" t="s">
        <v>78</v>
      </c>
      <c r="D56">
        <v>77380</v>
      </c>
      <c r="J56" t="s">
        <v>77</v>
      </c>
      <c r="L56" t="s">
        <v>77</v>
      </c>
      <c r="N56" t="s">
        <v>77</v>
      </c>
      <c r="T56" t="s">
        <v>77</v>
      </c>
      <c r="W56" t="s">
        <v>77</v>
      </c>
      <c r="X56" t="s">
        <v>77</v>
      </c>
      <c r="Y56" t="s">
        <v>77</v>
      </c>
      <c r="AA56" t="s">
        <v>77</v>
      </c>
      <c r="AH56" t="s">
        <v>77</v>
      </c>
      <c r="AK56" t="s">
        <v>77</v>
      </c>
      <c r="AL56" t="s">
        <v>77</v>
      </c>
      <c r="AN56" t="s">
        <v>77</v>
      </c>
      <c r="AT56" t="s">
        <v>77</v>
      </c>
      <c r="AU56" t="s">
        <v>77</v>
      </c>
      <c r="AV56" t="s">
        <v>77</v>
      </c>
      <c r="AW56">
        <v>0</v>
      </c>
    </row>
    <row r="57" spans="1:49" x14ac:dyDescent="0.45">
      <c r="A57">
        <v>1</v>
      </c>
      <c r="B57" t="s">
        <v>1619</v>
      </c>
      <c r="C57" t="s">
        <v>78</v>
      </c>
      <c r="D57">
        <v>49166.3</v>
      </c>
      <c r="J57" t="s">
        <v>77</v>
      </c>
      <c r="L57" t="s">
        <v>77</v>
      </c>
      <c r="N57" t="s">
        <v>77</v>
      </c>
      <c r="T57" t="s">
        <v>77</v>
      </c>
      <c r="W57" t="s">
        <v>77</v>
      </c>
      <c r="X57" t="s">
        <v>77</v>
      </c>
      <c r="Y57" t="s">
        <v>77</v>
      </c>
      <c r="AA57" t="s">
        <v>77</v>
      </c>
      <c r="AH57" t="s">
        <v>77</v>
      </c>
      <c r="AK57" t="s">
        <v>77</v>
      </c>
      <c r="AL57" t="s">
        <v>77</v>
      </c>
      <c r="AN57" t="s">
        <v>77</v>
      </c>
      <c r="AT57" t="s">
        <v>77</v>
      </c>
      <c r="AU57" t="s">
        <v>77</v>
      </c>
      <c r="AV57" t="s">
        <v>77</v>
      </c>
      <c r="AW57">
        <v>0</v>
      </c>
    </row>
    <row r="58" spans="1:49" x14ac:dyDescent="0.45">
      <c r="A58">
        <v>1</v>
      </c>
      <c r="B58" t="s">
        <v>1619</v>
      </c>
      <c r="C58" t="s">
        <v>80</v>
      </c>
      <c r="D58">
        <v>19000</v>
      </c>
      <c r="J58" t="s">
        <v>77</v>
      </c>
      <c r="L58" t="s">
        <v>77</v>
      </c>
      <c r="N58" t="s">
        <v>77</v>
      </c>
      <c r="T58" t="s">
        <v>77</v>
      </c>
      <c r="W58" t="s">
        <v>77</v>
      </c>
      <c r="X58" t="s">
        <v>77</v>
      </c>
      <c r="Y58" t="s">
        <v>77</v>
      </c>
      <c r="AA58" t="s">
        <v>77</v>
      </c>
      <c r="AH58" t="s">
        <v>77</v>
      </c>
      <c r="AK58" t="s">
        <v>77</v>
      </c>
      <c r="AL58" t="s">
        <v>77</v>
      </c>
      <c r="AN58" t="s">
        <v>77</v>
      </c>
      <c r="AT58" t="s">
        <v>77</v>
      </c>
      <c r="AU58" t="s">
        <v>77</v>
      </c>
      <c r="AV58" t="s">
        <v>77</v>
      </c>
      <c r="AW58">
        <v>0</v>
      </c>
    </row>
    <row r="59" spans="1:49" x14ac:dyDescent="0.45">
      <c r="A59">
        <v>0</v>
      </c>
      <c r="B59" t="s">
        <v>1619</v>
      </c>
      <c r="C59" t="s">
        <v>74</v>
      </c>
      <c r="D59">
        <v>1193231.6100000001</v>
      </c>
      <c r="J59" t="s">
        <v>77</v>
      </c>
      <c r="L59" t="s">
        <v>77</v>
      </c>
      <c r="N59" t="s">
        <v>77</v>
      </c>
      <c r="T59" t="s">
        <v>77</v>
      </c>
      <c r="W59" t="s">
        <v>77</v>
      </c>
      <c r="X59" t="s">
        <v>77</v>
      </c>
      <c r="Y59" t="s">
        <v>77</v>
      </c>
      <c r="AA59" t="s">
        <v>77</v>
      </c>
      <c r="AH59" t="s">
        <v>77</v>
      </c>
      <c r="AK59" t="s">
        <v>77</v>
      </c>
      <c r="AL59" t="s">
        <v>77</v>
      </c>
      <c r="AN59" t="s">
        <v>77</v>
      </c>
      <c r="AT59" t="s">
        <v>77</v>
      </c>
      <c r="AU59" t="s">
        <v>77</v>
      </c>
      <c r="AV59" t="s">
        <v>77</v>
      </c>
      <c r="AW59">
        <v>0</v>
      </c>
    </row>
    <row r="60" spans="1:49" x14ac:dyDescent="0.45">
      <c r="A60">
        <v>0</v>
      </c>
      <c r="B60" t="s">
        <v>1619</v>
      </c>
      <c r="C60" t="s">
        <v>74</v>
      </c>
      <c r="D60">
        <v>1162786.3570000001</v>
      </c>
      <c r="J60" t="s">
        <v>77</v>
      </c>
      <c r="L60" t="s">
        <v>77</v>
      </c>
      <c r="N60" t="s">
        <v>77</v>
      </c>
      <c r="T60" t="s">
        <v>77</v>
      </c>
      <c r="W60" t="s">
        <v>77</v>
      </c>
      <c r="X60" t="s">
        <v>77</v>
      </c>
      <c r="Y60" t="s">
        <v>77</v>
      </c>
      <c r="AA60" t="s">
        <v>77</v>
      </c>
      <c r="AH60" t="s">
        <v>77</v>
      </c>
      <c r="AK60" t="s">
        <v>77</v>
      </c>
      <c r="AL60" t="s">
        <v>77</v>
      </c>
      <c r="AN60" t="s">
        <v>77</v>
      </c>
      <c r="AT60" t="s">
        <v>77</v>
      </c>
      <c r="AU60" t="s">
        <v>77</v>
      </c>
      <c r="AV60" t="s">
        <v>77</v>
      </c>
      <c r="AW60">
        <v>0</v>
      </c>
    </row>
    <row r="61" spans="1:49" x14ac:dyDescent="0.45">
      <c r="A61">
        <v>0</v>
      </c>
      <c r="B61" t="s">
        <v>1619</v>
      </c>
      <c r="C61" t="s">
        <v>74</v>
      </c>
      <c r="D61">
        <v>1135991.2250000001</v>
      </c>
      <c r="J61" t="s">
        <v>77</v>
      </c>
      <c r="L61" t="s">
        <v>77</v>
      </c>
      <c r="N61" t="s">
        <v>77</v>
      </c>
      <c r="T61" t="s">
        <v>77</v>
      </c>
      <c r="W61" t="s">
        <v>77</v>
      </c>
      <c r="X61" t="s">
        <v>77</v>
      </c>
      <c r="Y61" t="s">
        <v>77</v>
      </c>
      <c r="AA61" t="s">
        <v>77</v>
      </c>
      <c r="AH61" t="s">
        <v>77</v>
      </c>
      <c r="AK61" t="s">
        <v>77</v>
      </c>
      <c r="AL61" t="s">
        <v>77</v>
      </c>
      <c r="AN61" t="s">
        <v>77</v>
      </c>
      <c r="AT61" t="s">
        <v>77</v>
      </c>
      <c r="AU61" t="s">
        <v>77</v>
      </c>
      <c r="AV61" t="s">
        <v>77</v>
      </c>
      <c r="AW61">
        <v>0</v>
      </c>
    </row>
    <row r="62" spans="1:49" x14ac:dyDescent="0.45">
      <c r="A62">
        <v>0</v>
      </c>
      <c r="B62" t="s">
        <v>1619</v>
      </c>
      <c r="C62" t="s">
        <v>74</v>
      </c>
      <c r="D62">
        <v>799785.87679999997</v>
      </c>
      <c r="J62" t="s">
        <v>77</v>
      </c>
      <c r="L62" t="s">
        <v>77</v>
      </c>
      <c r="N62" t="s">
        <v>77</v>
      </c>
      <c r="T62" t="s">
        <v>77</v>
      </c>
      <c r="W62" t="s">
        <v>77</v>
      </c>
      <c r="X62" t="s">
        <v>77</v>
      </c>
      <c r="Y62" t="s">
        <v>77</v>
      </c>
      <c r="AA62" t="s">
        <v>77</v>
      </c>
      <c r="AH62" t="s">
        <v>77</v>
      </c>
      <c r="AK62" t="s">
        <v>77</v>
      </c>
      <c r="AL62" t="s">
        <v>77</v>
      </c>
      <c r="AN62" t="s">
        <v>77</v>
      </c>
      <c r="AT62" t="s">
        <v>77</v>
      </c>
      <c r="AU62" t="s">
        <v>77</v>
      </c>
      <c r="AV62" t="s">
        <v>77</v>
      </c>
      <c r="AW62">
        <v>0</v>
      </c>
    </row>
    <row r="63" spans="1:49" x14ac:dyDescent="0.45">
      <c r="A63">
        <v>0</v>
      </c>
      <c r="B63" t="s">
        <v>1619</v>
      </c>
      <c r="C63" t="s">
        <v>74</v>
      </c>
      <c r="D63">
        <v>884063.5148</v>
      </c>
      <c r="J63" t="s">
        <v>77</v>
      </c>
      <c r="L63" t="s">
        <v>77</v>
      </c>
      <c r="N63" t="s">
        <v>77</v>
      </c>
      <c r="T63" t="s">
        <v>77</v>
      </c>
      <c r="W63" t="s">
        <v>77</v>
      </c>
      <c r="X63" t="s">
        <v>77</v>
      </c>
      <c r="Y63" t="s">
        <v>77</v>
      </c>
      <c r="AA63" t="s">
        <v>77</v>
      </c>
      <c r="AH63" t="s">
        <v>77</v>
      </c>
      <c r="AK63" t="s">
        <v>77</v>
      </c>
      <c r="AL63" t="s">
        <v>77</v>
      </c>
      <c r="AN63" t="s">
        <v>77</v>
      </c>
      <c r="AT63" t="s">
        <v>77</v>
      </c>
      <c r="AU63" t="s">
        <v>77</v>
      </c>
      <c r="AV63" t="s">
        <v>77</v>
      </c>
      <c r="AW63">
        <v>884063.5148</v>
      </c>
    </row>
    <row r="64" spans="1:49" x14ac:dyDescent="0.45">
      <c r="A64">
        <v>0</v>
      </c>
      <c r="B64" t="s">
        <v>1619</v>
      </c>
      <c r="C64" t="s">
        <v>74</v>
      </c>
      <c r="D64">
        <v>955673.5148</v>
      </c>
      <c r="J64" t="s">
        <v>77</v>
      </c>
      <c r="L64" t="s">
        <v>77</v>
      </c>
      <c r="N64" t="s">
        <v>77</v>
      </c>
      <c r="T64" t="s">
        <v>77</v>
      </c>
      <c r="W64" t="s">
        <v>77</v>
      </c>
      <c r="X64" t="s">
        <v>77</v>
      </c>
      <c r="Y64" t="s">
        <v>77</v>
      </c>
      <c r="AA64" t="s">
        <v>77</v>
      </c>
      <c r="AH64" t="s">
        <v>77</v>
      </c>
      <c r="AK64" t="s">
        <v>77</v>
      </c>
      <c r="AL64" t="s">
        <v>77</v>
      </c>
      <c r="AN64" t="s">
        <v>77</v>
      </c>
      <c r="AT64" t="s">
        <v>77</v>
      </c>
      <c r="AU64" t="s">
        <v>77</v>
      </c>
      <c r="AV64" t="s">
        <v>77</v>
      </c>
      <c r="AW64">
        <v>955673.5148</v>
      </c>
    </row>
    <row r="65" spans="1:49" x14ac:dyDescent="0.45">
      <c r="A65">
        <v>1</v>
      </c>
      <c r="B65" t="s">
        <v>1619</v>
      </c>
      <c r="C65" t="s">
        <v>74</v>
      </c>
      <c r="D65">
        <v>698239.19319999998</v>
      </c>
      <c r="J65" t="s">
        <v>77</v>
      </c>
      <c r="L65" t="s">
        <v>77</v>
      </c>
      <c r="N65" t="s">
        <v>77</v>
      </c>
      <c r="T65" t="s">
        <v>77</v>
      </c>
      <c r="W65" t="s">
        <v>77</v>
      </c>
      <c r="X65" t="s">
        <v>77</v>
      </c>
      <c r="Y65" t="s">
        <v>77</v>
      </c>
      <c r="AA65" t="s">
        <v>77</v>
      </c>
      <c r="AH65" t="s">
        <v>77</v>
      </c>
      <c r="AK65" t="s">
        <v>77</v>
      </c>
      <c r="AL65" t="s">
        <v>77</v>
      </c>
      <c r="AN65" t="s">
        <v>77</v>
      </c>
      <c r="AT65" t="s">
        <v>77</v>
      </c>
      <c r="AU65" t="s">
        <v>77</v>
      </c>
      <c r="AV65" t="s">
        <v>77</v>
      </c>
      <c r="AW65">
        <v>698239.19319999998</v>
      </c>
    </row>
    <row r="66" spans="1:49" x14ac:dyDescent="0.45">
      <c r="A66">
        <v>0</v>
      </c>
      <c r="B66" t="s">
        <v>1619</v>
      </c>
      <c r="C66" t="s">
        <v>74</v>
      </c>
      <c r="D66">
        <v>797390.69319999998</v>
      </c>
      <c r="J66" t="s">
        <v>77</v>
      </c>
      <c r="L66" t="s">
        <v>77</v>
      </c>
      <c r="N66" t="s">
        <v>77</v>
      </c>
      <c r="T66" t="s">
        <v>77</v>
      </c>
      <c r="W66" t="s">
        <v>77</v>
      </c>
      <c r="X66" t="s">
        <v>77</v>
      </c>
      <c r="Y66" t="s">
        <v>77</v>
      </c>
      <c r="AA66" t="s">
        <v>77</v>
      </c>
      <c r="AH66" t="s">
        <v>77</v>
      </c>
      <c r="AK66" t="s">
        <v>77</v>
      </c>
      <c r="AL66" t="s">
        <v>77</v>
      </c>
      <c r="AN66" t="s">
        <v>77</v>
      </c>
      <c r="AT66" t="s">
        <v>77</v>
      </c>
      <c r="AU66" t="s">
        <v>77</v>
      </c>
      <c r="AV66" t="s">
        <v>77</v>
      </c>
      <c r="AW66">
        <v>797390.69319999998</v>
      </c>
    </row>
    <row r="67" spans="1:49" x14ac:dyDescent="0.45">
      <c r="A67">
        <v>1</v>
      </c>
      <c r="B67" t="s">
        <v>1619</v>
      </c>
      <c r="C67" t="s">
        <v>78</v>
      </c>
      <c r="D67">
        <v>56615</v>
      </c>
      <c r="J67" t="s">
        <v>77</v>
      </c>
      <c r="L67" t="s">
        <v>77</v>
      </c>
      <c r="N67" t="s">
        <v>77</v>
      </c>
      <c r="T67" t="s">
        <v>77</v>
      </c>
      <c r="W67" t="s">
        <v>77</v>
      </c>
      <c r="X67" t="s">
        <v>77</v>
      </c>
      <c r="Y67" t="s">
        <v>77</v>
      </c>
      <c r="AA67" t="s">
        <v>77</v>
      </c>
      <c r="AH67" t="s">
        <v>77</v>
      </c>
      <c r="AK67" t="s">
        <v>77</v>
      </c>
      <c r="AL67" t="s">
        <v>77</v>
      </c>
      <c r="AN67" t="s">
        <v>77</v>
      </c>
      <c r="AT67" t="s">
        <v>77</v>
      </c>
      <c r="AU67" t="s">
        <v>77</v>
      </c>
      <c r="AV67" t="s">
        <v>77</v>
      </c>
      <c r="AW67">
        <v>0</v>
      </c>
    </row>
    <row r="68" spans="1:49" x14ac:dyDescent="0.45">
      <c r="A68">
        <v>0</v>
      </c>
      <c r="B68" t="s">
        <v>1619</v>
      </c>
      <c r="C68" t="s">
        <v>78</v>
      </c>
      <c r="D68">
        <v>76833.90625</v>
      </c>
      <c r="J68" t="s">
        <v>77</v>
      </c>
      <c r="L68" t="s">
        <v>77</v>
      </c>
      <c r="N68" t="s">
        <v>77</v>
      </c>
      <c r="T68" t="s">
        <v>77</v>
      </c>
      <c r="W68" t="s">
        <v>77</v>
      </c>
      <c r="X68" t="s">
        <v>77</v>
      </c>
      <c r="Y68" t="s">
        <v>77</v>
      </c>
      <c r="AA68" t="s">
        <v>77</v>
      </c>
      <c r="AH68" t="s">
        <v>77</v>
      </c>
      <c r="AK68" t="s">
        <v>77</v>
      </c>
      <c r="AL68" t="s">
        <v>77</v>
      </c>
      <c r="AN68" t="s">
        <v>77</v>
      </c>
      <c r="AT68" t="s">
        <v>77</v>
      </c>
      <c r="AU68" t="s">
        <v>77</v>
      </c>
      <c r="AV68" t="s">
        <v>77</v>
      </c>
      <c r="AW68">
        <v>0</v>
      </c>
    </row>
    <row r="69" spans="1:49" x14ac:dyDescent="0.45">
      <c r="A69">
        <v>0</v>
      </c>
      <c r="B69" t="s">
        <v>1619</v>
      </c>
      <c r="C69" t="s">
        <v>87</v>
      </c>
      <c r="D69">
        <v>185200</v>
      </c>
      <c r="J69" t="s">
        <v>77</v>
      </c>
      <c r="L69" t="s">
        <v>77</v>
      </c>
      <c r="N69" t="s">
        <v>77</v>
      </c>
      <c r="T69" t="s">
        <v>77</v>
      </c>
      <c r="W69" t="s">
        <v>77</v>
      </c>
      <c r="X69" t="s">
        <v>77</v>
      </c>
      <c r="Y69" t="s">
        <v>77</v>
      </c>
      <c r="AA69" t="s">
        <v>77</v>
      </c>
      <c r="AH69" t="s">
        <v>77</v>
      </c>
      <c r="AK69" t="s">
        <v>77</v>
      </c>
      <c r="AL69" t="s">
        <v>77</v>
      </c>
      <c r="AN69" t="s">
        <v>77</v>
      </c>
      <c r="AT69" t="s">
        <v>77</v>
      </c>
      <c r="AU69" t="s">
        <v>77</v>
      </c>
      <c r="AV69" t="s">
        <v>77</v>
      </c>
      <c r="AW69">
        <v>0</v>
      </c>
    </row>
    <row r="70" spans="1:49" x14ac:dyDescent="0.45">
      <c r="A70">
        <v>0</v>
      </c>
      <c r="B70" t="s">
        <v>1619</v>
      </c>
      <c r="C70" t="s">
        <v>87</v>
      </c>
      <c r="D70">
        <v>226100</v>
      </c>
      <c r="J70" t="s">
        <v>77</v>
      </c>
      <c r="L70" t="s">
        <v>77</v>
      </c>
      <c r="N70" t="s">
        <v>77</v>
      </c>
      <c r="T70" t="s">
        <v>77</v>
      </c>
      <c r="W70" t="s">
        <v>77</v>
      </c>
      <c r="X70" t="s">
        <v>77</v>
      </c>
      <c r="Y70" t="s">
        <v>77</v>
      </c>
      <c r="AA70" t="s">
        <v>77</v>
      </c>
      <c r="AH70" t="s">
        <v>77</v>
      </c>
      <c r="AK70" t="s">
        <v>77</v>
      </c>
      <c r="AL70" t="s">
        <v>77</v>
      </c>
      <c r="AN70" t="s">
        <v>77</v>
      </c>
      <c r="AT70" t="s">
        <v>77</v>
      </c>
      <c r="AU70" t="s">
        <v>77</v>
      </c>
      <c r="AV70" t="s">
        <v>77</v>
      </c>
      <c r="AW70">
        <v>0</v>
      </c>
    </row>
    <row r="71" spans="1:49" x14ac:dyDescent="0.45">
      <c r="A71">
        <v>0</v>
      </c>
      <c r="B71" t="s">
        <v>1619</v>
      </c>
      <c r="C71" t="s">
        <v>87</v>
      </c>
      <c r="D71">
        <v>188900</v>
      </c>
      <c r="J71" t="s">
        <v>77</v>
      </c>
      <c r="L71" t="s">
        <v>77</v>
      </c>
      <c r="N71" t="s">
        <v>77</v>
      </c>
      <c r="T71" t="s">
        <v>77</v>
      </c>
      <c r="W71" t="s">
        <v>77</v>
      </c>
      <c r="X71" t="s">
        <v>77</v>
      </c>
      <c r="Y71" t="s">
        <v>77</v>
      </c>
      <c r="AA71" t="s">
        <v>77</v>
      </c>
      <c r="AH71" t="s">
        <v>77</v>
      </c>
      <c r="AK71" t="s">
        <v>77</v>
      </c>
      <c r="AL71" t="s">
        <v>77</v>
      </c>
      <c r="AN71" t="s">
        <v>77</v>
      </c>
      <c r="AT71" t="s">
        <v>77</v>
      </c>
      <c r="AU71" t="s">
        <v>77</v>
      </c>
      <c r="AV71" t="s">
        <v>77</v>
      </c>
      <c r="AW71">
        <v>0</v>
      </c>
    </row>
    <row r="72" spans="1:49" x14ac:dyDescent="0.45">
      <c r="A72">
        <v>0</v>
      </c>
      <c r="B72" t="s">
        <v>1619</v>
      </c>
      <c r="C72" t="s">
        <v>87</v>
      </c>
      <c r="D72">
        <v>163600</v>
      </c>
      <c r="J72" t="s">
        <v>77</v>
      </c>
      <c r="L72" t="s">
        <v>77</v>
      </c>
      <c r="N72" t="s">
        <v>77</v>
      </c>
      <c r="T72" t="s">
        <v>77</v>
      </c>
      <c r="W72" t="s">
        <v>77</v>
      </c>
      <c r="X72" t="s">
        <v>77</v>
      </c>
      <c r="Y72" t="s">
        <v>77</v>
      </c>
      <c r="AA72" t="s">
        <v>77</v>
      </c>
      <c r="AH72" t="s">
        <v>77</v>
      </c>
      <c r="AK72" t="s">
        <v>77</v>
      </c>
      <c r="AL72" t="s">
        <v>77</v>
      </c>
      <c r="AN72" t="s">
        <v>77</v>
      </c>
      <c r="AT72" t="s">
        <v>77</v>
      </c>
      <c r="AU72" t="s">
        <v>77</v>
      </c>
      <c r="AV72" t="s">
        <v>77</v>
      </c>
      <c r="AW72">
        <v>163600</v>
      </c>
    </row>
    <row r="73" spans="1:49" x14ac:dyDescent="0.45">
      <c r="A73">
        <v>1</v>
      </c>
      <c r="B73" t="s">
        <v>1619</v>
      </c>
      <c r="C73" t="s">
        <v>87</v>
      </c>
      <c r="D73">
        <v>119500</v>
      </c>
      <c r="J73" t="s">
        <v>77</v>
      </c>
      <c r="L73" t="s">
        <v>77</v>
      </c>
      <c r="N73" t="s">
        <v>77</v>
      </c>
      <c r="T73" t="s">
        <v>77</v>
      </c>
      <c r="W73" t="s">
        <v>77</v>
      </c>
      <c r="X73" t="s">
        <v>77</v>
      </c>
      <c r="Y73" t="s">
        <v>77</v>
      </c>
      <c r="AA73" t="s">
        <v>77</v>
      </c>
      <c r="AH73" t="s">
        <v>77</v>
      </c>
      <c r="AK73" t="s">
        <v>77</v>
      </c>
      <c r="AL73" t="s">
        <v>77</v>
      </c>
      <c r="AN73" t="s">
        <v>77</v>
      </c>
      <c r="AT73" t="s">
        <v>77</v>
      </c>
      <c r="AU73" t="s">
        <v>77</v>
      </c>
      <c r="AV73" t="s">
        <v>77</v>
      </c>
      <c r="AW73">
        <v>0</v>
      </c>
    </row>
    <row r="74" spans="1:49" x14ac:dyDescent="0.45">
      <c r="A74">
        <v>0</v>
      </c>
      <c r="B74" t="s">
        <v>1619</v>
      </c>
      <c r="C74" t="s">
        <v>85</v>
      </c>
      <c r="D74">
        <v>72000</v>
      </c>
      <c r="J74" t="s">
        <v>77</v>
      </c>
      <c r="L74" t="s">
        <v>77</v>
      </c>
      <c r="N74" t="s">
        <v>77</v>
      </c>
      <c r="T74" t="s">
        <v>77</v>
      </c>
      <c r="W74" t="s">
        <v>77</v>
      </c>
      <c r="X74" t="s">
        <v>77</v>
      </c>
      <c r="Y74" t="s">
        <v>77</v>
      </c>
      <c r="AA74" t="s">
        <v>77</v>
      </c>
      <c r="AH74" t="s">
        <v>77</v>
      </c>
      <c r="AK74" t="s">
        <v>77</v>
      </c>
      <c r="AL74" t="s">
        <v>77</v>
      </c>
      <c r="AN74" t="s">
        <v>77</v>
      </c>
      <c r="AT74" t="s">
        <v>77</v>
      </c>
      <c r="AU74" t="s">
        <v>77</v>
      </c>
      <c r="AV74" t="s">
        <v>77</v>
      </c>
      <c r="AW74">
        <v>0</v>
      </c>
    </row>
    <row r="75" spans="1:49" x14ac:dyDescent="0.45">
      <c r="A75">
        <v>0</v>
      </c>
      <c r="B75" t="s">
        <v>1619</v>
      </c>
      <c r="C75" t="s">
        <v>85</v>
      </c>
      <c r="D75">
        <v>75000</v>
      </c>
      <c r="J75" t="s">
        <v>77</v>
      </c>
      <c r="L75" t="s">
        <v>77</v>
      </c>
      <c r="N75" t="s">
        <v>77</v>
      </c>
      <c r="T75" t="s">
        <v>77</v>
      </c>
      <c r="W75" t="s">
        <v>77</v>
      </c>
      <c r="X75" t="s">
        <v>77</v>
      </c>
      <c r="Y75" t="s">
        <v>77</v>
      </c>
      <c r="AA75" t="s">
        <v>77</v>
      </c>
      <c r="AH75" t="s">
        <v>77</v>
      </c>
      <c r="AK75" t="s">
        <v>77</v>
      </c>
      <c r="AL75" t="s">
        <v>77</v>
      </c>
      <c r="AN75" t="s">
        <v>77</v>
      </c>
      <c r="AT75" t="s">
        <v>77</v>
      </c>
      <c r="AU75" t="s">
        <v>77</v>
      </c>
      <c r="AV75" t="s">
        <v>77</v>
      </c>
      <c r="AW75">
        <v>0</v>
      </c>
    </row>
    <row r="76" spans="1:49" x14ac:dyDescent="0.45">
      <c r="A76">
        <v>1</v>
      </c>
      <c r="B76" t="s">
        <v>1619</v>
      </c>
      <c r="C76" t="s">
        <v>74</v>
      </c>
      <c r="D76">
        <v>119844.5344</v>
      </c>
      <c r="J76" t="s">
        <v>77</v>
      </c>
      <c r="L76" t="s">
        <v>77</v>
      </c>
      <c r="N76" t="s">
        <v>77</v>
      </c>
      <c r="T76" t="s">
        <v>77</v>
      </c>
      <c r="W76" t="s">
        <v>77</v>
      </c>
      <c r="X76" t="s">
        <v>77</v>
      </c>
      <c r="Y76" t="s">
        <v>77</v>
      </c>
      <c r="AA76" t="s">
        <v>77</v>
      </c>
      <c r="AH76" t="s">
        <v>77</v>
      </c>
      <c r="AK76" t="s">
        <v>77</v>
      </c>
      <c r="AL76" t="s">
        <v>77</v>
      </c>
      <c r="AN76" t="s">
        <v>77</v>
      </c>
      <c r="AT76" t="s">
        <v>77</v>
      </c>
      <c r="AU76" t="s">
        <v>77</v>
      </c>
      <c r="AV76" t="s">
        <v>77</v>
      </c>
      <c r="AW76">
        <v>0</v>
      </c>
    </row>
    <row r="77" spans="1:49" x14ac:dyDescent="0.45">
      <c r="A77">
        <v>1</v>
      </c>
      <c r="B77" t="s">
        <v>1619</v>
      </c>
      <c r="C77" t="s">
        <v>84</v>
      </c>
      <c r="D77">
        <v>27525</v>
      </c>
      <c r="J77" t="s">
        <v>77</v>
      </c>
      <c r="L77" t="s">
        <v>77</v>
      </c>
      <c r="N77" t="s">
        <v>77</v>
      </c>
      <c r="T77" t="s">
        <v>77</v>
      </c>
      <c r="W77" t="s">
        <v>77</v>
      </c>
      <c r="X77" t="s">
        <v>77</v>
      </c>
      <c r="Y77" t="s">
        <v>77</v>
      </c>
      <c r="AA77" t="s">
        <v>77</v>
      </c>
      <c r="AH77" t="s">
        <v>77</v>
      </c>
      <c r="AK77" t="s">
        <v>77</v>
      </c>
      <c r="AL77" t="s">
        <v>77</v>
      </c>
      <c r="AN77" t="s">
        <v>77</v>
      </c>
      <c r="AT77" t="s">
        <v>77</v>
      </c>
      <c r="AU77" t="s">
        <v>77</v>
      </c>
      <c r="AV77" t="s">
        <v>77</v>
      </c>
      <c r="AW77">
        <v>0</v>
      </c>
    </row>
    <row r="78" spans="1:49" x14ac:dyDescent="0.45">
      <c r="A78">
        <v>1</v>
      </c>
      <c r="B78" t="s">
        <v>1619</v>
      </c>
      <c r="C78" t="s">
        <v>74</v>
      </c>
      <c r="D78">
        <v>546874</v>
      </c>
      <c r="J78" t="s">
        <v>77</v>
      </c>
      <c r="L78" t="s">
        <v>77</v>
      </c>
      <c r="N78" t="s">
        <v>77</v>
      </c>
      <c r="T78" t="s">
        <v>77</v>
      </c>
      <c r="W78" t="s">
        <v>77</v>
      </c>
      <c r="X78" t="s">
        <v>77</v>
      </c>
      <c r="Y78" t="s">
        <v>77</v>
      </c>
      <c r="AA78" t="s">
        <v>77</v>
      </c>
      <c r="AH78" t="s">
        <v>77</v>
      </c>
      <c r="AK78" t="s">
        <v>77</v>
      </c>
      <c r="AL78" t="s">
        <v>77</v>
      </c>
      <c r="AN78" t="s">
        <v>77</v>
      </c>
      <c r="AT78" t="s">
        <v>77</v>
      </c>
      <c r="AU78" t="s">
        <v>77</v>
      </c>
      <c r="AV78" t="s">
        <v>77</v>
      </c>
      <c r="AW78">
        <v>546874</v>
      </c>
    </row>
    <row r="79" spans="1:49" x14ac:dyDescent="0.45">
      <c r="A79">
        <v>0</v>
      </c>
      <c r="B79" t="s">
        <v>1619</v>
      </c>
      <c r="C79" t="s">
        <v>74</v>
      </c>
      <c r="D79">
        <v>539687</v>
      </c>
      <c r="J79" t="s">
        <v>77</v>
      </c>
      <c r="L79" t="s">
        <v>77</v>
      </c>
      <c r="N79" t="s">
        <v>77</v>
      </c>
      <c r="T79" t="s">
        <v>77</v>
      </c>
      <c r="W79" t="s">
        <v>77</v>
      </c>
      <c r="X79" t="s">
        <v>77</v>
      </c>
      <c r="Y79" t="s">
        <v>77</v>
      </c>
      <c r="AA79" t="s">
        <v>77</v>
      </c>
      <c r="AH79" t="s">
        <v>77</v>
      </c>
      <c r="AK79" t="s">
        <v>77</v>
      </c>
      <c r="AL79" t="s">
        <v>77</v>
      </c>
      <c r="AN79" t="s">
        <v>77</v>
      </c>
      <c r="AT79" t="s">
        <v>77</v>
      </c>
      <c r="AU79" t="s">
        <v>77</v>
      </c>
      <c r="AV79" t="s">
        <v>77</v>
      </c>
      <c r="AW79">
        <v>539687</v>
      </c>
    </row>
    <row r="80" spans="1:49" x14ac:dyDescent="0.45">
      <c r="A80">
        <v>0</v>
      </c>
      <c r="B80" t="s">
        <v>1619</v>
      </c>
      <c r="C80" t="s">
        <v>74</v>
      </c>
      <c r="D80">
        <v>546087</v>
      </c>
      <c r="J80" t="s">
        <v>77</v>
      </c>
      <c r="L80" t="s">
        <v>77</v>
      </c>
      <c r="N80" t="s">
        <v>77</v>
      </c>
      <c r="T80" t="s">
        <v>77</v>
      </c>
      <c r="W80" t="s">
        <v>77</v>
      </c>
      <c r="X80" t="s">
        <v>77</v>
      </c>
      <c r="Y80" t="s">
        <v>77</v>
      </c>
      <c r="AA80" t="s">
        <v>77</v>
      </c>
      <c r="AH80" t="s">
        <v>77</v>
      </c>
      <c r="AK80" t="s">
        <v>77</v>
      </c>
      <c r="AL80" t="s">
        <v>77</v>
      </c>
      <c r="AN80" t="s">
        <v>77</v>
      </c>
      <c r="AT80" t="s">
        <v>77</v>
      </c>
      <c r="AU80" t="s">
        <v>77</v>
      </c>
      <c r="AV80" t="s">
        <v>77</v>
      </c>
      <c r="AW80">
        <v>546087</v>
      </c>
    </row>
    <row r="81" spans="1:49" x14ac:dyDescent="0.45">
      <c r="A81">
        <v>0</v>
      </c>
      <c r="B81" t="s">
        <v>1619</v>
      </c>
      <c r="C81" t="s">
        <v>74</v>
      </c>
      <c r="D81">
        <v>546874</v>
      </c>
      <c r="J81" t="s">
        <v>77</v>
      </c>
      <c r="L81" t="s">
        <v>77</v>
      </c>
      <c r="N81" t="s">
        <v>77</v>
      </c>
      <c r="T81" t="s">
        <v>77</v>
      </c>
      <c r="W81" t="s">
        <v>77</v>
      </c>
      <c r="X81" t="s">
        <v>77</v>
      </c>
      <c r="Y81" t="s">
        <v>77</v>
      </c>
      <c r="AA81" t="s">
        <v>77</v>
      </c>
      <c r="AH81" t="s">
        <v>77</v>
      </c>
      <c r="AK81" t="s">
        <v>77</v>
      </c>
      <c r="AL81" t="s">
        <v>77</v>
      </c>
      <c r="AN81" t="s">
        <v>77</v>
      </c>
      <c r="AT81" t="s">
        <v>77</v>
      </c>
      <c r="AU81" t="s">
        <v>77</v>
      </c>
      <c r="AV81" t="s">
        <v>77</v>
      </c>
      <c r="AW81">
        <v>546874</v>
      </c>
    </row>
    <row r="82" spans="1:49" x14ac:dyDescent="0.45">
      <c r="A82">
        <v>0</v>
      </c>
      <c r="B82" t="s">
        <v>1619</v>
      </c>
      <c r="C82" t="s">
        <v>74</v>
      </c>
      <c r="D82">
        <v>883568.14729999995</v>
      </c>
      <c r="J82" t="s">
        <v>77</v>
      </c>
      <c r="L82" t="s">
        <v>77</v>
      </c>
      <c r="N82" t="s">
        <v>77</v>
      </c>
      <c r="T82" t="s">
        <v>77</v>
      </c>
      <c r="W82" t="s">
        <v>77</v>
      </c>
      <c r="X82" t="s">
        <v>77</v>
      </c>
      <c r="Y82" t="s">
        <v>77</v>
      </c>
      <c r="AA82" t="s">
        <v>77</v>
      </c>
      <c r="AH82" t="s">
        <v>77</v>
      </c>
      <c r="AK82" t="s">
        <v>77</v>
      </c>
      <c r="AL82" t="s">
        <v>77</v>
      </c>
      <c r="AN82" t="s">
        <v>77</v>
      </c>
      <c r="AT82" t="s">
        <v>77</v>
      </c>
      <c r="AU82" t="s">
        <v>77</v>
      </c>
      <c r="AV82" t="s">
        <v>77</v>
      </c>
      <c r="AW82">
        <v>0</v>
      </c>
    </row>
    <row r="83" spans="1:49" x14ac:dyDescent="0.45">
      <c r="A83">
        <v>0</v>
      </c>
      <c r="B83" t="s">
        <v>1619</v>
      </c>
      <c r="C83" t="s">
        <v>74</v>
      </c>
      <c r="D83">
        <v>968869.89729999995</v>
      </c>
      <c r="J83" t="s">
        <v>77</v>
      </c>
      <c r="L83" t="s">
        <v>77</v>
      </c>
      <c r="N83" t="s">
        <v>77</v>
      </c>
      <c r="T83" t="s">
        <v>77</v>
      </c>
      <c r="W83" t="s">
        <v>77</v>
      </c>
      <c r="X83" t="s">
        <v>77</v>
      </c>
      <c r="Y83" t="s">
        <v>77</v>
      </c>
      <c r="AA83" t="s">
        <v>77</v>
      </c>
      <c r="AH83" t="s">
        <v>77</v>
      </c>
      <c r="AK83" t="s">
        <v>77</v>
      </c>
      <c r="AL83" t="s">
        <v>77</v>
      </c>
      <c r="AN83" t="s">
        <v>77</v>
      </c>
      <c r="AT83" t="s">
        <v>77</v>
      </c>
      <c r="AU83" t="s">
        <v>77</v>
      </c>
      <c r="AV83" t="s">
        <v>77</v>
      </c>
      <c r="AW83">
        <v>0</v>
      </c>
    </row>
    <row r="84" spans="1:49" x14ac:dyDescent="0.45">
      <c r="A84">
        <v>0</v>
      </c>
      <c r="B84" t="s">
        <v>1619</v>
      </c>
      <c r="C84" t="s">
        <v>74</v>
      </c>
      <c r="D84">
        <v>779870</v>
      </c>
      <c r="J84" t="s">
        <v>77</v>
      </c>
      <c r="L84" t="s">
        <v>77</v>
      </c>
      <c r="N84" t="s">
        <v>77</v>
      </c>
      <c r="T84" t="s">
        <v>77</v>
      </c>
      <c r="W84" t="s">
        <v>77</v>
      </c>
      <c r="X84" t="s">
        <v>77</v>
      </c>
      <c r="Y84" t="s">
        <v>77</v>
      </c>
      <c r="AA84" t="s">
        <v>77</v>
      </c>
      <c r="AH84" t="s">
        <v>77</v>
      </c>
      <c r="AK84" t="s">
        <v>77</v>
      </c>
      <c r="AL84" t="s">
        <v>77</v>
      </c>
      <c r="AN84" t="s">
        <v>77</v>
      </c>
      <c r="AT84" t="s">
        <v>77</v>
      </c>
      <c r="AU84" t="s">
        <v>77</v>
      </c>
      <c r="AV84" t="s">
        <v>77</v>
      </c>
      <c r="AW84">
        <v>0</v>
      </c>
    </row>
    <row r="85" spans="1:49" x14ac:dyDescent="0.45">
      <c r="A85">
        <v>0</v>
      </c>
      <c r="B85" t="s">
        <v>1619</v>
      </c>
      <c r="C85" t="s">
        <v>74</v>
      </c>
      <c r="D85">
        <v>777527</v>
      </c>
      <c r="J85" t="s">
        <v>77</v>
      </c>
      <c r="L85" t="s">
        <v>77</v>
      </c>
      <c r="N85" t="s">
        <v>77</v>
      </c>
      <c r="T85" t="s">
        <v>77</v>
      </c>
      <c r="W85" t="s">
        <v>77</v>
      </c>
      <c r="X85" t="s">
        <v>77</v>
      </c>
      <c r="Y85" t="s">
        <v>77</v>
      </c>
      <c r="AA85" t="s">
        <v>77</v>
      </c>
      <c r="AH85" t="s">
        <v>77</v>
      </c>
      <c r="AK85" t="s">
        <v>77</v>
      </c>
      <c r="AL85" t="s">
        <v>77</v>
      </c>
      <c r="AN85" t="s">
        <v>77</v>
      </c>
      <c r="AT85" t="s">
        <v>77</v>
      </c>
      <c r="AU85" t="s">
        <v>77</v>
      </c>
      <c r="AV85" t="s">
        <v>77</v>
      </c>
      <c r="AW85">
        <v>0</v>
      </c>
    </row>
    <row r="86" spans="1:49" x14ac:dyDescent="0.45">
      <c r="A86">
        <v>0</v>
      </c>
      <c r="B86" t="s">
        <v>1619</v>
      </c>
      <c r="C86" t="s">
        <v>74</v>
      </c>
      <c r="D86">
        <v>729270</v>
      </c>
      <c r="J86" t="s">
        <v>77</v>
      </c>
      <c r="L86" t="s">
        <v>77</v>
      </c>
      <c r="N86" t="s">
        <v>77</v>
      </c>
      <c r="T86" t="s">
        <v>77</v>
      </c>
      <c r="W86" t="s">
        <v>77</v>
      </c>
      <c r="X86" t="s">
        <v>77</v>
      </c>
      <c r="Y86" t="s">
        <v>77</v>
      </c>
      <c r="AA86" t="s">
        <v>77</v>
      </c>
      <c r="AH86" t="s">
        <v>77</v>
      </c>
      <c r="AK86" t="s">
        <v>77</v>
      </c>
      <c r="AL86" t="s">
        <v>77</v>
      </c>
      <c r="AN86" t="s">
        <v>77</v>
      </c>
      <c r="AT86" t="s">
        <v>77</v>
      </c>
      <c r="AU86" t="s">
        <v>77</v>
      </c>
      <c r="AV86" t="s">
        <v>77</v>
      </c>
      <c r="AW86">
        <v>0</v>
      </c>
    </row>
    <row r="87" spans="1:49" x14ac:dyDescent="0.45">
      <c r="A87">
        <v>1</v>
      </c>
      <c r="B87" t="s">
        <v>1619</v>
      </c>
      <c r="C87" t="s">
        <v>78</v>
      </c>
      <c r="D87">
        <v>54046.7</v>
      </c>
      <c r="J87" t="s">
        <v>77</v>
      </c>
      <c r="L87" t="s">
        <v>77</v>
      </c>
      <c r="N87" t="s">
        <v>77</v>
      </c>
      <c r="T87" t="s">
        <v>77</v>
      </c>
      <c r="W87" t="s">
        <v>77</v>
      </c>
      <c r="X87" t="s">
        <v>77</v>
      </c>
      <c r="Y87" t="s">
        <v>77</v>
      </c>
      <c r="AA87" t="s">
        <v>77</v>
      </c>
      <c r="AH87" t="s">
        <v>77</v>
      </c>
      <c r="AK87" t="s">
        <v>77</v>
      </c>
      <c r="AL87" t="s">
        <v>77</v>
      </c>
      <c r="AN87" t="s">
        <v>77</v>
      </c>
      <c r="AT87" t="s">
        <v>77</v>
      </c>
      <c r="AU87" t="s">
        <v>77</v>
      </c>
      <c r="AV87" t="s">
        <v>77</v>
      </c>
      <c r="AW87">
        <v>0</v>
      </c>
    </row>
    <row r="88" spans="1:49" x14ac:dyDescent="0.45">
      <c r="A88">
        <v>1</v>
      </c>
      <c r="B88" t="s">
        <v>1619</v>
      </c>
      <c r="C88" t="s">
        <v>79</v>
      </c>
      <c r="D88">
        <v>3560</v>
      </c>
      <c r="J88" t="s">
        <v>77</v>
      </c>
      <c r="L88" t="s">
        <v>77</v>
      </c>
      <c r="N88" t="s">
        <v>77</v>
      </c>
      <c r="T88" t="s">
        <v>77</v>
      </c>
      <c r="W88" t="s">
        <v>77</v>
      </c>
      <c r="X88" t="s">
        <v>77</v>
      </c>
      <c r="Y88" t="s">
        <v>77</v>
      </c>
      <c r="AA88" t="s">
        <v>77</v>
      </c>
      <c r="AH88" t="s">
        <v>77</v>
      </c>
      <c r="AK88" t="s">
        <v>77</v>
      </c>
      <c r="AL88" t="s">
        <v>77</v>
      </c>
      <c r="AN88" t="s">
        <v>77</v>
      </c>
      <c r="AT88" t="s">
        <v>77</v>
      </c>
      <c r="AU88" t="s">
        <v>77</v>
      </c>
      <c r="AV88" t="s">
        <v>77</v>
      </c>
      <c r="AW88">
        <v>0</v>
      </c>
    </row>
    <row r="89" spans="1:49" x14ac:dyDescent="0.45">
      <c r="A89">
        <v>0</v>
      </c>
      <c r="B89" t="s">
        <v>1619</v>
      </c>
      <c r="C89" t="s">
        <v>74</v>
      </c>
      <c r="D89">
        <v>915193.07519999996</v>
      </c>
      <c r="J89" t="s">
        <v>77</v>
      </c>
      <c r="L89" t="s">
        <v>77</v>
      </c>
      <c r="N89" t="s">
        <v>77</v>
      </c>
      <c r="T89" t="s">
        <v>77</v>
      </c>
      <c r="W89" t="s">
        <v>77</v>
      </c>
      <c r="X89" t="s">
        <v>77</v>
      </c>
      <c r="Y89" t="s">
        <v>77</v>
      </c>
      <c r="AA89" t="s">
        <v>77</v>
      </c>
      <c r="AH89" t="s">
        <v>77</v>
      </c>
      <c r="AK89" t="s">
        <v>77</v>
      </c>
      <c r="AL89" t="s">
        <v>77</v>
      </c>
      <c r="AN89" t="s">
        <v>77</v>
      </c>
      <c r="AT89" t="s">
        <v>77</v>
      </c>
      <c r="AU89" t="s">
        <v>77</v>
      </c>
      <c r="AV89" t="s">
        <v>77</v>
      </c>
      <c r="AW89">
        <v>915193.07519999996</v>
      </c>
    </row>
    <row r="90" spans="1:49" x14ac:dyDescent="0.45">
      <c r="A90">
        <v>1</v>
      </c>
      <c r="B90" t="s">
        <v>1619</v>
      </c>
      <c r="C90" t="s">
        <v>74</v>
      </c>
      <c r="D90">
        <v>676807.62479999999</v>
      </c>
      <c r="J90" t="s">
        <v>77</v>
      </c>
      <c r="L90" t="s">
        <v>77</v>
      </c>
      <c r="N90" t="s">
        <v>77</v>
      </c>
      <c r="T90" t="s">
        <v>77</v>
      </c>
      <c r="W90" t="s">
        <v>77</v>
      </c>
      <c r="X90" t="s">
        <v>77</v>
      </c>
      <c r="Y90" t="s">
        <v>77</v>
      </c>
      <c r="AA90" t="s">
        <v>77</v>
      </c>
      <c r="AH90" t="s">
        <v>77</v>
      </c>
      <c r="AK90" t="s">
        <v>77</v>
      </c>
      <c r="AL90" t="s">
        <v>77</v>
      </c>
      <c r="AN90" t="s">
        <v>77</v>
      </c>
      <c r="AT90" t="s">
        <v>77</v>
      </c>
      <c r="AU90" t="s">
        <v>77</v>
      </c>
      <c r="AV90" t="s">
        <v>77</v>
      </c>
      <c r="AW90">
        <v>676807.62479999999</v>
      </c>
    </row>
    <row r="91" spans="1:49" x14ac:dyDescent="0.45">
      <c r="A91">
        <v>0</v>
      </c>
      <c r="B91" t="s">
        <v>1619</v>
      </c>
      <c r="C91" t="s">
        <v>74</v>
      </c>
      <c r="D91">
        <v>799179.59589999996</v>
      </c>
      <c r="J91" t="s">
        <v>77</v>
      </c>
      <c r="L91" t="s">
        <v>77</v>
      </c>
      <c r="N91" t="s">
        <v>77</v>
      </c>
      <c r="T91" t="s">
        <v>77</v>
      </c>
      <c r="W91" t="s">
        <v>77</v>
      </c>
      <c r="X91" t="s">
        <v>77</v>
      </c>
      <c r="Y91" t="s">
        <v>77</v>
      </c>
      <c r="AA91" t="s">
        <v>77</v>
      </c>
      <c r="AH91" t="s">
        <v>77</v>
      </c>
      <c r="AK91" t="s">
        <v>77</v>
      </c>
      <c r="AL91" t="s">
        <v>77</v>
      </c>
      <c r="AN91" t="s">
        <v>77</v>
      </c>
      <c r="AT91" t="s">
        <v>77</v>
      </c>
      <c r="AU91" t="s">
        <v>77</v>
      </c>
      <c r="AV91" t="s">
        <v>77</v>
      </c>
      <c r="AW91">
        <v>799179.59589999996</v>
      </c>
    </row>
    <row r="92" spans="1:49" x14ac:dyDescent="0.45">
      <c r="A92">
        <v>0</v>
      </c>
      <c r="B92" t="s">
        <v>1619</v>
      </c>
      <c r="C92" t="s">
        <v>74</v>
      </c>
      <c r="D92">
        <v>662391.20189999999</v>
      </c>
      <c r="J92" t="s">
        <v>77</v>
      </c>
      <c r="L92" t="s">
        <v>77</v>
      </c>
      <c r="N92" t="s">
        <v>77</v>
      </c>
      <c r="T92" t="s">
        <v>77</v>
      </c>
      <c r="W92" t="s">
        <v>77</v>
      </c>
      <c r="X92" t="s">
        <v>77</v>
      </c>
      <c r="Y92" t="s">
        <v>77</v>
      </c>
      <c r="AA92" t="s">
        <v>77</v>
      </c>
      <c r="AH92" t="s">
        <v>77</v>
      </c>
      <c r="AK92" t="s">
        <v>77</v>
      </c>
      <c r="AL92" t="s">
        <v>77</v>
      </c>
      <c r="AN92" t="s">
        <v>77</v>
      </c>
      <c r="AT92" t="s">
        <v>77</v>
      </c>
      <c r="AU92" t="s">
        <v>77</v>
      </c>
      <c r="AV92" t="s">
        <v>77</v>
      </c>
      <c r="AW92">
        <v>662391.20189999999</v>
      </c>
    </row>
    <row r="93" spans="1:49" x14ac:dyDescent="0.45">
      <c r="A93">
        <v>0</v>
      </c>
      <c r="B93" t="s">
        <v>1619</v>
      </c>
      <c r="C93" t="s">
        <v>74</v>
      </c>
      <c r="D93">
        <v>603650.83429999999</v>
      </c>
      <c r="J93" t="s">
        <v>77</v>
      </c>
      <c r="L93" t="s">
        <v>77</v>
      </c>
      <c r="N93" t="s">
        <v>77</v>
      </c>
      <c r="T93" t="s">
        <v>77</v>
      </c>
      <c r="W93" t="s">
        <v>77</v>
      </c>
      <c r="X93" t="s">
        <v>77</v>
      </c>
      <c r="Y93" t="s">
        <v>77</v>
      </c>
      <c r="AA93" t="s">
        <v>77</v>
      </c>
      <c r="AH93" t="s">
        <v>77</v>
      </c>
      <c r="AK93" t="s">
        <v>77</v>
      </c>
      <c r="AL93" t="s">
        <v>77</v>
      </c>
      <c r="AN93" t="s">
        <v>77</v>
      </c>
      <c r="AT93" t="s">
        <v>77</v>
      </c>
      <c r="AU93" t="s">
        <v>77</v>
      </c>
      <c r="AV93" t="s">
        <v>77</v>
      </c>
      <c r="AW93">
        <v>603650.83429999999</v>
      </c>
    </row>
    <row r="94" spans="1:49" x14ac:dyDescent="0.45">
      <c r="A94">
        <v>0</v>
      </c>
      <c r="B94" t="s">
        <v>1619</v>
      </c>
      <c r="C94" t="s">
        <v>74</v>
      </c>
      <c r="D94">
        <v>704353.69850000006</v>
      </c>
      <c r="J94" t="s">
        <v>77</v>
      </c>
      <c r="L94" t="s">
        <v>77</v>
      </c>
      <c r="N94" t="s">
        <v>77</v>
      </c>
      <c r="T94" t="s">
        <v>77</v>
      </c>
      <c r="W94" t="s">
        <v>77</v>
      </c>
      <c r="X94" t="s">
        <v>77</v>
      </c>
      <c r="Y94" t="s">
        <v>77</v>
      </c>
      <c r="AA94" t="s">
        <v>77</v>
      </c>
      <c r="AH94" t="s">
        <v>77</v>
      </c>
      <c r="AK94" t="s">
        <v>77</v>
      </c>
      <c r="AL94" t="s">
        <v>77</v>
      </c>
      <c r="AN94" t="s">
        <v>77</v>
      </c>
      <c r="AT94" t="s">
        <v>77</v>
      </c>
      <c r="AU94" t="s">
        <v>77</v>
      </c>
      <c r="AV94" t="s">
        <v>77</v>
      </c>
      <c r="AW94">
        <v>704353.69850000006</v>
      </c>
    </row>
    <row r="95" spans="1:49" x14ac:dyDescent="0.45">
      <c r="A95">
        <v>0</v>
      </c>
      <c r="B95" t="s">
        <v>1619</v>
      </c>
      <c r="C95" t="s">
        <v>74</v>
      </c>
      <c r="D95">
        <v>797556.84589999996</v>
      </c>
      <c r="J95" t="s">
        <v>77</v>
      </c>
      <c r="L95" t="s">
        <v>77</v>
      </c>
      <c r="N95" t="s">
        <v>77</v>
      </c>
      <c r="T95" t="s">
        <v>77</v>
      </c>
      <c r="W95" t="s">
        <v>77</v>
      </c>
      <c r="X95" t="s">
        <v>77</v>
      </c>
      <c r="Y95" t="s">
        <v>77</v>
      </c>
      <c r="AA95" t="s">
        <v>77</v>
      </c>
      <c r="AH95" t="s">
        <v>77</v>
      </c>
      <c r="AK95" t="s">
        <v>77</v>
      </c>
      <c r="AL95" t="s">
        <v>77</v>
      </c>
      <c r="AN95" t="s">
        <v>77</v>
      </c>
      <c r="AT95" t="s">
        <v>77</v>
      </c>
      <c r="AU95" t="s">
        <v>77</v>
      </c>
      <c r="AV95" t="s">
        <v>77</v>
      </c>
      <c r="AW95">
        <v>797556.84589999996</v>
      </c>
    </row>
    <row r="96" spans="1:49" x14ac:dyDescent="0.45">
      <c r="A96">
        <v>0</v>
      </c>
      <c r="B96" t="s">
        <v>1619</v>
      </c>
      <c r="C96" t="s">
        <v>78</v>
      </c>
      <c r="D96">
        <v>175290.14</v>
      </c>
      <c r="J96" t="s">
        <v>77</v>
      </c>
      <c r="L96" t="s">
        <v>77</v>
      </c>
      <c r="N96" t="s">
        <v>77</v>
      </c>
      <c r="T96" t="s">
        <v>77</v>
      </c>
      <c r="W96" t="s">
        <v>77</v>
      </c>
      <c r="X96" t="s">
        <v>77</v>
      </c>
      <c r="Y96" t="s">
        <v>77</v>
      </c>
      <c r="AA96" t="s">
        <v>77</v>
      </c>
      <c r="AH96" t="s">
        <v>77</v>
      </c>
      <c r="AK96" t="s">
        <v>77</v>
      </c>
      <c r="AL96" t="s">
        <v>77</v>
      </c>
      <c r="AN96" t="s">
        <v>77</v>
      </c>
      <c r="AT96" t="s">
        <v>77</v>
      </c>
      <c r="AU96" t="s">
        <v>77</v>
      </c>
      <c r="AV96" t="s">
        <v>77</v>
      </c>
      <c r="AW96">
        <v>0</v>
      </c>
    </row>
    <row r="97" spans="1:49" x14ac:dyDescent="0.45">
      <c r="A97">
        <v>0</v>
      </c>
      <c r="B97" t="s">
        <v>1619</v>
      </c>
      <c r="C97" t="s">
        <v>78</v>
      </c>
      <c r="D97">
        <v>186588.45</v>
      </c>
      <c r="J97" t="s">
        <v>77</v>
      </c>
      <c r="L97" t="s">
        <v>77</v>
      </c>
      <c r="N97" t="s">
        <v>77</v>
      </c>
      <c r="T97" t="s">
        <v>77</v>
      </c>
      <c r="W97" t="s">
        <v>77</v>
      </c>
      <c r="X97" t="s">
        <v>77</v>
      </c>
      <c r="Y97" t="s">
        <v>77</v>
      </c>
      <c r="AA97" t="s">
        <v>77</v>
      </c>
      <c r="AH97" t="s">
        <v>77</v>
      </c>
      <c r="AK97" t="s">
        <v>77</v>
      </c>
      <c r="AL97" t="s">
        <v>77</v>
      </c>
      <c r="AN97" t="s">
        <v>77</v>
      </c>
      <c r="AT97" t="s">
        <v>77</v>
      </c>
      <c r="AU97" t="s">
        <v>77</v>
      </c>
      <c r="AV97" t="s">
        <v>77</v>
      </c>
      <c r="AW97">
        <v>0</v>
      </c>
    </row>
    <row r="98" spans="1:49" x14ac:dyDescent="0.45">
      <c r="A98">
        <v>0</v>
      </c>
      <c r="B98" t="s">
        <v>1619</v>
      </c>
      <c r="C98" t="s">
        <v>78</v>
      </c>
      <c r="D98">
        <v>142897.44</v>
      </c>
      <c r="J98" t="s">
        <v>77</v>
      </c>
      <c r="L98" t="s">
        <v>77</v>
      </c>
      <c r="N98" t="s">
        <v>77</v>
      </c>
      <c r="T98" t="s">
        <v>77</v>
      </c>
      <c r="W98" t="s">
        <v>77</v>
      </c>
      <c r="X98" t="s">
        <v>77</v>
      </c>
      <c r="Y98" t="s">
        <v>77</v>
      </c>
      <c r="AA98" t="s">
        <v>77</v>
      </c>
      <c r="AH98" t="s">
        <v>77</v>
      </c>
      <c r="AK98" t="s">
        <v>77</v>
      </c>
      <c r="AL98" t="s">
        <v>77</v>
      </c>
      <c r="AN98" t="s">
        <v>77</v>
      </c>
      <c r="AT98" t="s">
        <v>77</v>
      </c>
      <c r="AU98" t="s">
        <v>77</v>
      </c>
      <c r="AV98" t="s">
        <v>77</v>
      </c>
      <c r="AW98">
        <v>0</v>
      </c>
    </row>
    <row r="99" spans="1:49" x14ac:dyDescent="0.45">
      <c r="A99">
        <v>0</v>
      </c>
      <c r="B99" t="s">
        <v>1619</v>
      </c>
      <c r="C99" t="s">
        <v>78</v>
      </c>
      <c r="D99">
        <v>154433.74</v>
      </c>
      <c r="J99" t="s">
        <v>77</v>
      </c>
      <c r="L99" t="s">
        <v>77</v>
      </c>
      <c r="N99" t="s">
        <v>77</v>
      </c>
      <c r="T99" t="s">
        <v>77</v>
      </c>
      <c r="W99" t="s">
        <v>77</v>
      </c>
      <c r="X99" t="s">
        <v>77</v>
      </c>
      <c r="Y99" t="s">
        <v>77</v>
      </c>
      <c r="AA99" t="s">
        <v>77</v>
      </c>
      <c r="AH99" t="s">
        <v>77</v>
      </c>
      <c r="AK99" t="s">
        <v>77</v>
      </c>
      <c r="AL99" t="s">
        <v>77</v>
      </c>
      <c r="AN99" t="s">
        <v>77</v>
      </c>
      <c r="AT99" t="s">
        <v>77</v>
      </c>
      <c r="AU99" t="s">
        <v>77</v>
      </c>
      <c r="AV99" t="s">
        <v>77</v>
      </c>
      <c r="AW99">
        <v>0</v>
      </c>
    </row>
    <row r="100" spans="1:49" x14ac:dyDescent="0.45">
      <c r="A100">
        <v>1</v>
      </c>
      <c r="B100" t="s">
        <v>1619</v>
      </c>
      <c r="C100" t="s">
        <v>78</v>
      </c>
      <c r="D100">
        <v>147293.44</v>
      </c>
      <c r="J100" t="s">
        <v>77</v>
      </c>
      <c r="L100" t="s">
        <v>77</v>
      </c>
      <c r="N100" t="s">
        <v>77</v>
      </c>
      <c r="T100" t="s">
        <v>77</v>
      </c>
      <c r="W100" t="s">
        <v>77</v>
      </c>
      <c r="X100" t="s">
        <v>77</v>
      </c>
      <c r="Y100" t="s">
        <v>77</v>
      </c>
      <c r="AA100" t="s">
        <v>77</v>
      </c>
      <c r="AH100" t="s">
        <v>77</v>
      </c>
      <c r="AK100" t="s">
        <v>77</v>
      </c>
      <c r="AL100" t="s">
        <v>77</v>
      </c>
      <c r="AN100" t="s">
        <v>77</v>
      </c>
      <c r="AT100" t="s">
        <v>77</v>
      </c>
      <c r="AU100" t="s">
        <v>77</v>
      </c>
      <c r="AV100" t="s">
        <v>77</v>
      </c>
      <c r="AW100">
        <v>0</v>
      </c>
    </row>
    <row r="101" spans="1:49" x14ac:dyDescent="0.45">
      <c r="A101">
        <v>1</v>
      </c>
      <c r="B101" t="s">
        <v>1619</v>
      </c>
      <c r="C101" t="s">
        <v>87</v>
      </c>
      <c r="D101">
        <v>168120</v>
      </c>
      <c r="J101" t="s">
        <v>77</v>
      </c>
      <c r="L101" t="s">
        <v>77</v>
      </c>
      <c r="N101" t="s">
        <v>77</v>
      </c>
      <c r="T101" t="s">
        <v>77</v>
      </c>
      <c r="W101" t="s">
        <v>77</v>
      </c>
      <c r="X101" t="s">
        <v>77</v>
      </c>
      <c r="Y101" t="s">
        <v>77</v>
      </c>
      <c r="AA101" t="s">
        <v>77</v>
      </c>
      <c r="AH101" t="s">
        <v>77</v>
      </c>
      <c r="AK101" t="s">
        <v>77</v>
      </c>
      <c r="AL101" t="s">
        <v>77</v>
      </c>
      <c r="AN101" t="s">
        <v>77</v>
      </c>
      <c r="AT101" t="s">
        <v>77</v>
      </c>
      <c r="AU101" t="s">
        <v>77</v>
      </c>
      <c r="AV101" t="s">
        <v>77</v>
      </c>
      <c r="AW101">
        <v>0</v>
      </c>
    </row>
    <row r="102" spans="1:49" x14ac:dyDescent="0.45">
      <c r="A102">
        <v>0</v>
      </c>
      <c r="B102" t="s">
        <v>1619</v>
      </c>
      <c r="C102" t="s">
        <v>87</v>
      </c>
      <c r="D102">
        <v>180120</v>
      </c>
      <c r="J102" t="s">
        <v>77</v>
      </c>
      <c r="L102" t="s">
        <v>77</v>
      </c>
      <c r="N102" t="s">
        <v>77</v>
      </c>
      <c r="T102" t="s">
        <v>77</v>
      </c>
      <c r="W102" t="s">
        <v>77</v>
      </c>
      <c r="X102" t="s">
        <v>77</v>
      </c>
      <c r="Y102" t="s">
        <v>77</v>
      </c>
      <c r="AA102" t="s">
        <v>77</v>
      </c>
      <c r="AH102" t="s">
        <v>77</v>
      </c>
      <c r="AK102" t="s">
        <v>77</v>
      </c>
      <c r="AL102" t="s">
        <v>77</v>
      </c>
      <c r="AN102" t="s">
        <v>77</v>
      </c>
      <c r="AT102" t="s">
        <v>77</v>
      </c>
      <c r="AU102" t="s">
        <v>77</v>
      </c>
      <c r="AV102" t="s">
        <v>77</v>
      </c>
      <c r="AW102">
        <v>0</v>
      </c>
    </row>
    <row r="103" spans="1:49" x14ac:dyDescent="0.45">
      <c r="A103">
        <v>0</v>
      </c>
      <c r="B103" t="s">
        <v>1619</v>
      </c>
      <c r="C103" t="s">
        <v>74</v>
      </c>
      <c r="D103">
        <v>1528347.713</v>
      </c>
      <c r="J103" t="s">
        <v>77</v>
      </c>
      <c r="L103" t="s">
        <v>77</v>
      </c>
      <c r="N103" t="s">
        <v>77</v>
      </c>
      <c r="T103" t="s">
        <v>77</v>
      </c>
      <c r="W103" t="s">
        <v>77</v>
      </c>
      <c r="X103" t="s">
        <v>77</v>
      </c>
      <c r="Y103" t="s">
        <v>77</v>
      </c>
      <c r="AA103" t="s">
        <v>77</v>
      </c>
      <c r="AH103" t="s">
        <v>77</v>
      </c>
      <c r="AK103" t="s">
        <v>77</v>
      </c>
      <c r="AL103" t="s">
        <v>77</v>
      </c>
      <c r="AN103" t="s">
        <v>77</v>
      </c>
      <c r="AT103" t="s">
        <v>77</v>
      </c>
      <c r="AU103" t="s">
        <v>77</v>
      </c>
      <c r="AV103" t="s">
        <v>77</v>
      </c>
      <c r="AW103">
        <v>1528347.713</v>
      </c>
    </row>
    <row r="104" spans="1:49" x14ac:dyDescent="0.45">
      <c r="A104">
        <v>0</v>
      </c>
      <c r="B104" t="s">
        <v>1619</v>
      </c>
      <c r="C104" t="s">
        <v>74</v>
      </c>
      <c r="D104">
        <v>1528347.713</v>
      </c>
      <c r="J104" t="s">
        <v>77</v>
      </c>
      <c r="L104" t="s">
        <v>77</v>
      </c>
      <c r="N104" t="s">
        <v>77</v>
      </c>
      <c r="T104" t="s">
        <v>77</v>
      </c>
      <c r="W104" t="s">
        <v>77</v>
      </c>
      <c r="X104" t="s">
        <v>77</v>
      </c>
      <c r="Y104" t="s">
        <v>77</v>
      </c>
      <c r="AA104" t="s">
        <v>77</v>
      </c>
      <c r="AH104" t="s">
        <v>77</v>
      </c>
      <c r="AK104" t="s">
        <v>77</v>
      </c>
      <c r="AL104" t="s">
        <v>77</v>
      </c>
      <c r="AN104" t="s">
        <v>77</v>
      </c>
      <c r="AT104" t="s">
        <v>77</v>
      </c>
      <c r="AU104" t="s">
        <v>77</v>
      </c>
      <c r="AV104" t="s">
        <v>77</v>
      </c>
      <c r="AW104">
        <v>1528347.713</v>
      </c>
    </row>
    <row r="105" spans="1:49" x14ac:dyDescent="0.45">
      <c r="A105">
        <v>1</v>
      </c>
      <c r="B105" t="s">
        <v>1619</v>
      </c>
      <c r="C105" t="s">
        <v>74</v>
      </c>
      <c r="D105">
        <v>1344821.5530000001</v>
      </c>
      <c r="J105" t="s">
        <v>77</v>
      </c>
      <c r="L105" t="s">
        <v>77</v>
      </c>
      <c r="N105" t="s">
        <v>77</v>
      </c>
      <c r="T105" t="s">
        <v>77</v>
      </c>
      <c r="W105" t="s">
        <v>77</v>
      </c>
      <c r="X105" t="s">
        <v>77</v>
      </c>
      <c r="Y105" t="s">
        <v>77</v>
      </c>
      <c r="AA105" t="s">
        <v>77</v>
      </c>
      <c r="AH105" t="s">
        <v>77</v>
      </c>
      <c r="AK105" t="s">
        <v>77</v>
      </c>
      <c r="AL105" t="s">
        <v>77</v>
      </c>
      <c r="AN105" t="s">
        <v>77</v>
      </c>
      <c r="AT105" t="s">
        <v>77</v>
      </c>
      <c r="AU105" t="s">
        <v>77</v>
      </c>
      <c r="AV105" t="s">
        <v>77</v>
      </c>
      <c r="AW105">
        <v>1344821.5530000001</v>
      </c>
    </row>
    <row r="106" spans="1:49" x14ac:dyDescent="0.45">
      <c r="A106">
        <v>0</v>
      </c>
      <c r="B106" t="s">
        <v>1619</v>
      </c>
      <c r="C106" t="s">
        <v>74</v>
      </c>
      <c r="D106">
        <v>1369572.1780000001</v>
      </c>
      <c r="J106" t="s">
        <v>77</v>
      </c>
      <c r="L106" t="s">
        <v>77</v>
      </c>
      <c r="N106" t="s">
        <v>77</v>
      </c>
      <c r="T106" t="s">
        <v>77</v>
      </c>
      <c r="W106" t="s">
        <v>77</v>
      </c>
      <c r="X106" t="s">
        <v>77</v>
      </c>
      <c r="Y106" t="s">
        <v>77</v>
      </c>
      <c r="AA106" t="s">
        <v>77</v>
      </c>
      <c r="AH106" t="s">
        <v>77</v>
      </c>
      <c r="AK106" t="s">
        <v>77</v>
      </c>
      <c r="AL106" t="s">
        <v>77</v>
      </c>
      <c r="AN106" t="s">
        <v>77</v>
      </c>
      <c r="AT106" t="s">
        <v>77</v>
      </c>
      <c r="AU106" t="s">
        <v>77</v>
      </c>
      <c r="AV106" t="s">
        <v>77</v>
      </c>
      <c r="AW106">
        <v>1369572.1780000001</v>
      </c>
    </row>
    <row r="107" spans="1:49" x14ac:dyDescent="0.45">
      <c r="A107">
        <v>0</v>
      </c>
      <c r="B107" t="s">
        <v>1619</v>
      </c>
      <c r="C107" t="s">
        <v>74</v>
      </c>
      <c r="D107">
        <v>1571806.49</v>
      </c>
      <c r="J107" t="s">
        <v>77</v>
      </c>
      <c r="L107" t="s">
        <v>77</v>
      </c>
      <c r="N107" t="s">
        <v>77</v>
      </c>
      <c r="T107" t="s">
        <v>77</v>
      </c>
      <c r="W107" t="s">
        <v>77</v>
      </c>
      <c r="X107" t="s">
        <v>77</v>
      </c>
      <c r="Y107" t="s">
        <v>77</v>
      </c>
      <c r="AA107" t="s">
        <v>77</v>
      </c>
      <c r="AH107" t="s">
        <v>77</v>
      </c>
      <c r="AK107" t="s">
        <v>77</v>
      </c>
      <c r="AL107" t="s">
        <v>77</v>
      </c>
      <c r="AN107" t="s">
        <v>77</v>
      </c>
      <c r="AT107" t="s">
        <v>77</v>
      </c>
      <c r="AU107" t="s">
        <v>77</v>
      </c>
      <c r="AV107" t="s">
        <v>77</v>
      </c>
      <c r="AW107">
        <v>0</v>
      </c>
    </row>
    <row r="108" spans="1:49" x14ac:dyDescent="0.45">
      <c r="A108">
        <v>0</v>
      </c>
      <c r="B108" t="s">
        <v>1619</v>
      </c>
      <c r="C108" t="s">
        <v>74</v>
      </c>
      <c r="D108">
        <v>184356.8</v>
      </c>
      <c r="J108" t="s">
        <v>77</v>
      </c>
      <c r="L108" t="s">
        <v>77</v>
      </c>
      <c r="N108" t="s">
        <v>77</v>
      </c>
      <c r="T108" t="s">
        <v>77</v>
      </c>
      <c r="W108" t="s">
        <v>77</v>
      </c>
      <c r="X108" t="s">
        <v>77</v>
      </c>
      <c r="Y108" t="s">
        <v>77</v>
      </c>
      <c r="AA108" t="s">
        <v>77</v>
      </c>
      <c r="AH108" t="s">
        <v>77</v>
      </c>
      <c r="AK108" t="s">
        <v>77</v>
      </c>
      <c r="AL108" t="s">
        <v>77</v>
      </c>
      <c r="AN108" t="s">
        <v>77</v>
      </c>
      <c r="AT108" t="s">
        <v>77</v>
      </c>
      <c r="AU108" t="s">
        <v>77</v>
      </c>
      <c r="AV108" t="s">
        <v>77</v>
      </c>
      <c r="AW108">
        <v>0</v>
      </c>
    </row>
    <row r="109" spans="1:49" x14ac:dyDescent="0.45">
      <c r="A109">
        <v>0</v>
      </c>
      <c r="B109" t="s">
        <v>1619</v>
      </c>
      <c r="C109" t="s">
        <v>74</v>
      </c>
      <c r="D109">
        <v>150166.70000000001</v>
      </c>
      <c r="J109" t="s">
        <v>77</v>
      </c>
      <c r="L109" t="s">
        <v>77</v>
      </c>
      <c r="N109" t="s">
        <v>77</v>
      </c>
      <c r="T109" t="s">
        <v>77</v>
      </c>
      <c r="W109" t="s">
        <v>77</v>
      </c>
      <c r="X109" t="s">
        <v>77</v>
      </c>
      <c r="Y109" t="s">
        <v>77</v>
      </c>
      <c r="AA109" t="s">
        <v>77</v>
      </c>
      <c r="AH109" t="s">
        <v>77</v>
      </c>
      <c r="AK109" t="s">
        <v>77</v>
      </c>
      <c r="AL109" t="s">
        <v>77</v>
      </c>
      <c r="AN109" t="s">
        <v>77</v>
      </c>
      <c r="AT109" t="s">
        <v>77</v>
      </c>
      <c r="AU109" t="s">
        <v>77</v>
      </c>
      <c r="AV109" t="s">
        <v>77</v>
      </c>
      <c r="AW109">
        <v>0</v>
      </c>
    </row>
    <row r="110" spans="1:49" x14ac:dyDescent="0.45">
      <c r="A110">
        <v>0</v>
      </c>
      <c r="B110" t="s">
        <v>1619</v>
      </c>
      <c r="C110" t="s">
        <v>74</v>
      </c>
      <c r="D110">
        <v>1387154.67</v>
      </c>
      <c r="J110" t="s">
        <v>77</v>
      </c>
      <c r="L110" t="s">
        <v>77</v>
      </c>
      <c r="N110" t="s">
        <v>77</v>
      </c>
      <c r="T110" t="s">
        <v>77</v>
      </c>
      <c r="W110" t="s">
        <v>77</v>
      </c>
      <c r="X110" t="s">
        <v>77</v>
      </c>
      <c r="Y110" t="s">
        <v>77</v>
      </c>
      <c r="AA110" t="s">
        <v>77</v>
      </c>
      <c r="AH110" t="s">
        <v>77</v>
      </c>
      <c r="AK110" t="s">
        <v>77</v>
      </c>
      <c r="AL110" t="s">
        <v>77</v>
      </c>
      <c r="AN110" t="s">
        <v>77</v>
      </c>
      <c r="AT110" t="s">
        <v>77</v>
      </c>
      <c r="AU110" t="s">
        <v>77</v>
      </c>
      <c r="AV110" t="s">
        <v>77</v>
      </c>
      <c r="AW110">
        <v>0</v>
      </c>
    </row>
    <row r="111" spans="1:49" x14ac:dyDescent="0.45">
      <c r="A111">
        <v>0</v>
      </c>
      <c r="B111" t="s">
        <v>1619</v>
      </c>
      <c r="C111" t="s">
        <v>74</v>
      </c>
      <c r="D111">
        <v>1323883.76</v>
      </c>
      <c r="J111" t="s">
        <v>77</v>
      </c>
      <c r="L111" t="s">
        <v>77</v>
      </c>
      <c r="N111" t="s">
        <v>77</v>
      </c>
      <c r="T111" t="s">
        <v>77</v>
      </c>
      <c r="W111" t="s">
        <v>77</v>
      </c>
      <c r="X111" t="s">
        <v>77</v>
      </c>
      <c r="Y111" t="s">
        <v>77</v>
      </c>
      <c r="AA111" t="s">
        <v>77</v>
      </c>
      <c r="AH111" t="s">
        <v>77</v>
      </c>
      <c r="AK111" t="s">
        <v>77</v>
      </c>
      <c r="AL111" t="s">
        <v>77</v>
      </c>
      <c r="AN111" t="s">
        <v>77</v>
      </c>
      <c r="AT111" t="s">
        <v>77</v>
      </c>
      <c r="AU111" t="s">
        <v>77</v>
      </c>
      <c r="AV111" t="s">
        <v>77</v>
      </c>
      <c r="AW111">
        <v>0</v>
      </c>
    </row>
    <row r="112" spans="1:49" x14ac:dyDescent="0.45">
      <c r="A112">
        <v>0</v>
      </c>
      <c r="B112" t="s">
        <v>1619</v>
      </c>
      <c r="C112" t="s">
        <v>74</v>
      </c>
      <c r="D112">
        <v>137377.70000000001</v>
      </c>
      <c r="J112" t="s">
        <v>77</v>
      </c>
      <c r="L112" t="s">
        <v>77</v>
      </c>
      <c r="N112" t="s">
        <v>77</v>
      </c>
      <c r="T112" t="s">
        <v>77</v>
      </c>
      <c r="W112" t="s">
        <v>77</v>
      </c>
      <c r="X112" t="s">
        <v>77</v>
      </c>
      <c r="Y112" t="s">
        <v>77</v>
      </c>
      <c r="AA112" t="s">
        <v>77</v>
      </c>
      <c r="AH112" t="s">
        <v>77</v>
      </c>
      <c r="AK112" t="s">
        <v>77</v>
      </c>
      <c r="AL112" t="s">
        <v>77</v>
      </c>
      <c r="AN112" t="s">
        <v>77</v>
      </c>
      <c r="AT112" t="s">
        <v>77</v>
      </c>
      <c r="AU112" t="s">
        <v>77</v>
      </c>
      <c r="AV112" t="s">
        <v>77</v>
      </c>
      <c r="AW112">
        <v>0</v>
      </c>
    </row>
    <row r="113" spans="1:49" x14ac:dyDescent="0.45">
      <c r="A113">
        <v>0</v>
      </c>
      <c r="B113" t="s">
        <v>1619</v>
      </c>
      <c r="C113" t="s">
        <v>74</v>
      </c>
      <c r="D113">
        <v>1316973.81</v>
      </c>
      <c r="J113" t="s">
        <v>77</v>
      </c>
      <c r="L113" t="s">
        <v>77</v>
      </c>
      <c r="N113" t="s">
        <v>77</v>
      </c>
      <c r="T113" t="s">
        <v>77</v>
      </c>
      <c r="W113" t="s">
        <v>77</v>
      </c>
      <c r="X113" t="s">
        <v>77</v>
      </c>
      <c r="Y113" t="s">
        <v>77</v>
      </c>
      <c r="AA113" t="s">
        <v>77</v>
      </c>
      <c r="AH113" t="s">
        <v>77</v>
      </c>
      <c r="AK113" t="s">
        <v>77</v>
      </c>
      <c r="AL113" t="s">
        <v>77</v>
      </c>
      <c r="AN113" t="s">
        <v>77</v>
      </c>
      <c r="AT113" t="s">
        <v>77</v>
      </c>
      <c r="AU113" t="s">
        <v>77</v>
      </c>
      <c r="AV113" t="s">
        <v>77</v>
      </c>
      <c r="AW113">
        <v>0</v>
      </c>
    </row>
    <row r="114" spans="1:49" x14ac:dyDescent="0.45">
      <c r="A114">
        <v>0</v>
      </c>
      <c r="B114" t="s">
        <v>1619</v>
      </c>
      <c r="C114" t="s">
        <v>74</v>
      </c>
      <c r="D114">
        <v>137377.70000000001</v>
      </c>
      <c r="J114" t="s">
        <v>77</v>
      </c>
      <c r="L114" t="s">
        <v>77</v>
      </c>
      <c r="N114" t="s">
        <v>77</v>
      </c>
      <c r="T114" t="s">
        <v>77</v>
      </c>
      <c r="W114" t="s">
        <v>77</v>
      </c>
      <c r="X114" t="s">
        <v>77</v>
      </c>
      <c r="Y114" t="s">
        <v>77</v>
      </c>
      <c r="AA114" t="s">
        <v>77</v>
      </c>
      <c r="AH114" t="s">
        <v>77</v>
      </c>
      <c r="AK114" t="s">
        <v>77</v>
      </c>
      <c r="AL114" t="s">
        <v>77</v>
      </c>
      <c r="AN114" t="s">
        <v>77</v>
      </c>
      <c r="AT114" t="s">
        <v>77</v>
      </c>
      <c r="AU114" t="s">
        <v>77</v>
      </c>
      <c r="AV114" t="s">
        <v>77</v>
      </c>
      <c r="AW114">
        <v>0</v>
      </c>
    </row>
    <row r="115" spans="1:49" x14ac:dyDescent="0.45">
      <c r="A115">
        <v>0</v>
      </c>
      <c r="B115" t="s">
        <v>1619</v>
      </c>
      <c r="C115" t="s">
        <v>74</v>
      </c>
      <c r="D115">
        <v>1335066.78</v>
      </c>
      <c r="J115" t="s">
        <v>77</v>
      </c>
      <c r="L115" t="s">
        <v>77</v>
      </c>
      <c r="N115" t="s">
        <v>77</v>
      </c>
      <c r="T115" t="s">
        <v>77</v>
      </c>
      <c r="W115" t="s">
        <v>77</v>
      </c>
      <c r="X115" t="s">
        <v>77</v>
      </c>
      <c r="Y115" t="s">
        <v>77</v>
      </c>
      <c r="AA115" t="s">
        <v>77</v>
      </c>
      <c r="AH115" t="s">
        <v>77</v>
      </c>
      <c r="AK115" t="s">
        <v>77</v>
      </c>
      <c r="AL115" t="s">
        <v>77</v>
      </c>
      <c r="AN115" t="s">
        <v>77</v>
      </c>
      <c r="AT115" t="s">
        <v>77</v>
      </c>
      <c r="AU115" t="s">
        <v>77</v>
      </c>
      <c r="AV115" t="s">
        <v>77</v>
      </c>
      <c r="AW115">
        <v>0</v>
      </c>
    </row>
    <row r="116" spans="1:49" x14ac:dyDescent="0.45">
      <c r="A116">
        <v>0</v>
      </c>
      <c r="B116" t="s">
        <v>1619</v>
      </c>
      <c r="C116" t="s">
        <v>74</v>
      </c>
      <c r="D116">
        <v>129479.25</v>
      </c>
      <c r="J116" t="s">
        <v>77</v>
      </c>
      <c r="L116" t="s">
        <v>77</v>
      </c>
      <c r="N116" t="s">
        <v>77</v>
      </c>
      <c r="T116" t="s">
        <v>77</v>
      </c>
      <c r="W116" t="s">
        <v>77</v>
      </c>
      <c r="X116" t="s">
        <v>77</v>
      </c>
      <c r="Y116" t="s">
        <v>77</v>
      </c>
      <c r="AA116" t="s">
        <v>77</v>
      </c>
      <c r="AH116" t="s">
        <v>77</v>
      </c>
      <c r="AK116" t="s">
        <v>77</v>
      </c>
      <c r="AL116" t="s">
        <v>77</v>
      </c>
      <c r="AN116" t="s">
        <v>77</v>
      </c>
      <c r="AT116" t="s">
        <v>77</v>
      </c>
      <c r="AU116" t="s">
        <v>77</v>
      </c>
      <c r="AV116" t="s">
        <v>77</v>
      </c>
      <c r="AW116">
        <v>0</v>
      </c>
    </row>
    <row r="117" spans="1:49" x14ac:dyDescent="0.45">
      <c r="A117">
        <v>1</v>
      </c>
      <c r="B117" t="s">
        <v>1619</v>
      </c>
      <c r="C117" t="s">
        <v>78</v>
      </c>
      <c r="D117">
        <v>140356.66</v>
      </c>
      <c r="J117" t="s">
        <v>77</v>
      </c>
      <c r="L117" t="s">
        <v>77</v>
      </c>
      <c r="N117" t="s">
        <v>77</v>
      </c>
      <c r="T117" t="s">
        <v>77</v>
      </c>
      <c r="W117" t="s">
        <v>77</v>
      </c>
      <c r="X117" t="s">
        <v>77</v>
      </c>
      <c r="Y117" t="s">
        <v>77</v>
      </c>
      <c r="AA117" t="s">
        <v>77</v>
      </c>
      <c r="AH117" t="s">
        <v>77</v>
      </c>
      <c r="AK117" t="s">
        <v>77</v>
      </c>
      <c r="AL117" t="s">
        <v>77</v>
      </c>
      <c r="AN117" t="s">
        <v>77</v>
      </c>
      <c r="AT117" t="s">
        <v>77</v>
      </c>
      <c r="AU117" t="s">
        <v>77</v>
      </c>
      <c r="AV117" t="s">
        <v>77</v>
      </c>
      <c r="AW117">
        <v>0</v>
      </c>
    </row>
    <row r="118" spans="1:49" x14ac:dyDescent="0.45">
      <c r="A118">
        <v>1</v>
      </c>
      <c r="B118" t="s">
        <v>1619</v>
      </c>
      <c r="C118" t="s">
        <v>87</v>
      </c>
      <c r="D118">
        <v>164130</v>
      </c>
      <c r="J118" t="s">
        <v>77</v>
      </c>
      <c r="L118" t="s">
        <v>77</v>
      </c>
      <c r="N118" t="s">
        <v>77</v>
      </c>
      <c r="T118" t="s">
        <v>77</v>
      </c>
      <c r="W118" t="s">
        <v>77</v>
      </c>
      <c r="X118" t="s">
        <v>77</v>
      </c>
      <c r="Y118" t="s">
        <v>77</v>
      </c>
      <c r="AA118" t="s">
        <v>77</v>
      </c>
      <c r="AH118" t="s">
        <v>77</v>
      </c>
      <c r="AK118" t="s">
        <v>77</v>
      </c>
      <c r="AL118" t="s">
        <v>77</v>
      </c>
      <c r="AN118" t="s">
        <v>77</v>
      </c>
      <c r="AT118" t="s">
        <v>77</v>
      </c>
      <c r="AU118" t="s">
        <v>77</v>
      </c>
      <c r="AV118" t="s">
        <v>77</v>
      </c>
      <c r="AW118">
        <v>0</v>
      </c>
    </row>
    <row r="119" spans="1:49" x14ac:dyDescent="0.45">
      <c r="A119">
        <v>1</v>
      </c>
      <c r="B119" t="s">
        <v>1619</v>
      </c>
      <c r="C119" t="s">
        <v>74</v>
      </c>
      <c r="D119">
        <v>69966.25</v>
      </c>
      <c r="J119" t="s">
        <v>77</v>
      </c>
      <c r="L119" t="s">
        <v>77</v>
      </c>
      <c r="N119" t="s">
        <v>77</v>
      </c>
      <c r="T119" t="s">
        <v>77</v>
      </c>
      <c r="W119" t="s">
        <v>77</v>
      </c>
      <c r="X119" t="s">
        <v>77</v>
      </c>
      <c r="Y119" t="s">
        <v>77</v>
      </c>
      <c r="AA119" t="s">
        <v>77</v>
      </c>
      <c r="AH119" t="s">
        <v>77</v>
      </c>
      <c r="AK119" t="s">
        <v>77</v>
      </c>
      <c r="AL119" t="s">
        <v>77</v>
      </c>
      <c r="AN119" t="s">
        <v>77</v>
      </c>
      <c r="AT119" t="s">
        <v>77</v>
      </c>
      <c r="AU119" t="s">
        <v>77</v>
      </c>
      <c r="AV119" t="s">
        <v>77</v>
      </c>
      <c r="AW119">
        <v>0</v>
      </c>
    </row>
    <row r="120" spans="1:49" x14ac:dyDescent="0.45">
      <c r="A120">
        <v>0</v>
      </c>
      <c r="B120" t="s">
        <v>1619</v>
      </c>
      <c r="C120" t="s">
        <v>74</v>
      </c>
      <c r="D120">
        <v>74316.25</v>
      </c>
      <c r="J120" t="s">
        <v>77</v>
      </c>
      <c r="L120" t="s">
        <v>77</v>
      </c>
      <c r="N120" t="s">
        <v>77</v>
      </c>
      <c r="T120" t="s">
        <v>77</v>
      </c>
      <c r="W120" t="s">
        <v>77</v>
      </c>
      <c r="X120" t="s">
        <v>77</v>
      </c>
      <c r="Y120" t="s">
        <v>77</v>
      </c>
      <c r="AA120" t="s">
        <v>77</v>
      </c>
      <c r="AH120" t="s">
        <v>77</v>
      </c>
      <c r="AK120" t="s">
        <v>77</v>
      </c>
      <c r="AL120" t="s">
        <v>77</v>
      </c>
      <c r="AN120" t="s">
        <v>77</v>
      </c>
      <c r="AT120" t="s">
        <v>77</v>
      </c>
      <c r="AU120" t="s">
        <v>77</v>
      </c>
      <c r="AV120" t="s">
        <v>77</v>
      </c>
      <c r="AW120">
        <v>0</v>
      </c>
    </row>
    <row r="121" spans="1:49" x14ac:dyDescent="0.45">
      <c r="A121">
        <v>0</v>
      </c>
      <c r="B121" t="s">
        <v>1619</v>
      </c>
      <c r="C121" t="s">
        <v>74</v>
      </c>
      <c r="D121">
        <v>77523</v>
      </c>
      <c r="J121" t="s">
        <v>77</v>
      </c>
      <c r="L121" t="s">
        <v>77</v>
      </c>
      <c r="N121" t="s">
        <v>77</v>
      </c>
      <c r="T121" t="s">
        <v>77</v>
      </c>
      <c r="W121" t="s">
        <v>77</v>
      </c>
      <c r="X121" t="s">
        <v>77</v>
      </c>
      <c r="Y121" t="s">
        <v>77</v>
      </c>
      <c r="AA121" t="s">
        <v>77</v>
      </c>
      <c r="AH121" t="s">
        <v>77</v>
      </c>
      <c r="AK121" t="s">
        <v>77</v>
      </c>
      <c r="AL121" t="s">
        <v>77</v>
      </c>
      <c r="AN121" t="s">
        <v>77</v>
      </c>
      <c r="AT121" t="s">
        <v>77</v>
      </c>
      <c r="AU121" t="s">
        <v>77</v>
      </c>
      <c r="AV121" t="s">
        <v>77</v>
      </c>
      <c r="AW121">
        <v>77523</v>
      </c>
    </row>
    <row r="122" spans="1:49" x14ac:dyDescent="0.45">
      <c r="A122">
        <v>1</v>
      </c>
      <c r="B122" t="s">
        <v>1619</v>
      </c>
      <c r="C122" t="s">
        <v>78</v>
      </c>
      <c r="D122">
        <v>162570</v>
      </c>
      <c r="J122" t="s">
        <v>77</v>
      </c>
      <c r="L122" t="s">
        <v>77</v>
      </c>
      <c r="N122" t="s">
        <v>77</v>
      </c>
      <c r="T122" t="s">
        <v>77</v>
      </c>
      <c r="W122" t="s">
        <v>77</v>
      </c>
      <c r="X122" t="s">
        <v>77</v>
      </c>
      <c r="Y122" t="s">
        <v>77</v>
      </c>
      <c r="AA122" t="s">
        <v>77</v>
      </c>
      <c r="AH122" t="s">
        <v>77</v>
      </c>
      <c r="AK122" t="s">
        <v>77</v>
      </c>
      <c r="AL122" t="s">
        <v>77</v>
      </c>
      <c r="AN122" t="s">
        <v>77</v>
      </c>
      <c r="AT122" t="s">
        <v>77</v>
      </c>
      <c r="AU122" t="s">
        <v>77</v>
      </c>
      <c r="AV122" t="s">
        <v>77</v>
      </c>
      <c r="AW122">
        <v>0</v>
      </c>
    </row>
    <row r="123" spans="1:49" x14ac:dyDescent="0.45">
      <c r="A123">
        <v>0</v>
      </c>
      <c r="B123" t="s">
        <v>1619</v>
      </c>
      <c r="C123" t="s">
        <v>78</v>
      </c>
      <c r="D123">
        <v>20150</v>
      </c>
      <c r="J123" t="s">
        <v>77</v>
      </c>
      <c r="L123" t="s">
        <v>77</v>
      </c>
      <c r="N123" t="s">
        <v>77</v>
      </c>
      <c r="T123" t="s">
        <v>77</v>
      </c>
      <c r="W123" t="s">
        <v>77</v>
      </c>
      <c r="X123" t="s">
        <v>77</v>
      </c>
      <c r="Y123" t="s">
        <v>77</v>
      </c>
      <c r="AA123" t="s">
        <v>77</v>
      </c>
      <c r="AH123" t="s">
        <v>77</v>
      </c>
      <c r="AK123" t="s">
        <v>77</v>
      </c>
      <c r="AL123" t="s">
        <v>77</v>
      </c>
      <c r="AN123" t="s">
        <v>77</v>
      </c>
      <c r="AT123" t="s">
        <v>77</v>
      </c>
      <c r="AU123" t="s">
        <v>77</v>
      </c>
      <c r="AV123" t="s">
        <v>77</v>
      </c>
      <c r="AW123">
        <v>0</v>
      </c>
    </row>
    <row r="124" spans="1:49" x14ac:dyDescent="0.45">
      <c r="A124">
        <v>0</v>
      </c>
      <c r="B124" t="s">
        <v>1619</v>
      </c>
      <c r="C124" t="s">
        <v>78</v>
      </c>
      <c r="D124">
        <v>27960</v>
      </c>
      <c r="J124" t="s">
        <v>77</v>
      </c>
      <c r="L124" t="s">
        <v>77</v>
      </c>
      <c r="N124" t="s">
        <v>77</v>
      </c>
      <c r="T124" t="s">
        <v>77</v>
      </c>
      <c r="W124" t="s">
        <v>77</v>
      </c>
      <c r="X124" t="s">
        <v>77</v>
      </c>
      <c r="Y124" t="s">
        <v>77</v>
      </c>
      <c r="AA124" t="s">
        <v>77</v>
      </c>
      <c r="AH124" t="s">
        <v>77</v>
      </c>
      <c r="AK124" t="s">
        <v>77</v>
      </c>
      <c r="AL124" t="s">
        <v>77</v>
      </c>
      <c r="AN124" t="s">
        <v>77</v>
      </c>
      <c r="AT124" t="s">
        <v>77</v>
      </c>
      <c r="AU124" t="s">
        <v>77</v>
      </c>
      <c r="AV124" t="s">
        <v>77</v>
      </c>
      <c r="AW124">
        <v>0</v>
      </c>
    </row>
    <row r="125" spans="1:49" x14ac:dyDescent="0.45">
      <c r="A125">
        <v>0</v>
      </c>
      <c r="B125" t="s">
        <v>1620</v>
      </c>
      <c r="C125" t="s">
        <v>74</v>
      </c>
      <c r="D125">
        <v>723760</v>
      </c>
      <c r="J125" t="s">
        <v>77</v>
      </c>
      <c r="L125" t="s">
        <v>77</v>
      </c>
      <c r="N125" t="s">
        <v>77</v>
      </c>
      <c r="T125" t="s">
        <v>77</v>
      </c>
      <c r="W125" t="s">
        <v>77</v>
      </c>
      <c r="X125" t="s">
        <v>77</v>
      </c>
      <c r="Y125" t="s">
        <v>77</v>
      </c>
      <c r="AA125" t="s">
        <v>77</v>
      </c>
      <c r="AH125" t="s">
        <v>77</v>
      </c>
      <c r="AK125" t="s">
        <v>77</v>
      </c>
      <c r="AL125" t="s">
        <v>77</v>
      </c>
      <c r="AN125" t="s">
        <v>77</v>
      </c>
      <c r="AT125" t="s">
        <v>77</v>
      </c>
      <c r="AU125" t="s">
        <v>77</v>
      </c>
      <c r="AV125" t="s">
        <v>77</v>
      </c>
      <c r="AW125">
        <v>0</v>
      </c>
    </row>
    <row r="126" spans="1:49" x14ac:dyDescent="0.45">
      <c r="A126">
        <v>0</v>
      </c>
      <c r="B126" t="s">
        <v>1619</v>
      </c>
      <c r="C126" t="s">
        <v>74</v>
      </c>
      <c r="D126">
        <v>1091065</v>
      </c>
      <c r="J126" t="s">
        <v>77</v>
      </c>
      <c r="L126" t="s">
        <v>77</v>
      </c>
      <c r="N126" t="s">
        <v>77</v>
      </c>
      <c r="T126" t="s">
        <v>77</v>
      </c>
      <c r="W126" t="s">
        <v>77</v>
      </c>
      <c r="X126" t="s">
        <v>77</v>
      </c>
      <c r="Y126" t="s">
        <v>77</v>
      </c>
      <c r="AA126" t="s">
        <v>77</v>
      </c>
      <c r="AH126" t="s">
        <v>77</v>
      </c>
      <c r="AK126" t="s">
        <v>77</v>
      </c>
      <c r="AL126" t="s">
        <v>77</v>
      </c>
      <c r="AN126" t="s">
        <v>77</v>
      </c>
      <c r="AT126" t="s">
        <v>77</v>
      </c>
      <c r="AU126" t="s">
        <v>77</v>
      </c>
      <c r="AV126" t="s">
        <v>77</v>
      </c>
      <c r="AW126">
        <v>0</v>
      </c>
    </row>
    <row r="127" spans="1:49" x14ac:dyDescent="0.45">
      <c r="A127">
        <v>1</v>
      </c>
      <c r="B127" t="s">
        <v>1619</v>
      </c>
      <c r="C127" t="s">
        <v>74</v>
      </c>
      <c r="D127">
        <v>938444</v>
      </c>
      <c r="E127">
        <v>0</v>
      </c>
      <c r="F127">
        <v>0</v>
      </c>
      <c r="G127">
        <v>0</v>
      </c>
      <c r="H127">
        <v>0</v>
      </c>
      <c r="I127">
        <v>0</v>
      </c>
      <c r="J127" t="s">
        <v>77</v>
      </c>
      <c r="L127" t="s">
        <v>98</v>
      </c>
      <c r="M127">
        <v>97500</v>
      </c>
      <c r="N127" t="s">
        <v>77</v>
      </c>
      <c r="O127">
        <v>0</v>
      </c>
      <c r="P127">
        <v>0</v>
      </c>
      <c r="Q127">
        <v>0</v>
      </c>
      <c r="R127">
        <v>0</v>
      </c>
      <c r="S127">
        <v>0</v>
      </c>
      <c r="T127" t="s">
        <v>77</v>
      </c>
      <c r="U127">
        <v>0</v>
      </c>
      <c r="V127">
        <v>0</v>
      </c>
      <c r="W127" t="s">
        <v>77</v>
      </c>
      <c r="X127" t="s">
        <v>77</v>
      </c>
      <c r="Y127" t="s">
        <v>98</v>
      </c>
      <c r="Z127">
        <v>28485</v>
      </c>
      <c r="AA127" t="s">
        <v>77</v>
      </c>
      <c r="AB127">
        <v>484249</v>
      </c>
      <c r="AC127">
        <v>0</v>
      </c>
      <c r="AD127">
        <v>0</v>
      </c>
      <c r="AE127">
        <v>92770</v>
      </c>
      <c r="AF127">
        <v>0</v>
      </c>
      <c r="AH127" t="s">
        <v>98</v>
      </c>
      <c r="AK127" t="s">
        <v>77</v>
      </c>
      <c r="AL127" t="s">
        <v>77</v>
      </c>
      <c r="AN127" t="s">
        <v>77</v>
      </c>
      <c r="AO127">
        <v>0</v>
      </c>
      <c r="AS127">
        <v>0</v>
      </c>
      <c r="AT127" t="s">
        <v>77</v>
      </c>
      <c r="AU127" t="s">
        <v>98</v>
      </c>
      <c r="AV127" t="s">
        <v>77</v>
      </c>
      <c r="AW127">
        <v>0</v>
      </c>
    </row>
    <row r="128" spans="1:49" x14ac:dyDescent="0.45">
      <c r="A128">
        <v>1</v>
      </c>
      <c r="B128" t="s">
        <v>1619</v>
      </c>
      <c r="C128" t="s">
        <v>78</v>
      </c>
      <c r="D128">
        <v>140253</v>
      </c>
      <c r="E128">
        <v>0</v>
      </c>
      <c r="F128">
        <v>0</v>
      </c>
      <c r="G128">
        <v>0</v>
      </c>
      <c r="H128">
        <v>1350</v>
      </c>
      <c r="I128">
        <v>0</v>
      </c>
      <c r="J128" t="s">
        <v>77</v>
      </c>
      <c r="L128" t="s">
        <v>98</v>
      </c>
      <c r="M128">
        <v>0</v>
      </c>
      <c r="N128" t="s">
        <v>77</v>
      </c>
      <c r="O128">
        <v>87700</v>
      </c>
      <c r="P128">
        <v>3975</v>
      </c>
      <c r="Q128">
        <v>40200</v>
      </c>
      <c r="R128">
        <v>3750</v>
      </c>
      <c r="S128">
        <v>0</v>
      </c>
      <c r="T128" t="s">
        <v>77</v>
      </c>
      <c r="U128">
        <v>0</v>
      </c>
      <c r="V128">
        <v>0</v>
      </c>
      <c r="W128" t="s">
        <v>77</v>
      </c>
      <c r="X128" t="s">
        <v>77</v>
      </c>
      <c r="Y128" t="s">
        <v>98</v>
      </c>
      <c r="Z128">
        <v>0</v>
      </c>
      <c r="AA128" t="s">
        <v>77</v>
      </c>
      <c r="AB128">
        <v>0</v>
      </c>
      <c r="AC128">
        <v>0</v>
      </c>
      <c r="AD128">
        <v>0</v>
      </c>
      <c r="AE128">
        <v>0</v>
      </c>
      <c r="AF128">
        <v>0</v>
      </c>
      <c r="AH128" t="s">
        <v>98</v>
      </c>
      <c r="AK128" t="s">
        <v>77</v>
      </c>
      <c r="AL128" t="s">
        <v>77</v>
      </c>
      <c r="AN128" t="s">
        <v>77</v>
      </c>
      <c r="AO128">
        <v>0</v>
      </c>
      <c r="AS128">
        <v>0</v>
      </c>
      <c r="AT128" t="s">
        <v>77</v>
      </c>
      <c r="AU128" t="s">
        <v>98</v>
      </c>
      <c r="AV128" t="s">
        <v>77</v>
      </c>
      <c r="AW128">
        <v>0</v>
      </c>
    </row>
    <row r="129" spans="1:49" x14ac:dyDescent="0.45">
      <c r="A129">
        <v>1</v>
      </c>
      <c r="B129" t="s">
        <v>1619</v>
      </c>
      <c r="C129" t="s">
        <v>87</v>
      </c>
      <c r="D129">
        <v>160000</v>
      </c>
      <c r="E129">
        <v>0</v>
      </c>
      <c r="F129">
        <v>0</v>
      </c>
      <c r="G129">
        <v>0</v>
      </c>
      <c r="H129">
        <v>0</v>
      </c>
      <c r="I129">
        <v>0</v>
      </c>
      <c r="J129" t="s">
        <v>77</v>
      </c>
      <c r="L129" t="s">
        <v>98</v>
      </c>
      <c r="M129">
        <v>0</v>
      </c>
      <c r="N129" t="s">
        <v>77</v>
      </c>
      <c r="O129">
        <v>0</v>
      </c>
      <c r="P129">
        <v>54155</v>
      </c>
      <c r="Q129">
        <v>0</v>
      </c>
      <c r="R129">
        <v>1250</v>
      </c>
      <c r="S129">
        <v>0</v>
      </c>
      <c r="T129" t="s">
        <v>77</v>
      </c>
      <c r="U129">
        <v>0</v>
      </c>
      <c r="V129">
        <v>139650</v>
      </c>
      <c r="W129" t="s">
        <v>77</v>
      </c>
      <c r="X129" t="s">
        <v>77</v>
      </c>
      <c r="Y129" t="s">
        <v>98</v>
      </c>
      <c r="Z129">
        <v>0</v>
      </c>
      <c r="AA129" t="s">
        <v>77</v>
      </c>
      <c r="AB129">
        <v>0</v>
      </c>
      <c r="AC129">
        <v>0</v>
      </c>
      <c r="AD129">
        <v>0</v>
      </c>
      <c r="AE129">
        <v>0</v>
      </c>
      <c r="AF129">
        <v>0</v>
      </c>
      <c r="AH129" t="s">
        <v>98</v>
      </c>
      <c r="AK129" t="s">
        <v>77</v>
      </c>
      <c r="AL129" t="s">
        <v>77</v>
      </c>
      <c r="AN129" t="s">
        <v>77</v>
      </c>
      <c r="AO129">
        <v>0</v>
      </c>
      <c r="AS129">
        <v>0</v>
      </c>
      <c r="AT129" t="s">
        <v>77</v>
      </c>
      <c r="AU129" t="s">
        <v>843</v>
      </c>
      <c r="AV129" t="s">
        <v>77</v>
      </c>
      <c r="AW129">
        <v>0</v>
      </c>
    </row>
    <row r="130" spans="1:49" x14ac:dyDescent="0.45">
      <c r="A130">
        <v>1</v>
      </c>
      <c r="B130" t="s">
        <v>1620</v>
      </c>
      <c r="C130" t="s">
        <v>74</v>
      </c>
      <c r="D130">
        <v>3624777</v>
      </c>
      <c r="E130">
        <v>0</v>
      </c>
      <c r="F130">
        <v>368272</v>
      </c>
      <c r="G130">
        <v>227525</v>
      </c>
      <c r="H130">
        <v>0</v>
      </c>
      <c r="I130">
        <v>0</v>
      </c>
      <c r="J130" t="s">
        <v>77</v>
      </c>
      <c r="L130" t="s">
        <v>98</v>
      </c>
      <c r="M130">
        <v>150000</v>
      </c>
      <c r="N130" t="s">
        <v>77</v>
      </c>
      <c r="O130">
        <v>0</v>
      </c>
      <c r="P130">
        <v>0</v>
      </c>
      <c r="Q130">
        <v>0</v>
      </c>
      <c r="R130">
        <v>0</v>
      </c>
      <c r="S130">
        <v>255275</v>
      </c>
      <c r="T130" t="s">
        <v>77</v>
      </c>
      <c r="U130">
        <v>108375</v>
      </c>
      <c r="V130">
        <v>0</v>
      </c>
      <c r="W130" t="s">
        <v>77</v>
      </c>
      <c r="X130" t="s">
        <v>77</v>
      </c>
      <c r="Y130" t="s">
        <v>98</v>
      </c>
      <c r="Z130">
        <v>523343</v>
      </c>
      <c r="AA130" t="s">
        <v>77</v>
      </c>
      <c r="AB130">
        <v>2500</v>
      </c>
      <c r="AC130">
        <v>0</v>
      </c>
      <c r="AD130">
        <v>39375</v>
      </c>
      <c r="AE130">
        <v>462635</v>
      </c>
      <c r="AF130">
        <v>0</v>
      </c>
      <c r="AH130" t="s">
        <v>98</v>
      </c>
      <c r="AK130" t="s">
        <v>77</v>
      </c>
      <c r="AL130" t="s">
        <v>77</v>
      </c>
      <c r="AN130" t="s">
        <v>77</v>
      </c>
      <c r="AO130">
        <v>0</v>
      </c>
      <c r="AS130">
        <v>0</v>
      </c>
      <c r="AT130" t="s">
        <v>77</v>
      </c>
      <c r="AU130" t="s">
        <v>98</v>
      </c>
      <c r="AV130" t="s">
        <v>77</v>
      </c>
      <c r="AW130">
        <v>0</v>
      </c>
    </row>
    <row r="131" spans="1:49" x14ac:dyDescent="0.45">
      <c r="A131">
        <v>1</v>
      </c>
      <c r="B131" t="s">
        <v>1620</v>
      </c>
      <c r="C131" t="s">
        <v>78</v>
      </c>
      <c r="D131">
        <v>249863.44</v>
      </c>
      <c r="E131">
        <v>0</v>
      </c>
      <c r="F131">
        <v>0</v>
      </c>
      <c r="G131">
        <v>0</v>
      </c>
      <c r="H131">
        <v>0</v>
      </c>
      <c r="I131">
        <v>0</v>
      </c>
      <c r="J131" t="s">
        <v>77</v>
      </c>
      <c r="L131" t="s">
        <v>98</v>
      </c>
      <c r="M131">
        <v>0</v>
      </c>
      <c r="N131" t="s">
        <v>77</v>
      </c>
      <c r="O131">
        <v>164038</v>
      </c>
      <c r="P131">
        <v>30200</v>
      </c>
      <c r="Q131">
        <v>30250</v>
      </c>
      <c r="R131">
        <v>16000</v>
      </c>
      <c r="S131">
        <v>0</v>
      </c>
      <c r="T131" t="s">
        <v>77</v>
      </c>
      <c r="U131">
        <v>0</v>
      </c>
      <c r="V131">
        <v>0</v>
      </c>
      <c r="W131" t="s">
        <v>77</v>
      </c>
      <c r="X131" t="s">
        <v>77</v>
      </c>
      <c r="Y131" t="s">
        <v>98</v>
      </c>
      <c r="Z131">
        <v>0</v>
      </c>
      <c r="AA131" t="s">
        <v>77</v>
      </c>
      <c r="AB131">
        <v>0</v>
      </c>
      <c r="AC131">
        <v>0</v>
      </c>
      <c r="AD131">
        <v>0</v>
      </c>
      <c r="AE131">
        <v>0</v>
      </c>
      <c r="AF131">
        <v>0</v>
      </c>
      <c r="AH131" t="s">
        <v>98</v>
      </c>
      <c r="AK131" t="s">
        <v>77</v>
      </c>
      <c r="AL131" t="s">
        <v>77</v>
      </c>
      <c r="AN131" t="s">
        <v>77</v>
      </c>
      <c r="AO131">
        <v>0</v>
      </c>
      <c r="AS131">
        <v>0</v>
      </c>
      <c r="AT131" t="s">
        <v>77</v>
      </c>
      <c r="AU131" t="s">
        <v>98</v>
      </c>
      <c r="AV131" t="s">
        <v>77</v>
      </c>
      <c r="AW131">
        <v>0</v>
      </c>
    </row>
    <row r="132" spans="1:49" x14ac:dyDescent="0.45">
      <c r="A132">
        <v>1</v>
      </c>
      <c r="B132" t="s">
        <v>1620</v>
      </c>
      <c r="C132" t="s">
        <v>79</v>
      </c>
      <c r="D132">
        <v>90325</v>
      </c>
      <c r="E132">
        <v>0</v>
      </c>
      <c r="F132">
        <v>0</v>
      </c>
      <c r="G132">
        <v>0</v>
      </c>
      <c r="H132">
        <v>90325</v>
      </c>
      <c r="I132">
        <v>0</v>
      </c>
      <c r="J132" t="s">
        <v>77</v>
      </c>
      <c r="L132" t="s">
        <v>98</v>
      </c>
      <c r="M132">
        <v>0</v>
      </c>
      <c r="N132" t="s">
        <v>77</v>
      </c>
      <c r="O132">
        <v>0</v>
      </c>
      <c r="P132">
        <v>0</v>
      </c>
      <c r="Q132">
        <v>0</v>
      </c>
      <c r="R132">
        <v>0</v>
      </c>
      <c r="S132">
        <v>0</v>
      </c>
      <c r="T132" t="s">
        <v>77</v>
      </c>
      <c r="U132">
        <v>0</v>
      </c>
      <c r="V132">
        <v>0</v>
      </c>
      <c r="W132" t="s">
        <v>77</v>
      </c>
      <c r="X132" t="s">
        <v>77</v>
      </c>
      <c r="Y132" t="s">
        <v>98</v>
      </c>
      <c r="Z132">
        <v>0</v>
      </c>
      <c r="AA132" t="s">
        <v>77</v>
      </c>
      <c r="AB132">
        <v>0</v>
      </c>
      <c r="AC132">
        <v>0</v>
      </c>
      <c r="AD132">
        <v>0</v>
      </c>
      <c r="AE132">
        <v>0</v>
      </c>
      <c r="AF132">
        <v>0</v>
      </c>
      <c r="AH132" t="s">
        <v>98</v>
      </c>
      <c r="AK132" t="s">
        <v>77</v>
      </c>
      <c r="AL132" t="s">
        <v>77</v>
      </c>
      <c r="AN132" t="s">
        <v>77</v>
      </c>
      <c r="AO132">
        <v>0</v>
      </c>
      <c r="AS132">
        <v>0</v>
      </c>
      <c r="AT132" t="s">
        <v>77</v>
      </c>
      <c r="AU132" t="s">
        <v>98</v>
      </c>
      <c r="AV132" t="s">
        <v>77</v>
      </c>
      <c r="AW132">
        <v>0</v>
      </c>
    </row>
    <row r="133" spans="1:49" x14ac:dyDescent="0.45">
      <c r="A133">
        <v>1</v>
      </c>
      <c r="B133" t="s">
        <v>1620</v>
      </c>
      <c r="C133" t="s">
        <v>87</v>
      </c>
      <c r="D133">
        <v>495540</v>
      </c>
      <c r="E133">
        <v>0</v>
      </c>
      <c r="F133">
        <v>0</v>
      </c>
      <c r="G133">
        <v>0</v>
      </c>
      <c r="H133">
        <v>0</v>
      </c>
      <c r="I133">
        <v>0</v>
      </c>
      <c r="J133" t="s">
        <v>77</v>
      </c>
      <c r="L133" t="s">
        <v>98</v>
      </c>
      <c r="M133">
        <v>0</v>
      </c>
      <c r="N133" t="s">
        <v>77</v>
      </c>
      <c r="O133">
        <v>0</v>
      </c>
      <c r="P133">
        <v>0</v>
      </c>
      <c r="Q133">
        <v>0</v>
      </c>
      <c r="R133">
        <v>0</v>
      </c>
      <c r="S133">
        <v>0</v>
      </c>
      <c r="T133" t="s">
        <v>77</v>
      </c>
      <c r="U133">
        <v>0</v>
      </c>
      <c r="V133">
        <v>0</v>
      </c>
      <c r="W133" t="s">
        <v>77</v>
      </c>
      <c r="X133" t="s">
        <v>77</v>
      </c>
      <c r="Y133" t="s">
        <v>98</v>
      </c>
      <c r="Z133">
        <v>0</v>
      </c>
      <c r="AA133" t="s">
        <v>77</v>
      </c>
      <c r="AB133">
        <v>0</v>
      </c>
      <c r="AC133">
        <v>0</v>
      </c>
      <c r="AD133">
        <v>0</v>
      </c>
      <c r="AE133">
        <v>0</v>
      </c>
      <c r="AF133">
        <v>0</v>
      </c>
      <c r="AH133" t="s">
        <v>98</v>
      </c>
      <c r="AK133" t="s">
        <v>77</v>
      </c>
      <c r="AL133" t="s">
        <v>77</v>
      </c>
      <c r="AN133" t="s">
        <v>77</v>
      </c>
      <c r="AO133">
        <v>0</v>
      </c>
      <c r="AS133">
        <v>0</v>
      </c>
      <c r="AT133" t="s">
        <v>77</v>
      </c>
      <c r="AU133" t="s">
        <v>855</v>
      </c>
      <c r="AV133" t="s">
        <v>77</v>
      </c>
      <c r="AW133">
        <v>0</v>
      </c>
    </row>
    <row r="134" spans="1:49" x14ac:dyDescent="0.45">
      <c r="A134">
        <v>1</v>
      </c>
      <c r="B134" t="s">
        <v>1620</v>
      </c>
      <c r="C134" t="s">
        <v>857</v>
      </c>
      <c r="D134">
        <v>98019.04</v>
      </c>
      <c r="E134">
        <v>0</v>
      </c>
      <c r="F134">
        <v>0</v>
      </c>
      <c r="G134">
        <v>0</v>
      </c>
      <c r="H134">
        <v>0</v>
      </c>
      <c r="I134">
        <v>0</v>
      </c>
      <c r="J134" t="s">
        <v>77</v>
      </c>
      <c r="L134" t="s">
        <v>98</v>
      </c>
      <c r="M134">
        <v>0</v>
      </c>
      <c r="N134" t="s">
        <v>77</v>
      </c>
      <c r="O134">
        <v>0</v>
      </c>
      <c r="P134">
        <v>0</v>
      </c>
      <c r="Q134">
        <v>0</v>
      </c>
      <c r="R134">
        <v>0</v>
      </c>
      <c r="S134">
        <v>0</v>
      </c>
      <c r="T134" t="s">
        <v>77</v>
      </c>
      <c r="U134">
        <v>0</v>
      </c>
      <c r="V134">
        <v>98019</v>
      </c>
      <c r="W134" t="s">
        <v>77</v>
      </c>
      <c r="X134" t="s">
        <v>77</v>
      </c>
      <c r="Y134" t="s">
        <v>98</v>
      </c>
      <c r="Z134">
        <v>0</v>
      </c>
      <c r="AA134" t="s">
        <v>77</v>
      </c>
      <c r="AB134">
        <v>0</v>
      </c>
      <c r="AC134">
        <v>0</v>
      </c>
      <c r="AD134">
        <v>0</v>
      </c>
      <c r="AE134">
        <v>0</v>
      </c>
      <c r="AF134">
        <v>0</v>
      </c>
      <c r="AH134" t="s">
        <v>98</v>
      </c>
      <c r="AK134" t="s">
        <v>77</v>
      </c>
      <c r="AL134" t="s">
        <v>77</v>
      </c>
      <c r="AN134" t="s">
        <v>77</v>
      </c>
      <c r="AO134">
        <v>0</v>
      </c>
      <c r="AS134">
        <v>0</v>
      </c>
      <c r="AT134" t="s">
        <v>77</v>
      </c>
      <c r="AU134" t="s">
        <v>98</v>
      </c>
      <c r="AV134" t="s">
        <v>77</v>
      </c>
      <c r="AW134">
        <v>0</v>
      </c>
    </row>
    <row r="135" spans="1:49" x14ac:dyDescent="0.45">
      <c r="A135">
        <v>1</v>
      </c>
      <c r="B135" t="s">
        <v>1620</v>
      </c>
      <c r="C135" t="s">
        <v>81</v>
      </c>
      <c r="D135">
        <v>238144</v>
      </c>
      <c r="E135">
        <v>0</v>
      </c>
      <c r="F135">
        <v>0</v>
      </c>
      <c r="G135">
        <v>0</v>
      </c>
      <c r="H135">
        <v>0</v>
      </c>
      <c r="I135">
        <v>0</v>
      </c>
      <c r="J135" t="s">
        <v>77</v>
      </c>
      <c r="L135" t="s">
        <v>98</v>
      </c>
      <c r="M135">
        <v>0</v>
      </c>
      <c r="N135" t="s">
        <v>77</v>
      </c>
      <c r="O135">
        <v>0</v>
      </c>
      <c r="P135">
        <v>0</v>
      </c>
      <c r="Q135">
        <v>0</v>
      </c>
      <c r="R135">
        <v>0</v>
      </c>
      <c r="S135">
        <v>0</v>
      </c>
      <c r="T135" t="s">
        <v>77</v>
      </c>
      <c r="U135">
        <v>0</v>
      </c>
      <c r="V135">
        <v>0</v>
      </c>
      <c r="W135" t="s">
        <v>77</v>
      </c>
      <c r="X135" t="s">
        <v>77</v>
      </c>
      <c r="Y135" t="s">
        <v>98</v>
      </c>
      <c r="Z135">
        <v>0</v>
      </c>
      <c r="AA135" t="s">
        <v>77</v>
      </c>
      <c r="AB135">
        <v>0</v>
      </c>
      <c r="AC135">
        <v>0</v>
      </c>
      <c r="AD135">
        <v>0</v>
      </c>
      <c r="AE135">
        <v>0</v>
      </c>
      <c r="AF135">
        <v>207082</v>
      </c>
      <c r="AH135" t="s">
        <v>98</v>
      </c>
      <c r="AK135" t="s">
        <v>77</v>
      </c>
      <c r="AL135" t="s">
        <v>77</v>
      </c>
      <c r="AN135" t="s">
        <v>77</v>
      </c>
      <c r="AO135">
        <v>0</v>
      </c>
      <c r="AS135">
        <v>0</v>
      </c>
      <c r="AT135" t="s">
        <v>77</v>
      </c>
      <c r="AU135" t="s">
        <v>98</v>
      </c>
      <c r="AV135" t="s">
        <v>77</v>
      </c>
      <c r="AW135">
        <v>0</v>
      </c>
    </row>
    <row r="136" spans="1:49" x14ac:dyDescent="0.45">
      <c r="A136">
        <v>1</v>
      </c>
      <c r="B136" t="s">
        <v>1620</v>
      </c>
      <c r="C136" t="s">
        <v>85</v>
      </c>
      <c r="D136">
        <v>90325</v>
      </c>
      <c r="E136">
        <v>0</v>
      </c>
      <c r="F136">
        <v>0</v>
      </c>
      <c r="G136">
        <v>0</v>
      </c>
      <c r="H136">
        <v>90325</v>
      </c>
      <c r="I136">
        <v>0</v>
      </c>
      <c r="J136" t="s">
        <v>77</v>
      </c>
      <c r="L136" t="s">
        <v>98</v>
      </c>
      <c r="M136">
        <v>0</v>
      </c>
      <c r="N136" t="s">
        <v>77</v>
      </c>
      <c r="O136">
        <v>0</v>
      </c>
      <c r="P136">
        <v>0</v>
      </c>
      <c r="Q136">
        <v>0</v>
      </c>
      <c r="R136">
        <v>0</v>
      </c>
      <c r="S136">
        <v>0</v>
      </c>
      <c r="T136" t="s">
        <v>77</v>
      </c>
      <c r="U136">
        <v>0</v>
      </c>
      <c r="V136">
        <v>0</v>
      </c>
      <c r="W136" t="s">
        <v>77</v>
      </c>
      <c r="X136" t="s">
        <v>77</v>
      </c>
      <c r="Y136" t="s">
        <v>98</v>
      </c>
      <c r="Z136">
        <v>0</v>
      </c>
      <c r="AA136" t="s">
        <v>77</v>
      </c>
      <c r="AB136">
        <v>0</v>
      </c>
      <c r="AC136">
        <v>0</v>
      </c>
      <c r="AD136">
        <v>0</v>
      </c>
      <c r="AE136">
        <v>0</v>
      </c>
      <c r="AF136">
        <v>0</v>
      </c>
      <c r="AH136" t="s">
        <v>98</v>
      </c>
      <c r="AK136" t="s">
        <v>77</v>
      </c>
      <c r="AL136" t="s">
        <v>77</v>
      </c>
      <c r="AN136" t="s">
        <v>77</v>
      </c>
      <c r="AO136">
        <v>0</v>
      </c>
      <c r="AS136">
        <v>0</v>
      </c>
      <c r="AT136" t="s">
        <v>77</v>
      </c>
      <c r="AU136" t="s">
        <v>98</v>
      </c>
      <c r="AV136" t="s">
        <v>77</v>
      </c>
      <c r="AW136">
        <v>0</v>
      </c>
    </row>
    <row r="137" spans="1:49" x14ac:dyDescent="0.45">
      <c r="A137">
        <v>0</v>
      </c>
      <c r="B137" t="s">
        <v>1620</v>
      </c>
      <c r="C137" t="s">
        <v>74</v>
      </c>
      <c r="D137">
        <v>593909</v>
      </c>
      <c r="J137" t="s">
        <v>77</v>
      </c>
      <c r="L137" t="s">
        <v>77</v>
      </c>
      <c r="N137" t="s">
        <v>77</v>
      </c>
      <c r="T137" t="s">
        <v>77</v>
      </c>
      <c r="W137" t="s">
        <v>77</v>
      </c>
      <c r="X137" t="s">
        <v>77</v>
      </c>
      <c r="Y137" t="s">
        <v>77</v>
      </c>
      <c r="AA137" t="s">
        <v>77</v>
      </c>
      <c r="AH137" t="s">
        <v>77</v>
      </c>
      <c r="AK137" t="s">
        <v>77</v>
      </c>
      <c r="AL137" t="s">
        <v>77</v>
      </c>
      <c r="AN137" t="s">
        <v>77</v>
      </c>
      <c r="AT137" t="s">
        <v>77</v>
      </c>
      <c r="AU137" t="s">
        <v>77</v>
      </c>
      <c r="AV137" t="s">
        <v>77</v>
      </c>
      <c r="AW137">
        <v>0</v>
      </c>
    </row>
    <row r="138" spans="1:49" x14ac:dyDescent="0.45">
      <c r="A138">
        <v>0</v>
      </c>
      <c r="B138" t="s">
        <v>1620</v>
      </c>
      <c r="C138" t="s">
        <v>81</v>
      </c>
      <c r="D138">
        <v>9049</v>
      </c>
      <c r="J138" t="s">
        <v>77</v>
      </c>
      <c r="L138" t="s">
        <v>77</v>
      </c>
      <c r="N138" t="s">
        <v>77</v>
      </c>
      <c r="T138" t="s">
        <v>77</v>
      </c>
      <c r="W138" t="s">
        <v>77</v>
      </c>
      <c r="X138" t="s">
        <v>77</v>
      </c>
      <c r="Y138" t="s">
        <v>77</v>
      </c>
      <c r="AA138" t="s">
        <v>77</v>
      </c>
      <c r="AH138" t="s">
        <v>77</v>
      </c>
      <c r="AK138" t="s">
        <v>77</v>
      </c>
      <c r="AL138" t="s">
        <v>77</v>
      </c>
      <c r="AN138" t="s">
        <v>77</v>
      </c>
      <c r="AT138" t="s">
        <v>77</v>
      </c>
      <c r="AU138" t="s">
        <v>77</v>
      </c>
      <c r="AV138" t="s">
        <v>77</v>
      </c>
      <c r="AW138">
        <v>0</v>
      </c>
    </row>
    <row r="139" spans="1:49" x14ac:dyDescent="0.45">
      <c r="A139">
        <v>1</v>
      </c>
      <c r="B139" t="s">
        <v>1625</v>
      </c>
      <c r="C139" t="s">
        <v>74</v>
      </c>
      <c r="D139">
        <v>707268</v>
      </c>
      <c r="F139">
        <v>0</v>
      </c>
      <c r="G139">
        <v>0</v>
      </c>
      <c r="J139" t="s">
        <v>77</v>
      </c>
      <c r="L139" t="s">
        <v>77</v>
      </c>
      <c r="M139">
        <v>75000</v>
      </c>
      <c r="N139" t="s">
        <v>77</v>
      </c>
      <c r="O139">
        <v>0</v>
      </c>
      <c r="S139">
        <v>0</v>
      </c>
      <c r="T139" t="s">
        <v>77</v>
      </c>
      <c r="U139">
        <v>0</v>
      </c>
      <c r="W139" t="s">
        <v>77</v>
      </c>
      <c r="X139" t="s">
        <v>77</v>
      </c>
      <c r="Y139" t="s">
        <v>77</v>
      </c>
      <c r="Z139">
        <v>0</v>
      </c>
      <c r="AA139" t="s">
        <v>77</v>
      </c>
      <c r="AB139">
        <v>376442</v>
      </c>
      <c r="AD139">
        <v>0</v>
      </c>
      <c r="AE139">
        <v>41700</v>
      </c>
      <c r="AF139">
        <v>0</v>
      </c>
      <c r="AH139" t="s">
        <v>77</v>
      </c>
      <c r="AK139" t="s">
        <v>77</v>
      </c>
      <c r="AL139" t="s">
        <v>77</v>
      </c>
      <c r="AN139" t="s">
        <v>77</v>
      </c>
      <c r="AS139">
        <v>0</v>
      </c>
      <c r="AT139" t="s">
        <v>77</v>
      </c>
      <c r="AU139" t="s">
        <v>77</v>
      </c>
      <c r="AV139" t="s">
        <v>77</v>
      </c>
      <c r="AW139">
        <v>707268</v>
      </c>
    </row>
    <row r="140" spans="1:49" x14ac:dyDescent="0.45">
      <c r="A140">
        <v>1</v>
      </c>
      <c r="B140" t="s">
        <v>1625</v>
      </c>
      <c r="C140" t="s">
        <v>74</v>
      </c>
      <c r="D140">
        <v>703242</v>
      </c>
      <c r="E140">
        <v>0</v>
      </c>
      <c r="F140">
        <v>0</v>
      </c>
      <c r="G140">
        <v>0</v>
      </c>
      <c r="H140">
        <v>0</v>
      </c>
      <c r="I140">
        <v>0</v>
      </c>
      <c r="J140" t="s">
        <v>77</v>
      </c>
      <c r="L140" t="s">
        <v>98</v>
      </c>
      <c r="M140">
        <v>75000</v>
      </c>
      <c r="N140" t="s">
        <v>77</v>
      </c>
      <c r="O140">
        <v>0</v>
      </c>
      <c r="P140">
        <v>0</v>
      </c>
      <c r="Q140">
        <v>0</v>
      </c>
      <c r="R140">
        <v>0</v>
      </c>
      <c r="S140">
        <v>0</v>
      </c>
      <c r="T140" t="s">
        <v>77</v>
      </c>
      <c r="U140">
        <v>0</v>
      </c>
      <c r="V140">
        <v>0</v>
      </c>
      <c r="W140" t="s">
        <v>77</v>
      </c>
      <c r="X140" t="s">
        <v>77</v>
      </c>
      <c r="Y140" t="s">
        <v>98</v>
      </c>
      <c r="Z140">
        <v>0</v>
      </c>
      <c r="AA140" t="s">
        <v>77</v>
      </c>
      <c r="AB140">
        <v>373429</v>
      </c>
      <c r="AC140">
        <v>0</v>
      </c>
      <c r="AD140">
        <v>0</v>
      </c>
      <c r="AE140">
        <v>41700</v>
      </c>
      <c r="AF140">
        <v>0</v>
      </c>
      <c r="AH140" t="s">
        <v>98</v>
      </c>
      <c r="AK140" t="s">
        <v>77</v>
      </c>
      <c r="AL140" t="s">
        <v>77</v>
      </c>
      <c r="AN140" t="s">
        <v>77</v>
      </c>
      <c r="AO140">
        <v>0</v>
      </c>
      <c r="AS140">
        <v>0</v>
      </c>
      <c r="AT140" t="s">
        <v>77</v>
      </c>
      <c r="AU140" t="s">
        <v>98</v>
      </c>
      <c r="AV140" t="s">
        <v>77</v>
      </c>
      <c r="AW140">
        <v>0</v>
      </c>
    </row>
    <row r="141" spans="1:49" x14ac:dyDescent="0.45">
      <c r="A141">
        <v>1</v>
      </c>
      <c r="B141" t="s">
        <v>1625</v>
      </c>
      <c r="C141" t="s">
        <v>78</v>
      </c>
      <c r="D141">
        <v>249543</v>
      </c>
      <c r="J141" t="s">
        <v>77</v>
      </c>
      <c r="L141" t="s">
        <v>77</v>
      </c>
      <c r="N141" t="s">
        <v>77</v>
      </c>
      <c r="Q141">
        <v>249543</v>
      </c>
      <c r="T141" t="s">
        <v>77</v>
      </c>
      <c r="W141" t="s">
        <v>77</v>
      </c>
      <c r="X141" t="s">
        <v>77</v>
      </c>
      <c r="Y141" t="s">
        <v>77</v>
      </c>
      <c r="AA141" t="s">
        <v>77</v>
      </c>
      <c r="AH141" t="s">
        <v>77</v>
      </c>
      <c r="AK141" t="s">
        <v>77</v>
      </c>
      <c r="AL141" t="s">
        <v>77</v>
      </c>
      <c r="AN141" t="s">
        <v>77</v>
      </c>
      <c r="AT141" t="s">
        <v>77</v>
      </c>
      <c r="AU141" t="s">
        <v>77</v>
      </c>
      <c r="AV141" t="s">
        <v>77</v>
      </c>
      <c r="AW141">
        <v>249543</v>
      </c>
    </row>
    <row r="142" spans="1:49" x14ac:dyDescent="0.45">
      <c r="A142">
        <v>1</v>
      </c>
      <c r="B142" t="s">
        <v>1625</v>
      </c>
      <c r="C142" t="s">
        <v>78</v>
      </c>
      <c r="D142">
        <v>249543</v>
      </c>
      <c r="E142">
        <v>0</v>
      </c>
      <c r="F142">
        <v>0</v>
      </c>
      <c r="G142">
        <v>0</v>
      </c>
      <c r="H142">
        <v>18000</v>
      </c>
      <c r="I142">
        <v>0</v>
      </c>
      <c r="J142" t="s">
        <v>77</v>
      </c>
      <c r="L142" t="s">
        <v>98</v>
      </c>
      <c r="M142">
        <v>0</v>
      </c>
      <c r="N142" t="s">
        <v>77</v>
      </c>
      <c r="O142">
        <v>39400</v>
      </c>
      <c r="P142">
        <v>100</v>
      </c>
      <c r="Q142">
        <v>146150</v>
      </c>
      <c r="R142">
        <v>41000</v>
      </c>
      <c r="S142">
        <v>0</v>
      </c>
      <c r="T142" t="s">
        <v>77</v>
      </c>
      <c r="U142">
        <v>0</v>
      </c>
      <c r="V142">
        <v>0</v>
      </c>
      <c r="W142" t="s">
        <v>77</v>
      </c>
      <c r="X142" t="s">
        <v>77</v>
      </c>
      <c r="Y142" t="s">
        <v>98</v>
      </c>
      <c r="Z142">
        <v>0</v>
      </c>
      <c r="AA142" t="s">
        <v>77</v>
      </c>
      <c r="AB142">
        <v>0</v>
      </c>
      <c r="AC142">
        <v>0</v>
      </c>
      <c r="AD142">
        <v>0</v>
      </c>
      <c r="AE142">
        <v>0</v>
      </c>
      <c r="AF142">
        <v>0</v>
      </c>
      <c r="AH142" t="s">
        <v>98</v>
      </c>
      <c r="AK142" t="s">
        <v>77</v>
      </c>
      <c r="AL142" t="s">
        <v>77</v>
      </c>
      <c r="AN142" t="s">
        <v>77</v>
      </c>
      <c r="AO142">
        <v>0</v>
      </c>
      <c r="AS142">
        <v>0</v>
      </c>
      <c r="AT142" t="s">
        <v>77</v>
      </c>
      <c r="AU142" t="s">
        <v>98</v>
      </c>
      <c r="AV142" t="s">
        <v>77</v>
      </c>
      <c r="AW142">
        <v>0</v>
      </c>
    </row>
    <row r="143" spans="1:49" x14ac:dyDescent="0.45">
      <c r="A143">
        <v>1</v>
      </c>
      <c r="B143" t="s">
        <v>1625</v>
      </c>
      <c r="C143" t="s">
        <v>878</v>
      </c>
      <c r="D143">
        <v>40076</v>
      </c>
      <c r="F143">
        <v>0</v>
      </c>
      <c r="G143">
        <v>0</v>
      </c>
      <c r="J143" t="s">
        <v>77</v>
      </c>
      <c r="L143" t="s">
        <v>77</v>
      </c>
      <c r="M143">
        <v>0</v>
      </c>
      <c r="N143" t="s">
        <v>77</v>
      </c>
      <c r="O143">
        <v>0</v>
      </c>
      <c r="S143">
        <v>0</v>
      </c>
      <c r="T143" t="s">
        <v>77</v>
      </c>
      <c r="U143">
        <v>0</v>
      </c>
      <c r="W143" t="s">
        <v>77</v>
      </c>
      <c r="X143" t="s">
        <v>77</v>
      </c>
      <c r="Y143" t="s">
        <v>77</v>
      </c>
      <c r="Z143">
        <v>0</v>
      </c>
      <c r="AA143" t="s">
        <v>77</v>
      </c>
      <c r="AB143">
        <v>33396</v>
      </c>
      <c r="AD143">
        <v>0</v>
      </c>
      <c r="AE143">
        <v>0</v>
      </c>
      <c r="AF143">
        <v>0</v>
      </c>
      <c r="AH143" t="s">
        <v>77</v>
      </c>
      <c r="AK143" t="s">
        <v>77</v>
      </c>
      <c r="AL143" t="s">
        <v>77</v>
      </c>
      <c r="AN143" t="s">
        <v>77</v>
      </c>
      <c r="AS143">
        <v>0</v>
      </c>
      <c r="AT143" t="s">
        <v>77</v>
      </c>
      <c r="AU143" t="s">
        <v>77</v>
      </c>
      <c r="AV143" t="s">
        <v>77</v>
      </c>
      <c r="AW143">
        <v>40076</v>
      </c>
    </row>
    <row r="144" spans="1:49" x14ac:dyDescent="0.45">
      <c r="A144">
        <v>1</v>
      </c>
      <c r="B144" t="s">
        <v>1625</v>
      </c>
      <c r="C144" t="s">
        <v>81</v>
      </c>
      <c r="D144">
        <v>5659</v>
      </c>
      <c r="F144">
        <v>0</v>
      </c>
      <c r="G144">
        <v>0</v>
      </c>
      <c r="J144" t="s">
        <v>77</v>
      </c>
      <c r="L144" t="s">
        <v>77</v>
      </c>
      <c r="M144">
        <v>0</v>
      </c>
      <c r="N144" t="s">
        <v>77</v>
      </c>
      <c r="O144">
        <v>0</v>
      </c>
      <c r="S144">
        <v>0</v>
      </c>
      <c r="T144" t="s">
        <v>77</v>
      </c>
      <c r="U144">
        <v>0</v>
      </c>
      <c r="W144" t="s">
        <v>77</v>
      </c>
      <c r="X144" t="s">
        <v>77</v>
      </c>
      <c r="Y144" t="s">
        <v>77</v>
      </c>
      <c r="Z144">
        <v>0</v>
      </c>
      <c r="AA144" t="s">
        <v>77</v>
      </c>
      <c r="AB144">
        <v>4576</v>
      </c>
      <c r="AD144">
        <v>0</v>
      </c>
      <c r="AE144">
        <v>0</v>
      </c>
      <c r="AF144">
        <v>0</v>
      </c>
      <c r="AH144" t="s">
        <v>77</v>
      </c>
      <c r="AK144" t="s">
        <v>77</v>
      </c>
      <c r="AL144" t="s">
        <v>77</v>
      </c>
      <c r="AN144" t="s">
        <v>77</v>
      </c>
      <c r="AS144">
        <v>0</v>
      </c>
      <c r="AT144" t="s">
        <v>77</v>
      </c>
      <c r="AU144" t="s">
        <v>77</v>
      </c>
      <c r="AV144" t="s">
        <v>77</v>
      </c>
      <c r="AW144">
        <v>5659</v>
      </c>
    </row>
    <row r="145" spans="1:49" x14ac:dyDescent="0.45">
      <c r="A145">
        <v>0</v>
      </c>
      <c r="B145" t="s">
        <v>1626</v>
      </c>
      <c r="C145" t="s">
        <v>74</v>
      </c>
      <c r="D145">
        <v>1799363.91</v>
      </c>
      <c r="J145" t="s">
        <v>77</v>
      </c>
      <c r="L145" t="s">
        <v>77</v>
      </c>
      <c r="N145" t="s">
        <v>77</v>
      </c>
      <c r="T145" t="s">
        <v>77</v>
      </c>
      <c r="W145" t="s">
        <v>77</v>
      </c>
      <c r="X145" t="s">
        <v>77</v>
      </c>
      <c r="Y145" t="s">
        <v>77</v>
      </c>
      <c r="AA145" t="s">
        <v>77</v>
      </c>
      <c r="AH145" t="s">
        <v>77</v>
      </c>
      <c r="AK145" t="s">
        <v>77</v>
      </c>
      <c r="AL145" t="s">
        <v>77</v>
      </c>
      <c r="AN145" t="s">
        <v>77</v>
      </c>
      <c r="AT145" t="s">
        <v>77</v>
      </c>
      <c r="AU145" t="s">
        <v>77</v>
      </c>
      <c r="AV145" t="s">
        <v>77</v>
      </c>
      <c r="AW145">
        <v>1799363.91</v>
      </c>
    </row>
    <row r="146" spans="1:49" x14ac:dyDescent="0.45">
      <c r="A146">
        <v>0</v>
      </c>
      <c r="B146" t="s">
        <v>1626</v>
      </c>
      <c r="C146" t="s">
        <v>74</v>
      </c>
      <c r="D146">
        <v>1860468.77</v>
      </c>
      <c r="J146" t="s">
        <v>77</v>
      </c>
      <c r="L146" t="s">
        <v>77</v>
      </c>
      <c r="N146" t="s">
        <v>77</v>
      </c>
      <c r="T146" t="s">
        <v>77</v>
      </c>
      <c r="W146" t="s">
        <v>77</v>
      </c>
      <c r="X146" t="s">
        <v>77</v>
      </c>
      <c r="Y146" t="s">
        <v>77</v>
      </c>
      <c r="AA146" t="s">
        <v>77</v>
      </c>
      <c r="AH146" t="s">
        <v>77</v>
      </c>
      <c r="AK146" t="s">
        <v>77</v>
      </c>
      <c r="AL146" t="s">
        <v>77</v>
      </c>
      <c r="AN146" t="s">
        <v>77</v>
      </c>
      <c r="AT146" t="s">
        <v>77</v>
      </c>
      <c r="AU146" t="s">
        <v>77</v>
      </c>
      <c r="AV146" t="s">
        <v>77</v>
      </c>
      <c r="AW146">
        <v>1860468.77</v>
      </c>
    </row>
    <row r="147" spans="1:49" x14ac:dyDescent="0.45">
      <c r="A147">
        <v>0</v>
      </c>
      <c r="B147" t="s">
        <v>1626</v>
      </c>
      <c r="C147" t="s">
        <v>74</v>
      </c>
      <c r="D147">
        <v>2088989.94</v>
      </c>
      <c r="J147" t="s">
        <v>77</v>
      </c>
      <c r="L147" t="s">
        <v>77</v>
      </c>
      <c r="N147" t="s">
        <v>77</v>
      </c>
      <c r="T147" t="s">
        <v>77</v>
      </c>
      <c r="W147" t="s">
        <v>77</v>
      </c>
      <c r="X147" t="s">
        <v>77</v>
      </c>
      <c r="Y147" t="s">
        <v>77</v>
      </c>
      <c r="AA147" t="s">
        <v>77</v>
      </c>
      <c r="AH147" t="s">
        <v>77</v>
      </c>
      <c r="AK147" t="s">
        <v>77</v>
      </c>
      <c r="AL147" t="s">
        <v>77</v>
      </c>
      <c r="AN147" t="s">
        <v>77</v>
      </c>
      <c r="AT147" t="s">
        <v>77</v>
      </c>
      <c r="AU147" t="s">
        <v>77</v>
      </c>
      <c r="AV147" t="s">
        <v>77</v>
      </c>
      <c r="AW147">
        <v>2088989.94</v>
      </c>
    </row>
    <row r="148" spans="1:49" x14ac:dyDescent="0.45">
      <c r="A148">
        <v>1</v>
      </c>
      <c r="B148" t="s">
        <v>1626</v>
      </c>
      <c r="C148" t="s">
        <v>74</v>
      </c>
      <c r="D148">
        <v>1721874</v>
      </c>
      <c r="E148">
        <v>0</v>
      </c>
      <c r="F148">
        <v>0</v>
      </c>
      <c r="G148">
        <v>0</v>
      </c>
      <c r="H148">
        <v>0</v>
      </c>
      <c r="I148">
        <v>0</v>
      </c>
      <c r="J148" t="s">
        <v>77</v>
      </c>
      <c r="L148" t="s">
        <v>98</v>
      </c>
      <c r="M148">
        <v>110000</v>
      </c>
      <c r="N148" t="s">
        <v>77</v>
      </c>
      <c r="O148">
        <v>0</v>
      </c>
      <c r="P148">
        <v>0</v>
      </c>
      <c r="Q148">
        <v>0</v>
      </c>
      <c r="R148">
        <v>0</v>
      </c>
      <c r="S148">
        <v>108150</v>
      </c>
      <c r="T148" t="s">
        <v>77</v>
      </c>
      <c r="U148">
        <v>8650</v>
      </c>
      <c r="V148">
        <v>0</v>
      </c>
      <c r="W148" t="s">
        <v>77</v>
      </c>
      <c r="X148" t="s">
        <v>77</v>
      </c>
      <c r="Y148" t="s">
        <v>98</v>
      </c>
      <c r="Z148">
        <v>210391</v>
      </c>
      <c r="AA148" t="s">
        <v>77</v>
      </c>
      <c r="AB148">
        <v>0</v>
      </c>
      <c r="AC148">
        <v>0</v>
      </c>
      <c r="AD148">
        <v>0</v>
      </c>
      <c r="AE148">
        <v>318079</v>
      </c>
      <c r="AF148">
        <v>0</v>
      </c>
      <c r="AH148" t="s">
        <v>98</v>
      </c>
      <c r="AK148" t="s">
        <v>77</v>
      </c>
      <c r="AL148" t="s">
        <v>77</v>
      </c>
      <c r="AN148" t="s">
        <v>77</v>
      </c>
      <c r="AO148">
        <v>0</v>
      </c>
      <c r="AS148">
        <v>0</v>
      </c>
      <c r="AT148" t="s">
        <v>77</v>
      </c>
      <c r="AU148" t="s">
        <v>98</v>
      </c>
      <c r="AV148" t="s">
        <v>77</v>
      </c>
      <c r="AW148">
        <v>0</v>
      </c>
    </row>
    <row r="149" spans="1:49" x14ac:dyDescent="0.45">
      <c r="A149">
        <v>0</v>
      </c>
      <c r="B149" t="s">
        <v>1626</v>
      </c>
      <c r="C149" t="s">
        <v>78</v>
      </c>
      <c r="D149">
        <v>275128.5</v>
      </c>
      <c r="J149" t="s">
        <v>77</v>
      </c>
      <c r="L149" t="s">
        <v>77</v>
      </c>
      <c r="N149" t="s">
        <v>77</v>
      </c>
      <c r="T149" t="s">
        <v>77</v>
      </c>
      <c r="W149" t="s">
        <v>77</v>
      </c>
      <c r="X149" t="s">
        <v>77</v>
      </c>
      <c r="Y149" t="s">
        <v>77</v>
      </c>
      <c r="AA149" t="s">
        <v>77</v>
      </c>
      <c r="AH149" t="s">
        <v>77</v>
      </c>
      <c r="AK149" t="s">
        <v>77</v>
      </c>
      <c r="AL149" t="s">
        <v>77</v>
      </c>
      <c r="AN149" t="s">
        <v>77</v>
      </c>
      <c r="AT149" t="s">
        <v>77</v>
      </c>
      <c r="AU149" t="s">
        <v>77</v>
      </c>
      <c r="AV149" t="s">
        <v>77</v>
      </c>
      <c r="AW149">
        <v>0</v>
      </c>
    </row>
    <row r="150" spans="1:49" x14ac:dyDescent="0.45">
      <c r="A150">
        <v>0</v>
      </c>
      <c r="B150" t="s">
        <v>1626</v>
      </c>
      <c r="C150" t="s">
        <v>78</v>
      </c>
      <c r="D150">
        <v>250700</v>
      </c>
      <c r="J150" t="s">
        <v>77</v>
      </c>
      <c r="L150" t="s">
        <v>77</v>
      </c>
      <c r="N150" t="s">
        <v>77</v>
      </c>
      <c r="T150" t="s">
        <v>77</v>
      </c>
      <c r="W150" t="s">
        <v>77</v>
      </c>
      <c r="X150" t="s">
        <v>77</v>
      </c>
      <c r="Y150" t="s">
        <v>77</v>
      </c>
      <c r="AA150" t="s">
        <v>77</v>
      </c>
      <c r="AH150" t="s">
        <v>77</v>
      </c>
      <c r="AK150" t="s">
        <v>77</v>
      </c>
      <c r="AL150" t="s">
        <v>77</v>
      </c>
      <c r="AN150" t="s">
        <v>77</v>
      </c>
      <c r="AT150" t="s">
        <v>77</v>
      </c>
      <c r="AU150" t="s">
        <v>77</v>
      </c>
      <c r="AV150" t="s">
        <v>77</v>
      </c>
      <c r="AW150">
        <v>0</v>
      </c>
    </row>
    <row r="151" spans="1:49" x14ac:dyDescent="0.45">
      <c r="A151">
        <v>1</v>
      </c>
      <c r="B151" t="s">
        <v>1626</v>
      </c>
      <c r="C151" t="s">
        <v>78</v>
      </c>
      <c r="D151">
        <v>269721</v>
      </c>
      <c r="E151">
        <v>0</v>
      </c>
      <c r="F151">
        <v>0</v>
      </c>
      <c r="G151">
        <v>0</v>
      </c>
      <c r="H151">
        <v>2250</v>
      </c>
      <c r="I151">
        <v>0</v>
      </c>
      <c r="J151" t="s">
        <v>77</v>
      </c>
      <c r="L151" t="s">
        <v>98</v>
      </c>
      <c r="M151">
        <v>0</v>
      </c>
      <c r="N151" t="s">
        <v>77</v>
      </c>
      <c r="O151">
        <v>171762</v>
      </c>
      <c r="P151">
        <v>12550</v>
      </c>
      <c r="Q151">
        <v>63950</v>
      </c>
      <c r="R151">
        <v>14000</v>
      </c>
      <c r="S151">
        <v>0</v>
      </c>
      <c r="T151" t="s">
        <v>77</v>
      </c>
      <c r="U151">
        <v>0</v>
      </c>
      <c r="V151">
        <v>0</v>
      </c>
      <c r="W151" t="s">
        <v>77</v>
      </c>
      <c r="X151" t="s">
        <v>77</v>
      </c>
      <c r="Y151" t="s">
        <v>98</v>
      </c>
      <c r="Z151">
        <v>0</v>
      </c>
      <c r="AA151" t="s">
        <v>77</v>
      </c>
      <c r="AB151">
        <v>0</v>
      </c>
      <c r="AC151">
        <v>0</v>
      </c>
      <c r="AD151">
        <v>0</v>
      </c>
      <c r="AE151">
        <v>0</v>
      </c>
      <c r="AF151">
        <v>0</v>
      </c>
      <c r="AH151" t="s">
        <v>98</v>
      </c>
      <c r="AK151" t="s">
        <v>77</v>
      </c>
      <c r="AL151" t="s">
        <v>77</v>
      </c>
      <c r="AN151" t="s">
        <v>77</v>
      </c>
      <c r="AO151">
        <v>0</v>
      </c>
      <c r="AS151">
        <v>0</v>
      </c>
      <c r="AT151" t="s">
        <v>77</v>
      </c>
      <c r="AU151" t="s">
        <v>98</v>
      </c>
      <c r="AV151" t="s">
        <v>77</v>
      </c>
      <c r="AW151">
        <v>0</v>
      </c>
    </row>
    <row r="152" spans="1:49" x14ac:dyDescent="0.45">
      <c r="A152">
        <v>1</v>
      </c>
      <c r="B152" t="s">
        <v>1626</v>
      </c>
      <c r="C152" t="s">
        <v>80</v>
      </c>
      <c r="D152">
        <v>613500</v>
      </c>
      <c r="E152">
        <v>0</v>
      </c>
      <c r="F152">
        <v>0</v>
      </c>
      <c r="G152">
        <v>0</v>
      </c>
      <c r="H152">
        <v>0</v>
      </c>
      <c r="I152">
        <v>0</v>
      </c>
      <c r="J152" t="s">
        <v>77</v>
      </c>
      <c r="L152" t="s">
        <v>892</v>
      </c>
      <c r="M152">
        <v>0</v>
      </c>
      <c r="N152" t="s">
        <v>77</v>
      </c>
      <c r="O152">
        <v>0</v>
      </c>
      <c r="P152">
        <v>0</v>
      </c>
      <c r="Q152">
        <v>0</v>
      </c>
      <c r="R152">
        <v>0</v>
      </c>
      <c r="S152">
        <v>0</v>
      </c>
      <c r="T152" t="s">
        <v>77</v>
      </c>
      <c r="U152">
        <v>0</v>
      </c>
      <c r="V152">
        <v>35150</v>
      </c>
      <c r="W152" t="s">
        <v>77</v>
      </c>
      <c r="X152" t="s">
        <v>77</v>
      </c>
      <c r="Y152" t="s">
        <v>98</v>
      </c>
      <c r="Z152">
        <v>0</v>
      </c>
      <c r="AA152" t="s">
        <v>77</v>
      </c>
      <c r="AB152">
        <v>0</v>
      </c>
      <c r="AC152">
        <v>0</v>
      </c>
      <c r="AD152">
        <v>0</v>
      </c>
      <c r="AE152">
        <v>0</v>
      </c>
      <c r="AF152">
        <v>0</v>
      </c>
      <c r="AH152" t="s">
        <v>98</v>
      </c>
      <c r="AK152" t="s">
        <v>77</v>
      </c>
      <c r="AL152" t="s">
        <v>77</v>
      </c>
      <c r="AN152" t="s">
        <v>77</v>
      </c>
      <c r="AO152">
        <v>0</v>
      </c>
      <c r="AS152">
        <v>0</v>
      </c>
      <c r="AT152" t="s">
        <v>77</v>
      </c>
      <c r="AU152" t="s">
        <v>893</v>
      </c>
      <c r="AV152" t="s">
        <v>77</v>
      </c>
      <c r="AW152">
        <v>0</v>
      </c>
    </row>
    <row r="153" spans="1:49" x14ac:dyDescent="0.45">
      <c r="A153">
        <v>0</v>
      </c>
      <c r="B153" t="s">
        <v>1624</v>
      </c>
      <c r="C153" t="s">
        <v>74</v>
      </c>
      <c r="D153">
        <v>966776.52500000002</v>
      </c>
      <c r="J153" t="s">
        <v>77</v>
      </c>
      <c r="L153" t="s">
        <v>77</v>
      </c>
      <c r="N153" t="s">
        <v>77</v>
      </c>
      <c r="T153" t="s">
        <v>77</v>
      </c>
      <c r="W153" t="s">
        <v>77</v>
      </c>
      <c r="X153" t="s">
        <v>77</v>
      </c>
      <c r="Y153" t="s">
        <v>77</v>
      </c>
      <c r="AA153" t="s">
        <v>77</v>
      </c>
      <c r="AH153" t="s">
        <v>77</v>
      </c>
      <c r="AK153" t="s">
        <v>77</v>
      </c>
      <c r="AL153" t="s">
        <v>77</v>
      </c>
      <c r="AN153" t="s">
        <v>77</v>
      </c>
      <c r="AT153" t="s">
        <v>77</v>
      </c>
      <c r="AU153" t="s">
        <v>77</v>
      </c>
      <c r="AV153" t="s">
        <v>77</v>
      </c>
      <c r="AW153">
        <v>966776.52500000002</v>
      </c>
    </row>
    <row r="154" spans="1:49" x14ac:dyDescent="0.45">
      <c r="A154">
        <v>0</v>
      </c>
      <c r="B154" t="s">
        <v>1624</v>
      </c>
      <c r="C154" t="s">
        <v>74</v>
      </c>
      <c r="D154">
        <v>999838</v>
      </c>
      <c r="J154" t="s">
        <v>77</v>
      </c>
      <c r="L154" t="s">
        <v>77</v>
      </c>
      <c r="N154" t="s">
        <v>77</v>
      </c>
      <c r="T154" t="s">
        <v>77</v>
      </c>
      <c r="W154" t="s">
        <v>77</v>
      </c>
      <c r="X154" t="s">
        <v>77</v>
      </c>
      <c r="Y154" t="s">
        <v>77</v>
      </c>
      <c r="AA154" t="s">
        <v>77</v>
      </c>
      <c r="AH154" t="s">
        <v>77</v>
      </c>
      <c r="AK154" t="s">
        <v>77</v>
      </c>
      <c r="AL154" t="s">
        <v>77</v>
      </c>
      <c r="AN154" t="s">
        <v>77</v>
      </c>
      <c r="AT154" t="s">
        <v>77</v>
      </c>
      <c r="AU154" t="s">
        <v>77</v>
      </c>
      <c r="AV154" t="s">
        <v>77</v>
      </c>
      <c r="AW154">
        <v>999838</v>
      </c>
    </row>
    <row r="155" spans="1:49" x14ac:dyDescent="0.45">
      <c r="A155">
        <v>1</v>
      </c>
      <c r="B155" t="s">
        <v>1624</v>
      </c>
      <c r="C155" t="s">
        <v>74</v>
      </c>
      <c r="D155">
        <v>931749.96</v>
      </c>
      <c r="E155">
        <v>0</v>
      </c>
      <c r="F155">
        <v>69875</v>
      </c>
      <c r="G155">
        <v>44350</v>
      </c>
      <c r="H155">
        <v>0</v>
      </c>
      <c r="I155">
        <v>0</v>
      </c>
      <c r="J155" t="s">
        <v>77</v>
      </c>
      <c r="L155" t="s">
        <v>98</v>
      </c>
      <c r="M155">
        <v>87000</v>
      </c>
      <c r="N155" t="s">
        <v>77</v>
      </c>
      <c r="O155">
        <v>0</v>
      </c>
      <c r="P155">
        <v>0</v>
      </c>
      <c r="Q155">
        <v>0</v>
      </c>
      <c r="R155">
        <v>0</v>
      </c>
      <c r="S155">
        <v>82000</v>
      </c>
      <c r="T155" t="s">
        <v>77</v>
      </c>
      <c r="U155">
        <v>4900</v>
      </c>
      <c r="V155">
        <v>0</v>
      </c>
      <c r="W155" t="s">
        <v>77</v>
      </c>
      <c r="X155" t="s">
        <v>77</v>
      </c>
      <c r="Y155" t="s">
        <v>98</v>
      </c>
      <c r="Z155">
        <v>97200</v>
      </c>
      <c r="AA155" t="s">
        <v>77</v>
      </c>
      <c r="AB155">
        <v>0</v>
      </c>
      <c r="AC155">
        <v>0</v>
      </c>
      <c r="AD155">
        <v>6925</v>
      </c>
      <c r="AE155">
        <v>104956.8</v>
      </c>
      <c r="AF155">
        <v>0</v>
      </c>
      <c r="AH155" t="s">
        <v>98</v>
      </c>
      <c r="AK155" t="s">
        <v>77</v>
      </c>
      <c r="AL155" t="s">
        <v>77</v>
      </c>
      <c r="AN155" t="s">
        <v>77</v>
      </c>
      <c r="AO155">
        <v>0</v>
      </c>
      <c r="AS155">
        <v>0</v>
      </c>
      <c r="AT155" t="s">
        <v>77</v>
      </c>
      <c r="AU155" t="s">
        <v>98</v>
      </c>
      <c r="AV155" t="s">
        <v>77</v>
      </c>
      <c r="AW155">
        <v>0</v>
      </c>
    </row>
    <row r="156" spans="1:49" x14ac:dyDescent="0.45">
      <c r="A156">
        <v>0</v>
      </c>
      <c r="B156" t="s">
        <v>1624</v>
      </c>
      <c r="C156" t="s">
        <v>78</v>
      </c>
      <c r="D156">
        <v>172667.1563</v>
      </c>
      <c r="J156" t="s">
        <v>77</v>
      </c>
      <c r="L156" t="s">
        <v>77</v>
      </c>
      <c r="N156" t="s">
        <v>77</v>
      </c>
      <c r="T156" t="s">
        <v>77</v>
      </c>
      <c r="W156" t="s">
        <v>77</v>
      </c>
      <c r="X156" t="s">
        <v>77</v>
      </c>
      <c r="Y156" t="s">
        <v>77</v>
      </c>
      <c r="AA156" t="s">
        <v>77</v>
      </c>
      <c r="AH156" t="s">
        <v>77</v>
      </c>
      <c r="AK156" t="s">
        <v>77</v>
      </c>
      <c r="AL156" t="s">
        <v>77</v>
      </c>
      <c r="AN156" t="s">
        <v>77</v>
      </c>
      <c r="AT156" t="s">
        <v>77</v>
      </c>
      <c r="AU156" t="s">
        <v>77</v>
      </c>
      <c r="AV156" t="s">
        <v>77</v>
      </c>
      <c r="AW156">
        <v>0</v>
      </c>
    </row>
    <row r="157" spans="1:49" x14ac:dyDescent="0.45">
      <c r="A157">
        <v>0</v>
      </c>
      <c r="B157" t="s">
        <v>1624</v>
      </c>
      <c r="C157" t="s">
        <v>78</v>
      </c>
      <c r="D157">
        <v>163679.6563</v>
      </c>
      <c r="J157" t="s">
        <v>77</v>
      </c>
      <c r="L157" t="s">
        <v>77</v>
      </c>
      <c r="N157" t="s">
        <v>77</v>
      </c>
      <c r="T157" t="s">
        <v>77</v>
      </c>
      <c r="W157" t="s">
        <v>77</v>
      </c>
      <c r="X157" t="s">
        <v>77</v>
      </c>
      <c r="Y157" t="s">
        <v>77</v>
      </c>
      <c r="AA157" t="s">
        <v>77</v>
      </c>
      <c r="AH157" t="s">
        <v>77</v>
      </c>
      <c r="AK157" t="s">
        <v>77</v>
      </c>
      <c r="AL157" t="s">
        <v>77</v>
      </c>
      <c r="AN157" t="s">
        <v>77</v>
      </c>
      <c r="AT157" t="s">
        <v>77</v>
      </c>
      <c r="AU157" t="s">
        <v>77</v>
      </c>
      <c r="AV157" t="s">
        <v>77</v>
      </c>
      <c r="AW157">
        <v>0</v>
      </c>
    </row>
    <row r="158" spans="1:49" x14ac:dyDescent="0.45">
      <c r="A158">
        <v>0</v>
      </c>
      <c r="B158" t="s">
        <v>1624</v>
      </c>
      <c r="C158" t="s">
        <v>78</v>
      </c>
      <c r="D158">
        <v>216608.6</v>
      </c>
      <c r="J158" t="s">
        <v>77</v>
      </c>
      <c r="L158" t="s">
        <v>77</v>
      </c>
      <c r="N158" t="s">
        <v>77</v>
      </c>
      <c r="T158" t="s">
        <v>77</v>
      </c>
      <c r="W158" t="s">
        <v>77</v>
      </c>
      <c r="X158" t="s">
        <v>77</v>
      </c>
      <c r="Y158" t="s">
        <v>77</v>
      </c>
      <c r="AA158" t="s">
        <v>77</v>
      </c>
      <c r="AH158" t="s">
        <v>77</v>
      </c>
      <c r="AK158" t="s">
        <v>77</v>
      </c>
      <c r="AL158" t="s">
        <v>77</v>
      </c>
      <c r="AN158" t="s">
        <v>77</v>
      </c>
      <c r="AT158" t="s">
        <v>77</v>
      </c>
      <c r="AU158" t="s">
        <v>77</v>
      </c>
      <c r="AV158" t="s">
        <v>77</v>
      </c>
      <c r="AW158">
        <v>0</v>
      </c>
    </row>
    <row r="159" spans="1:49" x14ac:dyDescent="0.45">
      <c r="A159">
        <v>1</v>
      </c>
      <c r="B159" t="s">
        <v>1624</v>
      </c>
      <c r="C159" t="s">
        <v>78</v>
      </c>
      <c r="D159">
        <v>158679.66</v>
      </c>
      <c r="E159">
        <v>0</v>
      </c>
      <c r="F159">
        <v>0</v>
      </c>
      <c r="G159">
        <v>0</v>
      </c>
      <c r="H159">
        <v>9575</v>
      </c>
      <c r="I159">
        <v>0</v>
      </c>
      <c r="J159" t="s">
        <v>77</v>
      </c>
      <c r="L159" t="s">
        <v>98</v>
      </c>
      <c r="M159">
        <v>0</v>
      </c>
      <c r="N159" t="s">
        <v>77</v>
      </c>
      <c r="O159">
        <v>92512</v>
      </c>
      <c r="P159">
        <v>2500</v>
      </c>
      <c r="Q159">
        <v>37200</v>
      </c>
      <c r="R159">
        <v>3700</v>
      </c>
      <c r="S159">
        <v>0</v>
      </c>
      <c r="T159" t="s">
        <v>77</v>
      </c>
      <c r="U159">
        <v>0</v>
      </c>
      <c r="V159">
        <v>0</v>
      </c>
      <c r="W159" t="s">
        <v>77</v>
      </c>
      <c r="X159" t="s">
        <v>77</v>
      </c>
      <c r="Y159" t="s">
        <v>98</v>
      </c>
      <c r="Z159">
        <v>0</v>
      </c>
      <c r="AA159" t="s">
        <v>77</v>
      </c>
      <c r="AB159">
        <v>0</v>
      </c>
      <c r="AC159">
        <v>0</v>
      </c>
      <c r="AD159">
        <v>0</v>
      </c>
      <c r="AE159">
        <v>0</v>
      </c>
      <c r="AF159">
        <v>0</v>
      </c>
      <c r="AH159" t="s">
        <v>98</v>
      </c>
      <c r="AK159" t="s">
        <v>77</v>
      </c>
      <c r="AL159" t="s">
        <v>77</v>
      </c>
      <c r="AN159" t="s">
        <v>77</v>
      </c>
      <c r="AO159">
        <v>0</v>
      </c>
      <c r="AS159">
        <v>0</v>
      </c>
      <c r="AT159" t="s">
        <v>77</v>
      </c>
      <c r="AU159" t="s">
        <v>911</v>
      </c>
      <c r="AV159" t="s">
        <v>77</v>
      </c>
      <c r="AW159">
        <v>0</v>
      </c>
    </row>
    <row r="160" spans="1:49" x14ac:dyDescent="0.45">
      <c r="A160">
        <v>1</v>
      </c>
      <c r="B160" t="s">
        <v>1624</v>
      </c>
      <c r="C160" t="s">
        <v>87</v>
      </c>
      <c r="D160">
        <v>93710</v>
      </c>
      <c r="E160">
        <v>0</v>
      </c>
      <c r="F160">
        <v>0</v>
      </c>
      <c r="G160">
        <v>0</v>
      </c>
      <c r="H160">
        <v>0</v>
      </c>
      <c r="I160">
        <v>0</v>
      </c>
      <c r="J160" t="s">
        <v>77</v>
      </c>
      <c r="L160" t="s">
        <v>98</v>
      </c>
      <c r="M160">
        <v>0</v>
      </c>
      <c r="N160" t="s">
        <v>77</v>
      </c>
      <c r="O160">
        <v>0</v>
      </c>
      <c r="P160">
        <v>0</v>
      </c>
      <c r="Q160">
        <v>0</v>
      </c>
      <c r="R160">
        <v>0</v>
      </c>
      <c r="S160">
        <v>0</v>
      </c>
      <c r="T160" t="s">
        <v>77</v>
      </c>
      <c r="U160">
        <v>0</v>
      </c>
      <c r="V160">
        <v>0</v>
      </c>
      <c r="W160" t="s">
        <v>77</v>
      </c>
      <c r="X160" t="s">
        <v>77</v>
      </c>
      <c r="Y160" t="s">
        <v>98</v>
      </c>
      <c r="Z160">
        <v>0</v>
      </c>
      <c r="AA160" t="s">
        <v>77</v>
      </c>
      <c r="AB160">
        <v>0</v>
      </c>
      <c r="AC160">
        <v>0</v>
      </c>
      <c r="AD160">
        <v>0</v>
      </c>
      <c r="AE160">
        <v>0</v>
      </c>
      <c r="AF160">
        <v>0</v>
      </c>
      <c r="AH160" t="s">
        <v>98</v>
      </c>
      <c r="AK160" t="s">
        <v>77</v>
      </c>
      <c r="AL160" t="s">
        <v>77</v>
      </c>
      <c r="AN160" t="s">
        <v>77</v>
      </c>
      <c r="AO160">
        <v>0</v>
      </c>
      <c r="AS160">
        <v>0</v>
      </c>
      <c r="AT160" t="s">
        <v>77</v>
      </c>
      <c r="AU160" t="s">
        <v>916</v>
      </c>
      <c r="AV160" t="s">
        <v>77</v>
      </c>
      <c r="AW160">
        <v>0</v>
      </c>
    </row>
    <row r="161" spans="1:49" x14ac:dyDescent="0.45">
      <c r="A161">
        <v>0</v>
      </c>
      <c r="B161" t="s">
        <v>1619</v>
      </c>
      <c r="C161" t="s">
        <v>74</v>
      </c>
      <c r="D161">
        <v>391843</v>
      </c>
      <c r="J161" t="s">
        <v>77</v>
      </c>
      <c r="L161" t="s">
        <v>77</v>
      </c>
      <c r="N161" t="s">
        <v>77</v>
      </c>
      <c r="T161" t="s">
        <v>77</v>
      </c>
      <c r="W161" t="s">
        <v>77</v>
      </c>
      <c r="X161" t="s">
        <v>77</v>
      </c>
      <c r="Y161" t="s">
        <v>77</v>
      </c>
      <c r="AA161" t="s">
        <v>77</v>
      </c>
      <c r="AH161" t="s">
        <v>77</v>
      </c>
      <c r="AK161" t="s">
        <v>77</v>
      </c>
      <c r="AL161" t="s">
        <v>77</v>
      </c>
      <c r="AN161" t="s">
        <v>77</v>
      </c>
      <c r="AT161" t="s">
        <v>77</v>
      </c>
      <c r="AU161" t="s">
        <v>77</v>
      </c>
      <c r="AV161" t="s">
        <v>77</v>
      </c>
      <c r="AW161">
        <v>391843</v>
      </c>
    </row>
    <row r="162" spans="1:49" x14ac:dyDescent="0.45">
      <c r="A162">
        <v>0</v>
      </c>
      <c r="B162" t="s">
        <v>1619</v>
      </c>
      <c r="C162" t="s">
        <v>74</v>
      </c>
      <c r="D162">
        <v>556400</v>
      </c>
      <c r="J162" t="s">
        <v>77</v>
      </c>
      <c r="L162" t="s">
        <v>77</v>
      </c>
      <c r="N162" t="s">
        <v>77</v>
      </c>
      <c r="T162" t="s">
        <v>77</v>
      </c>
      <c r="W162" t="s">
        <v>77</v>
      </c>
      <c r="X162" t="s">
        <v>77</v>
      </c>
      <c r="Y162" t="s">
        <v>77</v>
      </c>
      <c r="AA162" t="s">
        <v>77</v>
      </c>
      <c r="AH162" t="s">
        <v>77</v>
      </c>
      <c r="AK162" t="s">
        <v>77</v>
      </c>
      <c r="AL162" t="s">
        <v>77</v>
      </c>
      <c r="AN162" t="s">
        <v>77</v>
      </c>
      <c r="AT162" t="s">
        <v>77</v>
      </c>
      <c r="AU162" t="s">
        <v>77</v>
      </c>
      <c r="AV162" t="s">
        <v>77</v>
      </c>
      <c r="AW162">
        <v>556400</v>
      </c>
    </row>
    <row r="163" spans="1:49" x14ac:dyDescent="0.45">
      <c r="A163">
        <v>0</v>
      </c>
      <c r="B163" t="s">
        <v>1619</v>
      </c>
      <c r="C163" t="s">
        <v>74</v>
      </c>
      <c r="D163">
        <v>413565.02500000002</v>
      </c>
      <c r="J163" t="s">
        <v>77</v>
      </c>
      <c r="L163" t="s">
        <v>77</v>
      </c>
      <c r="N163" t="s">
        <v>77</v>
      </c>
      <c r="T163" t="s">
        <v>77</v>
      </c>
      <c r="W163" t="s">
        <v>77</v>
      </c>
      <c r="X163" t="s">
        <v>77</v>
      </c>
      <c r="Y163" t="s">
        <v>77</v>
      </c>
      <c r="AA163" t="s">
        <v>77</v>
      </c>
      <c r="AH163" t="s">
        <v>77</v>
      </c>
      <c r="AK163" t="s">
        <v>77</v>
      </c>
      <c r="AL163" t="s">
        <v>77</v>
      </c>
      <c r="AN163" t="s">
        <v>77</v>
      </c>
      <c r="AT163" t="s">
        <v>77</v>
      </c>
      <c r="AU163" t="s">
        <v>77</v>
      </c>
      <c r="AV163" t="s">
        <v>77</v>
      </c>
      <c r="AW163">
        <v>0</v>
      </c>
    </row>
    <row r="164" spans="1:49" x14ac:dyDescent="0.45">
      <c r="A164">
        <v>1</v>
      </c>
      <c r="B164" t="s">
        <v>1619</v>
      </c>
      <c r="C164" t="s">
        <v>74</v>
      </c>
      <c r="D164">
        <v>413566</v>
      </c>
      <c r="E164">
        <v>0</v>
      </c>
      <c r="F164">
        <v>0</v>
      </c>
      <c r="G164">
        <v>0</v>
      </c>
      <c r="H164">
        <v>0</v>
      </c>
      <c r="I164">
        <v>0</v>
      </c>
      <c r="J164" t="s">
        <v>77</v>
      </c>
      <c r="L164" t="s">
        <v>98</v>
      </c>
      <c r="M164">
        <v>37000</v>
      </c>
      <c r="N164" t="s">
        <v>77</v>
      </c>
      <c r="O164">
        <v>0</v>
      </c>
      <c r="P164">
        <v>0</v>
      </c>
      <c r="Q164">
        <v>0</v>
      </c>
      <c r="R164">
        <v>0</v>
      </c>
      <c r="S164">
        <v>0</v>
      </c>
      <c r="T164" t="s">
        <v>77</v>
      </c>
      <c r="U164">
        <v>0</v>
      </c>
      <c r="V164">
        <v>0</v>
      </c>
      <c r="W164" t="s">
        <v>77</v>
      </c>
      <c r="X164" t="s">
        <v>77</v>
      </c>
      <c r="Y164" t="s">
        <v>98</v>
      </c>
      <c r="Z164">
        <v>17940</v>
      </c>
      <c r="AA164" t="s">
        <v>77</v>
      </c>
      <c r="AB164">
        <v>202060</v>
      </c>
      <c r="AC164">
        <v>0</v>
      </c>
      <c r="AD164">
        <v>0</v>
      </c>
      <c r="AE164">
        <v>54473</v>
      </c>
      <c r="AF164">
        <v>0</v>
      </c>
      <c r="AH164" t="s">
        <v>98</v>
      </c>
      <c r="AK164" t="s">
        <v>77</v>
      </c>
      <c r="AL164" t="s">
        <v>77</v>
      </c>
      <c r="AN164" t="s">
        <v>77</v>
      </c>
      <c r="AO164">
        <v>0</v>
      </c>
      <c r="AS164">
        <v>0</v>
      </c>
      <c r="AT164" t="s">
        <v>77</v>
      </c>
      <c r="AU164" t="s">
        <v>98</v>
      </c>
      <c r="AV164" t="s">
        <v>77</v>
      </c>
      <c r="AW164">
        <v>0</v>
      </c>
    </row>
    <row r="165" spans="1:49" x14ac:dyDescent="0.45">
      <c r="A165">
        <v>0</v>
      </c>
      <c r="B165" t="s">
        <v>1619</v>
      </c>
      <c r="C165" t="s">
        <v>78</v>
      </c>
      <c r="D165">
        <v>86455</v>
      </c>
      <c r="J165" t="s">
        <v>77</v>
      </c>
      <c r="L165" t="s">
        <v>77</v>
      </c>
      <c r="N165" t="s">
        <v>77</v>
      </c>
      <c r="T165" t="s">
        <v>77</v>
      </c>
      <c r="W165" t="s">
        <v>77</v>
      </c>
      <c r="X165" t="s">
        <v>77</v>
      </c>
      <c r="Y165" t="s">
        <v>77</v>
      </c>
      <c r="AA165" t="s">
        <v>77</v>
      </c>
      <c r="AH165" t="s">
        <v>77</v>
      </c>
      <c r="AK165" t="s">
        <v>77</v>
      </c>
      <c r="AL165" t="s">
        <v>77</v>
      </c>
      <c r="AN165" t="s">
        <v>77</v>
      </c>
      <c r="AT165" t="s">
        <v>77</v>
      </c>
      <c r="AU165" t="s">
        <v>77</v>
      </c>
      <c r="AV165" t="s">
        <v>77</v>
      </c>
      <c r="AW165">
        <v>0</v>
      </c>
    </row>
    <row r="166" spans="1:49" x14ac:dyDescent="0.45">
      <c r="A166">
        <v>0</v>
      </c>
      <c r="B166" t="s">
        <v>1619</v>
      </c>
      <c r="C166" t="s">
        <v>78</v>
      </c>
      <c r="D166">
        <v>96250</v>
      </c>
      <c r="J166" t="s">
        <v>77</v>
      </c>
      <c r="L166" t="s">
        <v>77</v>
      </c>
      <c r="N166" t="s">
        <v>77</v>
      </c>
      <c r="T166" t="s">
        <v>77</v>
      </c>
      <c r="W166" t="s">
        <v>77</v>
      </c>
      <c r="X166" t="s">
        <v>77</v>
      </c>
      <c r="Y166" t="s">
        <v>77</v>
      </c>
      <c r="AA166" t="s">
        <v>77</v>
      </c>
      <c r="AH166" t="s">
        <v>77</v>
      </c>
      <c r="AK166" t="s">
        <v>77</v>
      </c>
      <c r="AL166" t="s">
        <v>77</v>
      </c>
      <c r="AN166" t="s">
        <v>77</v>
      </c>
      <c r="AT166" t="s">
        <v>77</v>
      </c>
      <c r="AU166" t="s">
        <v>77</v>
      </c>
      <c r="AV166" t="s">
        <v>77</v>
      </c>
      <c r="AW166">
        <v>0</v>
      </c>
    </row>
    <row r="167" spans="1:49" x14ac:dyDescent="0.45">
      <c r="A167">
        <v>0</v>
      </c>
      <c r="B167" t="s">
        <v>1619</v>
      </c>
      <c r="C167" t="s">
        <v>78</v>
      </c>
      <c r="D167">
        <v>78000</v>
      </c>
      <c r="J167" t="s">
        <v>77</v>
      </c>
      <c r="L167" t="s">
        <v>77</v>
      </c>
      <c r="N167" t="s">
        <v>77</v>
      </c>
      <c r="T167" t="s">
        <v>77</v>
      </c>
      <c r="W167" t="s">
        <v>77</v>
      </c>
      <c r="X167" t="s">
        <v>77</v>
      </c>
      <c r="Y167" t="s">
        <v>77</v>
      </c>
      <c r="AA167" t="s">
        <v>77</v>
      </c>
      <c r="AH167" t="s">
        <v>77</v>
      </c>
      <c r="AK167" t="s">
        <v>77</v>
      </c>
      <c r="AL167" t="s">
        <v>77</v>
      </c>
      <c r="AN167" t="s">
        <v>77</v>
      </c>
      <c r="AT167" t="s">
        <v>77</v>
      </c>
      <c r="AU167" t="s">
        <v>77</v>
      </c>
      <c r="AV167" t="s">
        <v>77</v>
      </c>
      <c r="AW167">
        <v>0</v>
      </c>
    </row>
    <row r="168" spans="1:49" x14ac:dyDescent="0.45">
      <c r="A168">
        <v>0</v>
      </c>
      <c r="B168" t="s">
        <v>1619</v>
      </c>
      <c r="C168" t="s">
        <v>78</v>
      </c>
      <c r="D168">
        <v>74567.5</v>
      </c>
      <c r="J168" t="s">
        <v>77</v>
      </c>
      <c r="L168" t="s">
        <v>77</v>
      </c>
      <c r="N168" t="s">
        <v>77</v>
      </c>
      <c r="T168" t="s">
        <v>77</v>
      </c>
      <c r="W168" t="s">
        <v>77</v>
      </c>
      <c r="X168" t="s">
        <v>77</v>
      </c>
      <c r="Y168" t="s">
        <v>77</v>
      </c>
      <c r="AA168" t="s">
        <v>77</v>
      </c>
      <c r="AH168" t="s">
        <v>77</v>
      </c>
      <c r="AK168" t="s">
        <v>77</v>
      </c>
      <c r="AL168" t="s">
        <v>77</v>
      </c>
      <c r="AN168" t="s">
        <v>77</v>
      </c>
      <c r="AT168" t="s">
        <v>77</v>
      </c>
      <c r="AU168" t="s">
        <v>77</v>
      </c>
      <c r="AV168" t="s">
        <v>77</v>
      </c>
      <c r="AW168">
        <v>0</v>
      </c>
    </row>
    <row r="169" spans="1:49" x14ac:dyDescent="0.45">
      <c r="A169">
        <v>0</v>
      </c>
      <c r="B169" t="s">
        <v>1619</v>
      </c>
      <c r="C169" t="s">
        <v>78</v>
      </c>
      <c r="D169">
        <v>76067.5</v>
      </c>
      <c r="J169" t="s">
        <v>77</v>
      </c>
      <c r="L169" t="s">
        <v>77</v>
      </c>
      <c r="N169" t="s">
        <v>77</v>
      </c>
      <c r="T169" t="s">
        <v>77</v>
      </c>
      <c r="W169" t="s">
        <v>77</v>
      </c>
      <c r="X169" t="s">
        <v>77</v>
      </c>
      <c r="Y169" t="s">
        <v>77</v>
      </c>
      <c r="AA169" t="s">
        <v>77</v>
      </c>
      <c r="AH169" t="s">
        <v>77</v>
      </c>
      <c r="AK169" t="s">
        <v>77</v>
      </c>
      <c r="AL169" t="s">
        <v>77</v>
      </c>
      <c r="AN169" t="s">
        <v>77</v>
      </c>
      <c r="AT169" t="s">
        <v>77</v>
      </c>
      <c r="AU169" t="s">
        <v>77</v>
      </c>
      <c r="AV169" t="s">
        <v>77</v>
      </c>
      <c r="AW169">
        <v>0</v>
      </c>
    </row>
    <row r="170" spans="1:49" x14ac:dyDescent="0.45">
      <c r="A170">
        <v>0</v>
      </c>
      <c r="B170" t="s">
        <v>1619</v>
      </c>
      <c r="C170" t="s">
        <v>78</v>
      </c>
      <c r="D170">
        <v>74967.5</v>
      </c>
      <c r="J170" t="s">
        <v>77</v>
      </c>
      <c r="L170" t="s">
        <v>77</v>
      </c>
      <c r="N170" t="s">
        <v>77</v>
      </c>
      <c r="T170" t="s">
        <v>77</v>
      </c>
      <c r="W170" t="s">
        <v>77</v>
      </c>
      <c r="X170" t="s">
        <v>77</v>
      </c>
      <c r="Y170" t="s">
        <v>77</v>
      </c>
      <c r="AA170" t="s">
        <v>77</v>
      </c>
      <c r="AH170" t="s">
        <v>77</v>
      </c>
      <c r="AK170" t="s">
        <v>77</v>
      </c>
      <c r="AL170" t="s">
        <v>77</v>
      </c>
      <c r="AN170" t="s">
        <v>77</v>
      </c>
      <c r="AT170" t="s">
        <v>77</v>
      </c>
      <c r="AU170" t="s">
        <v>77</v>
      </c>
      <c r="AV170" t="s">
        <v>77</v>
      </c>
      <c r="AW170">
        <v>0</v>
      </c>
    </row>
    <row r="171" spans="1:49" x14ac:dyDescent="0.45">
      <c r="A171">
        <v>0</v>
      </c>
      <c r="B171" t="s">
        <v>1619</v>
      </c>
      <c r="C171" t="s">
        <v>78</v>
      </c>
      <c r="D171">
        <v>80684.25</v>
      </c>
      <c r="J171" t="s">
        <v>77</v>
      </c>
      <c r="L171" t="s">
        <v>77</v>
      </c>
      <c r="N171" t="s">
        <v>77</v>
      </c>
      <c r="T171" t="s">
        <v>77</v>
      </c>
      <c r="W171" t="s">
        <v>77</v>
      </c>
      <c r="X171" t="s">
        <v>77</v>
      </c>
      <c r="Y171" t="s">
        <v>77</v>
      </c>
      <c r="AA171" t="s">
        <v>77</v>
      </c>
      <c r="AH171" t="s">
        <v>77</v>
      </c>
      <c r="AK171" t="s">
        <v>77</v>
      </c>
      <c r="AL171" t="s">
        <v>77</v>
      </c>
      <c r="AN171" t="s">
        <v>77</v>
      </c>
      <c r="AT171" t="s">
        <v>77</v>
      </c>
      <c r="AU171" t="s">
        <v>77</v>
      </c>
      <c r="AV171" t="s">
        <v>77</v>
      </c>
      <c r="AW171">
        <v>0</v>
      </c>
    </row>
    <row r="172" spans="1:49" x14ac:dyDescent="0.45">
      <c r="A172">
        <v>1</v>
      </c>
      <c r="B172" t="s">
        <v>1619</v>
      </c>
      <c r="C172" t="s">
        <v>78</v>
      </c>
      <c r="D172">
        <v>90610</v>
      </c>
      <c r="E172">
        <v>0</v>
      </c>
      <c r="F172">
        <v>0</v>
      </c>
      <c r="G172">
        <v>0</v>
      </c>
      <c r="H172">
        <v>0</v>
      </c>
      <c r="I172">
        <v>0</v>
      </c>
      <c r="J172" t="s">
        <v>77</v>
      </c>
      <c r="L172" t="s">
        <v>98</v>
      </c>
      <c r="M172">
        <v>0</v>
      </c>
      <c r="N172" t="s">
        <v>77</v>
      </c>
      <c r="O172">
        <v>60550</v>
      </c>
      <c r="P172">
        <v>10800</v>
      </c>
      <c r="Q172">
        <v>20200</v>
      </c>
      <c r="R172">
        <v>4150</v>
      </c>
      <c r="S172">
        <v>0</v>
      </c>
      <c r="T172" t="s">
        <v>77</v>
      </c>
      <c r="U172">
        <v>0</v>
      </c>
      <c r="V172">
        <v>0</v>
      </c>
      <c r="W172" t="s">
        <v>77</v>
      </c>
      <c r="X172" t="s">
        <v>77</v>
      </c>
      <c r="Y172" t="s">
        <v>98</v>
      </c>
      <c r="Z172">
        <v>0</v>
      </c>
      <c r="AA172" t="s">
        <v>77</v>
      </c>
      <c r="AB172">
        <v>0</v>
      </c>
      <c r="AC172">
        <v>0</v>
      </c>
      <c r="AD172">
        <v>0</v>
      </c>
      <c r="AE172">
        <v>0</v>
      </c>
      <c r="AF172">
        <v>0</v>
      </c>
      <c r="AH172" t="s">
        <v>98</v>
      </c>
      <c r="AK172" t="s">
        <v>77</v>
      </c>
      <c r="AL172" t="s">
        <v>77</v>
      </c>
      <c r="AN172" t="s">
        <v>77</v>
      </c>
      <c r="AO172">
        <v>0</v>
      </c>
      <c r="AS172">
        <v>0</v>
      </c>
      <c r="AT172" t="s">
        <v>77</v>
      </c>
      <c r="AU172" t="s">
        <v>98</v>
      </c>
      <c r="AV172" t="s">
        <v>77</v>
      </c>
      <c r="AW172">
        <v>0</v>
      </c>
    </row>
    <row r="173" spans="1:49" x14ac:dyDescent="0.45">
      <c r="A173">
        <v>0</v>
      </c>
      <c r="B173" t="s">
        <v>1619</v>
      </c>
      <c r="C173" t="s">
        <v>87</v>
      </c>
      <c r="D173">
        <v>231050</v>
      </c>
      <c r="J173" t="s">
        <v>77</v>
      </c>
      <c r="L173" t="s">
        <v>77</v>
      </c>
      <c r="N173" t="s">
        <v>77</v>
      </c>
      <c r="T173" t="s">
        <v>77</v>
      </c>
      <c r="W173" t="s">
        <v>77</v>
      </c>
      <c r="X173" t="s">
        <v>77</v>
      </c>
      <c r="Y173" t="s">
        <v>77</v>
      </c>
      <c r="AA173" t="s">
        <v>77</v>
      </c>
      <c r="AH173" t="s">
        <v>77</v>
      </c>
      <c r="AK173" t="s">
        <v>77</v>
      </c>
      <c r="AL173" t="s">
        <v>77</v>
      </c>
      <c r="AN173" t="s">
        <v>77</v>
      </c>
      <c r="AT173" t="s">
        <v>77</v>
      </c>
      <c r="AU173" t="s">
        <v>77</v>
      </c>
      <c r="AV173" t="s">
        <v>77</v>
      </c>
      <c r="AW173">
        <v>0</v>
      </c>
    </row>
    <row r="174" spans="1:49" x14ac:dyDescent="0.45">
      <c r="A174">
        <v>0</v>
      </c>
      <c r="B174" t="s">
        <v>1619</v>
      </c>
      <c r="C174" t="s">
        <v>87</v>
      </c>
      <c r="D174">
        <v>239880</v>
      </c>
      <c r="J174" t="s">
        <v>77</v>
      </c>
      <c r="L174" t="s">
        <v>77</v>
      </c>
      <c r="N174" t="s">
        <v>77</v>
      </c>
      <c r="T174" t="s">
        <v>77</v>
      </c>
      <c r="W174" t="s">
        <v>77</v>
      </c>
      <c r="X174" t="s">
        <v>77</v>
      </c>
      <c r="Y174" t="s">
        <v>77</v>
      </c>
      <c r="AA174" t="s">
        <v>77</v>
      </c>
      <c r="AH174" t="s">
        <v>77</v>
      </c>
      <c r="AK174" t="s">
        <v>77</v>
      </c>
      <c r="AL174" t="s">
        <v>77</v>
      </c>
      <c r="AN174" t="s">
        <v>77</v>
      </c>
      <c r="AT174" t="s">
        <v>77</v>
      </c>
      <c r="AU174" t="s">
        <v>77</v>
      </c>
      <c r="AV174" t="s">
        <v>77</v>
      </c>
      <c r="AW174">
        <v>0</v>
      </c>
    </row>
    <row r="175" spans="1:49" x14ac:dyDescent="0.45">
      <c r="A175">
        <v>0</v>
      </c>
      <c r="B175" t="s">
        <v>1619</v>
      </c>
      <c r="C175" t="s">
        <v>87</v>
      </c>
      <c r="D175">
        <v>224280</v>
      </c>
      <c r="J175" t="s">
        <v>77</v>
      </c>
      <c r="L175" t="s">
        <v>77</v>
      </c>
      <c r="N175" t="s">
        <v>77</v>
      </c>
      <c r="T175" t="s">
        <v>77</v>
      </c>
      <c r="W175" t="s">
        <v>77</v>
      </c>
      <c r="X175" t="s">
        <v>77</v>
      </c>
      <c r="Y175" t="s">
        <v>77</v>
      </c>
      <c r="AA175" t="s">
        <v>77</v>
      </c>
      <c r="AH175" t="s">
        <v>77</v>
      </c>
      <c r="AK175" t="s">
        <v>77</v>
      </c>
      <c r="AL175" t="s">
        <v>77</v>
      </c>
      <c r="AN175" t="s">
        <v>77</v>
      </c>
      <c r="AT175" t="s">
        <v>77</v>
      </c>
      <c r="AU175" t="s">
        <v>77</v>
      </c>
      <c r="AV175" t="s">
        <v>77</v>
      </c>
      <c r="AW175">
        <v>0</v>
      </c>
    </row>
    <row r="176" spans="1:49" x14ac:dyDescent="0.45">
      <c r="A176">
        <v>1</v>
      </c>
      <c r="B176" t="s">
        <v>1619</v>
      </c>
      <c r="C176" t="s">
        <v>87</v>
      </c>
      <c r="D176">
        <v>224280</v>
      </c>
      <c r="E176">
        <v>0</v>
      </c>
      <c r="F176">
        <v>0</v>
      </c>
      <c r="G176">
        <v>0</v>
      </c>
      <c r="H176">
        <v>0</v>
      </c>
      <c r="I176">
        <v>0</v>
      </c>
      <c r="J176" t="s">
        <v>77</v>
      </c>
      <c r="L176" t="s">
        <v>98</v>
      </c>
      <c r="M176">
        <v>0</v>
      </c>
      <c r="N176" t="s">
        <v>77</v>
      </c>
      <c r="O176">
        <v>10400</v>
      </c>
      <c r="P176">
        <v>22700</v>
      </c>
      <c r="Q176">
        <v>0</v>
      </c>
      <c r="R176">
        <v>0</v>
      </c>
      <c r="S176">
        <v>0</v>
      </c>
      <c r="T176" t="s">
        <v>77</v>
      </c>
      <c r="U176">
        <v>0</v>
      </c>
      <c r="V176">
        <v>44600</v>
      </c>
      <c r="W176" t="s">
        <v>77</v>
      </c>
      <c r="X176" t="s">
        <v>77</v>
      </c>
      <c r="Y176" t="s">
        <v>98</v>
      </c>
      <c r="Z176">
        <v>0</v>
      </c>
      <c r="AA176" t="s">
        <v>77</v>
      </c>
      <c r="AB176">
        <v>0</v>
      </c>
      <c r="AC176">
        <v>0</v>
      </c>
      <c r="AD176">
        <v>0</v>
      </c>
      <c r="AE176">
        <v>0</v>
      </c>
      <c r="AF176">
        <v>0</v>
      </c>
      <c r="AH176" t="s">
        <v>98</v>
      </c>
      <c r="AK176" t="s">
        <v>77</v>
      </c>
      <c r="AL176" t="s">
        <v>77</v>
      </c>
      <c r="AN176" t="s">
        <v>77</v>
      </c>
      <c r="AO176">
        <v>0</v>
      </c>
      <c r="AS176">
        <v>0</v>
      </c>
      <c r="AT176" t="s">
        <v>77</v>
      </c>
      <c r="AU176" t="s">
        <v>953</v>
      </c>
      <c r="AV176" t="s">
        <v>77</v>
      </c>
      <c r="AW176">
        <v>0</v>
      </c>
    </row>
    <row r="177" spans="1:49" x14ac:dyDescent="0.45">
      <c r="A177">
        <v>0</v>
      </c>
      <c r="B177" t="s">
        <v>1619</v>
      </c>
      <c r="C177" t="s">
        <v>82</v>
      </c>
      <c r="D177">
        <v>5786.2349999999997</v>
      </c>
      <c r="J177" t="s">
        <v>77</v>
      </c>
      <c r="L177" t="s">
        <v>77</v>
      </c>
      <c r="N177" t="s">
        <v>77</v>
      </c>
      <c r="T177" t="s">
        <v>77</v>
      </c>
      <c r="W177" t="s">
        <v>77</v>
      </c>
      <c r="X177" t="s">
        <v>77</v>
      </c>
      <c r="Y177" t="s">
        <v>77</v>
      </c>
      <c r="AA177" t="s">
        <v>77</v>
      </c>
      <c r="AH177" t="s">
        <v>77</v>
      </c>
      <c r="AK177" t="s">
        <v>77</v>
      </c>
      <c r="AL177" t="s">
        <v>77</v>
      </c>
      <c r="AN177" t="s">
        <v>77</v>
      </c>
      <c r="AT177" t="s">
        <v>77</v>
      </c>
      <c r="AU177" t="s">
        <v>77</v>
      </c>
      <c r="AV177" t="s">
        <v>77</v>
      </c>
      <c r="AW177">
        <v>0</v>
      </c>
    </row>
    <row r="178" spans="1:49" x14ac:dyDescent="0.45">
      <c r="A178">
        <v>0</v>
      </c>
      <c r="B178" t="s">
        <v>1619</v>
      </c>
      <c r="C178" t="s">
        <v>74</v>
      </c>
      <c r="D178">
        <v>771360</v>
      </c>
      <c r="J178" t="s">
        <v>77</v>
      </c>
      <c r="L178" t="s">
        <v>77</v>
      </c>
      <c r="N178" t="s">
        <v>77</v>
      </c>
      <c r="T178" t="s">
        <v>77</v>
      </c>
      <c r="W178" t="s">
        <v>77</v>
      </c>
      <c r="X178" t="s">
        <v>77</v>
      </c>
      <c r="Y178" t="s">
        <v>77</v>
      </c>
      <c r="AA178" t="s">
        <v>77</v>
      </c>
      <c r="AH178" t="s">
        <v>77</v>
      </c>
      <c r="AK178" t="s">
        <v>77</v>
      </c>
      <c r="AL178" t="s">
        <v>77</v>
      </c>
      <c r="AN178" t="s">
        <v>77</v>
      </c>
      <c r="AT178" t="s">
        <v>77</v>
      </c>
      <c r="AU178" t="s">
        <v>77</v>
      </c>
      <c r="AV178" t="s">
        <v>77</v>
      </c>
      <c r="AW178">
        <v>771360</v>
      </c>
    </row>
    <row r="179" spans="1:49" x14ac:dyDescent="0.45">
      <c r="A179">
        <v>0</v>
      </c>
      <c r="B179" t="s">
        <v>1619</v>
      </c>
      <c r="C179" t="s">
        <v>74</v>
      </c>
      <c r="D179">
        <v>59267</v>
      </c>
      <c r="J179" t="s">
        <v>77</v>
      </c>
      <c r="L179" t="s">
        <v>77</v>
      </c>
      <c r="N179" t="s">
        <v>77</v>
      </c>
      <c r="T179" t="s">
        <v>77</v>
      </c>
      <c r="W179" t="s">
        <v>77</v>
      </c>
      <c r="X179" t="s">
        <v>77</v>
      </c>
      <c r="Y179" t="s">
        <v>77</v>
      </c>
      <c r="AA179" t="s">
        <v>77</v>
      </c>
      <c r="AH179" t="s">
        <v>77</v>
      </c>
      <c r="AK179" t="s">
        <v>77</v>
      </c>
      <c r="AL179" t="s">
        <v>77</v>
      </c>
      <c r="AN179" t="s">
        <v>77</v>
      </c>
      <c r="AT179" t="s">
        <v>77</v>
      </c>
      <c r="AU179" t="s">
        <v>77</v>
      </c>
      <c r="AV179" t="s">
        <v>77</v>
      </c>
      <c r="AW179">
        <v>59267</v>
      </c>
    </row>
    <row r="180" spans="1:49" x14ac:dyDescent="0.45">
      <c r="A180">
        <v>1</v>
      </c>
      <c r="B180" t="s">
        <v>1619</v>
      </c>
      <c r="C180" t="s">
        <v>74</v>
      </c>
      <c r="D180">
        <v>710011</v>
      </c>
      <c r="E180">
        <v>0</v>
      </c>
      <c r="F180">
        <v>0</v>
      </c>
      <c r="G180">
        <v>0</v>
      </c>
      <c r="H180">
        <v>0</v>
      </c>
      <c r="I180">
        <v>0</v>
      </c>
      <c r="J180" t="s">
        <v>77</v>
      </c>
      <c r="L180" t="s">
        <v>98</v>
      </c>
      <c r="M180">
        <v>55000</v>
      </c>
      <c r="N180" t="s">
        <v>77</v>
      </c>
      <c r="O180">
        <v>0</v>
      </c>
      <c r="P180">
        <v>0</v>
      </c>
      <c r="Q180">
        <v>0</v>
      </c>
      <c r="R180">
        <v>0</v>
      </c>
      <c r="S180">
        <v>77050</v>
      </c>
      <c r="T180" t="s">
        <v>77</v>
      </c>
      <c r="U180">
        <v>8500</v>
      </c>
      <c r="V180">
        <v>0</v>
      </c>
      <c r="W180" t="s">
        <v>77</v>
      </c>
      <c r="X180" t="s">
        <v>77</v>
      </c>
      <c r="Y180" t="s">
        <v>98</v>
      </c>
      <c r="Z180">
        <v>47396</v>
      </c>
      <c r="AA180" t="s">
        <v>77</v>
      </c>
      <c r="AB180">
        <v>450</v>
      </c>
      <c r="AC180">
        <v>0</v>
      </c>
      <c r="AD180">
        <v>0</v>
      </c>
      <c r="AE180">
        <v>77560</v>
      </c>
      <c r="AF180">
        <v>0</v>
      </c>
      <c r="AH180" t="s">
        <v>98</v>
      </c>
      <c r="AK180" t="s">
        <v>77</v>
      </c>
      <c r="AL180" t="s">
        <v>77</v>
      </c>
      <c r="AN180" t="s">
        <v>77</v>
      </c>
      <c r="AO180">
        <v>0</v>
      </c>
      <c r="AS180">
        <v>0</v>
      </c>
      <c r="AT180" t="s">
        <v>77</v>
      </c>
      <c r="AU180" t="s">
        <v>98</v>
      </c>
      <c r="AV180" t="s">
        <v>77</v>
      </c>
      <c r="AW180">
        <v>0</v>
      </c>
    </row>
    <row r="181" spans="1:49" x14ac:dyDescent="0.45">
      <c r="A181">
        <v>1</v>
      </c>
      <c r="B181" t="s">
        <v>1619</v>
      </c>
      <c r="C181" t="s">
        <v>78</v>
      </c>
      <c r="D181">
        <v>109355.9</v>
      </c>
      <c r="H181">
        <v>10920</v>
      </c>
      <c r="J181" t="s">
        <v>77</v>
      </c>
      <c r="L181" t="s">
        <v>77</v>
      </c>
      <c r="N181" t="s">
        <v>77</v>
      </c>
      <c r="O181">
        <v>67380</v>
      </c>
      <c r="P181">
        <v>6100</v>
      </c>
      <c r="Q181">
        <v>21250</v>
      </c>
      <c r="T181" t="s">
        <v>77</v>
      </c>
      <c r="W181" t="s">
        <v>77</v>
      </c>
      <c r="X181" t="s">
        <v>77</v>
      </c>
      <c r="Y181" t="s">
        <v>77</v>
      </c>
      <c r="AA181" t="s">
        <v>77</v>
      </c>
      <c r="AH181" t="s">
        <v>77</v>
      </c>
      <c r="AK181" t="s">
        <v>77</v>
      </c>
      <c r="AL181" t="s">
        <v>77</v>
      </c>
      <c r="AN181" t="s">
        <v>77</v>
      </c>
      <c r="AT181" t="s">
        <v>77</v>
      </c>
      <c r="AU181" t="s">
        <v>77</v>
      </c>
      <c r="AV181" t="s">
        <v>77</v>
      </c>
      <c r="AW181">
        <v>0</v>
      </c>
    </row>
    <row r="182" spans="1:49" x14ac:dyDescent="0.45">
      <c r="A182">
        <v>1</v>
      </c>
      <c r="B182" t="s">
        <v>1619</v>
      </c>
      <c r="C182" t="s">
        <v>78</v>
      </c>
      <c r="D182">
        <v>109355.9</v>
      </c>
      <c r="H182">
        <v>10920</v>
      </c>
      <c r="J182" t="s">
        <v>77</v>
      </c>
      <c r="L182" t="s">
        <v>77</v>
      </c>
      <c r="N182" t="s">
        <v>77</v>
      </c>
      <c r="O182">
        <v>67380</v>
      </c>
      <c r="P182">
        <v>6100</v>
      </c>
      <c r="Q182">
        <v>21250</v>
      </c>
      <c r="T182" t="s">
        <v>77</v>
      </c>
      <c r="W182" t="s">
        <v>77</v>
      </c>
      <c r="X182" t="s">
        <v>77</v>
      </c>
      <c r="Y182" t="s">
        <v>77</v>
      </c>
      <c r="AA182" t="s">
        <v>77</v>
      </c>
      <c r="AH182" t="s">
        <v>77</v>
      </c>
      <c r="AK182" t="s">
        <v>77</v>
      </c>
      <c r="AL182" t="s">
        <v>77</v>
      </c>
      <c r="AN182" t="s">
        <v>77</v>
      </c>
      <c r="AT182" t="s">
        <v>77</v>
      </c>
      <c r="AU182" t="s">
        <v>77</v>
      </c>
      <c r="AV182" t="s">
        <v>77</v>
      </c>
      <c r="AW182">
        <v>0</v>
      </c>
    </row>
    <row r="183" spans="1:49" x14ac:dyDescent="0.45">
      <c r="A183">
        <v>0</v>
      </c>
      <c r="B183" t="s">
        <v>1619</v>
      </c>
      <c r="C183" t="s">
        <v>78</v>
      </c>
      <c r="D183">
        <v>109355.9</v>
      </c>
      <c r="J183" t="s">
        <v>77</v>
      </c>
      <c r="L183" t="s">
        <v>77</v>
      </c>
      <c r="N183" t="s">
        <v>77</v>
      </c>
      <c r="T183" t="s">
        <v>77</v>
      </c>
      <c r="W183" t="s">
        <v>77</v>
      </c>
      <c r="X183" t="s">
        <v>77</v>
      </c>
      <c r="Y183" t="s">
        <v>77</v>
      </c>
      <c r="AA183" t="s">
        <v>77</v>
      </c>
      <c r="AH183" t="s">
        <v>77</v>
      </c>
      <c r="AK183" t="s">
        <v>77</v>
      </c>
      <c r="AL183" t="s">
        <v>77</v>
      </c>
      <c r="AN183" t="s">
        <v>77</v>
      </c>
      <c r="AT183" t="s">
        <v>77</v>
      </c>
      <c r="AU183" t="s">
        <v>77</v>
      </c>
      <c r="AV183" t="s">
        <v>77</v>
      </c>
      <c r="AW183">
        <v>0</v>
      </c>
    </row>
    <row r="184" spans="1:49" x14ac:dyDescent="0.45">
      <c r="A184">
        <v>1</v>
      </c>
      <c r="B184" t="s">
        <v>1619</v>
      </c>
      <c r="C184" t="s">
        <v>78</v>
      </c>
      <c r="D184">
        <v>109355.9</v>
      </c>
      <c r="E184">
        <v>0</v>
      </c>
      <c r="F184">
        <v>0</v>
      </c>
      <c r="G184">
        <v>0</v>
      </c>
      <c r="H184">
        <v>12270</v>
      </c>
      <c r="I184">
        <v>0</v>
      </c>
      <c r="J184" t="s">
        <v>77</v>
      </c>
      <c r="L184" t="s">
        <v>98</v>
      </c>
      <c r="M184">
        <v>0</v>
      </c>
      <c r="N184" t="s">
        <v>77</v>
      </c>
      <c r="O184">
        <v>67380</v>
      </c>
      <c r="P184">
        <v>4750</v>
      </c>
      <c r="Q184">
        <v>21250</v>
      </c>
      <c r="R184">
        <v>0</v>
      </c>
      <c r="S184">
        <v>0</v>
      </c>
      <c r="T184" t="s">
        <v>77</v>
      </c>
      <c r="U184">
        <v>0</v>
      </c>
      <c r="V184">
        <v>0</v>
      </c>
      <c r="W184" t="s">
        <v>77</v>
      </c>
      <c r="X184" t="s">
        <v>77</v>
      </c>
      <c r="Y184" t="s">
        <v>98</v>
      </c>
      <c r="Z184">
        <v>0</v>
      </c>
      <c r="AA184" t="s">
        <v>77</v>
      </c>
      <c r="AB184">
        <v>0</v>
      </c>
      <c r="AC184">
        <v>0</v>
      </c>
      <c r="AD184">
        <v>0</v>
      </c>
      <c r="AE184">
        <v>0</v>
      </c>
      <c r="AF184">
        <v>0</v>
      </c>
      <c r="AH184" t="s">
        <v>98</v>
      </c>
      <c r="AK184" t="s">
        <v>77</v>
      </c>
      <c r="AL184" t="s">
        <v>77</v>
      </c>
      <c r="AN184" t="s">
        <v>77</v>
      </c>
      <c r="AO184">
        <v>0</v>
      </c>
      <c r="AS184">
        <v>0</v>
      </c>
      <c r="AT184" t="s">
        <v>77</v>
      </c>
      <c r="AU184" t="s">
        <v>98</v>
      </c>
      <c r="AV184" t="s">
        <v>77</v>
      </c>
      <c r="AW184">
        <v>0</v>
      </c>
    </row>
    <row r="185" spans="1:49" x14ac:dyDescent="0.45">
      <c r="A185">
        <v>0</v>
      </c>
      <c r="B185" t="s">
        <v>1619</v>
      </c>
      <c r="C185" t="s">
        <v>80</v>
      </c>
      <c r="D185">
        <v>81365</v>
      </c>
      <c r="J185" t="s">
        <v>77</v>
      </c>
      <c r="L185" t="s">
        <v>77</v>
      </c>
      <c r="N185" t="s">
        <v>77</v>
      </c>
      <c r="T185" t="s">
        <v>77</v>
      </c>
      <c r="W185" t="s">
        <v>77</v>
      </c>
      <c r="X185" t="s">
        <v>77</v>
      </c>
      <c r="Y185" t="s">
        <v>77</v>
      </c>
      <c r="AA185" t="s">
        <v>77</v>
      </c>
      <c r="AH185" t="s">
        <v>77</v>
      </c>
      <c r="AK185" t="s">
        <v>77</v>
      </c>
      <c r="AL185" t="s">
        <v>77</v>
      </c>
      <c r="AN185" t="s">
        <v>77</v>
      </c>
      <c r="AT185" t="s">
        <v>77</v>
      </c>
      <c r="AU185" t="s">
        <v>77</v>
      </c>
      <c r="AV185" t="s">
        <v>77</v>
      </c>
      <c r="AW185">
        <v>0</v>
      </c>
    </row>
    <row r="186" spans="1:49" x14ac:dyDescent="0.45">
      <c r="A186">
        <v>0</v>
      </c>
      <c r="B186" t="s">
        <v>1619</v>
      </c>
      <c r="C186" t="s">
        <v>80</v>
      </c>
      <c r="D186">
        <v>5600</v>
      </c>
      <c r="J186" t="s">
        <v>77</v>
      </c>
      <c r="L186" t="s">
        <v>77</v>
      </c>
      <c r="N186" t="s">
        <v>77</v>
      </c>
      <c r="T186" t="s">
        <v>77</v>
      </c>
      <c r="W186" t="s">
        <v>77</v>
      </c>
      <c r="X186" t="s">
        <v>77</v>
      </c>
      <c r="Y186" t="s">
        <v>77</v>
      </c>
      <c r="AA186" t="s">
        <v>77</v>
      </c>
      <c r="AH186" t="s">
        <v>77</v>
      </c>
      <c r="AK186" t="s">
        <v>77</v>
      </c>
      <c r="AL186" t="s">
        <v>77</v>
      </c>
      <c r="AN186" t="s">
        <v>77</v>
      </c>
      <c r="AT186" t="s">
        <v>77</v>
      </c>
      <c r="AU186" t="s">
        <v>77</v>
      </c>
      <c r="AV186" t="s">
        <v>77</v>
      </c>
      <c r="AW186">
        <v>0</v>
      </c>
    </row>
    <row r="187" spans="1:49" x14ac:dyDescent="0.45">
      <c r="A187">
        <v>1</v>
      </c>
      <c r="B187" t="s">
        <v>1619</v>
      </c>
      <c r="C187" t="s">
        <v>80</v>
      </c>
      <c r="D187">
        <v>81365</v>
      </c>
      <c r="E187">
        <v>0</v>
      </c>
      <c r="F187">
        <v>0</v>
      </c>
      <c r="G187">
        <v>0</v>
      </c>
      <c r="H187">
        <v>3200</v>
      </c>
      <c r="I187">
        <v>0</v>
      </c>
      <c r="J187" t="s">
        <v>77</v>
      </c>
      <c r="L187" t="s">
        <v>98</v>
      </c>
      <c r="M187">
        <v>0</v>
      </c>
      <c r="N187" t="s">
        <v>77</v>
      </c>
      <c r="O187">
        <v>950</v>
      </c>
      <c r="P187">
        <v>0</v>
      </c>
      <c r="Q187">
        <v>0</v>
      </c>
      <c r="R187">
        <v>17000</v>
      </c>
      <c r="S187">
        <v>0</v>
      </c>
      <c r="T187" t="s">
        <v>77</v>
      </c>
      <c r="U187">
        <v>0</v>
      </c>
      <c r="V187">
        <v>54275</v>
      </c>
      <c r="W187" t="s">
        <v>77</v>
      </c>
      <c r="X187" t="s">
        <v>77</v>
      </c>
      <c r="Y187" t="s">
        <v>98</v>
      </c>
      <c r="Z187">
        <v>0</v>
      </c>
      <c r="AA187" t="s">
        <v>77</v>
      </c>
      <c r="AB187">
        <v>0</v>
      </c>
      <c r="AC187">
        <v>0</v>
      </c>
      <c r="AD187">
        <v>0</v>
      </c>
      <c r="AE187">
        <v>0</v>
      </c>
      <c r="AF187">
        <v>0</v>
      </c>
      <c r="AH187" t="s">
        <v>98</v>
      </c>
      <c r="AK187" t="s">
        <v>77</v>
      </c>
      <c r="AL187" t="s">
        <v>77</v>
      </c>
      <c r="AN187" t="s">
        <v>77</v>
      </c>
      <c r="AO187">
        <v>0</v>
      </c>
      <c r="AS187">
        <v>0</v>
      </c>
      <c r="AT187" t="s">
        <v>77</v>
      </c>
      <c r="AU187" t="s">
        <v>98</v>
      </c>
      <c r="AV187" t="s">
        <v>77</v>
      </c>
      <c r="AW187">
        <v>0</v>
      </c>
    </row>
    <row r="188" spans="1:49" x14ac:dyDescent="0.45">
      <c r="A188">
        <v>0</v>
      </c>
      <c r="B188" t="s">
        <v>1619</v>
      </c>
      <c r="C188" t="s">
        <v>89</v>
      </c>
      <c r="D188">
        <v>66097</v>
      </c>
      <c r="J188" t="s">
        <v>77</v>
      </c>
      <c r="L188" t="s">
        <v>77</v>
      </c>
      <c r="N188" t="s">
        <v>77</v>
      </c>
      <c r="T188" t="s">
        <v>77</v>
      </c>
      <c r="W188" t="s">
        <v>77</v>
      </c>
      <c r="X188" t="s">
        <v>77</v>
      </c>
      <c r="Y188" t="s">
        <v>77</v>
      </c>
      <c r="AA188" t="s">
        <v>77</v>
      </c>
      <c r="AH188" t="s">
        <v>77</v>
      </c>
      <c r="AK188" t="s">
        <v>77</v>
      </c>
      <c r="AL188" t="s">
        <v>77</v>
      </c>
      <c r="AN188" t="s">
        <v>77</v>
      </c>
      <c r="AT188" t="s">
        <v>77</v>
      </c>
      <c r="AU188" t="s">
        <v>77</v>
      </c>
      <c r="AV188" t="s">
        <v>77</v>
      </c>
      <c r="AW188">
        <v>66097</v>
      </c>
    </row>
    <row r="189" spans="1:49" x14ac:dyDescent="0.45">
      <c r="A189">
        <v>0</v>
      </c>
      <c r="B189" t="s">
        <v>1621</v>
      </c>
      <c r="C189" t="s">
        <v>74</v>
      </c>
      <c r="D189">
        <v>890399.91630000004</v>
      </c>
      <c r="J189" t="s">
        <v>77</v>
      </c>
      <c r="L189" t="s">
        <v>77</v>
      </c>
      <c r="N189" t="s">
        <v>77</v>
      </c>
      <c r="T189" t="s">
        <v>77</v>
      </c>
      <c r="W189" t="s">
        <v>77</v>
      </c>
      <c r="X189" t="s">
        <v>77</v>
      </c>
      <c r="Y189" t="s">
        <v>77</v>
      </c>
      <c r="AA189" t="s">
        <v>77</v>
      </c>
      <c r="AH189" t="s">
        <v>77</v>
      </c>
      <c r="AK189" t="s">
        <v>77</v>
      </c>
      <c r="AL189" t="s">
        <v>77</v>
      </c>
      <c r="AN189" t="s">
        <v>77</v>
      </c>
      <c r="AT189" t="s">
        <v>77</v>
      </c>
      <c r="AU189" t="s">
        <v>77</v>
      </c>
      <c r="AV189" t="s">
        <v>77</v>
      </c>
      <c r="AW189">
        <v>890399.91630000004</v>
      </c>
    </row>
    <row r="190" spans="1:49" x14ac:dyDescent="0.45">
      <c r="A190">
        <v>0</v>
      </c>
      <c r="B190" t="s">
        <v>1621</v>
      </c>
      <c r="C190" t="s">
        <v>74</v>
      </c>
      <c r="D190">
        <v>794714.91630000004</v>
      </c>
      <c r="J190" t="s">
        <v>77</v>
      </c>
      <c r="L190" t="s">
        <v>77</v>
      </c>
      <c r="N190" t="s">
        <v>77</v>
      </c>
      <c r="T190" t="s">
        <v>77</v>
      </c>
      <c r="W190" t="s">
        <v>77</v>
      </c>
      <c r="X190" t="s">
        <v>77</v>
      </c>
      <c r="Y190" t="s">
        <v>77</v>
      </c>
      <c r="AA190" t="s">
        <v>77</v>
      </c>
      <c r="AH190" t="s">
        <v>77</v>
      </c>
      <c r="AK190" t="s">
        <v>77</v>
      </c>
      <c r="AL190" t="s">
        <v>77</v>
      </c>
      <c r="AN190" t="s">
        <v>77</v>
      </c>
      <c r="AT190" t="s">
        <v>77</v>
      </c>
      <c r="AU190" t="s">
        <v>77</v>
      </c>
      <c r="AV190" t="s">
        <v>77</v>
      </c>
      <c r="AW190">
        <v>794714.91630000004</v>
      </c>
    </row>
    <row r="191" spans="1:49" x14ac:dyDescent="0.45">
      <c r="A191">
        <v>0</v>
      </c>
      <c r="B191" t="s">
        <v>1621</v>
      </c>
      <c r="C191" t="s">
        <v>74</v>
      </c>
      <c r="D191">
        <v>556087</v>
      </c>
      <c r="J191" t="s">
        <v>77</v>
      </c>
      <c r="L191" t="s">
        <v>77</v>
      </c>
      <c r="N191" t="s">
        <v>77</v>
      </c>
      <c r="T191" t="s">
        <v>77</v>
      </c>
      <c r="W191" t="s">
        <v>77</v>
      </c>
      <c r="X191" t="s">
        <v>77</v>
      </c>
      <c r="Y191" t="s">
        <v>77</v>
      </c>
      <c r="AA191" t="s">
        <v>77</v>
      </c>
      <c r="AH191" t="s">
        <v>77</v>
      </c>
      <c r="AK191" t="s">
        <v>77</v>
      </c>
      <c r="AL191" t="s">
        <v>77</v>
      </c>
      <c r="AN191" t="s">
        <v>77</v>
      </c>
      <c r="AT191" t="s">
        <v>77</v>
      </c>
      <c r="AU191" t="s">
        <v>77</v>
      </c>
      <c r="AV191" t="s">
        <v>77</v>
      </c>
      <c r="AW191">
        <v>556087</v>
      </c>
    </row>
    <row r="192" spans="1:49" x14ac:dyDescent="0.45">
      <c r="A192">
        <v>0</v>
      </c>
      <c r="B192" t="s">
        <v>1621</v>
      </c>
      <c r="C192" t="s">
        <v>74</v>
      </c>
      <c r="D192">
        <v>562068</v>
      </c>
      <c r="J192" t="s">
        <v>77</v>
      </c>
      <c r="L192" t="s">
        <v>77</v>
      </c>
      <c r="N192" t="s">
        <v>77</v>
      </c>
      <c r="T192" t="s">
        <v>77</v>
      </c>
      <c r="W192" t="s">
        <v>77</v>
      </c>
      <c r="X192" t="s">
        <v>77</v>
      </c>
      <c r="Y192" t="s">
        <v>77</v>
      </c>
      <c r="AA192" t="s">
        <v>77</v>
      </c>
      <c r="AH192" t="s">
        <v>77</v>
      </c>
      <c r="AK192" t="s">
        <v>77</v>
      </c>
      <c r="AL192" t="s">
        <v>77</v>
      </c>
      <c r="AN192" t="s">
        <v>77</v>
      </c>
      <c r="AT192" t="s">
        <v>77</v>
      </c>
      <c r="AU192" t="s">
        <v>77</v>
      </c>
      <c r="AV192" t="s">
        <v>77</v>
      </c>
      <c r="AW192">
        <v>0</v>
      </c>
    </row>
    <row r="193" spans="1:49" x14ac:dyDescent="0.45">
      <c r="A193">
        <v>0</v>
      </c>
      <c r="B193" t="s">
        <v>1621</v>
      </c>
      <c r="C193" t="s">
        <v>74</v>
      </c>
      <c r="D193">
        <v>822069.41630000004</v>
      </c>
      <c r="J193" t="s">
        <v>77</v>
      </c>
      <c r="L193" t="s">
        <v>77</v>
      </c>
      <c r="N193" t="s">
        <v>77</v>
      </c>
      <c r="T193" t="s">
        <v>77</v>
      </c>
      <c r="W193" t="s">
        <v>77</v>
      </c>
      <c r="X193" t="s">
        <v>77</v>
      </c>
      <c r="Y193" t="s">
        <v>77</v>
      </c>
      <c r="AA193" t="s">
        <v>77</v>
      </c>
      <c r="AH193" t="s">
        <v>77</v>
      </c>
      <c r="AK193" t="s">
        <v>77</v>
      </c>
      <c r="AL193" t="s">
        <v>77</v>
      </c>
      <c r="AN193" t="s">
        <v>77</v>
      </c>
      <c r="AT193" t="s">
        <v>77</v>
      </c>
      <c r="AU193" t="s">
        <v>77</v>
      </c>
      <c r="AV193" t="s">
        <v>77</v>
      </c>
      <c r="AW193">
        <v>822069.41630000004</v>
      </c>
    </row>
    <row r="194" spans="1:49" x14ac:dyDescent="0.45">
      <c r="A194">
        <v>0</v>
      </c>
      <c r="B194" t="s">
        <v>1621</v>
      </c>
      <c r="C194" t="s">
        <v>74</v>
      </c>
      <c r="D194">
        <v>774111.86129999999</v>
      </c>
      <c r="J194" t="s">
        <v>77</v>
      </c>
      <c r="L194" t="s">
        <v>77</v>
      </c>
      <c r="N194" t="s">
        <v>77</v>
      </c>
      <c r="T194" t="s">
        <v>77</v>
      </c>
      <c r="W194" t="s">
        <v>77</v>
      </c>
      <c r="X194" t="s">
        <v>77</v>
      </c>
      <c r="Y194" t="s">
        <v>77</v>
      </c>
      <c r="AA194" t="s">
        <v>77</v>
      </c>
      <c r="AH194" t="s">
        <v>77</v>
      </c>
      <c r="AK194" t="s">
        <v>77</v>
      </c>
      <c r="AL194" t="s">
        <v>77</v>
      </c>
      <c r="AN194" t="s">
        <v>77</v>
      </c>
      <c r="AT194" t="s">
        <v>77</v>
      </c>
      <c r="AU194" t="s">
        <v>77</v>
      </c>
      <c r="AV194" t="s">
        <v>77</v>
      </c>
      <c r="AW194">
        <v>774111.86129999999</v>
      </c>
    </row>
    <row r="195" spans="1:49" x14ac:dyDescent="0.45">
      <c r="A195">
        <v>0</v>
      </c>
      <c r="B195" t="s">
        <v>1621</v>
      </c>
      <c r="C195" t="s">
        <v>74</v>
      </c>
      <c r="D195">
        <v>562068</v>
      </c>
      <c r="J195" t="s">
        <v>77</v>
      </c>
      <c r="L195" t="s">
        <v>77</v>
      </c>
      <c r="N195" t="s">
        <v>77</v>
      </c>
      <c r="T195" t="s">
        <v>77</v>
      </c>
      <c r="W195" t="s">
        <v>77</v>
      </c>
      <c r="X195" t="s">
        <v>77</v>
      </c>
      <c r="Y195" t="s">
        <v>77</v>
      </c>
      <c r="AA195" t="s">
        <v>77</v>
      </c>
      <c r="AH195" t="s">
        <v>77</v>
      </c>
      <c r="AK195" t="s">
        <v>77</v>
      </c>
      <c r="AL195" t="s">
        <v>77</v>
      </c>
      <c r="AN195" t="s">
        <v>77</v>
      </c>
      <c r="AT195" t="s">
        <v>77</v>
      </c>
      <c r="AU195" t="s">
        <v>77</v>
      </c>
      <c r="AV195" t="s">
        <v>77</v>
      </c>
      <c r="AW195">
        <v>562068</v>
      </c>
    </row>
    <row r="196" spans="1:49" x14ac:dyDescent="0.45">
      <c r="A196">
        <v>0</v>
      </c>
      <c r="B196" t="s">
        <v>1621</v>
      </c>
      <c r="C196" t="s">
        <v>74</v>
      </c>
      <c r="D196">
        <v>556087</v>
      </c>
      <c r="J196" t="s">
        <v>77</v>
      </c>
      <c r="L196" t="s">
        <v>77</v>
      </c>
      <c r="N196" t="s">
        <v>77</v>
      </c>
      <c r="T196" t="s">
        <v>77</v>
      </c>
      <c r="W196" t="s">
        <v>77</v>
      </c>
      <c r="X196" t="s">
        <v>77</v>
      </c>
      <c r="Y196" t="s">
        <v>77</v>
      </c>
      <c r="AA196" t="s">
        <v>77</v>
      </c>
      <c r="AH196" t="s">
        <v>77</v>
      </c>
      <c r="AK196" t="s">
        <v>77</v>
      </c>
      <c r="AL196" t="s">
        <v>77</v>
      </c>
      <c r="AN196" t="s">
        <v>77</v>
      </c>
      <c r="AT196" t="s">
        <v>77</v>
      </c>
      <c r="AU196" t="s">
        <v>77</v>
      </c>
      <c r="AV196" t="s">
        <v>77</v>
      </c>
      <c r="AW196">
        <v>556087</v>
      </c>
    </row>
    <row r="197" spans="1:49" x14ac:dyDescent="0.45">
      <c r="A197">
        <v>0</v>
      </c>
      <c r="B197" t="s">
        <v>1621</v>
      </c>
      <c r="C197" t="s">
        <v>74</v>
      </c>
      <c r="D197">
        <v>10020.6</v>
      </c>
      <c r="J197" t="s">
        <v>77</v>
      </c>
      <c r="L197" t="s">
        <v>77</v>
      </c>
      <c r="N197" t="s">
        <v>77</v>
      </c>
      <c r="T197" t="s">
        <v>77</v>
      </c>
      <c r="W197" t="s">
        <v>77</v>
      </c>
      <c r="X197" t="s">
        <v>77</v>
      </c>
      <c r="Y197" t="s">
        <v>77</v>
      </c>
      <c r="AA197" t="s">
        <v>77</v>
      </c>
      <c r="AH197" t="s">
        <v>77</v>
      </c>
      <c r="AK197" t="s">
        <v>77</v>
      </c>
      <c r="AL197" t="s">
        <v>77</v>
      </c>
      <c r="AN197" t="s">
        <v>77</v>
      </c>
      <c r="AT197" t="s">
        <v>77</v>
      </c>
      <c r="AU197" t="s">
        <v>77</v>
      </c>
      <c r="AV197" t="s">
        <v>77</v>
      </c>
      <c r="AW197">
        <v>10020.6</v>
      </c>
    </row>
    <row r="198" spans="1:49" x14ac:dyDescent="0.45">
      <c r="A198">
        <v>0</v>
      </c>
      <c r="B198" t="s">
        <v>1621</v>
      </c>
      <c r="C198" t="s">
        <v>74</v>
      </c>
      <c r="D198">
        <v>811832</v>
      </c>
      <c r="J198" t="s">
        <v>77</v>
      </c>
      <c r="L198" t="s">
        <v>77</v>
      </c>
      <c r="N198" t="s">
        <v>77</v>
      </c>
      <c r="T198" t="s">
        <v>77</v>
      </c>
      <c r="W198" t="s">
        <v>77</v>
      </c>
      <c r="X198" t="s">
        <v>77</v>
      </c>
      <c r="Y198" t="s">
        <v>77</v>
      </c>
      <c r="AA198" t="s">
        <v>77</v>
      </c>
      <c r="AH198" t="s">
        <v>77</v>
      </c>
      <c r="AK198" t="s">
        <v>77</v>
      </c>
      <c r="AL198" t="s">
        <v>77</v>
      </c>
      <c r="AN198" t="s">
        <v>77</v>
      </c>
      <c r="AT198" t="s">
        <v>77</v>
      </c>
      <c r="AU198" t="s">
        <v>77</v>
      </c>
      <c r="AV198" t="s">
        <v>77</v>
      </c>
      <c r="AW198">
        <v>811832</v>
      </c>
    </row>
    <row r="199" spans="1:49" x14ac:dyDescent="0.45">
      <c r="A199">
        <v>0</v>
      </c>
      <c r="B199" t="s">
        <v>1621</v>
      </c>
      <c r="C199" t="s">
        <v>74</v>
      </c>
      <c r="D199">
        <v>762655</v>
      </c>
      <c r="J199" t="s">
        <v>77</v>
      </c>
      <c r="L199" t="s">
        <v>77</v>
      </c>
      <c r="N199" t="s">
        <v>77</v>
      </c>
      <c r="T199" t="s">
        <v>77</v>
      </c>
      <c r="W199" t="s">
        <v>77</v>
      </c>
      <c r="X199" t="s">
        <v>77</v>
      </c>
      <c r="Y199" t="s">
        <v>77</v>
      </c>
      <c r="AA199" t="s">
        <v>77</v>
      </c>
      <c r="AH199" t="s">
        <v>77</v>
      </c>
      <c r="AK199" t="s">
        <v>77</v>
      </c>
      <c r="AL199" t="s">
        <v>77</v>
      </c>
      <c r="AN199" t="s">
        <v>77</v>
      </c>
      <c r="AT199" t="s">
        <v>77</v>
      </c>
      <c r="AU199" t="s">
        <v>77</v>
      </c>
      <c r="AV199" t="s">
        <v>77</v>
      </c>
      <c r="AW199">
        <v>762655</v>
      </c>
    </row>
    <row r="200" spans="1:49" x14ac:dyDescent="0.45">
      <c r="A200">
        <v>0</v>
      </c>
      <c r="B200" t="s">
        <v>1621</v>
      </c>
      <c r="C200" t="s">
        <v>74</v>
      </c>
      <c r="D200">
        <v>610999.57999999996</v>
      </c>
      <c r="J200" t="s">
        <v>77</v>
      </c>
      <c r="L200" t="s">
        <v>77</v>
      </c>
      <c r="N200" t="s">
        <v>77</v>
      </c>
      <c r="T200" t="s">
        <v>77</v>
      </c>
      <c r="W200" t="s">
        <v>77</v>
      </c>
      <c r="X200" t="s">
        <v>77</v>
      </c>
      <c r="Y200" t="s">
        <v>77</v>
      </c>
      <c r="AA200" t="s">
        <v>77</v>
      </c>
      <c r="AH200" t="s">
        <v>77</v>
      </c>
      <c r="AK200" t="s">
        <v>77</v>
      </c>
      <c r="AL200" t="s">
        <v>77</v>
      </c>
      <c r="AN200" t="s">
        <v>77</v>
      </c>
      <c r="AT200" t="s">
        <v>77</v>
      </c>
      <c r="AU200" t="s">
        <v>77</v>
      </c>
      <c r="AV200" t="s">
        <v>77</v>
      </c>
      <c r="AW200">
        <v>610999.57999999996</v>
      </c>
    </row>
    <row r="201" spans="1:49" x14ac:dyDescent="0.45">
      <c r="A201">
        <v>0</v>
      </c>
      <c r="B201" t="s">
        <v>1621</v>
      </c>
      <c r="C201" t="s">
        <v>74</v>
      </c>
      <c r="D201">
        <v>702750.88</v>
      </c>
      <c r="J201" t="s">
        <v>77</v>
      </c>
      <c r="L201" t="s">
        <v>77</v>
      </c>
      <c r="N201" t="s">
        <v>77</v>
      </c>
      <c r="T201" t="s">
        <v>77</v>
      </c>
      <c r="W201" t="s">
        <v>77</v>
      </c>
      <c r="X201" t="s">
        <v>77</v>
      </c>
      <c r="Y201" t="s">
        <v>77</v>
      </c>
      <c r="AA201" t="s">
        <v>77</v>
      </c>
      <c r="AH201" t="s">
        <v>77</v>
      </c>
      <c r="AK201" t="s">
        <v>77</v>
      </c>
      <c r="AL201" t="s">
        <v>77</v>
      </c>
      <c r="AN201" t="s">
        <v>77</v>
      </c>
      <c r="AT201" t="s">
        <v>77</v>
      </c>
      <c r="AU201" t="s">
        <v>77</v>
      </c>
      <c r="AV201" t="s">
        <v>77</v>
      </c>
      <c r="AW201">
        <v>702750.88</v>
      </c>
    </row>
    <row r="202" spans="1:49" x14ac:dyDescent="0.45">
      <c r="A202">
        <v>0</v>
      </c>
      <c r="B202" t="s">
        <v>1621</v>
      </c>
      <c r="C202" t="s">
        <v>74</v>
      </c>
      <c r="D202">
        <v>694257.81</v>
      </c>
      <c r="J202" t="s">
        <v>77</v>
      </c>
      <c r="L202" t="s">
        <v>77</v>
      </c>
      <c r="N202" t="s">
        <v>77</v>
      </c>
      <c r="T202" t="s">
        <v>77</v>
      </c>
      <c r="W202" t="s">
        <v>77</v>
      </c>
      <c r="X202" t="s">
        <v>77</v>
      </c>
      <c r="Y202" t="s">
        <v>77</v>
      </c>
      <c r="AA202" t="s">
        <v>77</v>
      </c>
      <c r="AH202" t="s">
        <v>77</v>
      </c>
      <c r="AK202" t="s">
        <v>77</v>
      </c>
      <c r="AL202" t="s">
        <v>77</v>
      </c>
      <c r="AN202" t="s">
        <v>77</v>
      </c>
      <c r="AT202" t="s">
        <v>77</v>
      </c>
      <c r="AU202" t="s">
        <v>77</v>
      </c>
      <c r="AV202" t="s">
        <v>77</v>
      </c>
      <c r="AW202">
        <v>694257.81</v>
      </c>
    </row>
    <row r="203" spans="1:49" x14ac:dyDescent="0.45">
      <c r="A203">
        <v>0</v>
      </c>
      <c r="B203" t="s">
        <v>1621</v>
      </c>
      <c r="C203" t="s">
        <v>74</v>
      </c>
      <c r="D203">
        <v>599783.57999999996</v>
      </c>
      <c r="J203" t="s">
        <v>77</v>
      </c>
      <c r="L203" t="s">
        <v>77</v>
      </c>
      <c r="N203" t="s">
        <v>77</v>
      </c>
      <c r="T203" t="s">
        <v>77</v>
      </c>
      <c r="W203" t="s">
        <v>77</v>
      </c>
      <c r="X203" t="s">
        <v>77</v>
      </c>
      <c r="Y203" t="s">
        <v>77</v>
      </c>
      <c r="AA203" t="s">
        <v>77</v>
      </c>
      <c r="AH203" t="s">
        <v>77</v>
      </c>
      <c r="AK203" t="s">
        <v>77</v>
      </c>
      <c r="AL203" t="s">
        <v>77</v>
      </c>
      <c r="AN203" t="s">
        <v>77</v>
      </c>
      <c r="AT203" t="s">
        <v>77</v>
      </c>
      <c r="AU203" t="s">
        <v>77</v>
      </c>
      <c r="AV203" t="s">
        <v>77</v>
      </c>
      <c r="AW203">
        <v>599783.57999999996</v>
      </c>
    </row>
    <row r="204" spans="1:49" x14ac:dyDescent="0.45">
      <c r="A204">
        <v>0</v>
      </c>
      <c r="B204" t="s">
        <v>1621</v>
      </c>
      <c r="C204" t="s">
        <v>74</v>
      </c>
      <c r="D204">
        <v>844520.17500000005</v>
      </c>
      <c r="J204" t="s">
        <v>77</v>
      </c>
      <c r="L204" t="s">
        <v>77</v>
      </c>
      <c r="N204" t="s">
        <v>77</v>
      </c>
      <c r="T204" t="s">
        <v>77</v>
      </c>
      <c r="W204" t="s">
        <v>77</v>
      </c>
      <c r="X204" t="s">
        <v>77</v>
      </c>
      <c r="Y204" t="s">
        <v>77</v>
      </c>
      <c r="AA204" t="s">
        <v>77</v>
      </c>
      <c r="AH204" t="s">
        <v>77</v>
      </c>
      <c r="AK204" t="s">
        <v>77</v>
      </c>
      <c r="AL204" t="s">
        <v>77</v>
      </c>
      <c r="AN204" t="s">
        <v>77</v>
      </c>
      <c r="AT204" t="s">
        <v>77</v>
      </c>
      <c r="AU204" t="s">
        <v>77</v>
      </c>
      <c r="AV204" t="s">
        <v>77</v>
      </c>
      <c r="AW204">
        <v>0</v>
      </c>
    </row>
    <row r="205" spans="1:49" x14ac:dyDescent="0.45">
      <c r="A205">
        <v>0</v>
      </c>
      <c r="B205" t="s">
        <v>1621</v>
      </c>
      <c r="C205" t="s">
        <v>79</v>
      </c>
      <c r="D205">
        <v>191478.5</v>
      </c>
      <c r="J205" t="s">
        <v>77</v>
      </c>
      <c r="L205" t="s">
        <v>77</v>
      </c>
      <c r="N205" t="s">
        <v>77</v>
      </c>
      <c r="T205" t="s">
        <v>77</v>
      </c>
      <c r="W205" t="s">
        <v>77</v>
      </c>
      <c r="X205" t="s">
        <v>77</v>
      </c>
      <c r="Y205" t="s">
        <v>77</v>
      </c>
      <c r="AA205" t="s">
        <v>77</v>
      </c>
      <c r="AH205" t="s">
        <v>77</v>
      </c>
      <c r="AK205" t="s">
        <v>77</v>
      </c>
      <c r="AL205" t="s">
        <v>77</v>
      </c>
      <c r="AN205" t="s">
        <v>77</v>
      </c>
      <c r="AT205" t="s">
        <v>77</v>
      </c>
      <c r="AU205" t="s">
        <v>77</v>
      </c>
      <c r="AV205" t="s">
        <v>77</v>
      </c>
      <c r="AW205">
        <v>0</v>
      </c>
    </row>
    <row r="206" spans="1:49" x14ac:dyDescent="0.45">
      <c r="A206">
        <v>0</v>
      </c>
      <c r="B206" t="s">
        <v>1621</v>
      </c>
      <c r="C206" t="s">
        <v>79</v>
      </c>
      <c r="D206">
        <v>135204.5</v>
      </c>
      <c r="J206" t="s">
        <v>77</v>
      </c>
      <c r="L206" t="s">
        <v>77</v>
      </c>
      <c r="N206" t="s">
        <v>77</v>
      </c>
      <c r="T206" t="s">
        <v>77</v>
      </c>
      <c r="W206" t="s">
        <v>77</v>
      </c>
      <c r="X206" t="s">
        <v>77</v>
      </c>
      <c r="Y206" t="s">
        <v>77</v>
      </c>
      <c r="AA206" t="s">
        <v>77</v>
      </c>
      <c r="AH206" t="s">
        <v>77</v>
      </c>
      <c r="AK206" t="s">
        <v>77</v>
      </c>
      <c r="AL206" t="s">
        <v>77</v>
      </c>
      <c r="AN206" t="s">
        <v>77</v>
      </c>
      <c r="AT206" t="s">
        <v>77</v>
      </c>
      <c r="AU206" t="s">
        <v>77</v>
      </c>
      <c r="AV206" t="s">
        <v>77</v>
      </c>
      <c r="AW206">
        <v>0</v>
      </c>
    </row>
    <row r="207" spans="1:49" x14ac:dyDescent="0.45">
      <c r="A207">
        <v>0</v>
      </c>
      <c r="B207" t="s">
        <v>1621</v>
      </c>
      <c r="C207" t="s">
        <v>79</v>
      </c>
      <c r="D207">
        <v>140346</v>
      </c>
      <c r="J207" t="s">
        <v>77</v>
      </c>
      <c r="L207" t="s">
        <v>77</v>
      </c>
      <c r="N207" t="s">
        <v>77</v>
      </c>
      <c r="T207" t="s">
        <v>77</v>
      </c>
      <c r="W207" t="s">
        <v>77</v>
      </c>
      <c r="X207" t="s">
        <v>77</v>
      </c>
      <c r="Y207" t="s">
        <v>77</v>
      </c>
      <c r="AA207" t="s">
        <v>77</v>
      </c>
      <c r="AH207" t="s">
        <v>77</v>
      </c>
      <c r="AK207" t="s">
        <v>77</v>
      </c>
      <c r="AL207" t="s">
        <v>77</v>
      </c>
      <c r="AN207" t="s">
        <v>77</v>
      </c>
      <c r="AT207" t="s">
        <v>77</v>
      </c>
      <c r="AU207" t="s">
        <v>77</v>
      </c>
      <c r="AV207" t="s">
        <v>77</v>
      </c>
      <c r="AW207">
        <v>0</v>
      </c>
    </row>
    <row r="208" spans="1:49" x14ac:dyDescent="0.45">
      <c r="A208">
        <v>0</v>
      </c>
      <c r="B208" t="s">
        <v>1621</v>
      </c>
      <c r="C208" t="s">
        <v>79</v>
      </c>
      <c r="D208">
        <v>105485.5</v>
      </c>
      <c r="J208" t="s">
        <v>77</v>
      </c>
      <c r="L208" t="s">
        <v>77</v>
      </c>
      <c r="N208" t="s">
        <v>77</v>
      </c>
      <c r="T208" t="s">
        <v>77</v>
      </c>
      <c r="W208" t="s">
        <v>77</v>
      </c>
      <c r="X208" t="s">
        <v>77</v>
      </c>
      <c r="Y208" t="s">
        <v>77</v>
      </c>
      <c r="AA208" t="s">
        <v>77</v>
      </c>
      <c r="AH208" t="s">
        <v>77</v>
      </c>
      <c r="AK208" t="s">
        <v>77</v>
      </c>
      <c r="AL208" t="s">
        <v>77</v>
      </c>
      <c r="AN208" t="s">
        <v>77</v>
      </c>
      <c r="AT208" t="s">
        <v>77</v>
      </c>
      <c r="AU208" t="s">
        <v>77</v>
      </c>
      <c r="AV208" t="s">
        <v>77</v>
      </c>
      <c r="AW208">
        <v>0</v>
      </c>
    </row>
    <row r="209" spans="1:49" x14ac:dyDescent="0.45">
      <c r="A209">
        <v>0</v>
      </c>
      <c r="B209" t="s">
        <v>1621</v>
      </c>
      <c r="C209" t="s">
        <v>82</v>
      </c>
      <c r="D209">
        <v>14272.665000000001</v>
      </c>
      <c r="J209" t="s">
        <v>77</v>
      </c>
      <c r="L209" t="s">
        <v>77</v>
      </c>
      <c r="N209" t="s">
        <v>77</v>
      </c>
      <c r="T209" t="s">
        <v>77</v>
      </c>
      <c r="W209" t="s">
        <v>77</v>
      </c>
      <c r="X209" t="s">
        <v>77</v>
      </c>
      <c r="Y209" t="s">
        <v>77</v>
      </c>
      <c r="AA209" t="s">
        <v>77</v>
      </c>
      <c r="AH209" t="s">
        <v>77</v>
      </c>
      <c r="AK209" t="s">
        <v>77</v>
      </c>
      <c r="AL209" t="s">
        <v>77</v>
      </c>
      <c r="AN209" t="s">
        <v>77</v>
      </c>
      <c r="AT209" t="s">
        <v>77</v>
      </c>
      <c r="AU209" t="s">
        <v>77</v>
      </c>
      <c r="AV209" t="s">
        <v>77</v>
      </c>
      <c r="AW209">
        <v>14272.665000000001</v>
      </c>
    </row>
    <row r="210" spans="1:49" x14ac:dyDescent="0.45">
      <c r="A210">
        <v>0</v>
      </c>
      <c r="B210" t="s">
        <v>1621</v>
      </c>
      <c r="C210" t="s">
        <v>82</v>
      </c>
      <c r="D210">
        <v>14272.665000000001</v>
      </c>
      <c r="J210" t="s">
        <v>77</v>
      </c>
      <c r="L210" t="s">
        <v>77</v>
      </c>
      <c r="N210" t="s">
        <v>77</v>
      </c>
      <c r="T210" t="s">
        <v>77</v>
      </c>
      <c r="W210" t="s">
        <v>77</v>
      </c>
      <c r="X210" t="s">
        <v>77</v>
      </c>
      <c r="Y210" t="s">
        <v>77</v>
      </c>
      <c r="AA210" t="s">
        <v>77</v>
      </c>
      <c r="AH210" t="s">
        <v>77</v>
      </c>
      <c r="AK210" t="s">
        <v>77</v>
      </c>
      <c r="AL210" t="s">
        <v>77</v>
      </c>
      <c r="AN210" t="s">
        <v>77</v>
      </c>
      <c r="AT210" t="s">
        <v>77</v>
      </c>
      <c r="AU210" t="s">
        <v>77</v>
      </c>
      <c r="AV210" t="s">
        <v>77</v>
      </c>
      <c r="AW210">
        <v>14272.665000000001</v>
      </c>
    </row>
    <row r="211" spans="1:49" x14ac:dyDescent="0.45">
      <c r="A211">
        <v>0</v>
      </c>
      <c r="B211" t="s">
        <v>1621</v>
      </c>
      <c r="C211" t="s">
        <v>82</v>
      </c>
      <c r="D211">
        <v>8646</v>
      </c>
      <c r="J211" t="s">
        <v>77</v>
      </c>
      <c r="L211" t="s">
        <v>77</v>
      </c>
      <c r="N211" t="s">
        <v>77</v>
      </c>
      <c r="T211" t="s">
        <v>77</v>
      </c>
      <c r="W211" t="s">
        <v>77</v>
      </c>
      <c r="X211" t="s">
        <v>77</v>
      </c>
      <c r="Y211" t="s">
        <v>77</v>
      </c>
      <c r="AA211" t="s">
        <v>77</v>
      </c>
      <c r="AH211" t="s">
        <v>77</v>
      </c>
      <c r="AK211" t="s">
        <v>77</v>
      </c>
      <c r="AL211" t="s">
        <v>77</v>
      </c>
      <c r="AN211" t="s">
        <v>77</v>
      </c>
      <c r="AT211" t="s">
        <v>77</v>
      </c>
      <c r="AU211" t="s">
        <v>77</v>
      </c>
      <c r="AV211" t="s">
        <v>77</v>
      </c>
      <c r="AW211">
        <v>8646</v>
      </c>
    </row>
    <row r="212" spans="1:49" x14ac:dyDescent="0.45">
      <c r="A212">
        <v>0</v>
      </c>
      <c r="B212" t="s">
        <v>1621</v>
      </c>
      <c r="C212" t="s">
        <v>82</v>
      </c>
      <c r="D212">
        <v>8646</v>
      </c>
      <c r="J212" t="s">
        <v>77</v>
      </c>
      <c r="L212" t="s">
        <v>77</v>
      </c>
      <c r="N212" t="s">
        <v>77</v>
      </c>
      <c r="T212" t="s">
        <v>77</v>
      </c>
      <c r="W212" t="s">
        <v>77</v>
      </c>
      <c r="X212" t="s">
        <v>77</v>
      </c>
      <c r="Y212" t="s">
        <v>77</v>
      </c>
      <c r="AA212" t="s">
        <v>77</v>
      </c>
      <c r="AH212" t="s">
        <v>77</v>
      </c>
      <c r="AK212" t="s">
        <v>77</v>
      </c>
      <c r="AL212" t="s">
        <v>77</v>
      </c>
      <c r="AN212" t="s">
        <v>77</v>
      </c>
      <c r="AT212" t="s">
        <v>77</v>
      </c>
      <c r="AU212" t="s">
        <v>77</v>
      </c>
      <c r="AV212" t="s">
        <v>77</v>
      </c>
      <c r="AW212">
        <v>0</v>
      </c>
    </row>
    <row r="213" spans="1:49" x14ac:dyDescent="0.45">
      <c r="A213">
        <v>0</v>
      </c>
      <c r="B213" t="s">
        <v>1621</v>
      </c>
      <c r="C213" t="s">
        <v>82</v>
      </c>
      <c r="D213">
        <v>14272.665000000001</v>
      </c>
      <c r="J213" t="s">
        <v>77</v>
      </c>
      <c r="L213" t="s">
        <v>77</v>
      </c>
      <c r="N213" t="s">
        <v>77</v>
      </c>
      <c r="T213" t="s">
        <v>77</v>
      </c>
      <c r="W213" t="s">
        <v>77</v>
      </c>
      <c r="X213" t="s">
        <v>77</v>
      </c>
      <c r="Y213" t="s">
        <v>77</v>
      </c>
      <c r="AA213" t="s">
        <v>77</v>
      </c>
      <c r="AH213" t="s">
        <v>77</v>
      </c>
      <c r="AK213" t="s">
        <v>77</v>
      </c>
      <c r="AL213" t="s">
        <v>77</v>
      </c>
      <c r="AN213" t="s">
        <v>77</v>
      </c>
      <c r="AT213" t="s">
        <v>77</v>
      </c>
      <c r="AU213" t="s">
        <v>77</v>
      </c>
      <c r="AV213" t="s">
        <v>77</v>
      </c>
      <c r="AW213">
        <v>14272.665000000001</v>
      </c>
    </row>
    <row r="214" spans="1:49" x14ac:dyDescent="0.45">
      <c r="A214">
        <v>0</v>
      </c>
      <c r="B214" t="s">
        <v>1621</v>
      </c>
      <c r="C214" t="s">
        <v>82</v>
      </c>
      <c r="D214">
        <v>14272.665000000001</v>
      </c>
      <c r="J214" t="s">
        <v>77</v>
      </c>
      <c r="L214" t="s">
        <v>77</v>
      </c>
      <c r="N214" t="s">
        <v>77</v>
      </c>
      <c r="T214" t="s">
        <v>77</v>
      </c>
      <c r="W214" t="s">
        <v>77</v>
      </c>
      <c r="X214" t="s">
        <v>77</v>
      </c>
      <c r="Y214" t="s">
        <v>77</v>
      </c>
      <c r="AA214" t="s">
        <v>77</v>
      </c>
      <c r="AH214" t="s">
        <v>77</v>
      </c>
      <c r="AK214" t="s">
        <v>77</v>
      </c>
      <c r="AL214" t="s">
        <v>77</v>
      </c>
      <c r="AN214" t="s">
        <v>77</v>
      </c>
      <c r="AT214" t="s">
        <v>77</v>
      </c>
      <c r="AU214" t="s">
        <v>77</v>
      </c>
      <c r="AV214" t="s">
        <v>77</v>
      </c>
      <c r="AW214">
        <v>14272.665000000001</v>
      </c>
    </row>
    <row r="215" spans="1:49" x14ac:dyDescent="0.45">
      <c r="A215">
        <v>0</v>
      </c>
      <c r="B215" t="s">
        <v>1621</v>
      </c>
      <c r="C215" t="s">
        <v>82</v>
      </c>
      <c r="D215">
        <v>8646</v>
      </c>
      <c r="J215" t="s">
        <v>77</v>
      </c>
      <c r="L215" t="s">
        <v>77</v>
      </c>
      <c r="N215" t="s">
        <v>77</v>
      </c>
      <c r="T215" t="s">
        <v>77</v>
      </c>
      <c r="W215" t="s">
        <v>77</v>
      </c>
      <c r="X215" t="s">
        <v>77</v>
      </c>
      <c r="Y215" t="s">
        <v>77</v>
      </c>
      <c r="AA215" t="s">
        <v>77</v>
      </c>
      <c r="AH215" t="s">
        <v>77</v>
      </c>
      <c r="AK215" t="s">
        <v>77</v>
      </c>
      <c r="AL215" t="s">
        <v>77</v>
      </c>
      <c r="AN215" t="s">
        <v>77</v>
      </c>
      <c r="AT215" t="s">
        <v>77</v>
      </c>
      <c r="AU215" t="s">
        <v>77</v>
      </c>
      <c r="AV215" t="s">
        <v>77</v>
      </c>
      <c r="AW215">
        <v>8646</v>
      </c>
    </row>
    <row r="216" spans="1:49" x14ac:dyDescent="0.45">
      <c r="A216">
        <v>0</v>
      </c>
      <c r="B216" t="s">
        <v>1621</v>
      </c>
      <c r="C216" t="s">
        <v>82</v>
      </c>
      <c r="D216">
        <v>8646</v>
      </c>
      <c r="J216" t="s">
        <v>77</v>
      </c>
      <c r="L216" t="s">
        <v>77</v>
      </c>
      <c r="N216" t="s">
        <v>77</v>
      </c>
      <c r="T216" t="s">
        <v>77</v>
      </c>
      <c r="W216" t="s">
        <v>77</v>
      </c>
      <c r="X216" t="s">
        <v>77</v>
      </c>
      <c r="Y216" t="s">
        <v>77</v>
      </c>
      <c r="AA216" t="s">
        <v>77</v>
      </c>
      <c r="AH216" t="s">
        <v>77</v>
      </c>
      <c r="AK216" t="s">
        <v>77</v>
      </c>
      <c r="AL216" t="s">
        <v>77</v>
      </c>
      <c r="AN216" t="s">
        <v>77</v>
      </c>
      <c r="AT216" t="s">
        <v>77</v>
      </c>
      <c r="AU216" t="s">
        <v>77</v>
      </c>
      <c r="AV216" t="s">
        <v>77</v>
      </c>
      <c r="AW216">
        <v>8646</v>
      </c>
    </row>
    <row r="217" spans="1:49" x14ac:dyDescent="0.45">
      <c r="A217">
        <v>0</v>
      </c>
      <c r="B217" t="s">
        <v>1621</v>
      </c>
      <c r="C217" t="s">
        <v>82</v>
      </c>
      <c r="D217">
        <v>13490.6</v>
      </c>
      <c r="J217" t="s">
        <v>77</v>
      </c>
      <c r="L217" t="s">
        <v>77</v>
      </c>
      <c r="N217" t="s">
        <v>77</v>
      </c>
      <c r="T217" t="s">
        <v>77</v>
      </c>
      <c r="W217" t="s">
        <v>77</v>
      </c>
      <c r="X217" t="s">
        <v>77</v>
      </c>
      <c r="Y217" t="s">
        <v>77</v>
      </c>
      <c r="AA217" t="s">
        <v>77</v>
      </c>
      <c r="AH217" t="s">
        <v>77</v>
      </c>
      <c r="AK217" t="s">
        <v>77</v>
      </c>
      <c r="AL217" t="s">
        <v>77</v>
      </c>
      <c r="AN217" t="s">
        <v>77</v>
      </c>
      <c r="AT217" t="s">
        <v>77</v>
      </c>
      <c r="AU217" t="s">
        <v>77</v>
      </c>
      <c r="AV217" t="s">
        <v>77</v>
      </c>
      <c r="AW217">
        <v>13490.6</v>
      </c>
    </row>
    <row r="218" spans="1:49" x14ac:dyDescent="0.45">
      <c r="A218">
        <v>0</v>
      </c>
      <c r="B218" t="s">
        <v>1621</v>
      </c>
      <c r="C218" t="s">
        <v>82</v>
      </c>
      <c r="D218">
        <v>15466</v>
      </c>
      <c r="J218" t="s">
        <v>77</v>
      </c>
      <c r="L218" t="s">
        <v>77</v>
      </c>
      <c r="N218" t="s">
        <v>77</v>
      </c>
      <c r="T218" t="s">
        <v>77</v>
      </c>
      <c r="W218" t="s">
        <v>77</v>
      </c>
      <c r="X218" t="s">
        <v>77</v>
      </c>
      <c r="Y218" t="s">
        <v>77</v>
      </c>
      <c r="AA218" t="s">
        <v>77</v>
      </c>
      <c r="AH218" t="s">
        <v>77</v>
      </c>
      <c r="AK218" t="s">
        <v>77</v>
      </c>
      <c r="AL218" t="s">
        <v>77</v>
      </c>
      <c r="AN218" t="s">
        <v>77</v>
      </c>
      <c r="AT218" t="s">
        <v>77</v>
      </c>
      <c r="AU218" t="s">
        <v>77</v>
      </c>
      <c r="AV218" t="s">
        <v>77</v>
      </c>
      <c r="AW218">
        <v>15466</v>
      </c>
    </row>
    <row r="219" spans="1:49" x14ac:dyDescent="0.45">
      <c r="A219">
        <v>0</v>
      </c>
      <c r="B219" t="s">
        <v>1621</v>
      </c>
      <c r="C219" t="s">
        <v>82</v>
      </c>
      <c r="D219">
        <v>15466</v>
      </c>
      <c r="J219" t="s">
        <v>77</v>
      </c>
      <c r="L219" t="s">
        <v>77</v>
      </c>
      <c r="N219" t="s">
        <v>77</v>
      </c>
      <c r="T219" t="s">
        <v>77</v>
      </c>
      <c r="W219" t="s">
        <v>77</v>
      </c>
      <c r="X219" t="s">
        <v>77</v>
      </c>
      <c r="Y219" t="s">
        <v>77</v>
      </c>
      <c r="AA219" t="s">
        <v>77</v>
      </c>
      <c r="AH219" t="s">
        <v>77</v>
      </c>
      <c r="AK219" t="s">
        <v>77</v>
      </c>
      <c r="AL219" t="s">
        <v>77</v>
      </c>
      <c r="AN219" t="s">
        <v>77</v>
      </c>
      <c r="AT219" t="s">
        <v>77</v>
      </c>
      <c r="AU219" t="s">
        <v>77</v>
      </c>
      <c r="AV219" t="s">
        <v>77</v>
      </c>
      <c r="AW219">
        <v>15466</v>
      </c>
    </row>
    <row r="220" spans="1:49" x14ac:dyDescent="0.45">
      <c r="A220">
        <v>0</v>
      </c>
      <c r="B220" t="s">
        <v>1621</v>
      </c>
      <c r="C220" t="s">
        <v>84</v>
      </c>
      <c r="D220">
        <v>20801</v>
      </c>
      <c r="J220" t="s">
        <v>77</v>
      </c>
      <c r="L220" t="s">
        <v>77</v>
      </c>
      <c r="N220" t="s">
        <v>77</v>
      </c>
      <c r="T220" t="s">
        <v>77</v>
      </c>
      <c r="W220" t="s">
        <v>77</v>
      </c>
      <c r="X220" t="s">
        <v>77</v>
      </c>
      <c r="Y220" t="s">
        <v>77</v>
      </c>
      <c r="AA220" t="s">
        <v>77</v>
      </c>
      <c r="AH220" t="s">
        <v>77</v>
      </c>
      <c r="AK220" t="s">
        <v>77</v>
      </c>
      <c r="AL220" t="s">
        <v>77</v>
      </c>
      <c r="AN220" t="s">
        <v>77</v>
      </c>
      <c r="AT220" t="s">
        <v>77</v>
      </c>
      <c r="AU220" t="s">
        <v>77</v>
      </c>
      <c r="AV220" t="s">
        <v>77</v>
      </c>
      <c r="AW220">
        <v>20801</v>
      </c>
    </row>
    <row r="221" spans="1:49" x14ac:dyDescent="0.45">
      <c r="A221">
        <v>0</v>
      </c>
      <c r="B221" t="s">
        <v>1621</v>
      </c>
      <c r="C221" t="s">
        <v>84</v>
      </c>
      <c r="D221">
        <v>20801</v>
      </c>
      <c r="J221" t="s">
        <v>77</v>
      </c>
      <c r="L221" t="s">
        <v>77</v>
      </c>
      <c r="N221" t="s">
        <v>77</v>
      </c>
      <c r="T221" t="s">
        <v>77</v>
      </c>
      <c r="W221" t="s">
        <v>77</v>
      </c>
      <c r="X221" t="s">
        <v>77</v>
      </c>
      <c r="Y221" t="s">
        <v>77</v>
      </c>
      <c r="AA221" t="s">
        <v>77</v>
      </c>
      <c r="AH221" t="s">
        <v>77</v>
      </c>
      <c r="AK221" t="s">
        <v>77</v>
      </c>
      <c r="AL221" t="s">
        <v>77</v>
      </c>
      <c r="AN221" t="s">
        <v>77</v>
      </c>
      <c r="AT221" t="s">
        <v>77</v>
      </c>
      <c r="AU221" t="s">
        <v>77</v>
      </c>
      <c r="AV221" t="s">
        <v>77</v>
      </c>
      <c r="AW221">
        <v>20801</v>
      </c>
    </row>
    <row r="222" spans="1:49" x14ac:dyDescent="0.45">
      <c r="A222">
        <v>0</v>
      </c>
      <c r="B222" t="s">
        <v>1621</v>
      </c>
      <c r="C222" t="s">
        <v>84</v>
      </c>
      <c r="D222">
        <v>38977</v>
      </c>
      <c r="J222" t="s">
        <v>77</v>
      </c>
      <c r="L222" t="s">
        <v>77</v>
      </c>
      <c r="N222" t="s">
        <v>77</v>
      </c>
      <c r="T222" t="s">
        <v>77</v>
      </c>
      <c r="W222" t="s">
        <v>77</v>
      </c>
      <c r="X222" t="s">
        <v>77</v>
      </c>
      <c r="Y222" t="s">
        <v>77</v>
      </c>
      <c r="AA222" t="s">
        <v>77</v>
      </c>
      <c r="AH222" t="s">
        <v>77</v>
      </c>
      <c r="AK222" t="s">
        <v>77</v>
      </c>
      <c r="AL222" t="s">
        <v>77</v>
      </c>
      <c r="AN222" t="s">
        <v>77</v>
      </c>
      <c r="AT222" t="s">
        <v>77</v>
      </c>
      <c r="AU222" t="s">
        <v>77</v>
      </c>
      <c r="AV222" t="s">
        <v>77</v>
      </c>
      <c r="AW222">
        <v>38977</v>
      </c>
    </row>
    <row r="223" spans="1:49" x14ac:dyDescent="0.45">
      <c r="A223">
        <v>0</v>
      </c>
      <c r="B223" t="s">
        <v>1621</v>
      </c>
      <c r="C223" t="s">
        <v>84</v>
      </c>
      <c r="D223">
        <v>38977</v>
      </c>
      <c r="J223" t="s">
        <v>77</v>
      </c>
      <c r="L223" t="s">
        <v>77</v>
      </c>
      <c r="N223" t="s">
        <v>77</v>
      </c>
      <c r="T223" t="s">
        <v>77</v>
      </c>
      <c r="W223" t="s">
        <v>77</v>
      </c>
      <c r="X223" t="s">
        <v>77</v>
      </c>
      <c r="Y223" t="s">
        <v>77</v>
      </c>
      <c r="AA223" t="s">
        <v>77</v>
      </c>
      <c r="AH223" t="s">
        <v>77</v>
      </c>
      <c r="AK223" t="s">
        <v>77</v>
      </c>
      <c r="AL223" t="s">
        <v>77</v>
      </c>
      <c r="AN223" t="s">
        <v>77</v>
      </c>
      <c r="AT223" t="s">
        <v>77</v>
      </c>
      <c r="AU223" t="s">
        <v>77</v>
      </c>
      <c r="AV223" t="s">
        <v>77</v>
      </c>
      <c r="AW223">
        <v>38977</v>
      </c>
    </row>
    <row r="224" spans="1:49" x14ac:dyDescent="0.45">
      <c r="A224">
        <v>0</v>
      </c>
      <c r="B224" t="s">
        <v>1621</v>
      </c>
      <c r="C224" t="s">
        <v>84</v>
      </c>
      <c r="D224">
        <v>36058.9</v>
      </c>
      <c r="J224" t="s">
        <v>77</v>
      </c>
      <c r="L224" t="s">
        <v>77</v>
      </c>
      <c r="N224" t="s">
        <v>77</v>
      </c>
      <c r="T224" t="s">
        <v>77</v>
      </c>
      <c r="W224" t="s">
        <v>77</v>
      </c>
      <c r="X224" t="s">
        <v>77</v>
      </c>
      <c r="Y224" t="s">
        <v>77</v>
      </c>
      <c r="AA224" t="s">
        <v>77</v>
      </c>
      <c r="AH224" t="s">
        <v>77</v>
      </c>
      <c r="AK224" t="s">
        <v>77</v>
      </c>
      <c r="AL224" t="s">
        <v>77</v>
      </c>
      <c r="AN224" t="s">
        <v>77</v>
      </c>
      <c r="AT224" t="s">
        <v>77</v>
      </c>
      <c r="AU224" t="s">
        <v>77</v>
      </c>
      <c r="AV224" t="s">
        <v>77</v>
      </c>
      <c r="AW224">
        <v>36058.9</v>
      </c>
    </row>
    <row r="225" spans="1:49" x14ac:dyDescent="0.45">
      <c r="A225">
        <v>0</v>
      </c>
      <c r="B225" t="s">
        <v>1621</v>
      </c>
      <c r="C225" t="s">
        <v>84</v>
      </c>
      <c r="D225">
        <v>22740</v>
      </c>
      <c r="J225" t="s">
        <v>77</v>
      </c>
      <c r="L225" t="s">
        <v>77</v>
      </c>
      <c r="N225" t="s">
        <v>77</v>
      </c>
      <c r="T225" t="s">
        <v>77</v>
      </c>
      <c r="W225" t="s">
        <v>77</v>
      </c>
      <c r="X225" t="s">
        <v>77</v>
      </c>
      <c r="Y225" t="s">
        <v>77</v>
      </c>
      <c r="AA225" t="s">
        <v>77</v>
      </c>
      <c r="AH225" t="s">
        <v>77</v>
      </c>
      <c r="AK225" t="s">
        <v>77</v>
      </c>
      <c r="AL225" t="s">
        <v>77</v>
      </c>
      <c r="AN225" t="s">
        <v>77</v>
      </c>
      <c r="AT225" t="s">
        <v>77</v>
      </c>
      <c r="AU225" t="s">
        <v>77</v>
      </c>
      <c r="AV225" t="s">
        <v>77</v>
      </c>
      <c r="AW225">
        <v>0</v>
      </c>
    </row>
    <row r="226" spans="1:49" x14ac:dyDescent="0.45">
      <c r="A226">
        <v>0</v>
      </c>
      <c r="B226" t="s">
        <v>1621</v>
      </c>
      <c r="C226" t="s">
        <v>878</v>
      </c>
      <c r="D226">
        <v>176226.76670000001</v>
      </c>
      <c r="J226" t="s">
        <v>77</v>
      </c>
      <c r="L226" t="s">
        <v>77</v>
      </c>
      <c r="N226" t="s">
        <v>77</v>
      </c>
      <c r="T226" t="s">
        <v>77</v>
      </c>
      <c r="W226" t="s">
        <v>77</v>
      </c>
      <c r="X226" t="s">
        <v>77</v>
      </c>
      <c r="Y226" t="s">
        <v>77</v>
      </c>
      <c r="AA226" t="s">
        <v>77</v>
      </c>
      <c r="AH226" t="s">
        <v>77</v>
      </c>
      <c r="AK226" t="s">
        <v>77</v>
      </c>
      <c r="AL226" t="s">
        <v>77</v>
      </c>
      <c r="AN226" t="s">
        <v>77</v>
      </c>
      <c r="AT226" t="s">
        <v>77</v>
      </c>
      <c r="AU226" t="s">
        <v>77</v>
      </c>
      <c r="AV226" t="s">
        <v>77</v>
      </c>
      <c r="AW226">
        <v>176226.76670000001</v>
      </c>
    </row>
    <row r="227" spans="1:49" x14ac:dyDescent="0.45">
      <c r="A227">
        <v>0</v>
      </c>
      <c r="B227" t="s">
        <v>1621</v>
      </c>
      <c r="C227" t="s">
        <v>878</v>
      </c>
      <c r="D227">
        <v>176226.76670000001</v>
      </c>
      <c r="J227" t="s">
        <v>77</v>
      </c>
      <c r="L227" t="s">
        <v>77</v>
      </c>
      <c r="N227" t="s">
        <v>77</v>
      </c>
      <c r="T227" t="s">
        <v>77</v>
      </c>
      <c r="W227" t="s">
        <v>77</v>
      </c>
      <c r="X227" t="s">
        <v>77</v>
      </c>
      <c r="Y227" t="s">
        <v>77</v>
      </c>
      <c r="AA227" t="s">
        <v>77</v>
      </c>
      <c r="AH227" t="s">
        <v>77</v>
      </c>
      <c r="AK227" t="s">
        <v>77</v>
      </c>
      <c r="AL227" t="s">
        <v>77</v>
      </c>
      <c r="AN227" t="s">
        <v>77</v>
      </c>
      <c r="AT227" t="s">
        <v>77</v>
      </c>
      <c r="AU227" t="s">
        <v>77</v>
      </c>
      <c r="AV227" t="s">
        <v>77</v>
      </c>
      <c r="AW227">
        <v>176226.76670000001</v>
      </c>
    </row>
    <row r="228" spans="1:49" x14ac:dyDescent="0.45">
      <c r="A228">
        <v>0</v>
      </c>
      <c r="B228" t="s">
        <v>1621</v>
      </c>
      <c r="C228" t="s">
        <v>878</v>
      </c>
      <c r="D228">
        <v>112931</v>
      </c>
      <c r="J228" t="s">
        <v>77</v>
      </c>
      <c r="L228" t="s">
        <v>77</v>
      </c>
      <c r="N228" t="s">
        <v>77</v>
      </c>
      <c r="T228" t="s">
        <v>77</v>
      </c>
      <c r="W228" t="s">
        <v>77</v>
      </c>
      <c r="X228" t="s">
        <v>77</v>
      </c>
      <c r="Y228" t="s">
        <v>77</v>
      </c>
      <c r="AA228" t="s">
        <v>77</v>
      </c>
      <c r="AH228" t="s">
        <v>77</v>
      </c>
      <c r="AK228" t="s">
        <v>77</v>
      </c>
      <c r="AL228" t="s">
        <v>77</v>
      </c>
      <c r="AN228" t="s">
        <v>77</v>
      </c>
      <c r="AT228" t="s">
        <v>77</v>
      </c>
      <c r="AU228" t="s">
        <v>77</v>
      </c>
      <c r="AV228" t="s">
        <v>77</v>
      </c>
      <c r="AW228">
        <v>112931</v>
      </c>
    </row>
    <row r="229" spans="1:49" x14ac:dyDescent="0.45">
      <c r="A229">
        <v>0</v>
      </c>
      <c r="B229" t="s">
        <v>1621</v>
      </c>
      <c r="C229" t="s">
        <v>878</v>
      </c>
      <c r="D229">
        <v>258105</v>
      </c>
      <c r="J229" t="s">
        <v>77</v>
      </c>
      <c r="L229" t="s">
        <v>77</v>
      </c>
      <c r="N229" t="s">
        <v>77</v>
      </c>
      <c r="T229" t="s">
        <v>77</v>
      </c>
      <c r="W229" t="s">
        <v>77</v>
      </c>
      <c r="X229" t="s">
        <v>77</v>
      </c>
      <c r="Y229" t="s">
        <v>77</v>
      </c>
      <c r="AA229" t="s">
        <v>77</v>
      </c>
      <c r="AH229" t="s">
        <v>77</v>
      </c>
      <c r="AK229" t="s">
        <v>77</v>
      </c>
      <c r="AL229" t="s">
        <v>77</v>
      </c>
      <c r="AN229" t="s">
        <v>77</v>
      </c>
      <c r="AT229" t="s">
        <v>77</v>
      </c>
      <c r="AU229" t="s">
        <v>77</v>
      </c>
      <c r="AV229" t="s">
        <v>77</v>
      </c>
      <c r="AW229">
        <v>0</v>
      </c>
    </row>
    <row r="230" spans="1:49" x14ac:dyDescent="0.45">
      <c r="A230">
        <v>0</v>
      </c>
      <c r="B230" t="s">
        <v>1621</v>
      </c>
      <c r="C230" t="s">
        <v>878</v>
      </c>
      <c r="D230">
        <v>301607.11829999997</v>
      </c>
      <c r="J230" t="s">
        <v>77</v>
      </c>
      <c r="L230" t="s">
        <v>77</v>
      </c>
      <c r="N230" t="s">
        <v>77</v>
      </c>
      <c r="T230" t="s">
        <v>77</v>
      </c>
      <c r="W230" t="s">
        <v>77</v>
      </c>
      <c r="X230" t="s">
        <v>77</v>
      </c>
      <c r="Y230" t="s">
        <v>77</v>
      </c>
      <c r="AA230" t="s">
        <v>77</v>
      </c>
      <c r="AH230" t="s">
        <v>77</v>
      </c>
      <c r="AK230" t="s">
        <v>77</v>
      </c>
      <c r="AL230" t="s">
        <v>77</v>
      </c>
      <c r="AN230" t="s">
        <v>77</v>
      </c>
      <c r="AT230" t="s">
        <v>77</v>
      </c>
      <c r="AU230" t="s">
        <v>77</v>
      </c>
      <c r="AV230" t="s">
        <v>77</v>
      </c>
      <c r="AW230">
        <v>301607.11829999997</v>
      </c>
    </row>
    <row r="231" spans="1:49" x14ac:dyDescent="0.45">
      <c r="A231">
        <v>0</v>
      </c>
      <c r="B231" t="s">
        <v>1621</v>
      </c>
      <c r="C231" t="s">
        <v>878</v>
      </c>
      <c r="D231">
        <v>237360.43539999999</v>
      </c>
      <c r="J231" t="s">
        <v>77</v>
      </c>
      <c r="L231" t="s">
        <v>77</v>
      </c>
      <c r="N231" t="s">
        <v>77</v>
      </c>
      <c r="T231" t="s">
        <v>77</v>
      </c>
      <c r="W231" t="s">
        <v>77</v>
      </c>
      <c r="X231" t="s">
        <v>77</v>
      </c>
      <c r="Y231" t="s">
        <v>77</v>
      </c>
      <c r="AA231" t="s">
        <v>77</v>
      </c>
      <c r="AH231" t="s">
        <v>77</v>
      </c>
      <c r="AK231" t="s">
        <v>77</v>
      </c>
      <c r="AL231" t="s">
        <v>77</v>
      </c>
      <c r="AN231" t="s">
        <v>77</v>
      </c>
      <c r="AT231" t="s">
        <v>77</v>
      </c>
      <c r="AU231" t="s">
        <v>77</v>
      </c>
      <c r="AV231" t="s">
        <v>77</v>
      </c>
      <c r="AW231">
        <v>237360.43539999999</v>
      </c>
    </row>
    <row r="232" spans="1:49" x14ac:dyDescent="0.45">
      <c r="A232">
        <v>0</v>
      </c>
      <c r="B232" t="s">
        <v>1621</v>
      </c>
      <c r="C232" t="s">
        <v>878</v>
      </c>
      <c r="D232">
        <v>323561</v>
      </c>
      <c r="J232" t="s">
        <v>77</v>
      </c>
      <c r="L232" t="s">
        <v>77</v>
      </c>
      <c r="N232" t="s">
        <v>77</v>
      </c>
      <c r="T232" t="s">
        <v>77</v>
      </c>
      <c r="W232" t="s">
        <v>77</v>
      </c>
      <c r="X232" t="s">
        <v>77</v>
      </c>
      <c r="Y232" t="s">
        <v>77</v>
      </c>
      <c r="AA232" t="s">
        <v>77</v>
      </c>
      <c r="AH232" t="s">
        <v>77</v>
      </c>
      <c r="AK232" t="s">
        <v>77</v>
      </c>
      <c r="AL232" t="s">
        <v>77</v>
      </c>
      <c r="AN232" t="s">
        <v>77</v>
      </c>
      <c r="AT232" t="s">
        <v>77</v>
      </c>
      <c r="AU232" t="s">
        <v>77</v>
      </c>
      <c r="AV232" t="s">
        <v>77</v>
      </c>
      <c r="AW232">
        <v>323561</v>
      </c>
    </row>
    <row r="233" spans="1:49" x14ac:dyDescent="0.45">
      <c r="A233">
        <v>0</v>
      </c>
      <c r="B233" t="s">
        <v>1621</v>
      </c>
      <c r="C233" t="s">
        <v>878</v>
      </c>
      <c r="D233">
        <v>158541</v>
      </c>
      <c r="J233" t="s">
        <v>77</v>
      </c>
      <c r="L233" t="s">
        <v>77</v>
      </c>
      <c r="N233" t="s">
        <v>77</v>
      </c>
      <c r="T233" t="s">
        <v>77</v>
      </c>
      <c r="W233" t="s">
        <v>77</v>
      </c>
      <c r="X233" t="s">
        <v>77</v>
      </c>
      <c r="Y233" t="s">
        <v>77</v>
      </c>
      <c r="AA233" t="s">
        <v>77</v>
      </c>
      <c r="AH233" t="s">
        <v>77</v>
      </c>
      <c r="AK233" t="s">
        <v>77</v>
      </c>
      <c r="AL233" t="s">
        <v>77</v>
      </c>
      <c r="AN233" t="s">
        <v>77</v>
      </c>
      <c r="AT233" t="s">
        <v>77</v>
      </c>
      <c r="AU233" t="s">
        <v>77</v>
      </c>
      <c r="AV233" t="s">
        <v>77</v>
      </c>
      <c r="AW233">
        <v>158541</v>
      </c>
    </row>
    <row r="234" spans="1:49" x14ac:dyDescent="0.45">
      <c r="A234">
        <v>0</v>
      </c>
      <c r="B234" t="s">
        <v>1621</v>
      </c>
      <c r="C234" t="s">
        <v>878</v>
      </c>
      <c r="D234">
        <v>549180</v>
      </c>
      <c r="J234" t="s">
        <v>77</v>
      </c>
      <c r="L234" t="s">
        <v>77</v>
      </c>
      <c r="N234" t="s">
        <v>77</v>
      </c>
      <c r="T234" t="s">
        <v>77</v>
      </c>
      <c r="W234" t="s">
        <v>77</v>
      </c>
      <c r="X234" t="s">
        <v>77</v>
      </c>
      <c r="Y234" t="s">
        <v>77</v>
      </c>
      <c r="AA234" t="s">
        <v>77</v>
      </c>
      <c r="AH234" t="s">
        <v>77</v>
      </c>
      <c r="AK234" t="s">
        <v>77</v>
      </c>
      <c r="AL234" t="s">
        <v>77</v>
      </c>
      <c r="AN234" t="s">
        <v>77</v>
      </c>
      <c r="AT234" t="s">
        <v>77</v>
      </c>
      <c r="AU234" t="s">
        <v>77</v>
      </c>
      <c r="AV234" t="s">
        <v>77</v>
      </c>
      <c r="AW234">
        <v>549180</v>
      </c>
    </row>
    <row r="235" spans="1:49" x14ac:dyDescent="0.45">
      <c r="A235">
        <v>0</v>
      </c>
      <c r="B235" t="s">
        <v>1621</v>
      </c>
      <c r="C235" t="s">
        <v>878</v>
      </c>
      <c r="D235">
        <v>357324</v>
      </c>
      <c r="J235" t="s">
        <v>77</v>
      </c>
      <c r="L235" t="s">
        <v>77</v>
      </c>
      <c r="N235" t="s">
        <v>77</v>
      </c>
      <c r="T235" t="s">
        <v>77</v>
      </c>
      <c r="W235" t="s">
        <v>77</v>
      </c>
      <c r="X235" t="s">
        <v>77</v>
      </c>
      <c r="Y235" t="s">
        <v>77</v>
      </c>
      <c r="AA235" t="s">
        <v>77</v>
      </c>
      <c r="AH235" t="s">
        <v>77</v>
      </c>
      <c r="AK235" t="s">
        <v>77</v>
      </c>
      <c r="AL235" t="s">
        <v>77</v>
      </c>
      <c r="AN235" t="s">
        <v>77</v>
      </c>
      <c r="AT235" t="s">
        <v>77</v>
      </c>
      <c r="AU235" t="s">
        <v>77</v>
      </c>
      <c r="AV235" t="s">
        <v>77</v>
      </c>
      <c r="AW235">
        <v>357324</v>
      </c>
    </row>
    <row r="236" spans="1:49" x14ac:dyDescent="0.45">
      <c r="A236">
        <v>0</v>
      </c>
      <c r="B236" t="s">
        <v>1621</v>
      </c>
      <c r="C236" t="s">
        <v>878</v>
      </c>
      <c r="D236">
        <v>333049.96999999997</v>
      </c>
      <c r="J236" t="s">
        <v>77</v>
      </c>
      <c r="L236" t="s">
        <v>77</v>
      </c>
      <c r="N236" t="s">
        <v>77</v>
      </c>
      <c r="T236" t="s">
        <v>77</v>
      </c>
      <c r="W236" t="s">
        <v>77</v>
      </c>
      <c r="X236" t="s">
        <v>77</v>
      </c>
      <c r="Y236" t="s">
        <v>77</v>
      </c>
      <c r="AA236" t="s">
        <v>77</v>
      </c>
      <c r="AH236" t="s">
        <v>77</v>
      </c>
      <c r="AK236" t="s">
        <v>77</v>
      </c>
      <c r="AL236" t="s">
        <v>77</v>
      </c>
      <c r="AN236" t="s">
        <v>77</v>
      </c>
      <c r="AT236" t="s">
        <v>77</v>
      </c>
      <c r="AU236" t="s">
        <v>77</v>
      </c>
      <c r="AV236" t="s">
        <v>77</v>
      </c>
      <c r="AW236">
        <v>333049.96999999997</v>
      </c>
    </row>
    <row r="237" spans="1:49" x14ac:dyDescent="0.45">
      <c r="A237">
        <v>0</v>
      </c>
      <c r="B237" t="s">
        <v>1621</v>
      </c>
      <c r="C237" t="s">
        <v>878</v>
      </c>
      <c r="D237">
        <v>589962.93999999994</v>
      </c>
      <c r="J237" t="s">
        <v>77</v>
      </c>
      <c r="L237" t="s">
        <v>77</v>
      </c>
      <c r="N237" t="s">
        <v>77</v>
      </c>
      <c r="T237" t="s">
        <v>77</v>
      </c>
      <c r="W237" t="s">
        <v>77</v>
      </c>
      <c r="X237" t="s">
        <v>77</v>
      </c>
      <c r="Y237" t="s">
        <v>77</v>
      </c>
      <c r="AA237" t="s">
        <v>77</v>
      </c>
      <c r="AH237" t="s">
        <v>77</v>
      </c>
      <c r="AK237" t="s">
        <v>77</v>
      </c>
      <c r="AL237" t="s">
        <v>77</v>
      </c>
      <c r="AN237" t="s">
        <v>77</v>
      </c>
      <c r="AT237" t="s">
        <v>77</v>
      </c>
      <c r="AU237" t="s">
        <v>77</v>
      </c>
      <c r="AV237" t="s">
        <v>77</v>
      </c>
      <c r="AW237">
        <v>589962.93999999994</v>
      </c>
    </row>
    <row r="238" spans="1:49" x14ac:dyDescent="0.45">
      <c r="A238">
        <v>0</v>
      </c>
      <c r="B238" t="s">
        <v>1621</v>
      </c>
      <c r="C238" t="s">
        <v>878</v>
      </c>
      <c r="D238">
        <v>298057.09000000003</v>
      </c>
      <c r="J238" t="s">
        <v>77</v>
      </c>
      <c r="L238" t="s">
        <v>77</v>
      </c>
      <c r="N238" t="s">
        <v>77</v>
      </c>
      <c r="T238" t="s">
        <v>77</v>
      </c>
      <c r="W238" t="s">
        <v>77</v>
      </c>
      <c r="X238" t="s">
        <v>77</v>
      </c>
      <c r="Y238" t="s">
        <v>77</v>
      </c>
      <c r="AA238" t="s">
        <v>77</v>
      </c>
      <c r="AH238" t="s">
        <v>77</v>
      </c>
      <c r="AK238" t="s">
        <v>77</v>
      </c>
      <c r="AL238" t="s">
        <v>77</v>
      </c>
      <c r="AN238" t="s">
        <v>77</v>
      </c>
      <c r="AT238" t="s">
        <v>77</v>
      </c>
      <c r="AU238" t="s">
        <v>77</v>
      </c>
      <c r="AV238" t="s">
        <v>77</v>
      </c>
      <c r="AW238">
        <v>298057.09000000003</v>
      </c>
    </row>
    <row r="239" spans="1:49" x14ac:dyDescent="0.45">
      <c r="A239">
        <v>0</v>
      </c>
      <c r="B239" t="s">
        <v>1621</v>
      </c>
      <c r="C239" t="s">
        <v>878</v>
      </c>
      <c r="D239">
        <v>133723.48000000001</v>
      </c>
      <c r="J239" t="s">
        <v>77</v>
      </c>
      <c r="L239" t="s">
        <v>77</v>
      </c>
      <c r="N239" t="s">
        <v>77</v>
      </c>
      <c r="T239" t="s">
        <v>77</v>
      </c>
      <c r="W239" t="s">
        <v>77</v>
      </c>
      <c r="X239" t="s">
        <v>77</v>
      </c>
      <c r="Y239" t="s">
        <v>77</v>
      </c>
      <c r="AA239" t="s">
        <v>77</v>
      </c>
      <c r="AH239" t="s">
        <v>77</v>
      </c>
      <c r="AK239" t="s">
        <v>77</v>
      </c>
      <c r="AL239" t="s">
        <v>77</v>
      </c>
      <c r="AN239" t="s">
        <v>77</v>
      </c>
      <c r="AT239" t="s">
        <v>77</v>
      </c>
      <c r="AU239" t="s">
        <v>77</v>
      </c>
      <c r="AV239" t="s">
        <v>77</v>
      </c>
      <c r="AW239">
        <v>133723.48000000001</v>
      </c>
    </row>
    <row r="240" spans="1:49" x14ac:dyDescent="0.45">
      <c r="A240">
        <v>0</v>
      </c>
      <c r="B240" t="s">
        <v>1621</v>
      </c>
      <c r="C240" t="s">
        <v>878</v>
      </c>
      <c r="D240">
        <v>282486.4375</v>
      </c>
      <c r="J240" t="s">
        <v>77</v>
      </c>
      <c r="L240" t="s">
        <v>77</v>
      </c>
      <c r="N240" t="s">
        <v>77</v>
      </c>
      <c r="T240" t="s">
        <v>77</v>
      </c>
      <c r="W240" t="s">
        <v>77</v>
      </c>
      <c r="X240" t="s">
        <v>77</v>
      </c>
      <c r="Y240" t="s">
        <v>77</v>
      </c>
      <c r="AA240" t="s">
        <v>77</v>
      </c>
      <c r="AH240" t="s">
        <v>77</v>
      </c>
      <c r="AK240" t="s">
        <v>77</v>
      </c>
      <c r="AL240" t="s">
        <v>77</v>
      </c>
      <c r="AN240" t="s">
        <v>77</v>
      </c>
      <c r="AT240" t="s">
        <v>77</v>
      </c>
      <c r="AU240" t="s">
        <v>77</v>
      </c>
      <c r="AV240" t="s">
        <v>77</v>
      </c>
      <c r="AW240">
        <v>0</v>
      </c>
    </row>
    <row r="241" spans="1:49" x14ac:dyDescent="0.45">
      <c r="A241">
        <v>0</v>
      </c>
      <c r="B241" t="s">
        <v>1621</v>
      </c>
      <c r="C241" t="s">
        <v>81</v>
      </c>
      <c r="D241">
        <v>59540.964999999997</v>
      </c>
      <c r="J241" t="s">
        <v>77</v>
      </c>
      <c r="L241" t="s">
        <v>77</v>
      </c>
      <c r="N241" t="s">
        <v>77</v>
      </c>
      <c r="T241" t="s">
        <v>77</v>
      </c>
      <c r="W241" t="s">
        <v>77</v>
      </c>
      <c r="X241" t="s">
        <v>77</v>
      </c>
      <c r="Y241" t="s">
        <v>77</v>
      </c>
      <c r="AA241" t="s">
        <v>77</v>
      </c>
      <c r="AH241" t="s">
        <v>77</v>
      </c>
      <c r="AK241" t="s">
        <v>77</v>
      </c>
      <c r="AL241" t="s">
        <v>77</v>
      </c>
      <c r="AN241" t="s">
        <v>77</v>
      </c>
      <c r="AT241" t="s">
        <v>77</v>
      </c>
      <c r="AU241" t="s">
        <v>77</v>
      </c>
      <c r="AV241" t="s">
        <v>77</v>
      </c>
      <c r="AW241">
        <v>59540.964999999997</v>
      </c>
    </row>
    <row r="242" spans="1:49" x14ac:dyDescent="0.45">
      <c r="A242">
        <v>0</v>
      </c>
      <c r="B242" t="s">
        <v>1621</v>
      </c>
      <c r="C242" t="s">
        <v>81</v>
      </c>
      <c r="D242">
        <v>59540.964999999997</v>
      </c>
      <c r="J242" t="s">
        <v>77</v>
      </c>
      <c r="L242" t="s">
        <v>77</v>
      </c>
      <c r="N242" t="s">
        <v>77</v>
      </c>
      <c r="T242" t="s">
        <v>77</v>
      </c>
      <c r="W242" t="s">
        <v>77</v>
      </c>
      <c r="X242" t="s">
        <v>77</v>
      </c>
      <c r="Y242" t="s">
        <v>77</v>
      </c>
      <c r="AA242" t="s">
        <v>77</v>
      </c>
      <c r="AH242" t="s">
        <v>77</v>
      </c>
      <c r="AK242" t="s">
        <v>77</v>
      </c>
      <c r="AL242" t="s">
        <v>77</v>
      </c>
      <c r="AN242" t="s">
        <v>77</v>
      </c>
      <c r="AT242" t="s">
        <v>77</v>
      </c>
      <c r="AU242" t="s">
        <v>77</v>
      </c>
      <c r="AV242" t="s">
        <v>77</v>
      </c>
      <c r="AW242">
        <v>59540.964999999997</v>
      </c>
    </row>
    <row r="243" spans="1:49" x14ac:dyDescent="0.45">
      <c r="A243">
        <v>0</v>
      </c>
      <c r="B243" t="s">
        <v>1621</v>
      </c>
      <c r="C243" t="s">
        <v>81</v>
      </c>
      <c r="D243">
        <v>49257</v>
      </c>
      <c r="J243" t="s">
        <v>77</v>
      </c>
      <c r="L243" t="s">
        <v>77</v>
      </c>
      <c r="N243" t="s">
        <v>77</v>
      </c>
      <c r="T243" t="s">
        <v>77</v>
      </c>
      <c r="W243" t="s">
        <v>77</v>
      </c>
      <c r="X243" t="s">
        <v>77</v>
      </c>
      <c r="Y243" t="s">
        <v>77</v>
      </c>
      <c r="AA243" t="s">
        <v>77</v>
      </c>
      <c r="AH243" t="s">
        <v>77</v>
      </c>
      <c r="AK243" t="s">
        <v>77</v>
      </c>
      <c r="AL243" t="s">
        <v>77</v>
      </c>
      <c r="AN243" t="s">
        <v>77</v>
      </c>
      <c r="AT243" t="s">
        <v>77</v>
      </c>
      <c r="AU243" t="s">
        <v>77</v>
      </c>
      <c r="AV243" t="s">
        <v>77</v>
      </c>
      <c r="AW243">
        <v>49257</v>
      </c>
    </row>
    <row r="244" spans="1:49" x14ac:dyDescent="0.45">
      <c r="A244">
        <v>0</v>
      </c>
      <c r="B244" t="s">
        <v>1621</v>
      </c>
      <c r="C244" t="s">
        <v>81</v>
      </c>
      <c r="D244">
        <v>49257</v>
      </c>
      <c r="J244" t="s">
        <v>77</v>
      </c>
      <c r="L244" t="s">
        <v>77</v>
      </c>
      <c r="N244" t="s">
        <v>77</v>
      </c>
      <c r="T244" t="s">
        <v>77</v>
      </c>
      <c r="W244" t="s">
        <v>77</v>
      </c>
      <c r="X244" t="s">
        <v>77</v>
      </c>
      <c r="Y244" t="s">
        <v>77</v>
      </c>
      <c r="AA244" t="s">
        <v>77</v>
      </c>
      <c r="AH244" t="s">
        <v>77</v>
      </c>
      <c r="AK244" t="s">
        <v>77</v>
      </c>
      <c r="AL244" t="s">
        <v>77</v>
      </c>
      <c r="AN244" t="s">
        <v>77</v>
      </c>
      <c r="AT244" t="s">
        <v>77</v>
      </c>
      <c r="AU244" t="s">
        <v>77</v>
      </c>
      <c r="AV244" t="s">
        <v>77</v>
      </c>
      <c r="AW244">
        <v>0</v>
      </c>
    </row>
    <row r="245" spans="1:49" x14ac:dyDescent="0.45">
      <c r="A245">
        <v>0</v>
      </c>
      <c r="B245" t="s">
        <v>1621</v>
      </c>
      <c r="C245" t="s">
        <v>81</v>
      </c>
      <c r="D245">
        <v>61113.69</v>
      </c>
      <c r="J245" t="s">
        <v>77</v>
      </c>
      <c r="L245" t="s">
        <v>77</v>
      </c>
      <c r="N245" t="s">
        <v>77</v>
      </c>
      <c r="T245" t="s">
        <v>77</v>
      </c>
      <c r="W245" t="s">
        <v>77</v>
      </c>
      <c r="X245" t="s">
        <v>77</v>
      </c>
      <c r="Y245" t="s">
        <v>77</v>
      </c>
      <c r="AA245" t="s">
        <v>77</v>
      </c>
      <c r="AH245" t="s">
        <v>77</v>
      </c>
      <c r="AK245" t="s">
        <v>77</v>
      </c>
      <c r="AL245" t="s">
        <v>77</v>
      </c>
      <c r="AN245" t="s">
        <v>77</v>
      </c>
      <c r="AT245" t="s">
        <v>77</v>
      </c>
      <c r="AU245" t="s">
        <v>77</v>
      </c>
      <c r="AV245" t="s">
        <v>77</v>
      </c>
      <c r="AW245">
        <v>61113.69</v>
      </c>
    </row>
    <row r="246" spans="1:49" x14ac:dyDescent="0.45">
      <c r="A246">
        <v>0</v>
      </c>
      <c r="B246" t="s">
        <v>1621</v>
      </c>
      <c r="C246" t="s">
        <v>81</v>
      </c>
      <c r="D246">
        <v>59540.964999999997</v>
      </c>
      <c r="J246" t="s">
        <v>77</v>
      </c>
      <c r="L246" t="s">
        <v>77</v>
      </c>
      <c r="N246" t="s">
        <v>77</v>
      </c>
      <c r="T246" t="s">
        <v>77</v>
      </c>
      <c r="W246" t="s">
        <v>77</v>
      </c>
      <c r="X246" t="s">
        <v>77</v>
      </c>
      <c r="Y246" t="s">
        <v>77</v>
      </c>
      <c r="AA246" t="s">
        <v>77</v>
      </c>
      <c r="AH246" t="s">
        <v>77</v>
      </c>
      <c r="AK246" t="s">
        <v>77</v>
      </c>
      <c r="AL246" t="s">
        <v>77</v>
      </c>
      <c r="AN246" t="s">
        <v>77</v>
      </c>
      <c r="AT246" t="s">
        <v>77</v>
      </c>
      <c r="AU246" t="s">
        <v>77</v>
      </c>
      <c r="AV246" t="s">
        <v>77</v>
      </c>
      <c r="AW246">
        <v>59540.964999999997</v>
      </c>
    </row>
    <row r="247" spans="1:49" x14ac:dyDescent="0.45">
      <c r="A247">
        <v>0</v>
      </c>
      <c r="B247" t="s">
        <v>1621</v>
      </c>
      <c r="C247" t="s">
        <v>81</v>
      </c>
      <c r="D247">
        <v>49259</v>
      </c>
      <c r="J247" t="s">
        <v>77</v>
      </c>
      <c r="L247" t="s">
        <v>77</v>
      </c>
      <c r="N247" t="s">
        <v>77</v>
      </c>
      <c r="T247" t="s">
        <v>77</v>
      </c>
      <c r="W247" t="s">
        <v>77</v>
      </c>
      <c r="X247" t="s">
        <v>77</v>
      </c>
      <c r="Y247" t="s">
        <v>77</v>
      </c>
      <c r="AA247" t="s">
        <v>77</v>
      </c>
      <c r="AH247" t="s">
        <v>77</v>
      </c>
      <c r="AK247" t="s">
        <v>77</v>
      </c>
      <c r="AL247" t="s">
        <v>77</v>
      </c>
      <c r="AN247" t="s">
        <v>77</v>
      </c>
      <c r="AT247" t="s">
        <v>77</v>
      </c>
      <c r="AU247" t="s">
        <v>77</v>
      </c>
      <c r="AV247" t="s">
        <v>77</v>
      </c>
      <c r="AW247">
        <v>49259</v>
      </c>
    </row>
    <row r="248" spans="1:49" x14ac:dyDescent="0.45">
      <c r="A248">
        <v>0</v>
      </c>
      <c r="B248" t="s">
        <v>1621</v>
      </c>
      <c r="C248" t="s">
        <v>81</v>
      </c>
      <c r="D248">
        <v>49259</v>
      </c>
      <c r="J248" t="s">
        <v>77</v>
      </c>
      <c r="L248" t="s">
        <v>77</v>
      </c>
      <c r="N248" t="s">
        <v>77</v>
      </c>
      <c r="T248" t="s">
        <v>77</v>
      </c>
      <c r="W248" t="s">
        <v>77</v>
      </c>
      <c r="X248" t="s">
        <v>77</v>
      </c>
      <c r="Y248" t="s">
        <v>77</v>
      </c>
      <c r="AA248" t="s">
        <v>77</v>
      </c>
      <c r="AH248" t="s">
        <v>77</v>
      </c>
      <c r="AK248" t="s">
        <v>77</v>
      </c>
      <c r="AL248" t="s">
        <v>77</v>
      </c>
      <c r="AN248" t="s">
        <v>77</v>
      </c>
      <c r="AT248" t="s">
        <v>77</v>
      </c>
      <c r="AU248" t="s">
        <v>77</v>
      </c>
      <c r="AV248" t="s">
        <v>77</v>
      </c>
      <c r="AW248">
        <v>49259</v>
      </c>
    </row>
    <row r="249" spans="1:49" x14ac:dyDescent="0.45">
      <c r="A249">
        <v>0</v>
      </c>
      <c r="B249" t="s">
        <v>1621</v>
      </c>
      <c r="C249" t="s">
        <v>81</v>
      </c>
      <c r="D249">
        <v>10872</v>
      </c>
      <c r="J249" t="s">
        <v>77</v>
      </c>
      <c r="L249" t="s">
        <v>77</v>
      </c>
      <c r="N249" t="s">
        <v>77</v>
      </c>
      <c r="T249" t="s">
        <v>77</v>
      </c>
      <c r="W249" t="s">
        <v>77</v>
      </c>
      <c r="X249" t="s">
        <v>77</v>
      </c>
      <c r="Y249" t="s">
        <v>77</v>
      </c>
      <c r="AA249" t="s">
        <v>77</v>
      </c>
      <c r="AH249" t="s">
        <v>77</v>
      </c>
      <c r="AK249" t="s">
        <v>77</v>
      </c>
      <c r="AL249" t="s">
        <v>77</v>
      </c>
      <c r="AN249" t="s">
        <v>77</v>
      </c>
      <c r="AT249" t="s">
        <v>77</v>
      </c>
      <c r="AU249" t="s">
        <v>77</v>
      </c>
      <c r="AV249" t="s">
        <v>77</v>
      </c>
      <c r="AW249">
        <v>10872</v>
      </c>
    </row>
    <row r="250" spans="1:49" x14ac:dyDescent="0.45">
      <c r="A250">
        <v>0</v>
      </c>
      <c r="B250" t="s">
        <v>1621</v>
      </c>
      <c r="C250" t="s">
        <v>81</v>
      </c>
      <c r="D250">
        <v>10806</v>
      </c>
      <c r="J250" t="s">
        <v>77</v>
      </c>
      <c r="L250" t="s">
        <v>77</v>
      </c>
      <c r="N250" t="s">
        <v>77</v>
      </c>
      <c r="T250" t="s">
        <v>77</v>
      </c>
      <c r="W250" t="s">
        <v>77</v>
      </c>
      <c r="X250" t="s">
        <v>77</v>
      </c>
      <c r="Y250" t="s">
        <v>77</v>
      </c>
      <c r="AA250" t="s">
        <v>77</v>
      </c>
      <c r="AH250" t="s">
        <v>77</v>
      </c>
      <c r="AK250" t="s">
        <v>77</v>
      </c>
      <c r="AL250" t="s">
        <v>77</v>
      </c>
      <c r="AN250" t="s">
        <v>77</v>
      </c>
      <c r="AT250" t="s">
        <v>77</v>
      </c>
      <c r="AU250" t="s">
        <v>77</v>
      </c>
      <c r="AV250" t="s">
        <v>77</v>
      </c>
      <c r="AW250">
        <v>10806</v>
      </c>
    </row>
    <row r="251" spans="1:49" x14ac:dyDescent="0.45">
      <c r="A251">
        <v>0</v>
      </c>
      <c r="B251" t="s">
        <v>1621</v>
      </c>
      <c r="C251" t="s">
        <v>81</v>
      </c>
      <c r="D251">
        <v>99830</v>
      </c>
      <c r="J251" t="s">
        <v>77</v>
      </c>
      <c r="L251" t="s">
        <v>77</v>
      </c>
      <c r="N251" t="s">
        <v>77</v>
      </c>
      <c r="T251" t="s">
        <v>77</v>
      </c>
      <c r="W251" t="s">
        <v>77</v>
      </c>
      <c r="X251" t="s">
        <v>77</v>
      </c>
      <c r="Y251" t="s">
        <v>77</v>
      </c>
      <c r="AA251" t="s">
        <v>77</v>
      </c>
      <c r="AH251" t="s">
        <v>77</v>
      </c>
      <c r="AK251" t="s">
        <v>77</v>
      </c>
      <c r="AL251" t="s">
        <v>77</v>
      </c>
      <c r="AN251" t="s">
        <v>77</v>
      </c>
      <c r="AT251" t="s">
        <v>77</v>
      </c>
      <c r="AU251" t="s">
        <v>77</v>
      </c>
      <c r="AV251" t="s">
        <v>77</v>
      </c>
      <c r="AW251">
        <v>99830</v>
      </c>
    </row>
    <row r="252" spans="1:49" x14ac:dyDescent="0.45">
      <c r="A252">
        <v>0</v>
      </c>
      <c r="B252" t="s">
        <v>1621</v>
      </c>
      <c r="C252" t="s">
        <v>81</v>
      </c>
      <c r="D252">
        <v>99830.7</v>
      </c>
      <c r="J252" t="s">
        <v>77</v>
      </c>
      <c r="L252" t="s">
        <v>77</v>
      </c>
      <c r="N252" t="s">
        <v>77</v>
      </c>
      <c r="T252" t="s">
        <v>77</v>
      </c>
      <c r="W252" t="s">
        <v>77</v>
      </c>
      <c r="X252" t="s">
        <v>77</v>
      </c>
      <c r="Y252" t="s">
        <v>77</v>
      </c>
      <c r="AA252" t="s">
        <v>77</v>
      </c>
      <c r="AH252" t="s">
        <v>77</v>
      </c>
      <c r="AK252" t="s">
        <v>77</v>
      </c>
      <c r="AL252" t="s">
        <v>77</v>
      </c>
      <c r="AN252" t="s">
        <v>77</v>
      </c>
      <c r="AT252" t="s">
        <v>77</v>
      </c>
      <c r="AU252" t="s">
        <v>77</v>
      </c>
      <c r="AV252" t="s">
        <v>77</v>
      </c>
      <c r="AW252">
        <v>99830.7</v>
      </c>
    </row>
    <row r="253" spans="1:49" x14ac:dyDescent="0.45">
      <c r="A253">
        <v>0</v>
      </c>
      <c r="B253" t="s">
        <v>1621</v>
      </c>
      <c r="C253" t="s">
        <v>81</v>
      </c>
      <c r="D253">
        <v>98361.697499999995</v>
      </c>
      <c r="J253" t="s">
        <v>77</v>
      </c>
      <c r="L253" t="s">
        <v>77</v>
      </c>
      <c r="N253" t="s">
        <v>77</v>
      </c>
      <c r="T253" t="s">
        <v>77</v>
      </c>
      <c r="W253" t="s">
        <v>77</v>
      </c>
      <c r="X253" t="s">
        <v>77</v>
      </c>
      <c r="Y253" t="s">
        <v>77</v>
      </c>
      <c r="AA253" t="s">
        <v>77</v>
      </c>
      <c r="AH253" t="s">
        <v>77</v>
      </c>
      <c r="AK253" t="s">
        <v>77</v>
      </c>
      <c r="AL253" t="s">
        <v>77</v>
      </c>
      <c r="AN253" t="s">
        <v>77</v>
      </c>
      <c r="AT253" t="s">
        <v>77</v>
      </c>
      <c r="AU253" t="s">
        <v>77</v>
      </c>
      <c r="AV253" t="s">
        <v>77</v>
      </c>
      <c r="AW253">
        <v>0</v>
      </c>
    </row>
    <row r="254" spans="1:49" x14ac:dyDescent="0.45">
      <c r="A254">
        <v>1</v>
      </c>
      <c r="B254" t="s">
        <v>1620</v>
      </c>
      <c r="C254" t="s">
        <v>74</v>
      </c>
      <c r="D254">
        <v>827507</v>
      </c>
      <c r="J254" t="s">
        <v>77</v>
      </c>
      <c r="L254" t="s">
        <v>77</v>
      </c>
      <c r="N254" t="s">
        <v>77</v>
      </c>
      <c r="S254">
        <v>115841</v>
      </c>
      <c r="T254" t="s">
        <v>77</v>
      </c>
      <c r="U254">
        <v>0</v>
      </c>
      <c r="W254" t="s">
        <v>77</v>
      </c>
      <c r="X254" t="s">
        <v>77</v>
      </c>
      <c r="Y254" t="s">
        <v>77</v>
      </c>
      <c r="Z254">
        <v>51820</v>
      </c>
      <c r="AA254" t="s">
        <v>77</v>
      </c>
      <c r="AB254">
        <v>909</v>
      </c>
      <c r="AD254">
        <v>8653</v>
      </c>
      <c r="AH254" t="s">
        <v>77</v>
      </c>
      <c r="AK254" t="s">
        <v>77</v>
      </c>
      <c r="AL254" t="s">
        <v>77</v>
      </c>
      <c r="AN254" t="s">
        <v>77</v>
      </c>
      <c r="AO254">
        <v>25849</v>
      </c>
      <c r="AT254" t="s">
        <v>1061</v>
      </c>
      <c r="AU254" t="s">
        <v>77</v>
      </c>
      <c r="AV254" t="s">
        <v>77</v>
      </c>
      <c r="AW254">
        <v>827507</v>
      </c>
    </row>
    <row r="255" spans="1:49" x14ac:dyDescent="0.45">
      <c r="A255">
        <v>0</v>
      </c>
      <c r="B255" t="s">
        <v>1620</v>
      </c>
      <c r="C255" t="s">
        <v>78</v>
      </c>
      <c r="D255">
        <v>38971.599999999999</v>
      </c>
      <c r="J255" t="s">
        <v>77</v>
      </c>
      <c r="L255" t="s">
        <v>77</v>
      </c>
      <c r="N255" t="s">
        <v>77</v>
      </c>
      <c r="T255" t="s">
        <v>77</v>
      </c>
      <c r="W255" t="s">
        <v>77</v>
      </c>
      <c r="X255" t="s">
        <v>77</v>
      </c>
      <c r="Y255" t="s">
        <v>77</v>
      </c>
      <c r="AA255" t="s">
        <v>77</v>
      </c>
      <c r="AH255" t="s">
        <v>77</v>
      </c>
      <c r="AK255" t="s">
        <v>77</v>
      </c>
      <c r="AL255" t="s">
        <v>77</v>
      </c>
      <c r="AN255" t="s">
        <v>77</v>
      </c>
      <c r="AT255" t="s">
        <v>77</v>
      </c>
      <c r="AU255" t="s">
        <v>77</v>
      </c>
      <c r="AV255" t="s">
        <v>77</v>
      </c>
      <c r="AW255">
        <v>0</v>
      </c>
    </row>
    <row r="256" spans="1:49" x14ac:dyDescent="0.45">
      <c r="A256">
        <v>0</v>
      </c>
      <c r="B256" t="s">
        <v>1620</v>
      </c>
      <c r="C256" t="s">
        <v>80</v>
      </c>
      <c r="D256">
        <v>80000</v>
      </c>
      <c r="J256" t="s">
        <v>77</v>
      </c>
      <c r="L256" t="s">
        <v>77</v>
      </c>
      <c r="N256" t="s">
        <v>77</v>
      </c>
      <c r="T256" t="s">
        <v>77</v>
      </c>
      <c r="W256" t="s">
        <v>77</v>
      </c>
      <c r="X256" t="s">
        <v>77</v>
      </c>
      <c r="Y256" t="s">
        <v>77</v>
      </c>
      <c r="AA256" t="s">
        <v>77</v>
      </c>
      <c r="AH256" t="s">
        <v>77</v>
      </c>
      <c r="AK256" t="s">
        <v>77</v>
      </c>
      <c r="AL256" t="s">
        <v>77</v>
      </c>
      <c r="AN256" t="s">
        <v>77</v>
      </c>
      <c r="AT256" t="s">
        <v>77</v>
      </c>
      <c r="AU256" t="s">
        <v>77</v>
      </c>
      <c r="AV256" t="s">
        <v>77</v>
      </c>
      <c r="AW256">
        <v>0</v>
      </c>
    </row>
    <row r="257" spans="1:49" x14ac:dyDescent="0.45">
      <c r="A257">
        <v>0</v>
      </c>
      <c r="B257" t="s">
        <v>1619</v>
      </c>
      <c r="C257" t="s">
        <v>78</v>
      </c>
      <c r="D257">
        <v>179483.5</v>
      </c>
      <c r="J257" t="s">
        <v>77</v>
      </c>
      <c r="L257" t="s">
        <v>77</v>
      </c>
      <c r="N257" t="s">
        <v>77</v>
      </c>
      <c r="T257" t="s">
        <v>77</v>
      </c>
      <c r="W257" t="s">
        <v>77</v>
      </c>
      <c r="X257" t="s">
        <v>77</v>
      </c>
      <c r="Y257" t="s">
        <v>77</v>
      </c>
      <c r="AA257" t="s">
        <v>77</v>
      </c>
      <c r="AH257" t="s">
        <v>77</v>
      </c>
      <c r="AK257" t="s">
        <v>77</v>
      </c>
      <c r="AL257" t="s">
        <v>77</v>
      </c>
      <c r="AN257" t="s">
        <v>77</v>
      </c>
      <c r="AT257" t="s">
        <v>77</v>
      </c>
      <c r="AU257" t="s">
        <v>77</v>
      </c>
      <c r="AV257" t="s">
        <v>77</v>
      </c>
      <c r="AW257">
        <v>0</v>
      </c>
    </row>
    <row r="258" spans="1:49" x14ac:dyDescent="0.45">
      <c r="A258">
        <v>0</v>
      </c>
      <c r="B258" t="s">
        <v>1619</v>
      </c>
      <c r="C258" t="s">
        <v>78</v>
      </c>
      <c r="D258">
        <v>194217.5</v>
      </c>
      <c r="J258" t="s">
        <v>77</v>
      </c>
      <c r="L258" t="s">
        <v>77</v>
      </c>
      <c r="N258" t="s">
        <v>77</v>
      </c>
      <c r="T258" t="s">
        <v>77</v>
      </c>
      <c r="W258" t="s">
        <v>77</v>
      </c>
      <c r="X258" t="s">
        <v>77</v>
      </c>
      <c r="Y258" t="s">
        <v>77</v>
      </c>
      <c r="AA258" t="s">
        <v>77</v>
      </c>
      <c r="AH258" t="s">
        <v>77</v>
      </c>
      <c r="AK258" t="s">
        <v>77</v>
      </c>
      <c r="AL258" t="s">
        <v>77</v>
      </c>
      <c r="AN258" t="s">
        <v>77</v>
      </c>
      <c r="AT258" t="s">
        <v>77</v>
      </c>
      <c r="AU258" t="s">
        <v>77</v>
      </c>
      <c r="AV258" t="s">
        <v>77</v>
      </c>
      <c r="AW258">
        <v>0</v>
      </c>
    </row>
    <row r="259" spans="1:49" x14ac:dyDescent="0.45">
      <c r="A259">
        <v>0</v>
      </c>
      <c r="B259" t="s">
        <v>1619</v>
      </c>
      <c r="C259" t="s">
        <v>78</v>
      </c>
      <c r="D259">
        <v>184217.5</v>
      </c>
      <c r="J259" t="s">
        <v>77</v>
      </c>
      <c r="L259" t="s">
        <v>77</v>
      </c>
      <c r="N259" t="s">
        <v>77</v>
      </c>
      <c r="T259" t="s">
        <v>77</v>
      </c>
      <c r="W259" t="s">
        <v>77</v>
      </c>
      <c r="X259" t="s">
        <v>77</v>
      </c>
      <c r="Y259" t="s">
        <v>77</v>
      </c>
      <c r="AA259" t="s">
        <v>77</v>
      </c>
      <c r="AH259" t="s">
        <v>77</v>
      </c>
      <c r="AK259" t="s">
        <v>77</v>
      </c>
      <c r="AL259" t="s">
        <v>77</v>
      </c>
      <c r="AN259" t="s">
        <v>77</v>
      </c>
      <c r="AT259" t="s">
        <v>77</v>
      </c>
      <c r="AU259" t="s">
        <v>77</v>
      </c>
      <c r="AV259" t="s">
        <v>77</v>
      </c>
      <c r="AW259">
        <v>0</v>
      </c>
    </row>
    <row r="260" spans="1:49" x14ac:dyDescent="0.45">
      <c r="A260">
        <v>0</v>
      </c>
      <c r="B260" t="s">
        <v>1619</v>
      </c>
      <c r="C260" t="s">
        <v>78</v>
      </c>
      <c r="D260">
        <v>216421</v>
      </c>
      <c r="J260" t="s">
        <v>77</v>
      </c>
      <c r="L260" t="s">
        <v>77</v>
      </c>
      <c r="N260" t="s">
        <v>77</v>
      </c>
      <c r="T260" t="s">
        <v>77</v>
      </c>
      <c r="W260" t="s">
        <v>77</v>
      </c>
      <c r="X260" t="s">
        <v>77</v>
      </c>
      <c r="Y260" t="s">
        <v>77</v>
      </c>
      <c r="AA260" t="s">
        <v>77</v>
      </c>
      <c r="AH260" t="s">
        <v>77</v>
      </c>
      <c r="AK260" t="s">
        <v>77</v>
      </c>
      <c r="AL260" t="s">
        <v>77</v>
      </c>
      <c r="AN260" t="s">
        <v>77</v>
      </c>
      <c r="AT260" t="s">
        <v>77</v>
      </c>
      <c r="AU260" t="s">
        <v>77</v>
      </c>
      <c r="AV260" t="s">
        <v>77</v>
      </c>
      <c r="AW260">
        <v>0</v>
      </c>
    </row>
    <row r="261" spans="1:49" x14ac:dyDescent="0.45">
      <c r="A261">
        <v>1</v>
      </c>
      <c r="B261" t="s">
        <v>1619</v>
      </c>
      <c r="C261" t="s">
        <v>78</v>
      </c>
      <c r="D261">
        <v>179483.5</v>
      </c>
      <c r="H261">
        <v>0</v>
      </c>
      <c r="J261" t="s">
        <v>98</v>
      </c>
      <c r="L261" t="s">
        <v>77</v>
      </c>
      <c r="N261" t="s">
        <v>77</v>
      </c>
      <c r="O261">
        <v>87538</v>
      </c>
      <c r="P261">
        <v>4300</v>
      </c>
      <c r="Q261">
        <v>29150</v>
      </c>
      <c r="R261">
        <v>0</v>
      </c>
      <c r="T261" t="s">
        <v>77</v>
      </c>
      <c r="U261">
        <v>5550</v>
      </c>
      <c r="V261">
        <v>48975</v>
      </c>
      <c r="W261" t="s">
        <v>77</v>
      </c>
      <c r="X261" t="s">
        <v>77</v>
      </c>
      <c r="Y261" t="s">
        <v>77</v>
      </c>
      <c r="AA261" t="s">
        <v>77</v>
      </c>
      <c r="AH261" t="s">
        <v>77</v>
      </c>
      <c r="AK261" t="s">
        <v>77</v>
      </c>
      <c r="AL261" t="s">
        <v>77</v>
      </c>
      <c r="AN261" t="s">
        <v>77</v>
      </c>
      <c r="AT261" t="s">
        <v>77</v>
      </c>
      <c r="AU261" t="s">
        <v>98</v>
      </c>
      <c r="AV261" t="s">
        <v>77</v>
      </c>
      <c r="AW261">
        <v>0</v>
      </c>
    </row>
    <row r="262" spans="1:49" x14ac:dyDescent="0.45">
      <c r="A262">
        <v>0</v>
      </c>
      <c r="B262" t="s">
        <v>1619</v>
      </c>
      <c r="C262" t="s">
        <v>78</v>
      </c>
      <c r="D262">
        <v>160094.20000000001</v>
      </c>
      <c r="J262" t="s">
        <v>77</v>
      </c>
      <c r="L262" t="s">
        <v>77</v>
      </c>
      <c r="N262" t="s">
        <v>77</v>
      </c>
      <c r="T262" t="s">
        <v>77</v>
      </c>
      <c r="W262" t="s">
        <v>77</v>
      </c>
      <c r="X262" t="s">
        <v>77</v>
      </c>
      <c r="Y262" t="s">
        <v>77</v>
      </c>
      <c r="AA262" t="s">
        <v>77</v>
      </c>
      <c r="AH262" t="s">
        <v>77</v>
      </c>
      <c r="AK262" t="s">
        <v>77</v>
      </c>
      <c r="AL262" t="s">
        <v>77</v>
      </c>
      <c r="AN262" t="s">
        <v>77</v>
      </c>
      <c r="AT262" t="s">
        <v>77</v>
      </c>
      <c r="AU262" t="s">
        <v>77</v>
      </c>
      <c r="AV262" t="s">
        <v>77</v>
      </c>
      <c r="AW262">
        <v>0</v>
      </c>
    </row>
    <row r="263" spans="1:49" x14ac:dyDescent="0.45">
      <c r="A263">
        <v>0</v>
      </c>
      <c r="B263" t="s">
        <v>1619</v>
      </c>
      <c r="C263" t="s">
        <v>74</v>
      </c>
      <c r="D263">
        <v>412755</v>
      </c>
      <c r="J263" t="s">
        <v>77</v>
      </c>
      <c r="L263" t="s">
        <v>77</v>
      </c>
      <c r="N263" t="s">
        <v>77</v>
      </c>
      <c r="T263" t="s">
        <v>77</v>
      </c>
      <c r="W263" t="s">
        <v>77</v>
      </c>
      <c r="X263" t="s">
        <v>77</v>
      </c>
      <c r="Y263" t="s">
        <v>77</v>
      </c>
      <c r="AA263" t="s">
        <v>77</v>
      </c>
      <c r="AH263" t="s">
        <v>77</v>
      </c>
      <c r="AK263" t="s">
        <v>77</v>
      </c>
      <c r="AL263" t="s">
        <v>77</v>
      </c>
      <c r="AN263" t="s">
        <v>77</v>
      </c>
      <c r="AT263" t="s">
        <v>77</v>
      </c>
      <c r="AU263" t="s">
        <v>77</v>
      </c>
      <c r="AV263" t="s">
        <v>77</v>
      </c>
      <c r="AW263">
        <v>0</v>
      </c>
    </row>
    <row r="264" spans="1:49" x14ac:dyDescent="0.45">
      <c r="A264">
        <v>1</v>
      </c>
      <c r="B264" t="s">
        <v>1619</v>
      </c>
      <c r="C264" t="s">
        <v>74</v>
      </c>
      <c r="D264">
        <v>1537622</v>
      </c>
      <c r="E264">
        <v>0</v>
      </c>
      <c r="F264">
        <v>0</v>
      </c>
      <c r="G264">
        <v>0</v>
      </c>
      <c r="H264">
        <v>0</v>
      </c>
      <c r="I264">
        <v>0</v>
      </c>
      <c r="J264" t="s">
        <v>77</v>
      </c>
      <c r="L264" t="s">
        <v>98</v>
      </c>
      <c r="M264">
        <v>67500</v>
      </c>
      <c r="N264" t="s">
        <v>77</v>
      </c>
      <c r="O264">
        <v>0</v>
      </c>
      <c r="P264">
        <v>0</v>
      </c>
      <c r="Q264">
        <v>0</v>
      </c>
      <c r="R264">
        <v>0</v>
      </c>
      <c r="S264">
        <v>0</v>
      </c>
      <c r="T264" t="s">
        <v>77</v>
      </c>
      <c r="U264">
        <v>0</v>
      </c>
      <c r="V264">
        <v>0</v>
      </c>
      <c r="W264" t="s">
        <v>77</v>
      </c>
      <c r="X264" t="s">
        <v>77</v>
      </c>
      <c r="Y264" t="s">
        <v>98</v>
      </c>
      <c r="Z264">
        <v>0</v>
      </c>
      <c r="AA264" t="s">
        <v>77</v>
      </c>
      <c r="AB264">
        <v>879268</v>
      </c>
      <c r="AC264">
        <v>0</v>
      </c>
      <c r="AD264">
        <v>0</v>
      </c>
      <c r="AE264">
        <v>171158</v>
      </c>
      <c r="AF264">
        <v>0</v>
      </c>
      <c r="AH264" t="s">
        <v>98</v>
      </c>
      <c r="AK264" t="s">
        <v>77</v>
      </c>
      <c r="AL264" t="s">
        <v>77</v>
      </c>
      <c r="AN264" t="s">
        <v>77</v>
      </c>
      <c r="AO264">
        <v>0</v>
      </c>
      <c r="AS264">
        <v>0</v>
      </c>
      <c r="AT264" t="s">
        <v>77</v>
      </c>
      <c r="AU264" t="s">
        <v>98</v>
      </c>
      <c r="AV264" t="s">
        <v>77</v>
      </c>
      <c r="AW264">
        <v>0</v>
      </c>
    </row>
    <row r="265" spans="1:49" x14ac:dyDescent="0.45">
      <c r="A265">
        <v>1</v>
      </c>
      <c r="B265" t="s">
        <v>1619</v>
      </c>
      <c r="C265" t="s">
        <v>857</v>
      </c>
      <c r="D265">
        <v>22000</v>
      </c>
      <c r="E265">
        <v>0</v>
      </c>
      <c r="F265">
        <v>0</v>
      </c>
      <c r="G265">
        <v>0</v>
      </c>
      <c r="H265">
        <v>0</v>
      </c>
      <c r="I265">
        <v>0</v>
      </c>
      <c r="J265" t="s">
        <v>77</v>
      </c>
      <c r="L265" t="s">
        <v>98</v>
      </c>
      <c r="M265">
        <v>0</v>
      </c>
      <c r="N265" t="s">
        <v>77</v>
      </c>
      <c r="O265">
        <v>0</v>
      </c>
      <c r="P265">
        <v>0</v>
      </c>
      <c r="Q265">
        <v>0</v>
      </c>
      <c r="R265">
        <v>0</v>
      </c>
      <c r="S265">
        <v>0</v>
      </c>
      <c r="T265" t="s">
        <v>77</v>
      </c>
      <c r="U265">
        <v>0</v>
      </c>
      <c r="V265">
        <v>39900</v>
      </c>
      <c r="W265" t="s">
        <v>77</v>
      </c>
      <c r="X265" t="s">
        <v>77</v>
      </c>
      <c r="Y265" t="s">
        <v>98</v>
      </c>
      <c r="Z265">
        <v>0</v>
      </c>
      <c r="AA265" t="s">
        <v>77</v>
      </c>
      <c r="AB265">
        <v>0</v>
      </c>
      <c r="AC265">
        <v>0</v>
      </c>
      <c r="AD265">
        <v>0</v>
      </c>
      <c r="AE265">
        <v>0</v>
      </c>
      <c r="AF265">
        <v>0</v>
      </c>
      <c r="AH265" t="s">
        <v>98</v>
      </c>
      <c r="AK265" t="s">
        <v>77</v>
      </c>
      <c r="AL265" t="s">
        <v>77</v>
      </c>
      <c r="AN265" t="s">
        <v>77</v>
      </c>
      <c r="AO265">
        <v>0</v>
      </c>
      <c r="AS265">
        <v>0</v>
      </c>
      <c r="AT265" t="s">
        <v>77</v>
      </c>
      <c r="AU265" t="s">
        <v>98</v>
      </c>
      <c r="AV265" t="s">
        <v>77</v>
      </c>
      <c r="AW265">
        <v>0</v>
      </c>
    </row>
    <row r="266" spans="1:49" x14ac:dyDescent="0.45">
      <c r="A266">
        <v>1</v>
      </c>
      <c r="B266" t="s">
        <v>1620</v>
      </c>
      <c r="C266" t="s">
        <v>74</v>
      </c>
      <c r="D266">
        <v>190608.86</v>
      </c>
      <c r="E266">
        <v>0</v>
      </c>
      <c r="F266">
        <v>7568.55</v>
      </c>
      <c r="G266">
        <v>3100</v>
      </c>
      <c r="H266">
        <v>0</v>
      </c>
      <c r="I266">
        <v>0</v>
      </c>
      <c r="J266" t="s">
        <v>77</v>
      </c>
      <c r="L266" t="s">
        <v>98</v>
      </c>
      <c r="M266">
        <v>18000</v>
      </c>
      <c r="N266" t="s">
        <v>77</v>
      </c>
      <c r="O266">
        <v>0</v>
      </c>
      <c r="P266">
        <v>0</v>
      </c>
      <c r="Q266">
        <v>0</v>
      </c>
      <c r="R266">
        <v>0</v>
      </c>
      <c r="S266">
        <v>29130</v>
      </c>
      <c r="T266" t="s">
        <v>77</v>
      </c>
      <c r="U266">
        <v>600</v>
      </c>
      <c r="V266">
        <v>0</v>
      </c>
      <c r="W266" t="s">
        <v>77</v>
      </c>
      <c r="X266" t="s">
        <v>77</v>
      </c>
      <c r="Y266" t="s">
        <v>98</v>
      </c>
      <c r="Z266">
        <v>14225</v>
      </c>
      <c r="AA266" t="s">
        <v>77</v>
      </c>
      <c r="AB266">
        <v>0</v>
      </c>
      <c r="AC266">
        <v>0</v>
      </c>
      <c r="AD266">
        <v>1550</v>
      </c>
      <c r="AE266">
        <v>51848.5</v>
      </c>
      <c r="AF266">
        <v>0</v>
      </c>
      <c r="AH266" t="s">
        <v>98</v>
      </c>
      <c r="AK266" t="s">
        <v>77</v>
      </c>
      <c r="AL266" t="s">
        <v>77</v>
      </c>
      <c r="AN266" t="s">
        <v>77</v>
      </c>
      <c r="AO266">
        <v>0</v>
      </c>
      <c r="AS266">
        <v>400</v>
      </c>
      <c r="AT266" t="s">
        <v>77</v>
      </c>
      <c r="AU266" t="s">
        <v>98</v>
      </c>
      <c r="AV266" t="s">
        <v>77</v>
      </c>
      <c r="AW266">
        <v>0</v>
      </c>
    </row>
    <row r="267" spans="1:49" x14ac:dyDescent="0.45">
      <c r="A267">
        <v>1</v>
      </c>
      <c r="B267" t="s">
        <v>1620</v>
      </c>
      <c r="C267" t="s">
        <v>79</v>
      </c>
      <c r="D267">
        <v>5000</v>
      </c>
      <c r="E267">
        <v>0</v>
      </c>
      <c r="F267">
        <v>0</v>
      </c>
      <c r="G267">
        <v>0</v>
      </c>
      <c r="H267">
        <v>5000</v>
      </c>
      <c r="I267">
        <v>0</v>
      </c>
      <c r="J267" t="s">
        <v>77</v>
      </c>
      <c r="L267" t="s">
        <v>98</v>
      </c>
      <c r="M267">
        <v>0</v>
      </c>
      <c r="N267" t="s">
        <v>77</v>
      </c>
      <c r="O267">
        <v>0</v>
      </c>
      <c r="P267">
        <v>0</v>
      </c>
      <c r="Q267">
        <v>0</v>
      </c>
      <c r="R267">
        <v>0</v>
      </c>
      <c r="S267">
        <v>0</v>
      </c>
      <c r="T267" t="s">
        <v>77</v>
      </c>
      <c r="U267">
        <v>0</v>
      </c>
      <c r="V267">
        <v>0</v>
      </c>
      <c r="W267" t="s">
        <v>77</v>
      </c>
      <c r="X267" t="s">
        <v>77</v>
      </c>
      <c r="Y267" t="s">
        <v>98</v>
      </c>
      <c r="Z267">
        <v>0</v>
      </c>
      <c r="AA267" t="s">
        <v>77</v>
      </c>
      <c r="AB267">
        <v>0</v>
      </c>
      <c r="AC267">
        <v>0</v>
      </c>
      <c r="AD267">
        <v>0</v>
      </c>
      <c r="AE267">
        <v>0</v>
      </c>
      <c r="AF267">
        <v>0</v>
      </c>
      <c r="AH267" t="s">
        <v>98</v>
      </c>
      <c r="AK267" t="s">
        <v>77</v>
      </c>
      <c r="AL267" t="s">
        <v>77</v>
      </c>
      <c r="AN267" t="s">
        <v>77</v>
      </c>
      <c r="AO267">
        <v>0</v>
      </c>
      <c r="AS267">
        <v>0</v>
      </c>
      <c r="AT267" t="s">
        <v>77</v>
      </c>
      <c r="AU267" t="s">
        <v>98</v>
      </c>
      <c r="AV267" t="s">
        <v>77</v>
      </c>
      <c r="AW267">
        <v>0</v>
      </c>
    </row>
    <row r="268" spans="1:49" x14ac:dyDescent="0.45">
      <c r="A268">
        <v>1</v>
      </c>
      <c r="B268" t="s">
        <v>1620</v>
      </c>
      <c r="C268" t="s">
        <v>80</v>
      </c>
      <c r="D268">
        <v>139450</v>
      </c>
      <c r="E268">
        <v>0</v>
      </c>
      <c r="F268">
        <v>0</v>
      </c>
      <c r="G268">
        <v>0</v>
      </c>
      <c r="H268">
        <v>0</v>
      </c>
      <c r="I268">
        <v>0</v>
      </c>
      <c r="J268" t="s">
        <v>77</v>
      </c>
      <c r="L268" t="s">
        <v>98</v>
      </c>
      <c r="M268">
        <v>0</v>
      </c>
      <c r="N268" t="s">
        <v>77</v>
      </c>
      <c r="O268">
        <v>0</v>
      </c>
      <c r="P268">
        <v>0</v>
      </c>
      <c r="Q268">
        <v>0</v>
      </c>
      <c r="R268">
        <v>0</v>
      </c>
      <c r="S268">
        <v>0</v>
      </c>
      <c r="T268" t="s">
        <v>77</v>
      </c>
      <c r="U268">
        <v>0</v>
      </c>
      <c r="V268">
        <v>0</v>
      </c>
      <c r="W268" t="s">
        <v>77</v>
      </c>
      <c r="X268" t="s">
        <v>77</v>
      </c>
      <c r="Y268" t="s">
        <v>98</v>
      </c>
      <c r="Z268">
        <v>0</v>
      </c>
      <c r="AA268" t="s">
        <v>77</v>
      </c>
      <c r="AB268">
        <v>0</v>
      </c>
      <c r="AC268">
        <v>0</v>
      </c>
      <c r="AD268">
        <v>0</v>
      </c>
      <c r="AE268">
        <v>0</v>
      </c>
      <c r="AF268">
        <v>0</v>
      </c>
      <c r="AH268" t="s">
        <v>98</v>
      </c>
      <c r="AK268" t="s">
        <v>77</v>
      </c>
      <c r="AL268" t="s">
        <v>77</v>
      </c>
      <c r="AN268" t="s">
        <v>77</v>
      </c>
      <c r="AO268">
        <v>0</v>
      </c>
      <c r="AS268">
        <v>0</v>
      </c>
      <c r="AT268" t="s">
        <v>77</v>
      </c>
      <c r="AU268" t="s">
        <v>1090</v>
      </c>
      <c r="AV268" t="s">
        <v>77</v>
      </c>
      <c r="AW268">
        <v>0</v>
      </c>
    </row>
    <row r="269" spans="1:49" x14ac:dyDescent="0.45">
      <c r="A269">
        <v>1</v>
      </c>
      <c r="B269" t="s">
        <v>1620</v>
      </c>
      <c r="C269" t="s">
        <v>84</v>
      </c>
      <c r="D269">
        <v>10300</v>
      </c>
      <c r="E269">
        <v>0</v>
      </c>
      <c r="F269">
        <v>0</v>
      </c>
      <c r="G269">
        <v>0</v>
      </c>
      <c r="H269">
        <v>0</v>
      </c>
      <c r="I269">
        <v>0</v>
      </c>
      <c r="J269" t="s">
        <v>77</v>
      </c>
      <c r="L269" t="s">
        <v>98</v>
      </c>
      <c r="M269">
        <v>0</v>
      </c>
      <c r="N269" t="s">
        <v>77</v>
      </c>
      <c r="O269">
        <v>0</v>
      </c>
      <c r="P269">
        <v>0</v>
      </c>
      <c r="Q269">
        <v>0</v>
      </c>
      <c r="R269">
        <v>0</v>
      </c>
      <c r="S269">
        <v>0</v>
      </c>
      <c r="T269" t="s">
        <v>77</v>
      </c>
      <c r="U269">
        <v>0</v>
      </c>
      <c r="V269">
        <v>0</v>
      </c>
      <c r="W269" t="s">
        <v>77</v>
      </c>
      <c r="X269" t="s">
        <v>77</v>
      </c>
      <c r="Y269" t="s">
        <v>98</v>
      </c>
      <c r="Z269">
        <v>0</v>
      </c>
      <c r="AA269" t="s">
        <v>77</v>
      </c>
      <c r="AB269">
        <v>0</v>
      </c>
      <c r="AC269">
        <v>0</v>
      </c>
      <c r="AD269">
        <v>0</v>
      </c>
      <c r="AE269">
        <v>0</v>
      </c>
      <c r="AF269">
        <v>0</v>
      </c>
      <c r="AH269" t="s">
        <v>98</v>
      </c>
      <c r="AK269" t="s">
        <v>77</v>
      </c>
      <c r="AL269" t="s">
        <v>77</v>
      </c>
      <c r="AN269" t="s">
        <v>77</v>
      </c>
      <c r="AO269">
        <v>10300</v>
      </c>
      <c r="AS269">
        <v>0</v>
      </c>
      <c r="AT269" t="s">
        <v>77</v>
      </c>
      <c r="AU269" t="s">
        <v>98</v>
      </c>
      <c r="AV269" t="s">
        <v>77</v>
      </c>
      <c r="AW269">
        <v>0</v>
      </c>
    </row>
    <row r="270" spans="1:49" x14ac:dyDescent="0.45">
      <c r="A270">
        <v>1</v>
      </c>
      <c r="B270" t="s">
        <v>1620</v>
      </c>
      <c r="C270" t="s">
        <v>878</v>
      </c>
      <c r="D270">
        <v>17240.09</v>
      </c>
      <c r="E270">
        <v>0</v>
      </c>
      <c r="F270">
        <v>0</v>
      </c>
      <c r="G270">
        <v>0</v>
      </c>
      <c r="H270">
        <v>0</v>
      </c>
      <c r="I270">
        <v>0</v>
      </c>
      <c r="J270" t="s">
        <v>77</v>
      </c>
      <c r="L270" t="s">
        <v>98</v>
      </c>
      <c r="M270">
        <v>0</v>
      </c>
      <c r="N270" t="s">
        <v>77</v>
      </c>
      <c r="O270">
        <v>0</v>
      </c>
      <c r="P270">
        <v>0</v>
      </c>
      <c r="Q270">
        <v>0</v>
      </c>
      <c r="R270">
        <v>0</v>
      </c>
      <c r="S270">
        <v>0</v>
      </c>
      <c r="T270" t="s">
        <v>77</v>
      </c>
      <c r="U270">
        <v>0</v>
      </c>
      <c r="V270">
        <v>0</v>
      </c>
      <c r="W270" t="s">
        <v>77</v>
      </c>
      <c r="X270" t="s">
        <v>77</v>
      </c>
      <c r="Y270" t="s">
        <v>98</v>
      </c>
      <c r="Z270">
        <v>0</v>
      </c>
      <c r="AA270" t="s">
        <v>77</v>
      </c>
      <c r="AB270">
        <v>0</v>
      </c>
      <c r="AC270">
        <v>0</v>
      </c>
      <c r="AD270">
        <v>0</v>
      </c>
      <c r="AE270">
        <v>0</v>
      </c>
      <c r="AF270">
        <v>0</v>
      </c>
      <c r="AH270" t="s">
        <v>98</v>
      </c>
      <c r="AK270" t="s">
        <v>77</v>
      </c>
      <c r="AL270" t="s">
        <v>77</v>
      </c>
      <c r="AN270" t="s">
        <v>77</v>
      </c>
      <c r="AO270">
        <v>0</v>
      </c>
      <c r="AS270">
        <v>0</v>
      </c>
      <c r="AT270" t="s">
        <v>77</v>
      </c>
      <c r="AU270" t="s">
        <v>98</v>
      </c>
      <c r="AV270" t="s">
        <v>77</v>
      </c>
      <c r="AW270">
        <v>0</v>
      </c>
    </row>
    <row r="271" spans="1:49" x14ac:dyDescent="0.45">
      <c r="A271">
        <v>1</v>
      </c>
      <c r="B271" t="s">
        <v>1620</v>
      </c>
      <c r="C271" t="s">
        <v>74</v>
      </c>
      <c r="D271">
        <v>723760</v>
      </c>
      <c r="E271">
        <v>0</v>
      </c>
      <c r="F271">
        <v>76493</v>
      </c>
      <c r="G271">
        <v>34050</v>
      </c>
      <c r="H271">
        <v>0</v>
      </c>
      <c r="I271">
        <v>0</v>
      </c>
      <c r="J271" t="s">
        <v>77</v>
      </c>
      <c r="L271" t="s">
        <v>98</v>
      </c>
      <c r="M271">
        <v>44000</v>
      </c>
      <c r="N271" t="s">
        <v>77</v>
      </c>
      <c r="O271">
        <v>0</v>
      </c>
      <c r="P271">
        <v>0</v>
      </c>
      <c r="Q271">
        <v>0</v>
      </c>
      <c r="R271">
        <v>0</v>
      </c>
      <c r="S271">
        <v>57100</v>
      </c>
      <c r="T271" t="s">
        <v>77</v>
      </c>
      <c r="U271">
        <v>2500</v>
      </c>
      <c r="V271">
        <v>0</v>
      </c>
      <c r="W271" t="s">
        <v>77</v>
      </c>
      <c r="X271" t="s">
        <v>77</v>
      </c>
      <c r="Y271" t="s">
        <v>98</v>
      </c>
      <c r="Z271">
        <v>58815</v>
      </c>
      <c r="AA271" t="s">
        <v>77</v>
      </c>
      <c r="AB271">
        <v>600</v>
      </c>
      <c r="AC271">
        <v>0</v>
      </c>
      <c r="AD271">
        <v>21190</v>
      </c>
      <c r="AE271">
        <v>105320</v>
      </c>
      <c r="AF271">
        <v>46974</v>
      </c>
      <c r="AH271" t="s">
        <v>98</v>
      </c>
      <c r="AK271" t="s">
        <v>77</v>
      </c>
      <c r="AL271" t="s">
        <v>77</v>
      </c>
      <c r="AN271" t="s">
        <v>77</v>
      </c>
      <c r="AO271">
        <v>0</v>
      </c>
      <c r="AS271">
        <v>0</v>
      </c>
      <c r="AT271" t="s">
        <v>77</v>
      </c>
      <c r="AU271" t="s">
        <v>98</v>
      </c>
      <c r="AV271" t="s">
        <v>77</v>
      </c>
      <c r="AW271">
        <v>0</v>
      </c>
    </row>
    <row r="272" spans="1:49" x14ac:dyDescent="0.45">
      <c r="A272">
        <v>1</v>
      </c>
      <c r="B272" t="s">
        <v>1620</v>
      </c>
      <c r="C272" t="s">
        <v>78</v>
      </c>
      <c r="D272">
        <v>87187.5</v>
      </c>
      <c r="E272">
        <v>0</v>
      </c>
      <c r="F272">
        <v>0</v>
      </c>
      <c r="G272">
        <v>0</v>
      </c>
      <c r="H272">
        <v>0</v>
      </c>
      <c r="I272">
        <v>0</v>
      </c>
      <c r="J272" t="s">
        <v>77</v>
      </c>
      <c r="L272" t="s">
        <v>98</v>
      </c>
      <c r="M272">
        <v>0</v>
      </c>
      <c r="N272" t="s">
        <v>77</v>
      </c>
      <c r="O272">
        <v>62500</v>
      </c>
      <c r="P272">
        <v>4000</v>
      </c>
      <c r="Q272">
        <v>16500</v>
      </c>
      <c r="R272">
        <v>3250</v>
      </c>
      <c r="S272">
        <v>0</v>
      </c>
      <c r="T272" t="s">
        <v>77</v>
      </c>
      <c r="U272">
        <v>0</v>
      </c>
      <c r="V272">
        <v>0</v>
      </c>
      <c r="W272" t="s">
        <v>77</v>
      </c>
      <c r="X272" t="s">
        <v>77</v>
      </c>
      <c r="Y272" t="s">
        <v>98</v>
      </c>
      <c r="Z272">
        <v>0</v>
      </c>
      <c r="AA272" t="s">
        <v>77</v>
      </c>
      <c r="AB272">
        <v>0</v>
      </c>
      <c r="AC272">
        <v>0</v>
      </c>
      <c r="AD272">
        <v>0</v>
      </c>
      <c r="AE272">
        <v>0</v>
      </c>
      <c r="AF272">
        <v>0</v>
      </c>
      <c r="AH272" t="s">
        <v>98</v>
      </c>
      <c r="AK272" t="s">
        <v>77</v>
      </c>
      <c r="AL272" t="s">
        <v>77</v>
      </c>
      <c r="AN272" t="s">
        <v>77</v>
      </c>
      <c r="AO272">
        <v>0</v>
      </c>
      <c r="AS272">
        <v>0</v>
      </c>
      <c r="AT272" t="s">
        <v>77</v>
      </c>
      <c r="AU272" t="s">
        <v>98</v>
      </c>
      <c r="AV272" t="s">
        <v>77</v>
      </c>
      <c r="AW272">
        <v>0</v>
      </c>
    </row>
    <row r="273" spans="1:49" x14ac:dyDescent="0.45">
      <c r="A273">
        <v>1</v>
      </c>
      <c r="B273" t="s">
        <v>1620</v>
      </c>
      <c r="C273" t="s">
        <v>80</v>
      </c>
      <c r="D273">
        <v>42900</v>
      </c>
      <c r="E273">
        <v>0</v>
      </c>
      <c r="F273">
        <v>0</v>
      </c>
      <c r="G273">
        <v>0</v>
      </c>
      <c r="H273">
        <v>0</v>
      </c>
      <c r="I273">
        <v>0</v>
      </c>
      <c r="J273" t="s">
        <v>77</v>
      </c>
      <c r="L273" t="s">
        <v>98</v>
      </c>
      <c r="M273">
        <v>0</v>
      </c>
      <c r="N273" t="s">
        <v>77</v>
      </c>
      <c r="O273">
        <v>0</v>
      </c>
      <c r="P273">
        <v>0</v>
      </c>
      <c r="Q273">
        <v>0</v>
      </c>
      <c r="R273">
        <v>0</v>
      </c>
      <c r="S273">
        <v>0</v>
      </c>
      <c r="T273" t="s">
        <v>77</v>
      </c>
      <c r="U273">
        <v>0</v>
      </c>
      <c r="V273">
        <v>42900</v>
      </c>
      <c r="W273" t="s">
        <v>77</v>
      </c>
      <c r="X273" t="s">
        <v>77</v>
      </c>
      <c r="Y273" t="s">
        <v>98</v>
      </c>
      <c r="Z273">
        <v>0</v>
      </c>
      <c r="AA273" t="s">
        <v>77</v>
      </c>
      <c r="AB273">
        <v>0</v>
      </c>
      <c r="AC273">
        <v>0</v>
      </c>
      <c r="AD273">
        <v>0</v>
      </c>
      <c r="AE273">
        <v>0</v>
      </c>
      <c r="AF273">
        <v>0</v>
      </c>
      <c r="AH273" t="s">
        <v>98</v>
      </c>
      <c r="AK273" t="s">
        <v>77</v>
      </c>
      <c r="AL273" t="s">
        <v>77</v>
      </c>
      <c r="AN273" t="s">
        <v>77</v>
      </c>
      <c r="AO273">
        <v>0</v>
      </c>
      <c r="AS273">
        <v>0</v>
      </c>
      <c r="AT273" t="s">
        <v>77</v>
      </c>
      <c r="AU273" t="s">
        <v>98</v>
      </c>
      <c r="AV273" t="s">
        <v>77</v>
      </c>
      <c r="AW273">
        <v>0</v>
      </c>
    </row>
    <row r="274" spans="1:49" x14ac:dyDescent="0.45">
      <c r="A274">
        <v>1</v>
      </c>
      <c r="B274" t="s">
        <v>1620</v>
      </c>
      <c r="C274" t="s">
        <v>857</v>
      </c>
      <c r="D274">
        <v>7000</v>
      </c>
      <c r="E274">
        <v>0</v>
      </c>
      <c r="F274">
        <v>0</v>
      </c>
      <c r="G274">
        <v>0</v>
      </c>
      <c r="H274">
        <v>0</v>
      </c>
      <c r="I274">
        <v>0</v>
      </c>
      <c r="J274" t="s">
        <v>77</v>
      </c>
      <c r="L274" t="s">
        <v>98</v>
      </c>
      <c r="M274">
        <v>0</v>
      </c>
      <c r="N274" t="s">
        <v>77</v>
      </c>
      <c r="O274">
        <v>0</v>
      </c>
      <c r="P274">
        <v>0</v>
      </c>
      <c r="Q274">
        <v>0</v>
      </c>
      <c r="R274">
        <v>0</v>
      </c>
      <c r="S274">
        <v>0</v>
      </c>
      <c r="T274" t="s">
        <v>77</v>
      </c>
      <c r="U274">
        <v>0</v>
      </c>
      <c r="V274">
        <v>7000</v>
      </c>
      <c r="W274" t="s">
        <v>77</v>
      </c>
      <c r="X274" t="s">
        <v>77</v>
      </c>
      <c r="Y274" t="s">
        <v>98</v>
      </c>
      <c r="Z274">
        <v>0</v>
      </c>
      <c r="AA274" t="s">
        <v>77</v>
      </c>
      <c r="AB274">
        <v>0</v>
      </c>
      <c r="AC274">
        <v>0</v>
      </c>
      <c r="AD274">
        <v>0</v>
      </c>
      <c r="AE274">
        <v>0</v>
      </c>
      <c r="AF274">
        <v>0</v>
      </c>
      <c r="AH274" t="s">
        <v>98</v>
      </c>
      <c r="AK274" t="s">
        <v>77</v>
      </c>
      <c r="AL274" t="s">
        <v>77</v>
      </c>
      <c r="AN274" t="s">
        <v>77</v>
      </c>
      <c r="AO274">
        <v>0</v>
      </c>
      <c r="AS274">
        <v>0</v>
      </c>
      <c r="AT274" t="s">
        <v>77</v>
      </c>
      <c r="AU274" t="s">
        <v>98</v>
      </c>
      <c r="AV274" t="s">
        <v>77</v>
      </c>
      <c r="AW274">
        <v>0</v>
      </c>
    </row>
    <row r="275" spans="1:49" x14ac:dyDescent="0.45">
      <c r="A275">
        <v>1</v>
      </c>
      <c r="B275" t="s">
        <v>1620</v>
      </c>
      <c r="C275" t="s">
        <v>85</v>
      </c>
      <c r="D275">
        <v>39000</v>
      </c>
      <c r="E275">
        <v>0</v>
      </c>
      <c r="F275">
        <v>0</v>
      </c>
      <c r="G275">
        <v>0</v>
      </c>
      <c r="H275">
        <v>0</v>
      </c>
      <c r="I275">
        <v>0</v>
      </c>
      <c r="J275" t="s">
        <v>77</v>
      </c>
      <c r="L275" t="s">
        <v>98</v>
      </c>
      <c r="M275">
        <v>0</v>
      </c>
      <c r="N275" t="s">
        <v>77</v>
      </c>
      <c r="O275">
        <v>0</v>
      </c>
      <c r="P275">
        <v>0</v>
      </c>
      <c r="Q275">
        <v>0</v>
      </c>
      <c r="R275">
        <v>0</v>
      </c>
      <c r="S275">
        <v>0</v>
      </c>
      <c r="T275" t="s">
        <v>77</v>
      </c>
      <c r="U275">
        <v>0</v>
      </c>
      <c r="V275">
        <v>0</v>
      </c>
      <c r="W275" t="s">
        <v>77</v>
      </c>
      <c r="X275" t="s">
        <v>77</v>
      </c>
      <c r="Y275" t="s">
        <v>98</v>
      </c>
      <c r="Z275">
        <v>0</v>
      </c>
      <c r="AA275" t="s">
        <v>77</v>
      </c>
      <c r="AB275">
        <v>0</v>
      </c>
      <c r="AC275">
        <v>39000</v>
      </c>
      <c r="AD275">
        <v>0</v>
      </c>
      <c r="AE275">
        <v>0</v>
      </c>
      <c r="AF275">
        <v>0</v>
      </c>
      <c r="AH275" t="s">
        <v>98</v>
      </c>
      <c r="AK275" t="s">
        <v>77</v>
      </c>
      <c r="AL275" t="s">
        <v>77</v>
      </c>
      <c r="AN275" t="s">
        <v>77</v>
      </c>
      <c r="AO275">
        <v>0</v>
      </c>
      <c r="AS275">
        <v>0</v>
      </c>
      <c r="AT275" t="s">
        <v>77</v>
      </c>
      <c r="AU275" t="s">
        <v>98</v>
      </c>
      <c r="AV275" t="s">
        <v>77</v>
      </c>
      <c r="AW275">
        <v>0</v>
      </c>
    </row>
    <row r="276" spans="1:49" x14ac:dyDescent="0.45">
      <c r="A276">
        <v>1</v>
      </c>
      <c r="B276" t="s">
        <v>1624</v>
      </c>
      <c r="C276" t="s">
        <v>74</v>
      </c>
      <c r="D276">
        <v>439117.97</v>
      </c>
      <c r="E276">
        <v>0</v>
      </c>
      <c r="F276">
        <v>23251.8</v>
      </c>
      <c r="G276">
        <v>9450</v>
      </c>
      <c r="H276">
        <v>0</v>
      </c>
      <c r="I276">
        <v>0</v>
      </c>
      <c r="J276" t="s">
        <v>77</v>
      </c>
      <c r="L276" t="s">
        <v>98</v>
      </c>
      <c r="M276">
        <v>27500</v>
      </c>
      <c r="N276" t="s">
        <v>77</v>
      </c>
      <c r="O276">
        <v>0</v>
      </c>
      <c r="P276">
        <v>0</v>
      </c>
      <c r="Q276">
        <v>0</v>
      </c>
      <c r="R276">
        <v>0</v>
      </c>
      <c r="S276">
        <v>43750</v>
      </c>
      <c r="T276" t="s">
        <v>77</v>
      </c>
      <c r="U276">
        <v>800</v>
      </c>
      <c r="V276">
        <v>0</v>
      </c>
      <c r="W276" t="s">
        <v>77</v>
      </c>
      <c r="X276" t="s">
        <v>77</v>
      </c>
      <c r="Y276" t="s">
        <v>98</v>
      </c>
      <c r="Z276">
        <v>27181</v>
      </c>
      <c r="AA276" t="s">
        <v>77</v>
      </c>
      <c r="AB276">
        <v>200</v>
      </c>
      <c r="AC276">
        <v>0</v>
      </c>
      <c r="AD276">
        <v>3500</v>
      </c>
      <c r="AE276">
        <v>120450</v>
      </c>
      <c r="AF276">
        <v>0</v>
      </c>
      <c r="AH276" t="s">
        <v>98</v>
      </c>
      <c r="AK276" t="s">
        <v>77</v>
      </c>
      <c r="AL276" t="s">
        <v>77</v>
      </c>
      <c r="AN276" t="s">
        <v>77</v>
      </c>
      <c r="AO276">
        <v>0</v>
      </c>
      <c r="AS276">
        <v>0</v>
      </c>
      <c r="AT276" t="s">
        <v>77</v>
      </c>
      <c r="AU276" t="s">
        <v>98</v>
      </c>
      <c r="AV276" t="s">
        <v>77</v>
      </c>
      <c r="AW276">
        <v>0</v>
      </c>
    </row>
    <row r="277" spans="1:49" x14ac:dyDescent="0.45">
      <c r="A277">
        <v>1</v>
      </c>
      <c r="B277" t="s">
        <v>1624</v>
      </c>
      <c r="C277" t="s">
        <v>78</v>
      </c>
      <c r="D277">
        <v>47525</v>
      </c>
      <c r="E277">
        <v>0</v>
      </c>
      <c r="F277">
        <v>0</v>
      </c>
      <c r="G277">
        <v>0</v>
      </c>
      <c r="H277">
        <v>0</v>
      </c>
      <c r="I277">
        <v>0</v>
      </c>
      <c r="J277" t="s">
        <v>77</v>
      </c>
      <c r="L277" t="s">
        <v>98</v>
      </c>
      <c r="M277">
        <v>0</v>
      </c>
      <c r="N277" t="s">
        <v>77</v>
      </c>
      <c r="O277">
        <v>44800</v>
      </c>
      <c r="P277">
        <v>600</v>
      </c>
      <c r="Q277">
        <v>2125</v>
      </c>
      <c r="R277">
        <v>0</v>
      </c>
      <c r="S277">
        <v>0</v>
      </c>
      <c r="T277" t="s">
        <v>77</v>
      </c>
      <c r="U277">
        <v>0</v>
      </c>
      <c r="V277">
        <v>0</v>
      </c>
      <c r="W277" t="s">
        <v>77</v>
      </c>
      <c r="X277" t="s">
        <v>77</v>
      </c>
      <c r="Y277" t="s">
        <v>98</v>
      </c>
      <c r="Z277">
        <v>0</v>
      </c>
      <c r="AA277" t="s">
        <v>77</v>
      </c>
      <c r="AB277">
        <v>0</v>
      </c>
      <c r="AC277">
        <v>0</v>
      </c>
      <c r="AD277">
        <v>0</v>
      </c>
      <c r="AE277">
        <v>0</v>
      </c>
      <c r="AF277">
        <v>0</v>
      </c>
      <c r="AH277" t="s">
        <v>98</v>
      </c>
      <c r="AK277" t="s">
        <v>77</v>
      </c>
      <c r="AL277" t="s">
        <v>77</v>
      </c>
      <c r="AN277" t="s">
        <v>77</v>
      </c>
      <c r="AO277">
        <v>0</v>
      </c>
      <c r="AS277">
        <v>0</v>
      </c>
      <c r="AT277" t="s">
        <v>77</v>
      </c>
      <c r="AU277" t="s">
        <v>98</v>
      </c>
      <c r="AV277" t="s">
        <v>77</v>
      </c>
      <c r="AW277">
        <v>0</v>
      </c>
    </row>
    <row r="278" spans="1:49" x14ac:dyDescent="0.45">
      <c r="A278">
        <v>1</v>
      </c>
      <c r="B278" t="s">
        <v>1624</v>
      </c>
      <c r="C278" t="s">
        <v>87</v>
      </c>
      <c r="D278">
        <v>157160</v>
      </c>
      <c r="E278">
        <v>0</v>
      </c>
      <c r="F278">
        <v>0</v>
      </c>
      <c r="G278">
        <v>0</v>
      </c>
      <c r="H278">
        <v>0</v>
      </c>
      <c r="I278">
        <v>0</v>
      </c>
      <c r="J278" t="s">
        <v>77</v>
      </c>
      <c r="L278" t="s">
        <v>98</v>
      </c>
      <c r="M278">
        <v>0</v>
      </c>
      <c r="N278" t="s">
        <v>77</v>
      </c>
      <c r="O278">
        <v>0</v>
      </c>
      <c r="P278">
        <v>0</v>
      </c>
      <c r="Q278">
        <v>0</v>
      </c>
      <c r="R278">
        <v>0</v>
      </c>
      <c r="S278">
        <v>0</v>
      </c>
      <c r="T278" t="s">
        <v>77</v>
      </c>
      <c r="U278">
        <v>0</v>
      </c>
      <c r="V278">
        <v>157160</v>
      </c>
      <c r="W278" t="s">
        <v>77</v>
      </c>
      <c r="X278" t="s">
        <v>77</v>
      </c>
      <c r="Y278" t="s">
        <v>98</v>
      </c>
      <c r="Z278">
        <v>0</v>
      </c>
      <c r="AA278" t="s">
        <v>77</v>
      </c>
      <c r="AB278">
        <v>0</v>
      </c>
      <c r="AC278">
        <v>0</v>
      </c>
      <c r="AD278">
        <v>0</v>
      </c>
      <c r="AE278">
        <v>0</v>
      </c>
      <c r="AF278">
        <v>0</v>
      </c>
      <c r="AH278" t="s">
        <v>98</v>
      </c>
      <c r="AK278" t="s">
        <v>77</v>
      </c>
      <c r="AL278" t="s">
        <v>77</v>
      </c>
      <c r="AN278" t="s">
        <v>77</v>
      </c>
      <c r="AO278">
        <v>0</v>
      </c>
      <c r="AS278">
        <v>0</v>
      </c>
      <c r="AT278" t="s">
        <v>77</v>
      </c>
      <c r="AU278" t="s">
        <v>98</v>
      </c>
      <c r="AV278" t="s">
        <v>77</v>
      </c>
      <c r="AW278">
        <v>0</v>
      </c>
    </row>
    <row r="279" spans="1:49" x14ac:dyDescent="0.45">
      <c r="A279">
        <v>0</v>
      </c>
      <c r="B279" t="s">
        <v>1621</v>
      </c>
      <c r="C279" t="s">
        <v>74</v>
      </c>
      <c r="D279">
        <v>143580.92000000001</v>
      </c>
      <c r="J279" t="s">
        <v>77</v>
      </c>
      <c r="L279" t="s">
        <v>77</v>
      </c>
      <c r="N279" t="s">
        <v>77</v>
      </c>
      <c r="T279" t="s">
        <v>77</v>
      </c>
      <c r="W279" t="s">
        <v>77</v>
      </c>
      <c r="X279" t="s">
        <v>77</v>
      </c>
      <c r="Y279" t="s">
        <v>77</v>
      </c>
      <c r="AA279" t="s">
        <v>77</v>
      </c>
      <c r="AH279" t="s">
        <v>77</v>
      </c>
      <c r="AK279" t="s">
        <v>77</v>
      </c>
      <c r="AL279" t="s">
        <v>77</v>
      </c>
      <c r="AN279" t="s">
        <v>77</v>
      </c>
      <c r="AT279" t="s">
        <v>77</v>
      </c>
      <c r="AU279" t="s">
        <v>77</v>
      </c>
      <c r="AV279" t="s">
        <v>77</v>
      </c>
      <c r="AW279">
        <v>0</v>
      </c>
    </row>
    <row r="280" spans="1:49" x14ac:dyDescent="0.45">
      <c r="A280">
        <v>0</v>
      </c>
      <c r="B280" t="s">
        <v>1621</v>
      </c>
      <c r="C280" t="s">
        <v>78</v>
      </c>
      <c r="D280">
        <v>80000</v>
      </c>
      <c r="J280" t="s">
        <v>77</v>
      </c>
      <c r="L280" t="s">
        <v>77</v>
      </c>
      <c r="N280" t="s">
        <v>77</v>
      </c>
      <c r="T280" t="s">
        <v>77</v>
      </c>
      <c r="W280" t="s">
        <v>77</v>
      </c>
      <c r="X280" t="s">
        <v>77</v>
      </c>
      <c r="Y280" t="s">
        <v>77</v>
      </c>
      <c r="AA280" t="s">
        <v>77</v>
      </c>
      <c r="AH280" t="s">
        <v>77</v>
      </c>
      <c r="AK280" t="s">
        <v>77</v>
      </c>
      <c r="AL280" t="s">
        <v>77</v>
      </c>
      <c r="AN280" t="s">
        <v>77</v>
      </c>
      <c r="AT280" t="s">
        <v>77</v>
      </c>
      <c r="AU280" t="s">
        <v>77</v>
      </c>
      <c r="AV280" t="s">
        <v>77</v>
      </c>
      <c r="AW280">
        <v>0</v>
      </c>
    </row>
    <row r="281" spans="1:49" x14ac:dyDescent="0.45">
      <c r="A281">
        <v>0</v>
      </c>
      <c r="B281" t="s">
        <v>1621</v>
      </c>
      <c r="C281" t="s">
        <v>79</v>
      </c>
      <c r="D281">
        <v>35595</v>
      </c>
      <c r="J281" t="s">
        <v>77</v>
      </c>
      <c r="L281" t="s">
        <v>77</v>
      </c>
      <c r="N281" t="s">
        <v>77</v>
      </c>
      <c r="T281" t="s">
        <v>77</v>
      </c>
      <c r="W281" t="s">
        <v>77</v>
      </c>
      <c r="X281" t="s">
        <v>77</v>
      </c>
      <c r="Y281" t="s">
        <v>77</v>
      </c>
      <c r="AA281" t="s">
        <v>77</v>
      </c>
      <c r="AH281" t="s">
        <v>77</v>
      </c>
      <c r="AK281" t="s">
        <v>77</v>
      </c>
      <c r="AL281" t="s">
        <v>77</v>
      </c>
      <c r="AN281" t="s">
        <v>77</v>
      </c>
      <c r="AT281" t="s">
        <v>77</v>
      </c>
      <c r="AU281" t="s">
        <v>77</v>
      </c>
      <c r="AV281" t="s">
        <v>77</v>
      </c>
      <c r="AW281">
        <v>0</v>
      </c>
    </row>
    <row r="282" spans="1:49" x14ac:dyDescent="0.45">
      <c r="A282">
        <v>1</v>
      </c>
      <c r="B282" t="s">
        <v>1619</v>
      </c>
      <c r="C282" t="s">
        <v>74</v>
      </c>
      <c r="D282">
        <v>278570.2</v>
      </c>
      <c r="E282">
        <v>0</v>
      </c>
      <c r="F282">
        <v>14100</v>
      </c>
      <c r="G282">
        <v>11500</v>
      </c>
      <c r="H282">
        <v>0</v>
      </c>
      <c r="I282">
        <v>0</v>
      </c>
      <c r="J282" t="s">
        <v>77</v>
      </c>
      <c r="L282" t="s">
        <v>98</v>
      </c>
      <c r="M282">
        <v>20000</v>
      </c>
      <c r="N282" t="s">
        <v>77</v>
      </c>
      <c r="O282">
        <v>0</v>
      </c>
      <c r="P282">
        <v>0</v>
      </c>
      <c r="Q282">
        <v>0</v>
      </c>
      <c r="R282">
        <v>0</v>
      </c>
      <c r="S282">
        <v>27900</v>
      </c>
      <c r="T282" t="s">
        <v>77</v>
      </c>
      <c r="U282">
        <v>800</v>
      </c>
      <c r="V282">
        <v>0</v>
      </c>
      <c r="W282" t="s">
        <v>77</v>
      </c>
      <c r="X282" t="s">
        <v>77</v>
      </c>
      <c r="Y282" t="s">
        <v>98</v>
      </c>
      <c r="Z282">
        <v>38850</v>
      </c>
      <c r="AA282" t="s">
        <v>77</v>
      </c>
      <c r="AB282">
        <v>0</v>
      </c>
      <c r="AC282">
        <v>0</v>
      </c>
      <c r="AD282">
        <v>7800</v>
      </c>
      <c r="AE282">
        <v>40796.25</v>
      </c>
      <c r="AF282">
        <v>0</v>
      </c>
      <c r="AH282" t="s">
        <v>98</v>
      </c>
      <c r="AK282" t="s">
        <v>77</v>
      </c>
      <c r="AL282" t="s">
        <v>77</v>
      </c>
      <c r="AN282" t="s">
        <v>77</v>
      </c>
      <c r="AO282">
        <v>0</v>
      </c>
      <c r="AS282">
        <v>0</v>
      </c>
      <c r="AT282" t="s">
        <v>77</v>
      </c>
      <c r="AU282" t="s">
        <v>98</v>
      </c>
      <c r="AV282" t="s">
        <v>77</v>
      </c>
      <c r="AW282">
        <v>0</v>
      </c>
    </row>
    <row r="283" spans="1:49" x14ac:dyDescent="0.45">
      <c r="A283">
        <v>0</v>
      </c>
      <c r="B283" t="s">
        <v>1622</v>
      </c>
      <c r="C283" t="s">
        <v>74</v>
      </c>
      <c r="D283">
        <v>768011.21</v>
      </c>
      <c r="J283" t="s">
        <v>77</v>
      </c>
      <c r="L283" t="s">
        <v>77</v>
      </c>
      <c r="N283" t="s">
        <v>77</v>
      </c>
      <c r="T283" t="s">
        <v>77</v>
      </c>
      <c r="W283" t="s">
        <v>77</v>
      </c>
      <c r="X283" t="s">
        <v>77</v>
      </c>
      <c r="Y283" t="s">
        <v>77</v>
      </c>
      <c r="AA283" t="s">
        <v>77</v>
      </c>
      <c r="AH283" t="s">
        <v>77</v>
      </c>
      <c r="AK283" t="s">
        <v>77</v>
      </c>
      <c r="AL283" t="s">
        <v>77</v>
      </c>
      <c r="AN283" t="s">
        <v>77</v>
      </c>
      <c r="AT283" t="s">
        <v>77</v>
      </c>
      <c r="AU283" t="s">
        <v>77</v>
      </c>
      <c r="AV283" t="s">
        <v>77</v>
      </c>
      <c r="AW283">
        <v>768011.21</v>
      </c>
    </row>
    <row r="284" spans="1:49" x14ac:dyDescent="0.45">
      <c r="A284">
        <v>0</v>
      </c>
      <c r="B284" t="s">
        <v>1622</v>
      </c>
      <c r="C284" t="s">
        <v>74</v>
      </c>
      <c r="D284">
        <v>766251.51</v>
      </c>
      <c r="J284" t="s">
        <v>77</v>
      </c>
      <c r="L284" t="s">
        <v>77</v>
      </c>
      <c r="N284" t="s">
        <v>77</v>
      </c>
      <c r="T284" t="s">
        <v>77</v>
      </c>
      <c r="W284" t="s">
        <v>77</v>
      </c>
      <c r="X284" t="s">
        <v>77</v>
      </c>
      <c r="Y284" t="s">
        <v>77</v>
      </c>
      <c r="AA284" t="s">
        <v>77</v>
      </c>
      <c r="AH284" t="s">
        <v>77</v>
      </c>
      <c r="AK284" t="s">
        <v>77</v>
      </c>
      <c r="AL284" t="s">
        <v>77</v>
      </c>
      <c r="AN284" t="s">
        <v>77</v>
      </c>
      <c r="AT284" t="s">
        <v>77</v>
      </c>
      <c r="AU284" t="s">
        <v>77</v>
      </c>
      <c r="AV284" t="s">
        <v>77</v>
      </c>
      <c r="AW284">
        <v>766251.51</v>
      </c>
    </row>
    <row r="285" spans="1:49" x14ac:dyDescent="0.45">
      <c r="A285">
        <v>0</v>
      </c>
      <c r="B285" t="s">
        <v>1622</v>
      </c>
      <c r="C285" t="s">
        <v>74</v>
      </c>
      <c r="D285">
        <v>768011.21</v>
      </c>
      <c r="J285" t="s">
        <v>77</v>
      </c>
      <c r="L285" t="s">
        <v>77</v>
      </c>
      <c r="N285" t="s">
        <v>77</v>
      </c>
      <c r="T285" t="s">
        <v>77</v>
      </c>
      <c r="W285" t="s">
        <v>77</v>
      </c>
      <c r="X285" t="s">
        <v>77</v>
      </c>
      <c r="Y285" t="s">
        <v>77</v>
      </c>
      <c r="AA285" t="s">
        <v>77</v>
      </c>
      <c r="AH285" t="s">
        <v>77</v>
      </c>
      <c r="AK285" t="s">
        <v>77</v>
      </c>
      <c r="AL285" t="s">
        <v>77</v>
      </c>
      <c r="AN285" t="s">
        <v>77</v>
      </c>
      <c r="AT285" t="s">
        <v>77</v>
      </c>
      <c r="AU285" t="s">
        <v>77</v>
      </c>
      <c r="AV285" t="s">
        <v>77</v>
      </c>
      <c r="AW285">
        <v>768011.21</v>
      </c>
    </row>
    <row r="286" spans="1:49" x14ac:dyDescent="0.45">
      <c r="A286">
        <v>0</v>
      </c>
      <c r="B286" t="s">
        <v>1622</v>
      </c>
      <c r="C286" t="s">
        <v>74</v>
      </c>
      <c r="D286">
        <v>574950</v>
      </c>
      <c r="J286" t="s">
        <v>77</v>
      </c>
      <c r="L286" t="s">
        <v>77</v>
      </c>
      <c r="N286" t="s">
        <v>77</v>
      </c>
      <c r="T286" t="s">
        <v>77</v>
      </c>
      <c r="W286" t="s">
        <v>77</v>
      </c>
      <c r="X286" t="s">
        <v>77</v>
      </c>
      <c r="Y286" t="s">
        <v>77</v>
      </c>
      <c r="AA286" t="s">
        <v>77</v>
      </c>
      <c r="AH286" t="s">
        <v>77</v>
      </c>
      <c r="AK286" t="s">
        <v>77</v>
      </c>
      <c r="AL286" t="s">
        <v>77</v>
      </c>
      <c r="AN286" t="s">
        <v>77</v>
      </c>
      <c r="AT286" t="s">
        <v>77</v>
      </c>
      <c r="AU286" t="s">
        <v>77</v>
      </c>
      <c r="AV286" t="s">
        <v>77</v>
      </c>
      <c r="AW286">
        <v>574950</v>
      </c>
    </row>
    <row r="287" spans="1:49" x14ac:dyDescent="0.45">
      <c r="A287">
        <v>0</v>
      </c>
      <c r="B287" t="s">
        <v>1622</v>
      </c>
      <c r="C287" t="s">
        <v>74</v>
      </c>
      <c r="D287">
        <v>573190.63</v>
      </c>
      <c r="J287" t="s">
        <v>77</v>
      </c>
      <c r="L287" t="s">
        <v>77</v>
      </c>
      <c r="N287" t="s">
        <v>77</v>
      </c>
      <c r="T287" t="s">
        <v>77</v>
      </c>
      <c r="W287" t="s">
        <v>77</v>
      </c>
      <c r="X287" t="s">
        <v>77</v>
      </c>
      <c r="Y287" t="s">
        <v>77</v>
      </c>
      <c r="AA287" t="s">
        <v>77</v>
      </c>
      <c r="AH287" t="s">
        <v>77</v>
      </c>
      <c r="AK287" t="s">
        <v>77</v>
      </c>
      <c r="AL287" t="s">
        <v>77</v>
      </c>
      <c r="AN287" t="s">
        <v>77</v>
      </c>
      <c r="AT287" t="s">
        <v>77</v>
      </c>
      <c r="AU287" t="s">
        <v>77</v>
      </c>
      <c r="AV287" t="s">
        <v>77</v>
      </c>
      <c r="AW287">
        <v>573190.63</v>
      </c>
    </row>
    <row r="288" spans="1:49" x14ac:dyDescent="0.45">
      <c r="A288">
        <v>0</v>
      </c>
      <c r="B288" t="s">
        <v>1622</v>
      </c>
      <c r="C288" t="s">
        <v>74</v>
      </c>
      <c r="D288">
        <v>574950</v>
      </c>
      <c r="J288" t="s">
        <v>77</v>
      </c>
      <c r="L288" t="s">
        <v>77</v>
      </c>
      <c r="N288" t="s">
        <v>77</v>
      </c>
      <c r="T288" t="s">
        <v>77</v>
      </c>
      <c r="W288" t="s">
        <v>77</v>
      </c>
      <c r="X288" t="s">
        <v>77</v>
      </c>
      <c r="Y288" t="s">
        <v>77</v>
      </c>
      <c r="AA288" t="s">
        <v>77</v>
      </c>
      <c r="AH288" t="s">
        <v>77</v>
      </c>
      <c r="AK288" t="s">
        <v>77</v>
      </c>
      <c r="AL288" t="s">
        <v>77</v>
      </c>
      <c r="AN288" t="s">
        <v>77</v>
      </c>
      <c r="AT288" t="s">
        <v>77</v>
      </c>
      <c r="AU288" t="s">
        <v>77</v>
      </c>
      <c r="AV288" t="s">
        <v>77</v>
      </c>
      <c r="AW288">
        <v>574950</v>
      </c>
    </row>
    <row r="289" spans="1:49" x14ac:dyDescent="0.45">
      <c r="A289">
        <v>0</v>
      </c>
      <c r="B289" t="s">
        <v>1622</v>
      </c>
      <c r="C289" t="s">
        <v>74</v>
      </c>
      <c r="D289">
        <v>193060.88</v>
      </c>
      <c r="J289" t="s">
        <v>77</v>
      </c>
      <c r="L289" t="s">
        <v>77</v>
      </c>
      <c r="N289" t="s">
        <v>77</v>
      </c>
      <c r="T289" t="s">
        <v>77</v>
      </c>
      <c r="W289" t="s">
        <v>77</v>
      </c>
      <c r="X289" t="s">
        <v>77</v>
      </c>
      <c r="Y289" t="s">
        <v>77</v>
      </c>
      <c r="AA289" t="s">
        <v>77</v>
      </c>
      <c r="AH289" t="s">
        <v>77</v>
      </c>
      <c r="AK289" t="s">
        <v>77</v>
      </c>
      <c r="AL289" t="s">
        <v>77</v>
      </c>
      <c r="AN289" t="s">
        <v>77</v>
      </c>
      <c r="AT289" t="s">
        <v>77</v>
      </c>
      <c r="AU289" t="s">
        <v>77</v>
      </c>
      <c r="AV289" t="s">
        <v>77</v>
      </c>
      <c r="AW289">
        <v>193060.88</v>
      </c>
    </row>
    <row r="290" spans="1:49" x14ac:dyDescent="0.45">
      <c r="A290">
        <v>0</v>
      </c>
      <c r="B290" t="s">
        <v>1622</v>
      </c>
      <c r="C290" t="s">
        <v>74</v>
      </c>
      <c r="D290">
        <v>768011.21</v>
      </c>
      <c r="J290" t="s">
        <v>77</v>
      </c>
      <c r="L290" t="s">
        <v>77</v>
      </c>
      <c r="N290" t="s">
        <v>77</v>
      </c>
      <c r="T290" t="s">
        <v>77</v>
      </c>
      <c r="W290" t="s">
        <v>77</v>
      </c>
      <c r="X290" t="s">
        <v>77</v>
      </c>
      <c r="Y290" t="s">
        <v>77</v>
      </c>
      <c r="AA290" t="s">
        <v>77</v>
      </c>
      <c r="AH290" t="s">
        <v>77</v>
      </c>
      <c r="AK290" t="s">
        <v>77</v>
      </c>
      <c r="AL290" t="s">
        <v>77</v>
      </c>
      <c r="AN290" t="s">
        <v>77</v>
      </c>
      <c r="AT290" t="s">
        <v>77</v>
      </c>
      <c r="AU290" t="s">
        <v>77</v>
      </c>
      <c r="AV290" t="s">
        <v>77</v>
      </c>
      <c r="AW290">
        <v>768011.21</v>
      </c>
    </row>
    <row r="291" spans="1:49" x14ac:dyDescent="0.45">
      <c r="A291">
        <v>0</v>
      </c>
      <c r="B291" t="s">
        <v>1622</v>
      </c>
      <c r="C291" t="s">
        <v>74</v>
      </c>
      <c r="D291">
        <v>766251.51</v>
      </c>
      <c r="J291" t="s">
        <v>77</v>
      </c>
      <c r="L291" t="s">
        <v>77</v>
      </c>
      <c r="N291" t="s">
        <v>77</v>
      </c>
      <c r="T291" t="s">
        <v>77</v>
      </c>
      <c r="W291" t="s">
        <v>77</v>
      </c>
      <c r="X291" t="s">
        <v>77</v>
      </c>
      <c r="Y291" t="s">
        <v>77</v>
      </c>
      <c r="AA291" t="s">
        <v>77</v>
      </c>
      <c r="AH291" t="s">
        <v>77</v>
      </c>
      <c r="AK291" t="s">
        <v>77</v>
      </c>
      <c r="AL291" t="s">
        <v>77</v>
      </c>
      <c r="AN291" t="s">
        <v>77</v>
      </c>
      <c r="AT291" t="s">
        <v>77</v>
      </c>
      <c r="AU291" t="s">
        <v>77</v>
      </c>
      <c r="AV291" t="s">
        <v>77</v>
      </c>
      <c r="AW291">
        <v>766251.51</v>
      </c>
    </row>
    <row r="292" spans="1:49" x14ac:dyDescent="0.45">
      <c r="A292">
        <v>0</v>
      </c>
      <c r="B292" t="s">
        <v>1622</v>
      </c>
      <c r="C292" t="s">
        <v>74</v>
      </c>
      <c r="D292">
        <v>768011.21</v>
      </c>
      <c r="J292" t="s">
        <v>77</v>
      </c>
      <c r="L292" t="s">
        <v>77</v>
      </c>
      <c r="N292" t="s">
        <v>77</v>
      </c>
      <c r="T292" t="s">
        <v>77</v>
      </c>
      <c r="W292" t="s">
        <v>77</v>
      </c>
      <c r="X292" t="s">
        <v>77</v>
      </c>
      <c r="Y292" t="s">
        <v>77</v>
      </c>
      <c r="AA292" t="s">
        <v>77</v>
      </c>
      <c r="AH292" t="s">
        <v>77</v>
      </c>
      <c r="AK292" t="s">
        <v>77</v>
      </c>
      <c r="AL292" t="s">
        <v>77</v>
      </c>
      <c r="AN292" t="s">
        <v>77</v>
      </c>
      <c r="AT292" t="s">
        <v>77</v>
      </c>
      <c r="AU292" t="s">
        <v>77</v>
      </c>
      <c r="AV292" t="s">
        <v>77</v>
      </c>
      <c r="AW292">
        <v>768011.21</v>
      </c>
    </row>
    <row r="293" spans="1:49" x14ac:dyDescent="0.45">
      <c r="A293">
        <v>0</v>
      </c>
      <c r="B293" t="s">
        <v>1622</v>
      </c>
      <c r="C293" t="s">
        <v>74</v>
      </c>
      <c r="D293">
        <v>574950</v>
      </c>
      <c r="J293" t="s">
        <v>77</v>
      </c>
      <c r="L293" t="s">
        <v>77</v>
      </c>
      <c r="N293" t="s">
        <v>77</v>
      </c>
      <c r="T293" t="s">
        <v>77</v>
      </c>
      <c r="W293" t="s">
        <v>77</v>
      </c>
      <c r="X293" t="s">
        <v>77</v>
      </c>
      <c r="Y293" t="s">
        <v>77</v>
      </c>
      <c r="AA293" t="s">
        <v>77</v>
      </c>
      <c r="AH293" t="s">
        <v>77</v>
      </c>
      <c r="AK293" t="s">
        <v>77</v>
      </c>
      <c r="AL293" t="s">
        <v>77</v>
      </c>
      <c r="AN293" t="s">
        <v>77</v>
      </c>
      <c r="AT293" t="s">
        <v>77</v>
      </c>
      <c r="AU293" t="s">
        <v>77</v>
      </c>
      <c r="AV293" t="s">
        <v>77</v>
      </c>
      <c r="AW293">
        <v>574950</v>
      </c>
    </row>
    <row r="294" spans="1:49" x14ac:dyDescent="0.45">
      <c r="A294">
        <v>0</v>
      </c>
      <c r="B294" t="s">
        <v>1622</v>
      </c>
      <c r="C294" t="s">
        <v>74</v>
      </c>
      <c r="D294">
        <v>573190.63</v>
      </c>
      <c r="J294" t="s">
        <v>77</v>
      </c>
      <c r="L294" t="s">
        <v>77</v>
      </c>
      <c r="N294" t="s">
        <v>77</v>
      </c>
      <c r="T294" t="s">
        <v>77</v>
      </c>
      <c r="W294" t="s">
        <v>77</v>
      </c>
      <c r="X294" t="s">
        <v>77</v>
      </c>
      <c r="Y294" t="s">
        <v>77</v>
      </c>
      <c r="AA294" t="s">
        <v>77</v>
      </c>
      <c r="AH294" t="s">
        <v>77</v>
      </c>
      <c r="AK294" t="s">
        <v>77</v>
      </c>
      <c r="AL294" t="s">
        <v>77</v>
      </c>
      <c r="AN294" t="s">
        <v>77</v>
      </c>
      <c r="AT294" t="s">
        <v>77</v>
      </c>
      <c r="AU294" t="s">
        <v>77</v>
      </c>
      <c r="AV294" t="s">
        <v>77</v>
      </c>
      <c r="AW294">
        <v>573190.63</v>
      </c>
    </row>
    <row r="295" spans="1:49" x14ac:dyDescent="0.45">
      <c r="A295">
        <v>0</v>
      </c>
      <c r="B295" t="s">
        <v>1622</v>
      </c>
      <c r="C295" t="s">
        <v>74</v>
      </c>
      <c r="D295">
        <v>574950</v>
      </c>
      <c r="J295" t="s">
        <v>77</v>
      </c>
      <c r="L295" t="s">
        <v>77</v>
      </c>
      <c r="N295" t="s">
        <v>77</v>
      </c>
      <c r="T295" t="s">
        <v>77</v>
      </c>
      <c r="W295" t="s">
        <v>77</v>
      </c>
      <c r="X295" t="s">
        <v>77</v>
      </c>
      <c r="Y295" t="s">
        <v>77</v>
      </c>
      <c r="AA295" t="s">
        <v>77</v>
      </c>
      <c r="AH295" t="s">
        <v>77</v>
      </c>
      <c r="AK295" t="s">
        <v>77</v>
      </c>
      <c r="AL295" t="s">
        <v>77</v>
      </c>
      <c r="AN295" t="s">
        <v>77</v>
      </c>
      <c r="AT295" t="s">
        <v>77</v>
      </c>
      <c r="AU295" t="s">
        <v>77</v>
      </c>
      <c r="AV295" t="s">
        <v>77</v>
      </c>
      <c r="AW295">
        <v>574950</v>
      </c>
    </row>
    <row r="296" spans="1:49" x14ac:dyDescent="0.45">
      <c r="A296">
        <v>0</v>
      </c>
      <c r="B296" t="s">
        <v>1622</v>
      </c>
      <c r="C296" t="s">
        <v>74</v>
      </c>
      <c r="D296">
        <v>193060.88</v>
      </c>
      <c r="J296" t="s">
        <v>77</v>
      </c>
      <c r="L296" t="s">
        <v>77</v>
      </c>
      <c r="N296" t="s">
        <v>77</v>
      </c>
      <c r="T296" t="s">
        <v>77</v>
      </c>
      <c r="W296" t="s">
        <v>77</v>
      </c>
      <c r="X296" t="s">
        <v>77</v>
      </c>
      <c r="Y296" t="s">
        <v>77</v>
      </c>
      <c r="AA296" t="s">
        <v>77</v>
      </c>
      <c r="AH296" t="s">
        <v>77</v>
      </c>
      <c r="AK296" t="s">
        <v>77</v>
      </c>
      <c r="AL296" t="s">
        <v>77</v>
      </c>
      <c r="AN296" t="s">
        <v>77</v>
      </c>
      <c r="AT296" t="s">
        <v>77</v>
      </c>
      <c r="AU296" t="s">
        <v>77</v>
      </c>
      <c r="AV296" t="s">
        <v>77</v>
      </c>
      <c r="AW296">
        <v>193060.88</v>
      </c>
    </row>
    <row r="297" spans="1:49" x14ac:dyDescent="0.45">
      <c r="A297">
        <v>0</v>
      </c>
      <c r="B297" t="s">
        <v>1622</v>
      </c>
      <c r="C297" t="s">
        <v>74</v>
      </c>
      <c r="D297">
        <v>235429</v>
      </c>
      <c r="J297" t="s">
        <v>77</v>
      </c>
      <c r="L297" t="s">
        <v>77</v>
      </c>
      <c r="N297" t="s">
        <v>77</v>
      </c>
      <c r="T297" t="s">
        <v>77</v>
      </c>
      <c r="W297" t="s">
        <v>77</v>
      </c>
      <c r="X297" t="s">
        <v>77</v>
      </c>
      <c r="Y297" t="s">
        <v>77</v>
      </c>
      <c r="AA297" t="s">
        <v>77</v>
      </c>
      <c r="AH297" t="s">
        <v>77</v>
      </c>
      <c r="AK297" t="s">
        <v>77</v>
      </c>
      <c r="AL297" t="s">
        <v>77</v>
      </c>
      <c r="AN297" t="s">
        <v>77</v>
      </c>
      <c r="AT297" t="s">
        <v>77</v>
      </c>
      <c r="AU297" t="s">
        <v>77</v>
      </c>
      <c r="AV297" t="s">
        <v>77</v>
      </c>
      <c r="AW297">
        <v>0</v>
      </c>
    </row>
    <row r="298" spans="1:49" x14ac:dyDescent="0.45">
      <c r="A298">
        <v>0</v>
      </c>
      <c r="B298" t="s">
        <v>1622</v>
      </c>
      <c r="C298" t="s">
        <v>74</v>
      </c>
      <c r="D298">
        <v>179840</v>
      </c>
      <c r="J298" t="s">
        <v>77</v>
      </c>
      <c r="L298" t="s">
        <v>77</v>
      </c>
      <c r="N298" t="s">
        <v>77</v>
      </c>
      <c r="T298" t="s">
        <v>77</v>
      </c>
      <c r="W298" t="s">
        <v>77</v>
      </c>
      <c r="X298" t="s">
        <v>77</v>
      </c>
      <c r="Y298" t="s">
        <v>77</v>
      </c>
      <c r="AA298" t="s">
        <v>77</v>
      </c>
      <c r="AH298" t="s">
        <v>77</v>
      </c>
      <c r="AK298" t="s">
        <v>77</v>
      </c>
      <c r="AL298" t="s">
        <v>77</v>
      </c>
      <c r="AN298" t="s">
        <v>77</v>
      </c>
      <c r="AT298" t="s">
        <v>77</v>
      </c>
      <c r="AU298" t="s">
        <v>77</v>
      </c>
      <c r="AV298" t="s">
        <v>77</v>
      </c>
      <c r="AW298">
        <v>0</v>
      </c>
    </row>
    <row r="299" spans="1:49" x14ac:dyDescent="0.45">
      <c r="A299">
        <v>0</v>
      </c>
      <c r="B299" t="s">
        <v>1622</v>
      </c>
      <c r="C299" t="s">
        <v>74</v>
      </c>
      <c r="D299">
        <v>100321</v>
      </c>
      <c r="J299" t="s">
        <v>77</v>
      </c>
      <c r="L299" t="s">
        <v>77</v>
      </c>
      <c r="N299" t="s">
        <v>77</v>
      </c>
      <c r="T299" t="s">
        <v>77</v>
      </c>
      <c r="W299" t="s">
        <v>77</v>
      </c>
      <c r="X299" t="s">
        <v>77</v>
      </c>
      <c r="Y299" t="s">
        <v>77</v>
      </c>
      <c r="AA299" t="s">
        <v>77</v>
      </c>
      <c r="AH299" t="s">
        <v>77</v>
      </c>
      <c r="AK299" t="s">
        <v>77</v>
      </c>
      <c r="AL299" t="s">
        <v>77</v>
      </c>
      <c r="AN299" t="s">
        <v>77</v>
      </c>
      <c r="AT299" t="s">
        <v>77</v>
      </c>
      <c r="AU299" t="s">
        <v>77</v>
      </c>
      <c r="AV299" t="s">
        <v>77</v>
      </c>
      <c r="AW299">
        <v>0</v>
      </c>
    </row>
    <row r="300" spans="1:49" x14ac:dyDescent="0.45">
      <c r="A300">
        <v>0</v>
      </c>
      <c r="B300" t="s">
        <v>1622</v>
      </c>
      <c r="C300" t="s">
        <v>74</v>
      </c>
      <c r="D300">
        <v>694626</v>
      </c>
      <c r="J300" t="s">
        <v>77</v>
      </c>
      <c r="L300" t="s">
        <v>77</v>
      </c>
      <c r="N300" t="s">
        <v>77</v>
      </c>
      <c r="T300" t="s">
        <v>77</v>
      </c>
      <c r="W300" t="s">
        <v>77</v>
      </c>
      <c r="X300" t="s">
        <v>77</v>
      </c>
      <c r="Y300" t="s">
        <v>77</v>
      </c>
      <c r="AA300" t="s">
        <v>77</v>
      </c>
      <c r="AH300" t="s">
        <v>77</v>
      </c>
      <c r="AK300" t="s">
        <v>77</v>
      </c>
      <c r="AL300" t="s">
        <v>77</v>
      </c>
      <c r="AN300" t="s">
        <v>77</v>
      </c>
      <c r="AT300" t="s">
        <v>77</v>
      </c>
      <c r="AU300" t="s">
        <v>77</v>
      </c>
      <c r="AV300" t="s">
        <v>77</v>
      </c>
      <c r="AW300">
        <v>0</v>
      </c>
    </row>
    <row r="301" spans="1:49" x14ac:dyDescent="0.45">
      <c r="A301">
        <v>0</v>
      </c>
      <c r="B301" t="s">
        <v>1622</v>
      </c>
      <c r="C301" t="s">
        <v>74</v>
      </c>
      <c r="D301">
        <v>750215</v>
      </c>
      <c r="J301" t="s">
        <v>77</v>
      </c>
      <c r="L301" t="s">
        <v>77</v>
      </c>
      <c r="N301" t="s">
        <v>77</v>
      </c>
      <c r="T301" t="s">
        <v>77</v>
      </c>
      <c r="W301" t="s">
        <v>77</v>
      </c>
      <c r="X301" t="s">
        <v>77</v>
      </c>
      <c r="Y301" t="s">
        <v>77</v>
      </c>
      <c r="AA301" t="s">
        <v>77</v>
      </c>
      <c r="AH301" t="s">
        <v>77</v>
      </c>
      <c r="AK301" t="s">
        <v>77</v>
      </c>
      <c r="AL301" t="s">
        <v>77</v>
      </c>
      <c r="AN301" t="s">
        <v>77</v>
      </c>
      <c r="AT301" t="s">
        <v>77</v>
      </c>
      <c r="AU301" t="s">
        <v>77</v>
      </c>
      <c r="AV301" t="s">
        <v>77</v>
      </c>
      <c r="AW301">
        <v>0</v>
      </c>
    </row>
    <row r="302" spans="1:49" x14ac:dyDescent="0.45">
      <c r="A302">
        <v>0</v>
      </c>
      <c r="B302" t="s">
        <v>1622</v>
      </c>
      <c r="C302" t="s">
        <v>74</v>
      </c>
      <c r="D302">
        <v>615107</v>
      </c>
      <c r="J302" t="s">
        <v>77</v>
      </c>
      <c r="L302" t="s">
        <v>77</v>
      </c>
      <c r="N302" t="s">
        <v>77</v>
      </c>
      <c r="T302" t="s">
        <v>77</v>
      </c>
      <c r="W302" t="s">
        <v>77</v>
      </c>
      <c r="X302" t="s">
        <v>77</v>
      </c>
      <c r="Y302" t="s">
        <v>77</v>
      </c>
      <c r="AA302" t="s">
        <v>77</v>
      </c>
      <c r="AH302" t="s">
        <v>77</v>
      </c>
      <c r="AK302" t="s">
        <v>77</v>
      </c>
      <c r="AL302" t="s">
        <v>77</v>
      </c>
      <c r="AN302" t="s">
        <v>77</v>
      </c>
      <c r="AT302" t="s">
        <v>77</v>
      </c>
      <c r="AU302" t="s">
        <v>77</v>
      </c>
      <c r="AV302" t="s">
        <v>77</v>
      </c>
      <c r="AW302">
        <v>0</v>
      </c>
    </row>
    <row r="303" spans="1:49" x14ac:dyDescent="0.45">
      <c r="A303">
        <v>0</v>
      </c>
      <c r="B303" t="s">
        <v>1622</v>
      </c>
      <c r="C303" t="s">
        <v>74</v>
      </c>
      <c r="D303">
        <v>514786</v>
      </c>
      <c r="J303" t="s">
        <v>77</v>
      </c>
      <c r="L303" t="s">
        <v>77</v>
      </c>
      <c r="N303" t="s">
        <v>77</v>
      </c>
      <c r="T303" t="s">
        <v>77</v>
      </c>
      <c r="W303" t="s">
        <v>77</v>
      </c>
      <c r="X303" t="s">
        <v>77</v>
      </c>
      <c r="Y303" t="s">
        <v>77</v>
      </c>
      <c r="AA303" t="s">
        <v>77</v>
      </c>
      <c r="AH303" t="s">
        <v>77</v>
      </c>
      <c r="AK303" t="s">
        <v>77</v>
      </c>
      <c r="AL303" t="s">
        <v>77</v>
      </c>
      <c r="AN303" t="s">
        <v>77</v>
      </c>
      <c r="AT303" t="s">
        <v>77</v>
      </c>
      <c r="AU303" t="s">
        <v>77</v>
      </c>
      <c r="AV303" t="s">
        <v>77</v>
      </c>
      <c r="AW303">
        <v>0</v>
      </c>
    </row>
    <row r="304" spans="1:49" x14ac:dyDescent="0.45">
      <c r="A304">
        <v>0</v>
      </c>
      <c r="B304" t="s">
        <v>1622</v>
      </c>
      <c r="C304" t="s">
        <v>74</v>
      </c>
      <c r="D304">
        <v>702062</v>
      </c>
      <c r="J304" t="s">
        <v>77</v>
      </c>
      <c r="L304" t="s">
        <v>77</v>
      </c>
      <c r="N304" t="s">
        <v>77</v>
      </c>
      <c r="T304" t="s">
        <v>77</v>
      </c>
      <c r="W304" t="s">
        <v>77</v>
      </c>
      <c r="X304" t="s">
        <v>77</v>
      </c>
      <c r="Y304" t="s">
        <v>77</v>
      </c>
      <c r="AA304" t="s">
        <v>77</v>
      </c>
      <c r="AH304" t="s">
        <v>77</v>
      </c>
      <c r="AK304" t="s">
        <v>77</v>
      </c>
      <c r="AL304" t="s">
        <v>77</v>
      </c>
      <c r="AN304" t="s">
        <v>77</v>
      </c>
      <c r="AT304" t="s">
        <v>77</v>
      </c>
      <c r="AU304" t="s">
        <v>77</v>
      </c>
      <c r="AV304" t="s">
        <v>77</v>
      </c>
      <c r="AW304">
        <v>0</v>
      </c>
    </row>
    <row r="305" spans="1:49" x14ac:dyDescent="0.45">
      <c r="A305">
        <v>0</v>
      </c>
      <c r="B305" t="s">
        <v>1622</v>
      </c>
      <c r="C305" t="s">
        <v>74</v>
      </c>
      <c r="D305">
        <v>658579</v>
      </c>
      <c r="J305" t="s">
        <v>77</v>
      </c>
      <c r="L305" t="s">
        <v>77</v>
      </c>
      <c r="N305" t="s">
        <v>77</v>
      </c>
      <c r="T305" t="s">
        <v>77</v>
      </c>
      <c r="W305" t="s">
        <v>77</v>
      </c>
      <c r="X305" t="s">
        <v>77</v>
      </c>
      <c r="Y305" t="s">
        <v>77</v>
      </c>
      <c r="AA305" t="s">
        <v>77</v>
      </c>
      <c r="AH305" t="s">
        <v>77</v>
      </c>
      <c r="AK305" t="s">
        <v>77</v>
      </c>
      <c r="AL305" t="s">
        <v>77</v>
      </c>
      <c r="AN305" t="s">
        <v>77</v>
      </c>
      <c r="AT305" t="s">
        <v>77</v>
      </c>
      <c r="AU305" t="s">
        <v>77</v>
      </c>
      <c r="AV305" t="s">
        <v>77</v>
      </c>
      <c r="AW305">
        <v>0</v>
      </c>
    </row>
    <row r="306" spans="1:49" x14ac:dyDescent="0.45">
      <c r="A306">
        <v>0</v>
      </c>
      <c r="B306" t="s">
        <v>1622</v>
      </c>
      <c r="C306" t="s">
        <v>74</v>
      </c>
      <c r="D306">
        <v>681785</v>
      </c>
      <c r="J306" t="s">
        <v>77</v>
      </c>
      <c r="L306" t="s">
        <v>77</v>
      </c>
      <c r="N306" t="s">
        <v>77</v>
      </c>
      <c r="T306" t="s">
        <v>77</v>
      </c>
      <c r="W306" t="s">
        <v>77</v>
      </c>
      <c r="X306" t="s">
        <v>77</v>
      </c>
      <c r="Y306" t="s">
        <v>77</v>
      </c>
      <c r="AA306" t="s">
        <v>77</v>
      </c>
      <c r="AH306" t="s">
        <v>77</v>
      </c>
      <c r="AK306" t="s">
        <v>77</v>
      </c>
      <c r="AL306" t="s">
        <v>77</v>
      </c>
      <c r="AN306" t="s">
        <v>77</v>
      </c>
      <c r="AT306" t="s">
        <v>77</v>
      </c>
      <c r="AU306" t="s">
        <v>77</v>
      </c>
      <c r="AV306" t="s">
        <v>77</v>
      </c>
      <c r="AW306">
        <v>0</v>
      </c>
    </row>
    <row r="307" spans="1:49" x14ac:dyDescent="0.45">
      <c r="A307">
        <v>0</v>
      </c>
      <c r="B307" t="s">
        <v>1622</v>
      </c>
      <c r="C307" t="s">
        <v>74</v>
      </c>
      <c r="D307">
        <v>141800</v>
      </c>
      <c r="J307" t="s">
        <v>77</v>
      </c>
      <c r="L307" t="s">
        <v>77</v>
      </c>
      <c r="N307" t="s">
        <v>77</v>
      </c>
      <c r="T307" t="s">
        <v>77</v>
      </c>
      <c r="W307" t="s">
        <v>77</v>
      </c>
      <c r="X307" t="s">
        <v>77</v>
      </c>
      <c r="Y307" t="s">
        <v>77</v>
      </c>
      <c r="AA307" t="s">
        <v>77</v>
      </c>
      <c r="AH307" t="s">
        <v>77</v>
      </c>
      <c r="AK307" t="s">
        <v>77</v>
      </c>
      <c r="AL307" t="s">
        <v>77</v>
      </c>
      <c r="AN307" t="s">
        <v>77</v>
      </c>
      <c r="AT307" t="s">
        <v>77</v>
      </c>
      <c r="AU307" t="s">
        <v>77</v>
      </c>
      <c r="AV307" t="s">
        <v>77</v>
      </c>
      <c r="AW307">
        <v>0</v>
      </c>
    </row>
    <row r="308" spans="1:49" x14ac:dyDescent="0.45">
      <c r="A308">
        <v>0</v>
      </c>
      <c r="B308" t="s">
        <v>1622</v>
      </c>
      <c r="C308" t="s">
        <v>74</v>
      </c>
      <c r="D308">
        <v>738189</v>
      </c>
      <c r="J308" t="s">
        <v>77</v>
      </c>
      <c r="L308" t="s">
        <v>77</v>
      </c>
      <c r="N308" t="s">
        <v>77</v>
      </c>
      <c r="T308" t="s">
        <v>77</v>
      </c>
      <c r="W308" t="s">
        <v>77</v>
      </c>
      <c r="X308" t="s">
        <v>77</v>
      </c>
      <c r="Y308" t="s">
        <v>77</v>
      </c>
      <c r="AA308" t="s">
        <v>77</v>
      </c>
      <c r="AH308" t="s">
        <v>77</v>
      </c>
      <c r="AK308" t="s">
        <v>77</v>
      </c>
      <c r="AL308" t="s">
        <v>77</v>
      </c>
      <c r="AN308" t="s">
        <v>77</v>
      </c>
      <c r="AT308" t="s">
        <v>77</v>
      </c>
      <c r="AU308" t="s">
        <v>77</v>
      </c>
      <c r="AV308" t="s">
        <v>77</v>
      </c>
      <c r="AW308">
        <v>0</v>
      </c>
    </row>
    <row r="309" spans="1:49" x14ac:dyDescent="0.45">
      <c r="A309">
        <v>0</v>
      </c>
      <c r="B309" t="s">
        <v>1619</v>
      </c>
      <c r="C309" t="s">
        <v>74</v>
      </c>
      <c r="D309">
        <v>1167284</v>
      </c>
      <c r="J309" t="s">
        <v>77</v>
      </c>
      <c r="L309" t="s">
        <v>77</v>
      </c>
      <c r="N309" t="s">
        <v>77</v>
      </c>
      <c r="T309" t="s">
        <v>77</v>
      </c>
      <c r="W309" t="s">
        <v>77</v>
      </c>
      <c r="X309" t="s">
        <v>77</v>
      </c>
      <c r="Y309" t="s">
        <v>77</v>
      </c>
      <c r="AA309" t="s">
        <v>77</v>
      </c>
      <c r="AH309" t="s">
        <v>77</v>
      </c>
      <c r="AK309" t="s">
        <v>77</v>
      </c>
      <c r="AL309" t="s">
        <v>77</v>
      </c>
      <c r="AN309" t="s">
        <v>77</v>
      </c>
      <c r="AT309" t="s">
        <v>77</v>
      </c>
      <c r="AU309" t="s">
        <v>77</v>
      </c>
      <c r="AV309" t="s">
        <v>77</v>
      </c>
      <c r="AW309">
        <v>0</v>
      </c>
    </row>
    <row r="310" spans="1:49" x14ac:dyDescent="0.45">
      <c r="A310">
        <v>0</v>
      </c>
      <c r="B310" t="s">
        <v>1619</v>
      </c>
      <c r="C310" t="s">
        <v>74</v>
      </c>
      <c r="D310">
        <v>1179574</v>
      </c>
      <c r="J310" t="s">
        <v>77</v>
      </c>
      <c r="L310" t="s">
        <v>77</v>
      </c>
      <c r="N310" t="s">
        <v>77</v>
      </c>
      <c r="T310" t="s">
        <v>77</v>
      </c>
      <c r="W310" t="s">
        <v>77</v>
      </c>
      <c r="X310" t="s">
        <v>77</v>
      </c>
      <c r="Y310" t="s">
        <v>77</v>
      </c>
      <c r="AA310" t="s">
        <v>77</v>
      </c>
      <c r="AH310" t="s">
        <v>77</v>
      </c>
      <c r="AK310" t="s">
        <v>77</v>
      </c>
      <c r="AL310" t="s">
        <v>77</v>
      </c>
      <c r="AN310" t="s">
        <v>77</v>
      </c>
      <c r="AT310" t="s">
        <v>77</v>
      </c>
      <c r="AU310" t="s">
        <v>77</v>
      </c>
      <c r="AV310" t="s">
        <v>77</v>
      </c>
      <c r="AW310">
        <v>0</v>
      </c>
    </row>
    <row r="311" spans="1:49" x14ac:dyDescent="0.45">
      <c r="A311">
        <v>0</v>
      </c>
      <c r="B311" t="s">
        <v>1619</v>
      </c>
      <c r="C311" t="s">
        <v>74</v>
      </c>
      <c r="D311">
        <v>1177465</v>
      </c>
      <c r="J311" t="s">
        <v>77</v>
      </c>
      <c r="L311" t="s">
        <v>77</v>
      </c>
      <c r="N311" t="s">
        <v>77</v>
      </c>
      <c r="T311" t="s">
        <v>77</v>
      </c>
      <c r="W311" t="s">
        <v>77</v>
      </c>
      <c r="X311" t="s">
        <v>77</v>
      </c>
      <c r="Y311" t="s">
        <v>77</v>
      </c>
      <c r="AA311" t="s">
        <v>77</v>
      </c>
      <c r="AH311" t="s">
        <v>77</v>
      </c>
      <c r="AK311" t="s">
        <v>77</v>
      </c>
      <c r="AL311" t="s">
        <v>77</v>
      </c>
      <c r="AN311" t="s">
        <v>77</v>
      </c>
      <c r="AT311" t="s">
        <v>77</v>
      </c>
      <c r="AU311" t="s">
        <v>77</v>
      </c>
      <c r="AV311" t="s">
        <v>77</v>
      </c>
      <c r="AW311">
        <v>0</v>
      </c>
    </row>
    <row r="312" spans="1:49" x14ac:dyDescent="0.45">
      <c r="A312">
        <v>1</v>
      </c>
      <c r="B312" t="s">
        <v>1619</v>
      </c>
      <c r="C312" t="s">
        <v>74</v>
      </c>
      <c r="D312">
        <v>1167013</v>
      </c>
      <c r="F312">
        <v>53879</v>
      </c>
      <c r="G312">
        <v>41735</v>
      </c>
      <c r="J312" t="s">
        <v>77</v>
      </c>
      <c r="L312" t="s">
        <v>77</v>
      </c>
      <c r="M312">
        <v>82500</v>
      </c>
      <c r="N312" t="s">
        <v>77</v>
      </c>
      <c r="S312">
        <v>66505</v>
      </c>
      <c r="T312" t="s">
        <v>77</v>
      </c>
      <c r="U312">
        <v>7280</v>
      </c>
      <c r="W312" t="s">
        <v>77</v>
      </c>
      <c r="X312" t="s">
        <v>77</v>
      </c>
      <c r="Y312" t="s">
        <v>77</v>
      </c>
      <c r="Z312">
        <v>73508</v>
      </c>
      <c r="AA312" t="s">
        <v>77</v>
      </c>
      <c r="AB312">
        <v>1200</v>
      </c>
      <c r="AD312">
        <v>15875</v>
      </c>
      <c r="AE312">
        <v>232910</v>
      </c>
      <c r="AF312">
        <v>0</v>
      </c>
      <c r="AH312" t="s">
        <v>77</v>
      </c>
      <c r="AK312" t="s">
        <v>77</v>
      </c>
      <c r="AL312" t="s">
        <v>77</v>
      </c>
      <c r="AN312" t="s">
        <v>77</v>
      </c>
      <c r="AQ312">
        <v>93250</v>
      </c>
      <c r="AT312" t="s">
        <v>77</v>
      </c>
      <c r="AU312" t="s">
        <v>77</v>
      </c>
      <c r="AV312" t="s">
        <v>77</v>
      </c>
      <c r="AW312">
        <v>0</v>
      </c>
    </row>
    <row r="313" spans="1:49" x14ac:dyDescent="0.45">
      <c r="A313">
        <v>0</v>
      </c>
      <c r="B313" t="s">
        <v>1619</v>
      </c>
      <c r="C313" t="s">
        <v>78</v>
      </c>
      <c r="D313">
        <v>218960</v>
      </c>
      <c r="J313" t="s">
        <v>77</v>
      </c>
      <c r="L313" t="s">
        <v>77</v>
      </c>
      <c r="N313" t="s">
        <v>77</v>
      </c>
      <c r="T313" t="s">
        <v>77</v>
      </c>
      <c r="W313" t="s">
        <v>77</v>
      </c>
      <c r="X313" t="s">
        <v>77</v>
      </c>
      <c r="Y313" t="s">
        <v>77</v>
      </c>
      <c r="AA313" t="s">
        <v>77</v>
      </c>
      <c r="AH313" t="s">
        <v>77</v>
      </c>
      <c r="AK313" t="s">
        <v>77</v>
      </c>
      <c r="AL313" t="s">
        <v>77</v>
      </c>
      <c r="AN313" t="s">
        <v>77</v>
      </c>
      <c r="AT313" t="s">
        <v>77</v>
      </c>
      <c r="AU313" t="s">
        <v>77</v>
      </c>
      <c r="AV313" t="s">
        <v>77</v>
      </c>
      <c r="AW313">
        <v>0</v>
      </c>
    </row>
    <row r="314" spans="1:49" x14ac:dyDescent="0.45">
      <c r="A314">
        <v>1</v>
      </c>
      <c r="B314" t="s">
        <v>1619</v>
      </c>
      <c r="C314" t="s">
        <v>78</v>
      </c>
      <c r="D314">
        <v>284975</v>
      </c>
      <c r="E314">
        <v>6000</v>
      </c>
      <c r="F314">
        <v>0</v>
      </c>
      <c r="G314">
        <v>0</v>
      </c>
      <c r="H314">
        <v>0</v>
      </c>
      <c r="I314">
        <v>0</v>
      </c>
      <c r="J314" t="s">
        <v>77</v>
      </c>
      <c r="L314" t="s">
        <v>98</v>
      </c>
      <c r="M314">
        <v>0</v>
      </c>
      <c r="N314" t="s">
        <v>77</v>
      </c>
      <c r="O314">
        <v>145080</v>
      </c>
      <c r="P314">
        <v>14475</v>
      </c>
      <c r="Q314">
        <v>40050</v>
      </c>
      <c r="R314">
        <v>4350</v>
      </c>
      <c r="S314">
        <v>0</v>
      </c>
      <c r="T314" t="s">
        <v>77</v>
      </c>
      <c r="U314">
        <v>0</v>
      </c>
      <c r="V314">
        <v>72175</v>
      </c>
      <c r="W314" t="s">
        <v>77</v>
      </c>
      <c r="X314" t="s">
        <v>77</v>
      </c>
      <c r="Y314" t="s">
        <v>98</v>
      </c>
      <c r="Z314">
        <v>0</v>
      </c>
      <c r="AA314" t="s">
        <v>77</v>
      </c>
      <c r="AB314">
        <v>0</v>
      </c>
      <c r="AC314">
        <v>0</v>
      </c>
      <c r="AD314">
        <v>0</v>
      </c>
      <c r="AE314">
        <v>0</v>
      </c>
      <c r="AF314">
        <v>0</v>
      </c>
      <c r="AH314" t="s">
        <v>98</v>
      </c>
      <c r="AK314" t="s">
        <v>77</v>
      </c>
      <c r="AL314" t="s">
        <v>77</v>
      </c>
      <c r="AN314" t="s">
        <v>77</v>
      </c>
      <c r="AO314">
        <v>0</v>
      </c>
      <c r="AS314">
        <v>0</v>
      </c>
      <c r="AT314" t="s">
        <v>77</v>
      </c>
      <c r="AU314" t="s">
        <v>98</v>
      </c>
      <c r="AV314" t="s">
        <v>77</v>
      </c>
      <c r="AW314">
        <v>0</v>
      </c>
    </row>
    <row r="315" spans="1:49" x14ac:dyDescent="0.45">
      <c r="A315">
        <v>0</v>
      </c>
      <c r="B315" t="s">
        <v>1619</v>
      </c>
      <c r="C315" t="s">
        <v>80</v>
      </c>
      <c r="D315">
        <v>72900</v>
      </c>
      <c r="J315" t="s">
        <v>77</v>
      </c>
      <c r="L315" t="s">
        <v>77</v>
      </c>
      <c r="N315" t="s">
        <v>77</v>
      </c>
      <c r="T315" t="s">
        <v>77</v>
      </c>
      <c r="W315" t="s">
        <v>77</v>
      </c>
      <c r="X315" t="s">
        <v>77</v>
      </c>
      <c r="Y315" t="s">
        <v>77</v>
      </c>
      <c r="AA315" t="s">
        <v>77</v>
      </c>
      <c r="AH315" t="s">
        <v>77</v>
      </c>
      <c r="AK315" t="s">
        <v>77</v>
      </c>
      <c r="AL315" t="s">
        <v>77</v>
      </c>
      <c r="AN315" t="s">
        <v>77</v>
      </c>
      <c r="AT315" t="s">
        <v>77</v>
      </c>
      <c r="AU315" t="s">
        <v>77</v>
      </c>
      <c r="AV315" t="s">
        <v>77</v>
      </c>
      <c r="AW315">
        <v>0</v>
      </c>
    </row>
    <row r="316" spans="1:49" x14ac:dyDescent="0.45">
      <c r="A316">
        <v>0</v>
      </c>
      <c r="B316" t="s">
        <v>1619</v>
      </c>
      <c r="C316" t="s">
        <v>79</v>
      </c>
      <c r="D316">
        <v>5850</v>
      </c>
      <c r="J316" t="s">
        <v>77</v>
      </c>
      <c r="L316" t="s">
        <v>77</v>
      </c>
      <c r="N316" t="s">
        <v>77</v>
      </c>
      <c r="T316" t="s">
        <v>77</v>
      </c>
      <c r="W316" t="s">
        <v>77</v>
      </c>
      <c r="X316" t="s">
        <v>77</v>
      </c>
      <c r="Y316" t="s">
        <v>77</v>
      </c>
      <c r="AA316" t="s">
        <v>77</v>
      </c>
      <c r="AH316" t="s">
        <v>77</v>
      </c>
      <c r="AK316" t="s">
        <v>77</v>
      </c>
      <c r="AL316" t="s">
        <v>77</v>
      </c>
      <c r="AN316" t="s">
        <v>77</v>
      </c>
      <c r="AT316" t="s">
        <v>77</v>
      </c>
      <c r="AU316" t="s">
        <v>77</v>
      </c>
      <c r="AV316" t="s">
        <v>77</v>
      </c>
      <c r="AW316">
        <v>0</v>
      </c>
    </row>
    <row r="317" spans="1:49" x14ac:dyDescent="0.45">
      <c r="A317">
        <v>0</v>
      </c>
      <c r="B317" t="s">
        <v>1619</v>
      </c>
      <c r="C317" t="s">
        <v>79</v>
      </c>
      <c r="D317">
        <v>21300</v>
      </c>
      <c r="J317" t="s">
        <v>77</v>
      </c>
      <c r="L317" t="s">
        <v>77</v>
      </c>
      <c r="N317" t="s">
        <v>77</v>
      </c>
      <c r="T317" t="s">
        <v>77</v>
      </c>
      <c r="W317" t="s">
        <v>77</v>
      </c>
      <c r="X317" t="s">
        <v>77</v>
      </c>
      <c r="Y317" t="s">
        <v>77</v>
      </c>
      <c r="AA317" t="s">
        <v>77</v>
      </c>
      <c r="AH317" t="s">
        <v>77</v>
      </c>
      <c r="AK317" t="s">
        <v>77</v>
      </c>
      <c r="AL317" t="s">
        <v>77</v>
      </c>
      <c r="AN317" t="s">
        <v>77</v>
      </c>
      <c r="AT317" t="s">
        <v>77</v>
      </c>
      <c r="AU317" t="s">
        <v>77</v>
      </c>
      <c r="AV317" t="s">
        <v>77</v>
      </c>
      <c r="AW317">
        <v>0</v>
      </c>
    </row>
    <row r="318" spans="1:49" x14ac:dyDescent="0.45">
      <c r="A318">
        <v>1</v>
      </c>
      <c r="B318" t="s">
        <v>1619</v>
      </c>
      <c r="C318" t="s">
        <v>857</v>
      </c>
      <c r="D318">
        <v>28000</v>
      </c>
      <c r="J318" t="s">
        <v>1173</v>
      </c>
      <c r="L318" t="s">
        <v>77</v>
      </c>
      <c r="N318" t="s">
        <v>77</v>
      </c>
      <c r="S318">
        <v>2500</v>
      </c>
      <c r="T318" t="s">
        <v>77</v>
      </c>
      <c r="W318" t="s">
        <v>77</v>
      </c>
      <c r="X318" t="s">
        <v>77</v>
      </c>
      <c r="Y318" t="s">
        <v>77</v>
      </c>
      <c r="AA318" t="s">
        <v>77</v>
      </c>
      <c r="AB318">
        <v>1500</v>
      </c>
      <c r="AH318" t="s">
        <v>77</v>
      </c>
      <c r="AK318" t="s">
        <v>77</v>
      </c>
      <c r="AL318" t="s">
        <v>77</v>
      </c>
      <c r="AN318" t="s">
        <v>77</v>
      </c>
      <c r="AT318" t="s">
        <v>77</v>
      </c>
      <c r="AU318" t="s">
        <v>77</v>
      </c>
      <c r="AV318" t="s">
        <v>77</v>
      </c>
      <c r="AW318">
        <v>0</v>
      </c>
    </row>
    <row r="319" spans="1:49" x14ac:dyDescent="0.45">
      <c r="A319">
        <v>1</v>
      </c>
      <c r="B319" t="s">
        <v>1619</v>
      </c>
      <c r="C319" t="s">
        <v>857</v>
      </c>
      <c r="D319">
        <v>28000</v>
      </c>
      <c r="E319">
        <v>0</v>
      </c>
      <c r="F319">
        <v>0</v>
      </c>
      <c r="G319">
        <v>0</v>
      </c>
      <c r="H319">
        <v>0</v>
      </c>
      <c r="I319">
        <v>0</v>
      </c>
      <c r="J319" t="s">
        <v>77</v>
      </c>
      <c r="L319" t="s">
        <v>98</v>
      </c>
      <c r="M319">
        <v>0</v>
      </c>
      <c r="N319" t="s">
        <v>77</v>
      </c>
      <c r="O319">
        <v>0</v>
      </c>
      <c r="P319">
        <v>0</v>
      </c>
      <c r="Q319">
        <v>0</v>
      </c>
      <c r="R319">
        <v>0</v>
      </c>
      <c r="S319">
        <v>0</v>
      </c>
      <c r="T319" t="s">
        <v>77</v>
      </c>
      <c r="U319">
        <v>0</v>
      </c>
      <c r="V319">
        <v>37500</v>
      </c>
      <c r="W319" t="s">
        <v>77</v>
      </c>
      <c r="X319" t="s">
        <v>77</v>
      </c>
      <c r="Y319" t="s">
        <v>98</v>
      </c>
      <c r="Z319">
        <v>0</v>
      </c>
      <c r="AA319" t="s">
        <v>77</v>
      </c>
      <c r="AB319">
        <v>0</v>
      </c>
      <c r="AC319">
        <v>0</v>
      </c>
      <c r="AD319">
        <v>0</v>
      </c>
      <c r="AE319">
        <v>0</v>
      </c>
      <c r="AF319">
        <v>0</v>
      </c>
      <c r="AH319" t="s">
        <v>98</v>
      </c>
      <c r="AK319" t="s">
        <v>77</v>
      </c>
      <c r="AL319" t="s">
        <v>77</v>
      </c>
      <c r="AN319" t="s">
        <v>77</v>
      </c>
      <c r="AO319">
        <v>0</v>
      </c>
      <c r="AS319">
        <v>0</v>
      </c>
      <c r="AT319" t="s">
        <v>77</v>
      </c>
      <c r="AU319" t="s">
        <v>98</v>
      </c>
      <c r="AV319" t="s">
        <v>77</v>
      </c>
      <c r="AW319">
        <v>0</v>
      </c>
    </row>
    <row r="320" spans="1:49" x14ac:dyDescent="0.45">
      <c r="A320">
        <v>1</v>
      </c>
      <c r="B320" t="s">
        <v>1627</v>
      </c>
      <c r="C320" t="s">
        <v>74</v>
      </c>
      <c r="D320">
        <v>429995</v>
      </c>
      <c r="E320">
        <v>0</v>
      </c>
      <c r="F320">
        <v>0</v>
      </c>
      <c r="G320">
        <v>0</v>
      </c>
      <c r="H320">
        <v>0</v>
      </c>
      <c r="I320">
        <v>0</v>
      </c>
      <c r="J320" t="s">
        <v>77</v>
      </c>
      <c r="L320" t="s">
        <v>98</v>
      </c>
      <c r="M320">
        <v>32500</v>
      </c>
      <c r="N320" t="s">
        <v>77</v>
      </c>
      <c r="O320">
        <v>0</v>
      </c>
      <c r="P320">
        <v>0</v>
      </c>
      <c r="Q320">
        <v>0</v>
      </c>
      <c r="R320">
        <v>0</v>
      </c>
      <c r="S320">
        <v>21650</v>
      </c>
      <c r="T320" t="s">
        <v>77</v>
      </c>
      <c r="U320">
        <v>1400</v>
      </c>
      <c r="V320">
        <v>0</v>
      </c>
      <c r="W320" t="s">
        <v>77</v>
      </c>
      <c r="X320" t="s">
        <v>77</v>
      </c>
      <c r="Y320" t="s">
        <v>98</v>
      </c>
      <c r="Z320">
        <v>32045</v>
      </c>
      <c r="AA320" t="s">
        <v>77</v>
      </c>
      <c r="AB320">
        <v>750</v>
      </c>
      <c r="AC320">
        <v>0</v>
      </c>
      <c r="AD320">
        <v>0</v>
      </c>
      <c r="AE320">
        <v>74601</v>
      </c>
      <c r="AF320">
        <v>0</v>
      </c>
      <c r="AH320" t="s">
        <v>98</v>
      </c>
      <c r="AK320" t="s">
        <v>77</v>
      </c>
      <c r="AL320" t="s">
        <v>77</v>
      </c>
      <c r="AN320" t="s">
        <v>77</v>
      </c>
      <c r="AO320">
        <v>0</v>
      </c>
      <c r="AS320">
        <v>0</v>
      </c>
      <c r="AT320" t="s">
        <v>77</v>
      </c>
      <c r="AU320" t="s">
        <v>98</v>
      </c>
      <c r="AV320" t="s">
        <v>77</v>
      </c>
      <c r="AW320">
        <v>0</v>
      </c>
    </row>
    <row r="321" spans="1:49" x14ac:dyDescent="0.45">
      <c r="A321">
        <v>1</v>
      </c>
      <c r="B321" t="s">
        <v>1627</v>
      </c>
      <c r="C321" t="s">
        <v>78</v>
      </c>
      <c r="D321">
        <v>105550</v>
      </c>
      <c r="E321">
        <v>0</v>
      </c>
      <c r="F321">
        <v>0</v>
      </c>
      <c r="G321">
        <v>0</v>
      </c>
      <c r="H321">
        <v>14700</v>
      </c>
      <c r="I321">
        <v>0</v>
      </c>
      <c r="J321" t="s">
        <v>77</v>
      </c>
      <c r="L321" t="s">
        <v>98</v>
      </c>
      <c r="M321">
        <v>0</v>
      </c>
      <c r="N321" t="s">
        <v>77</v>
      </c>
      <c r="O321">
        <v>11350</v>
      </c>
      <c r="P321">
        <v>3500</v>
      </c>
      <c r="Q321">
        <v>16750</v>
      </c>
      <c r="R321">
        <v>1500</v>
      </c>
      <c r="S321">
        <v>0</v>
      </c>
      <c r="T321" t="s">
        <v>77</v>
      </c>
      <c r="U321">
        <v>0</v>
      </c>
      <c r="V321">
        <v>23450</v>
      </c>
      <c r="W321" t="s">
        <v>77</v>
      </c>
      <c r="X321" t="s">
        <v>77</v>
      </c>
      <c r="Y321" t="s">
        <v>98</v>
      </c>
      <c r="Z321">
        <v>0</v>
      </c>
      <c r="AA321" t="s">
        <v>77</v>
      </c>
      <c r="AB321">
        <v>0</v>
      </c>
      <c r="AC321">
        <v>0</v>
      </c>
      <c r="AD321">
        <v>0</v>
      </c>
      <c r="AE321">
        <v>0</v>
      </c>
      <c r="AF321">
        <v>0</v>
      </c>
      <c r="AH321" t="s">
        <v>98</v>
      </c>
      <c r="AK321" t="s">
        <v>77</v>
      </c>
      <c r="AL321" t="s">
        <v>77</v>
      </c>
      <c r="AN321" t="s">
        <v>77</v>
      </c>
      <c r="AO321">
        <v>0</v>
      </c>
      <c r="AS321">
        <v>0</v>
      </c>
      <c r="AT321" t="s">
        <v>77</v>
      </c>
      <c r="AU321" t="s">
        <v>98</v>
      </c>
      <c r="AV321" t="s">
        <v>77</v>
      </c>
      <c r="AW321">
        <v>0</v>
      </c>
    </row>
    <row r="322" spans="1:49" x14ac:dyDescent="0.45">
      <c r="A322">
        <v>1</v>
      </c>
      <c r="B322" t="s">
        <v>1627</v>
      </c>
      <c r="C322" t="s">
        <v>74</v>
      </c>
      <c r="D322">
        <v>1392924.55</v>
      </c>
      <c r="E322">
        <v>0</v>
      </c>
      <c r="F322">
        <v>39984</v>
      </c>
      <c r="G322">
        <v>0</v>
      </c>
      <c r="H322">
        <v>0</v>
      </c>
      <c r="I322">
        <v>0</v>
      </c>
      <c r="J322" t="s">
        <v>77</v>
      </c>
      <c r="L322" t="s">
        <v>98</v>
      </c>
      <c r="M322">
        <v>110000</v>
      </c>
      <c r="N322" t="s">
        <v>77</v>
      </c>
      <c r="O322">
        <v>0</v>
      </c>
      <c r="P322">
        <v>0</v>
      </c>
      <c r="Q322">
        <v>0</v>
      </c>
      <c r="R322">
        <v>0</v>
      </c>
      <c r="S322">
        <v>0</v>
      </c>
      <c r="T322" t="s">
        <v>77</v>
      </c>
      <c r="U322">
        <v>0</v>
      </c>
      <c r="V322">
        <v>0</v>
      </c>
      <c r="W322" t="s">
        <v>77</v>
      </c>
      <c r="X322" t="s">
        <v>77</v>
      </c>
      <c r="Y322" t="s">
        <v>98</v>
      </c>
      <c r="Z322">
        <v>0</v>
      </c>
      <c r="AA322" t="s">
        <v>77</v>
      </c>
      <c r="AB322">
        <v>670423</v>
      </c>
      <c r="AC322">
        <v>0</v>
      </c>
      <c r="AD322">
        <v>11000</v>
      </c>
      <c r="AE322">
        <v>94082</v>
      </c>
      <c r="AF322">
        <v>48406</v>
      </c>
      <c r="AH322" t="s">
        <v>98</v>
      </c>
      <c r="AK322" t="s">
        <v>77</v>
      </c>
      <c r="AL322" t="s">
        <v>77</v>
      </c>
      <c r="AN322" t="s">
        <v>77</v>
      </c>
      <c r="AO322">
        <v>0</v>
      </c>
      <c r="AS322">
        <v>0</v>
      </c>
      <c r="AT322" t="s">
        <v>77</v>
      </c>
      <c r="AU322" t="s">
        <v>98</v>
      </c>
      <c r="AV322" t="s">
        <v>77</v>
      </c>
      <c r="AW322">
        <v>0</v>
      </c>
    </row>
    <row r="323" spans="1:49" x14ac:dyDescent="0.45">
      <c r="A323">
        <v>1</v>
      </c>
      <c r="B323" t="s">
        <v>1627</v>
      </c>
      <c r="C323" t="s">
        <v>78</v>
      </c>
      <c r="D323">
        <v>60000</v>
      </c>
      <c r="E323">
        <v>0</v>
      </c>
      <c r="F323">
        <v>0</v>
      </c>
      <c r="G323">
        <v>0</v>
      </c>
      <c r="H323">
        <v>0</v>
      </c>
      <c r="I323">
        <v>0</v>
      </c>
      <c r="J323" t="s">
        <v>77</v>
      </c>
      <c r="L323" t="s">
        <v>98</v>
      </c>
      <c r="M323">
        <v>0</v>
      </c>
      <c r="N323" t="s">
        <v>77</v>
      </c>
      <c r="O323">
        <v>56000</v>
      </c>
      <c r="P323">
        <v>2950</v>
      </c>
      <c r="Q323">
        <v>19850</v>
      </c>
      <c r="R323">
        <v>3200</v>
      </c>
      <c r="S323">
        <v>0</v>
      </c>
      <c r="T323" t="s">
        <v>77</v>
      </c>
      <c r="U323">
        <v>0</v>
      </c>
      <c r="V323">
        <v>0</v>
      </c>
      <c r="W323" t="s">
        <v>77</v>
      </c>
      <c r="X323" t="s">
        <v>77</v>
      </c>
      <c r="Y323" t="s">
        <v>98</v>
      </c>
      <c r="Z323">
        <v>0</v>
      </c>
      <c r="AA323" t="s">
        <v>77</v>
      </c>
      <c r="AB323">
        <v>0</v>
      </c>
      <c r="AC323">
        <v>0</v>
      </c>
      <c r="AD323">
        <v>0</v>
      </c>
      <c r="AE323">
        <v>0</v>
      </c>
      <c r="AF323">
        <v>0</v>
      </c>
      <c r="AH323" t="s">
        <v>98</v>
      </c>
      <c r="AK323" t="s">
        <v>77</v>
      </c>
      <c r="AL323" t="s">
        <v>77</v>
      </c>
      <c r="AN323" t="s">
        <v>77</v>
      </c>
      <c r="AO323">
        <v>0</v>
      </c>
      <c r="AS323">
        <v>0</v>
      </c>
      <c r="AT323" t="s">
        <v>77</v>
      </c>
      <c r="AU323" t="s">
        <v>98</v>
      </c>
      <c r="AV323" t="s">
        <v>77</v>
      </c>
      <c r="AW323">
        <v>0</v>
      </c>
    </row>
    <row r="324" spans="1:49" x14ac:dyDescent="0.45">
      <c r="A324">
        <v>1</v>
      </c>
      <c r="B324" t="s">
        <v>1627</v>
      </c>
      <c r="C324" t="s">
        <v>80</v>
      </c>
      <c r="D324">
        <v>120000</v>
      </c>
      <c r="E324">
        <v>0</v>
      </c>
      <c r="F324">
        <v>0</v>
      </c>
      <c r="G324">
        <v>0</v>
      </c>
      <c r="H324">
        <v>0</v>
      </c>
      <c r="I324">
        <v>0</v>
      </c>
      <c r="J324" t="s">
        <v>77</v>
      </c>
      <c r="L324" t="s">
        <v>98</v>
      </c>
      <c r="M324">
        <v>0</v>
      </c>
      <c r="N324" t="s">
        <v>77</v>
      </c>
      <c r="O324">
        <v>0</v>
      </c>
      <c r="P324">
        <v>0</v>
      </c>
      <c r="Q324">
        <v>0</v>
      </c>
      <c r="R324">
        <v>0</v>
      </c>
      <c r="S324">
        <v>0</v>
      </c>
      <c r="T324" t="s">
        <v>77</v>
      </c>
      <c r="U324">
        <v>0</v>
      </c>
      <c r="V324">
        <v>183400</v>
      </c>
      <c r="W324" t="s">
        <v>77</v>
      </c>
      <c r="X324" t="s">
        <v>77</v>
      </c>
      <c r="Y324" t="s">
        <v>98</v>
      </c>
      <c r="Z324">
        <v>0</v>
      </c>
      <c r="AA324" t="s">
        <v>77</v>
      </c>
      <c r="AB324">
        <v>0</v>
      </c>
      <c r="AC324">
        <v>0</v>
      </c>
      <c r="AD324">
        <v>0</v>
      </c>
      <c r="AE324">
        <v>0</v>
      </c>
      <c r="AF324">
        <v>0</v>
      </c>
      <c r="AH324" t="s">
        <v>98</v>
      </c>
      <c r="AK324" t="s">
        <v>77</v>
      </c>
      <c r="AL324" t="s">
        <v>77</v>
      </c>
      <c r="AN324" t="s">
        <v>77</v>
      </c>
      <c r="AO324">
        <v>0</v>
      </c>
      <c r="AS324">
        <v>0</v>
      </c>
      <c r="AT324" t="s">
        <v>77</v>
      </c>
      <c r="AU324" t="s">
        <v>98</v>
      </c>
      <c r="AV324" t="s">
        <v>77</v>
      </c>
      <c r="AW324">
        <v>0</v>
      </c>
    </row>
    <row r="325" spans="1:49" x14ac:dyDescent="0.45">
      <c r="A325">
        <v>1</v>
      </c>
      <c r="B325" t="s">
        <v>1626</v>
      </c>
      <c r="C325" t="s">
        <v>74</v>
      </c>
      <c r="D325">
        <v>2029609.94</v>
      </c>
      <c r="E325">
        <v>0</v>
      </c>
      <c r="F325">
        <v>0</v>
      </c>
      <c r="G325">
        <v>0</v>
      </c>
      <c r="H325">
        <v>0</v>
      </c>
      <c r="I325">
        <v>0</v>
      </c>
      <c r="J325" t="s">
        <v>77</v>
      </c>
      <c r="L325" t="s">
        <v>98</v>
      </c>
      <c r="M325">
        <v>110000</v>
      </c>
      <c r="N325" t="s">
        <v>77</v>
      </c>
      <c r="O325">
        <v>0</v>
      </c>
      <c r="P325">
        <v>0</v>
      </c>
      <c r="Q325">
        <v>0</v>
      </c>
      <c r="R325">
        <v>0</v>
      </c>
      <c r="S325">
        <v>120400</v>
      </c>
      <c r="T325" t="s">
        <v>77</v>
      </c>
      <c r="U325">
        <v>9300</v>
      </c>
      <c r="V325">
        <v>0</v>
      </c>
      <c r="W325" t="s">
        <v>77</v>
      </c>
      <c r="X325" t="s">
        <v>77</v>
      </c>
      <c r="Y325" t="s">
        <v>98</v>
      </c>
      <c r="Z325">
        <v>141240</v>
      </c>
      <c r="AA325" t="s">
        <v>77</v>
      </c>
      <c r="AB325">
        <v>1000</v>
      </c>
      <c r="AC325">
        <v>0</v>
      </c>
      <c r="AD325">
        <v>0</v>
      </c>
      <c r="AE325">
        <v>359390.5</v>
      </c>
      <c r="AF325">
        <v>0</v>
      </c>
      <c r="AH325" t="s">
        <v>98</v>
      </c>
      <c r="AK325" t="s">
        <v>77</v>
      </c>
      <c r="AL325" t="s">
        <v>77</v>
      </c>
      <c r="AN325" t="s">
        <v>77</v>
      </c>
      <c r="AO325">
        <v>0</v>
      </c>
      <c r="AS325">
        <v>0</v>
      </c>
      <c r="AT325" t="s">
        <v>77</v>
      </c>
      <c r="AU325" t="s">
        <v>98</v>
      </c>
      <c r="AV325" t="s">
        <v>77</v>
      </c>
      <c r="AW325">
        <v>0</v>
      </c>
    </row>
    <row r="326" spans="1:49" x14ac:dyDescent="0.45">
      <c r="A326">
        <v>1</v>
      </c>
      <c r="B326" t="s">
        <v>1626</v>
      </c>
      <c r="C326" t="s">
        <v>78</v>
      </c>
      <c r="D326">
        <v>128668.1</v>
      </c>
      <c r="E326">
        <v>0</v>
      </c>
      <c r="F326">
        <v>0</v>
      </c>
      <c r="G326">
        <v>0</v>
      </c>
      <c r="H326">
        <v>13630</v>
      </c>
      <c r="I326">
        <v>0</v>
      </c>
      <c r="J326" t="s">
        <v>77</v>
      </c>
      <c r="L326" t="s">
        <v>98</v>
      </c>
      <c r="M326">
        <v>0</v>
      </c>
      <c r="N326" t="s">
        <v>77</v>
      </c>
      <c r="O326">
        <v>60988</v>
      </c>
      <c r="P326">
        <v>14075</v>
      </c>
      <c r="Q326">
        <v>26800</v>
      </c>
      <c r="R326">
        <v>0</v>
      </c>
      <c r="S326">
        <v>0</v>
      </c>
      <c r="T326" t="s">
        <v>77</v>
      </c>
      <c r="U326">
        <v>0</v>
      </c>
      <c r="V326">
        <v>0</v>
      </c>
      <c r="W326" t="s">
        <v>77</v>
      </c>
      <c r="X326" t="s">
        <v>77</v>
      </c>
      <c r="Y326" t="s">
        <v>98</v>
      </c>
      <c r="Z326">
        <v>0</v>
      </c>
      <c r="AA326" t="s">
        <v>77</v>
      </c>
      <c r="AB326">
        <v>0</v>
      </c>
      <c r="AC326">
        <v>0</v>
      </c>
      <c r="AD326">
        <v>0</v>
      </c>
      <c r="AE326">
        <v>0</v>
      </c>
      <c r="AF326">
        <v>0</v>
      </c>
      <c r="AH326" t="s">
        <v>98</v>
      </c>
      <c r="AK326" t="s">
        <v>77</v>
      </c>
      <c r="AL326" t="s">
        <v>77</v>
      </c>
      <c r="AN326" t="s">
        <v>77</v>
      </c>
      <c r="AO326">
        <v>0</v>
      </c>
      <c r="AS326">
        <v>0</v>
      </c>
      <c r="AT326" t="s">
        <v>77</v>
      </c>
      <c r="AU326" t="s">
        <v>98</v>
      </c>
      <c r="AV326" t="s">
        <v>77</v>
      </c>
      <c r="AW326">
        <v>0</v>
      </c>
    </row>
    <row r="327" spans="1:49" x14ac:dyDescent="0.45">
      <c r="A327">
        <v>1</v>
      </c>
      <c r="B327" t="s">
        <v>1626</v>
      </c>
      <c r="C327" t="s">
        <v>87</v>
      </c>
      <c r="D327">
        <v>246600</v>
      </c>
      <c r="E327">
        <v>0</v>
      </c>
      <c r="F327">
        <v>0</v>
      </c>
      <c r="G327">
        <v>0</v>
      </c>
      <c r="H327">
        <v>0</v>
      </c>
      <c r="I327">
        <v>0</v>
      </c>
      <c r="J327" t="s">
        <v>77</v>
      </c>
      <c r="L327" t="s">
        <v>98</v>
      </c>
      <c r="M327">
        <v>0</v>
      </c>
      <c r="N327" t="s">
        <v>77</v>
      </c>
      <c r="O327">
        <v>0</v>
      </c>
      <c r="P327">
        <v>0</v>
      </c>
      <c r="Q327">
        <v>0</v>
      </c>
      <c r="R327">
        <v>0</v>
      </c>
      <c r="S327">
        <v>0</v>
      </c>
      <c r="T327" t="s">
        <v>77</v>
      </c>
      <c r="U327">
        <v>0</v>
      </c>
      <c r="V327">
        <v>0</v>
      </c>
      <c r="W327" t="s">
        <v>77</v>
      </c>
      <c r="X327" t="s">
        <v>77</v>
      </c>
      <c r="Y327" t="s">
        <v>98</v>
      </c>
      <c r="Z327">
        <v>0</v>
      </c>
      <c r="AA327" t="s">
        <v>77</v>
      </c>
      <c r="AB327">
        <v>0</v>
      </c>
      <c r="AC327">
        <v>0</v>
      </c>
      <c r="AD327">
        <v>0</v>
      </c>
      <c r="AE327">
        <v>0</v>
      </c>
      <c r="AF327">
        <v>0</v>
      </c>
      <c r="AH327" t="s">
        <v>98</v>
      </c>
      <c r="AK327" t="s">
        <v>77</v>
      </c>
      <c r="AL327" t="s">
        <v>77</v>
      </c>
      <c r="AN327" t="s">
        <v>77</v>
      </c>
      <c r="AO327">
        <v>0</v>
      </c>
      <c r="AS327">
        <v>0</v>
      </c>
      <c r="AT327" t="s">
        <v>77</v>
      </c>
      <c r="AU327" t="s">
        <v>1200</v>
      </c>
      <c r="AV327" t="s">
        <v>77</v>
      </c>
      <c r="AW327">
        <v>0</v>
      </c>
    </row>
    <row r="328" spans="1:49" x14ac:dyDescent="0.45">
      <c r="A328">
        <v>1</v>
      </c>
      <c r="B328" t="s">
        <v>1202</v>
      </c>
      <c r="C328" t="s">
        <v>74</v>
      </c>
      <c r="D328">
        <v>316669000</v>
      </c>
      <c r="J328" t="s">
        <v>77</v>
      </c>
      <c r="L328" t="s">
        <v>77</v>
      </c>
      <c r="N328" t="s">
        <v>77</v>
      </c>
      <c r="T328" t="s">
        <v>77</v>
      </c>
      <c r="W328" t="s">
        <v>77</v>
      </c>
      <c r="X328" t="s">
        <v>77</v>
      </c>
      <c r="Y328" t="s">
        <v>77</v>
      </c>
      <c r="AA328" t="s">
        <v>77</v>
      </c>
      <c r="AH328" t="s">
        <v>77</v>
      </c>
      <c r="AK328" t="s">
        <v>77</v>
      </c>
      <c r="AL328" t="s">
        <v>77</v>
      </c>
      <c r="AN328" t="s">
        <v>77</v>
      </c>
      <c r="AT328" t="s">
        <v>77</v>
      </c>
      <c r="AU328" t="s">
        <v>77</v>
      </c>
      <c r="AV328" t="s">
        <v>77</v>
      </c>
      <c r="AW328">
        <v>0</v>
      </c>
    </row>
    <row r="329" spans="1:49" x14ac:dyDescent="0.45">
      <c r="A329">
        <v>0</v>
      </c>
      <c r="B329" t="s">
        <v>1202</v>
      </c>
      <c r="C329" t="s">
        <v>74</v>
      </c>
      <c r="D329">
        <v>333033500</v>
      </c>
      <c r="J329" t="s">
        <v>77</v>
      </c>
      <c r="L329" t="s">
        <v>77</v>
      </c>
      <c r="N329" t="s">
        <v>77</v>
      </c>
      <c r="T329" t="s">
        <v>77</v>
      </c>
      <c r="W329" t="s">
        <v>77</v>
      </c>
      <c r="X329" t="s">
        <v>77</v>
      </c>
      <c r="Y329" t="s">
        <v>77</v>
      </c>
      <c r="AA329" t="s">
        <v>77</v>
      </c>
      <c r="AH329" t="s">
        <v>77</v>
      </c>
      <c r="AK329" t="s">
        <v>77</v>
      </c>
      <c r="AL329" t="s">
        <v>77</v>
      </c>
      <c r="AN329" t="s">
        <v>77</v>
      </c>
      <c r="AT329" t="s">
        <v>77</v>
      </c>
      <c r="AU329" t="s">
        <v>77</v>
      </c>
      <c r="AV329" t="s">
        <v>77</v>
      </c>
      <c r="AW329">
        <v>0</v>
      </c>
    </row>
    <row r="330" spans="1:49" x14ac:dyDescent="0.45">
      <c r="A330">
        <v>0</v>
      </c>
      <c r="B330" t="s">
        <v>1202</v>
      </c>
      <c r="C330" t="s">
        <v>74</v>
      </c>
      <c r="D330">
        <v>322856000</v>
      </c>
      <c r="J330" t="s">
        <v>77</v>
      </c>
      <c r="L330" t="s">
        <v>77</v>
      </c>
      <c r="N330" t="s">
        <v>77</v>
      </c>
      <c r="T330" t="s">
        <v>77</v>
      </c>
      <c r="W330" t="s">
        <v>77</v>
      </c>
      <c r="X330" t="s">
        <v>77</v>
      </c>
      <c r="Y330" t="s">
        <v>77</v>
      </c>
      <c r="AA330" t="s">
        <v>77</v>
      </c>
      <c r="AH330" t="s">
        <v>77</v>
      </c>
      <c r="AK330" t="s">
        <v>77</v>
      </c>
      <c r="AL330" t="s">
        <v>77</v>
      </c>
      <c r="AN330" t="s">
        <v>77</v>
      </c>
      <c r="AT330" t="s">
        <v>77</v>
      </c>
      <c r="AU330" t="s">
        <v>77</v>
      </c>
      <c r="AV330" t="s">
        <v>77</v>
      </c>
      <c r="AW330">
        <v>0</v>
      </c>
    </row>
    <row r="331" spans="1:49" x14ac:dyDescent="0.45">
      <c r="A331">
        <v>0</v>
      </c>
      <c r="B331" t="s">
        <v>1202</v>
      </c>
      <c r="C331" t="s">
        <v>74</v>
      </c>
      <c r="D331">
        <v>316669000</v>
      </c>
      <c r="J331" t="s">
        <v>77</v>
      </c>
      <c r="L331" t="s">
        <v>77</v>
      </c>
      <c r="N331" t="s">
        <v>77</v>
      </c>
      <c r="T331" t="s">
        <v>77</v>
      </c>
      <c r="W331" t="s">
        <v>77</v>
      </c>
      <c r="X331" t="s">
        <v>77</v>
      </c>
      <c r="Y331" t="s">
        <v>77</v>
      </c>
      <c r="AA331" t="s">
        <v>77</v>
      </c>
      <c r="AH331" t="s">
        <v>77</v>
      </c>
      <c r="AK331" t="s">
        <v>77</v>
      </c>
      <c r="AL331" t="s">
        <v>77</v>
      </c>
      <c r="AN331" t="s">
        <v>77</v>
      </c>
      <c r="AT331" t="s">
        <v>77</v>
      </c>
      <c r="AU331" t="s">
        <v>77</v>
      </c>
      <c r="AV331" t="s">
        <v>77</v>
      </c>
      <c r="AW331">
        <v>0</v>
      </c>
    </row>
    <row r="332" spans="1:49" x14ac:dyDescent="0.45">
      <c r="A332">
        <v>0</v>
      </c>
      <c r="B332" t="s">
        <v>1202</v>
      </c>
      <c r="C332" t="s">
        <v>74</v>
      </c>
      <c r="D332">
        <v>316669000</v>
      </c>
      <c r="J332" t="s">
        <v>77</v>
      </c>
      <c r="L332" t="s">
        <v>77</v>
      </c>
      <c r="N332" t="s">
        <v>77</v>
      </c>
      <c r="T332" t="s">
        <v>77</v>
      </c>
      <c r="W332" t="s">
        <v>77</v>
      </c>
      <c r="X332" t="s">
        <v>77</v>
      </c>
      <c r="Y332" t="s">
        <v>77</v>
      </c>
      <c r="AA332" t="s">
        <v>77</v>
      </c>
      <c r="AH332" t="s">
        <v>77</v>
      </c>
      <c r="AK332" t="s">
        <v>77</v>
      </c>
      <c r="AL332" t="s">
        <v>77</v>
      </c>
      <c r="AN332" t="s">
        <v>77</v>
      </c>
      <c r="AT332" t="s">
        <v>77</v>
      </c>
      <c r="AU332" t="s">
        <v>77</v>
      </c>
      <c r="AV332" t="s">
        <v>77</v>
      </c>
      <c r="AW332">
        <v>0</v>
      </c>
    </row>
    <row r="333" spans="1:49" x14ac:dyDescent="0.45">
      <c r="A333">
        <v>0</v>
      </c>
      <c r="B333" t="s">
        <v>1620</v>
      </c>
      <c r="C333" t="s">
        <v>74</v>
      </c>
      <c r="D333">
        <v>464122.1</v>
      </c>
      <c r="J333" t="s">
        <v>77</v>
      </c>
      <c r="L333" t="s">
        <v>77</v>
      </c>
      <c r="N333" t="s">
        <v>77</v>
      </c>
      <c r="T333" t="s">
        <v>77</v>
      </c>
      <c r="W333" t="s">
        <v>77</v>
      </c>
      <c r="X333" t="s">
        <v>77</v>
      </c>
      <c r="Y333" t="s">
        <v>77</v>
      </c>
      <c r="AA333" t="s">
        <v>77</v>
      </c>
      <c r="AH333" t="s">
        <v>77</v>
      </c>
      <c r="AK333" t="s">
        <v>77</v>
      </c>
      <c r="AL333" t="s">
        <v>77</v>
      </c>
      <c r="AN333" t="s">
        <v>77</v>
      </c>
      <c r="AT333" t="s">
        <v>77</v>
      </c>
      <c r="AU333" t="s">
        <v>77</v>
      </c>
      <c r="AV333" t="s">
        <v>77</v>
      </c>
      <c r="AW333">
        <v>0</v>
      </c>
    </row>
    <row r="334" spans="1:49" x14ac:dyDescent="0.45">
      <c r="A334">
        <v>0</v>
      </c>
      <c r="B334" t="s">
        <v>1620</v>
      </c>
      <c r="C334" t="s">
        <v>74</v>
      </c>
      <c r="D334">
        <v>424955.25</v>
      </c>
      <c r="J334" t="s">
        <v>77</v>
      </c>
      <c r="L334" t="s">
        <v>77</v>
      </c>
      <c r="N334" t="s">
        <v>77</v>
      </c>
      <c r="T334" t="s">
        <v>77</v>
      </c>
      <c r="W334" t="s">
        <v>77</v>
      </c>
      <c r="X334" t="s">
        <v>77</v>
      </c>
      <c r="Y334" t="s">
        <v>77</v>
      </c>
      <c r="AA334" t="s">
        <v>77</v>
      </c>
      <c r="AH334" t="s">
        <v>77</v>
      </c>
      <c r="AK334" t="s">
        <v>77</v>
      </c>
      <c r="AL334" t="s">
        <v>77</v>
      </c>
      <c r="AN334" t="s">
        <v>77</v>
      </c>
      <c r="AT334" t="s">
        <v>77</v>
      </c>
      <c r="AU334" t="s">
        <v>77</v>
      </c>
      <c r="AV334" t="s">
        <v>77</v>
      </c>
      <c r="AW334">
        <v>0</v>
      </c>
    </row>
    <row r="335" spans="1:49" x14ac:dyDescent="0.45">
      <c r="A335">
        <v>0</v>
      </c>
      <c r="B335" t="s">
        <v>1620</v>
      </c>
      <c r="C335" t="s">
        <v>74</v>
      </c>
      <c r="D335">
        <v>399124</v>
      </c>
      <c r="J335" t="s">
        <v>77</v>
      </c>
      <c r="L335" t="s">
        <v>77</v>
      </c>
      <c r="N335" t="s">
        <v>77</v>
      </c>
      <c r="T335" t="s">
        <v>77</v>
      </c>
      <c r="W335" t="s">
        <v>77</v>
      </c>
      <c r="X335" t="s">
        <v>77</v>
      </c>
      <c r="Y335" t="s">
        <v>77</v>
      </c>
      <c r="AA335" t="s">
        <v>77</v>
      </c>
      <c r="AH335" t="s">
        <v>77</v>
      </c>
      <c r="AK335" t="s">
        <v>77</v>
      </c>
      <c r="AL335" t="s">
        <v>77</v>
      </c>
      <c r="AN335" t="s">
        <v>77</v>
      </c>
      <c r="AT335" t="s">
        <v>77</v>
      </c>
      <c r="AU335" t="s">
        <v>77</v>
      </c>
      <c r="AV335" t="s">
        <v>77</v>
      </c>
      <c r="AW335">
        <v>399124</v>
      </c>
    </row>
    <row r="336" spans="1:49" x14ac:dyDescent="0.45">
      <c r="A336">
        <v>0</v>
      </c>
      <c r="B336" t="s">
        <v>1620</v>
      </c>
      <c r="C336" t="s">
        <v>78</v>
      </c>
      <c r="D336">
        <v>150013</v>
      </c>
      <c r="J336" t="s">
        <v>77</v>
      </c>
      <c r="L336" t="s">
        <v>77</v>
      </c>
      <c r="N336" t="s">
        <v>77</v>
      </c>
      <c r="T336" t="s">
        <v>77</v>
      </c>
      <c r="W336" t="s">
        <v>77</v>
      </c>
      <c r="X336" t="s">
        <v>77</v>
      </c>
      <c r="Y336" t="s">
        <v>77</v>
      </c>
      <c r="AA336" t="s">
        <v>77</v>
      </c>
      <c r="AH336" t="s">
        <v>77</v>
      </c>
      <c r="AK336" t="s">
        <v>77</v>
      </c>
      <c r="AL336" t="s">
        <v>77</v>
      </c>
      <c r="AN336" t="s">
        <v>77</v>
      </c>
      <c r="AT336" t="s">
        <v>77</v>
      </c>
      <c r="AU336" t="s">
        <v>77</v>
      </c>
      <c r="AV336" t="s">
        <v>77</v>
      </c>
      <c r="AW336">
        <v>0</v>
      </c>
    </row>
    <row r="337" spans="1:49" x14ac:dyDescent="0.45">
      <c r="A337">
        <v>0</v>
      </c>
      <c r="B337" t="s">
        <v>1620</v>
      </c>
      <c r="C337" t="s">
        <v>87</v>
      </c>
      <c r="D337">
        <v>340000</v>
      </c>
      <c r="J337" t="s">
        <v>77</v>
      </c>
      <c r="L337" t="s">
        <v>77</v>
      </c>
      <c r="N337" t="s">
        <v>77</v>
      </c>
      <c r="T337" t="s">
        <v>77</v>
      </c>
      <c r="W337" t="s">
        <v>77</v>
      </c>
      <c r="X337" t="s">
        <v>77</v>
      </c>
      <c r="Y337" t="s">
        <v>77</v>
      </c>
      <c r="AA337" t="s">
        <v>77</v>
      </c>
      <c r="AH337" t="s">
        <v>77</v>
      </c>
      <c r="AK337" t="s">
        <v>77</v>
      </c>
      <c r="AL337" t="s">
        <v>77</v>
      </c>
      <c r="AN337" t="s">
        <v>77</v>
      </c>
      <c r="AT337" t="s">
        <v>77</v>
      </c>
      <c r="AU337" t="s">
        <v>77</v>
      </c>
      <c r="AV337" t="s">
        <v>77</v>
      </c>
      <c r="AW337">
        <v>0</v>
      </c>
    </row>
    <row r="338" spans="1:49" x14ac:dyDescent="0.45">
      <c r="A338">
        <v>0</v>
      </c>
      <c r="B338" t="s">
        <v>1619</v>
      </c>
      <c r="C338" t="s">
        <v>74</v>
      </c>
      <c r="D338">
        <v>636639</v>
      </c>
      <c r="J338" t="s">
        <v>77</v>
      </c>
      <c r="L338" t="s">
        <v>77</v>
      </c>
      <c r="N338" t="s">
        <v>77</v>
      </c>
      <c r="T338" t="s">
        <v>77</v>
      </c>
      <c r="W338" t="s">
        <v>77</v>
      </c>
      <c r="X338" t="s">
        <v>77</v>
      </c>
      <c r="Y338" t="s">
        <v>77</v>
      </c>
      <c r="AA338" t="s">
        <v>77</v>
      </c>
      <c r="AH338" t="s">
        <v>77</v>
      </c>
      <c r="AK338" t="s">
        <v>77</v>
      </c>
      <c r="AL338" t="s">
        <v>77</v>
      </c>
      <c r="AN338" t="s">
        <v>77</v>
      </c>
      <c r="AT338" t="s">
        <v>77</v>
      </c>
      <c r="AU338" t="s">
        <v>77</v>
      </c>
      <c r="AV338" t="s">
        <v>77</v>
      </c>
      <c r="AW338">
        <v>0</v>
      </c>
    </row>
    <row r="339" spans="1:49" x14ac:dyDescent="0.45">
      <c r="A339">
        <v>0</v>
      </c>
      <c r="B339" t="s">
        <v>1619</v>
      </c>
      <c r="C339" t="s">
        <v>74</v>
      </c>
      <c r="D339">
        <v>613923</v>
      </c>
      <c r="J339" t="s">
        <v>77</v>
      </c>
      <c r="L339" t="s">
        <v>77</v>
      </c>
      <c r="N339" t="s">
        <v>77</v>
      </c>
      <c r="T339" t="s">
        <v>77</v>
      </c>
      <c r="W339" t="s">
        <v>77</v>
      </c>
      <c r="X339" t="s">
        <v>77</v>
      </c>
      <c r="Y339" t="s">
        <v>77</v>
      </c>
      <c r="AA339" t="s">
        <v>77</v>
      </c>
      <c r="AH339" t="s">
        <v>77</v>
      </c>
      <c r="AK339" t="s">
        <v>77</v>
      </c>
      <c r="AL339" t="s">
        <v>77</v>
      </c>
      <c r="AN339" t="s">
        <v>77</v>
      </c>
      <c r="AT339" t="s">
        <v>77</v>
      </c>
      <c r="AU339" t="s">
        <v>77</v>
      </c>
      <c r="AV339" t="s">
        <v>77</v>
      </c>
      <c r="AW339">
        <v>0</v>
      </c>
    </row>
    <row r="340" spans="1:49" x14ac:dyDescent="0.45">
      <c r="A340">
        <v>1</v>
      </c>
      <c r="B340" t="s">
        <v>1619</v>
      </c>
      <c r="C340" t="s">
        <v>74</v>
      </c>
      <c r="D340">
        <v>610798</v>
      </c>
      <c r="J340" t="s">
        <v>77</v>
      </c>
      <c r="L340" t="s">
        <v>77</v>
      </c>
      <c r="N340" t="s">
        <v>77</v>
      </c>
      <c r="T340" t="s">
        <v>77</v>
      </c>
      <c r="W340" t="s">
        <v>77</v>
      </c>
      <c r="X340" t="s">
        <v>77</v>
      </c>
      <c r="Y340" t="s">
        <v>77</v>
      </c>
      <c r="AA340" t="s">
        <v>77</v>
      </c>
      <c r="AH340" t="s">
        <v>77</v>
      </c>
      <c r="AK340" t="s">
        <v>77</v>
      </c>
      <c r="AL340" t="s">
        <v>77</v>
      </c>
      <c r="AN340" t="s">
        <v>77</v>
      </c>
      <c r="AT340" t="s">
        <v>77</v>
      </c>
      <c r="AU340" t="s">
        <v>77</v>
      </c>
      <c r="AV340" t="s">
        <v>77</v>
      </c>
      <c r="AW340">
        <v>0</v>
      </c>
    </row>
    <row r="341" spans="1:49" x14ac:dyDescent="0.45">
      <c r="A341">
        <v>0</v>
      </c>
      <c r="B341" t="s">
        <v>1619</v>
      </c>
      <c r="C341" t="s">
        <v>74</v>
      </c>
      <c r="D341">
        <v>649447.66</v>
      </c>
      <c r="J341" t="s">
        <v>77</v>
      </c>
      <c r="L341" t="s">
        <v>77</v>
      </c>
      <c r="N341" t="s">
        <v>77</v>
      </c>
      <c r="T341" t="s">
        <v>77</v>
      </c>
      <c r="W341" t="s">
        <v>77</v>
      </c>
      <c r="X341" t="s">
        <v>77</v>
      </c>
      <c r="Y341" t="s">
        <v>77</v>
      </c>
      <c r="AA341" t="s">
        <v>77</v>
      </c>
      <c r="AH341" t="s">
        <v>77</v>
      </c>
      <c r="AK341" t="s">
        <v>77</v>
      </c>
      <c r="AL341" t="s">
        <v>77</v>
      </c>
      <c r="AN341" t="s">
        <v>77</v>
      </c>
      <c r="AT341" t="s">
        <v>77</v>
      </c>
      <c r="AU341" t="s">
        <v>77</v>
      </c>
      <c r="AV341" t="s">
        <v>77</v>
      </c>
      <c r="AW341">
        <v>0</v>
      </c>
    </row>
    <row r="342" spans="1:49" x14ac:dyDescent="0.45">
      <c r="A342">
        <v>1</v>
      </c>
      <c r="B342" t="s">
        <v>1619</v>
      </c>
      <c r="C342" t="s">
        <v>78</v>
      </c>
      <c r="D342">
        <v>127190.1</v>
      </c>
      <c r="H342">
        <v>10130</v>
      </c>
      <c r="J342" t="s">
        <v>98</v>
      </c>
      <c r="L342" t="s">
        <v>77</v>
      </c>
      <c r="N342" t="s">
        <v>77</v>
      </c>
      <c r="O342">
        <v>19475</v>
      </c>
      <c r="P342">
        <v>60700</v>
      </c>
      <c r="Q342">
        <v>31450</v>
      </c>
      <c r="R342">
        <v>0</v>
      </c>
      <c r="T342" t="s">
        <v>77</v>
      </c>
      <c r="U342">
        <v>0</v>
      </c>
      <c r="V342">
        <v>0</v>
      </c>
      <c r="W342" t="s">
        <v>77</v>
      </c>
      <c r="X342" t="s">
        <v>77</v>
      </c>
      <c r="Y342" t="s">
        <v>77</v>
      </c>
      <c r="AA342" t="s">
        <v>77</v>
      </c>
      <c r="AH342" t="s">
        <v>77</v>
      </c>
      <c r="AK342" t="s">
        <v>77</v>
      </c>
      <c r="AL342" t="s">
        <v>77</v>
      </c>
      <c r="AN342" t="s">
        <v>77</v>
      </c>
      <c r="AT342" t="s">
        <v>77</v>
      </c>
      <c r="AU342" t="s">
        <v>98</v>
      </c>
      <c r="AV342" t="s">
        <v>77</v>
      </c>
      <c r="AW342">
        <v>0</v>
      </c>
    </row>
    <row r="343" spans="1:49" x14ac:dyDescent="0.45">
      <c r="A343">
        <v>0</v>
      </c>
      <c r="B343" t="s">
        <v>1619</v>
      </c>
      <c r="C343" t="s">
        <v>78</v>
      </c>
      <c r="D343">
        <v>100630</v>
      </c>
      <c r="J343" t="s">
        <v>77</v>
      </c>
      <c r="L343" t="s">
        <v>77</v>
      </c>
      <c r="N343" t="s">
        <v>77</v>
      </c>
      <c r="T343" t="s">
        <v>77</v>
      </c>
      <c r="W343" t="s">
        <v>77</v>
      </c>
      <c r="X343" t="s">
        <v>77</v>
      </c>
      <c r="Y343" t="s">
        <v>77</v>
      </c>
      <c r="AA343" t="s">
        <v>77</v>
      </c>
      <c r="AH343" t="s">
        <v>77</v>
      </c>
      <c r="AK343" t="s">
        <v>77</v>
      </c>
      <c r="AL343" t="s">
        <v>77</v>
      </c>
      <c r="AN343" t="s">
        <v>77</v>
      </c>
      <c r="AT343" t="s">
        <v>77</v>
      </c>
      <c r="AU343" t="s">
        <v>77</v>
      </c>
      <c r="AV343" t="s">
        <v>77</v>
      </c>
      <c r="AW343">
        <v>0</v>
      </c>
    </row>
    <row r="344" spans="1:49" x14ac:dyDescent="0.45">
      <c r="A344">
        <v>0</v>
      </c>
      <c r="B344" t="s">
        <v>1619</v>
      </c>
      <c r="C344" t="s">
        <v>80</v>
      </c>
      <c r="D344">
        <v>189215</v>
      </c>
      <c r="J344" t="s">
        <v>77</v>
      </c>
      <c r="L344" t="s">
        <v>77</v>
      </c>
      <c r="N344" t="s">
        <v>77</v>
      </c>
      <c r="T344" t="s">
        <v>77</v>
      </c>
      <c r="W344" t="s">
        <v>77</v>
      </c>
      <c r="X344" t="s">
        <v>77</v>
      </c>
      <c r="Y344" t="s">
        <v>77</v>
      </c>
      <c r="AA344" t="s">
        <v>77</v>
      </c>
      <c r="AH344" t="s">
        <v>77</v>
      </c>
      <c r="AK344" t="s">
        <v>77</v>
      </c>
      <c r="AL344" t="s">
        <v>77</v>
      </c>
      <c r="AN344" t="s">
        <v>77</v>
      </c>
      <c r="AT344" t="s">
        <v>77</v>
      </c>
      <c r="AU344" t="s">
        <v>77</v>
      </c>
      <c r="AV344" t="s">
        <v>77</v>
      </c>
      <c r="AW344">
        <v>0</v>
      </c>
    </row>
    <row r="345" spans="1:49" x14ac:dyDescent="0.45">
      <c r="A345">
        <v>1</v>
      </c>
      <c r="B345" t="s">
        <v>1619</v>
      </c>
      <c r="C345" t="s">
        <v>80</v>
      </c>
      <c r="D345">
        <v>169875</v>
      </c>
      <c r="J345" t="s">
        <v>77</v>
      </c>
      <c r="L345" t="s">
        <v>77</v>
      </c>
      <c r="N345" t="s">
        <v>77</v>
      </c>
      <c r="T345" t="s">
        <v>77</v>
      </c>
      <c r="W345" t="s">
        <v>77</v>
      </c>
      <c r="X345" t="s">
        <v>77</v>
      </c>
      <c r="Y345" t="s">
        <v>77</v>
      </c>
      <c r="AA345" t="s">
        <v>77</v>
      </c>
      <c r="AH345" t="s">
        <v>77</v>
      </c>
      <c r="AK345" t="s">
        <v>77</v>
      </c>
      <c r="AL345" t="s">
        <v>77</v>
      </c>
      <c r="AN345" t="s">
        <v>77</v>
      </c>
      <c r="AT345" t="s">
        <v>77</v>
      </c>
      <c r="AU345" t="s">
        <v>77</v>
      </c>
      <c r="AV345" t="s">
        <v>77</v>
      </c>
      <c r="AW345">
        <v>0</v>
      </c>
    </row>
    <row r="346" spans="1:49" x14ac:dyDescent="0.45">
      <c r="A346">
        <v>0</v>
      </c>
      <c r="B346" t="s">
        <v>1619</v>
      </c>
      <c r="C346" t="s">
        <v>80</v>
      </c>
      <c r="D346">
        <v>162100</v>
      </c>
      <c r="J346" t="s">
        <v>77</v>
      </c>
      <c r="L346" t="s">
        <v>77</v>
      </c>
      <c r="N346" t="s">
        <v>77</v>
      </c>
      <c r="T346" t="s">
        <v>77</v>
      </c>
      <c r="W346" t="s">
        <v>77</v>
      </c>
      <c r="X346" t="s">
        <v>77</v>
      </c>
      <c r="Y346" t="s">
        <v>77</v>
      </c>
      <c r="AA346" t="s">
        <v>77</v>
      </c>
      <c r="AH346" t="s">
        <v>77</v>
      </c>
      <c r="AK346" t="s">
        <v>77</v>
      </c>
      <c r="AL346" t="s">
        <v>77</v>
      </c>
      <c r="AN346" t="s">
        <v>77</v>
      </c>
      <c r="AT346" t="s">
        <v>77</v>
      </c>
      <c r="AU346" t="s">
        <v>77</v>
      </c>
      <c r="AV346" t="s">
        <v>77</v>
      </c>
      <c r="AW346">
        <v>0</v>
      </c>
    </row>
    <row r="347" spans="1:49" x14ac:dyDescent="0.45">
      <c r="A347">
        <v>0</v>
      </c>
      <c r="B347" t="s">
        <v>1619</v>
      </c>
      <c r="C347" t="s">
        <v>80</v>
      </c>
      <c r="D347">
        <v>168815</v>
      </c>
      <c r="J347" t="s">
        <v>77</v>
      </c>
      <c r="L347" t="s">
        <v>77</v>
      </c>
      <c r="N347" t="s">
        <v>77</v>
      </c>
      <c r="T347" t="s">
        <v>77</v>
      </c>
      <c r="W347" t="s">
        <v>77</v>
      </c>
      <c r="X347" t="s">
        <v>77</v>
      </c>
      <c r="Y347" t="s">
        <v>77</v>
      </c>
      <c r="AA347" t="s">
        <v>77</v>
      </c>
      <c r="AH347" t="s">
        <v>77</v>
      </c>
      <c r="AK347" t="s">
        <v>77</v>
      </c>
      <c r="AL347" t="s">
        <v>77</v>
      </c>
      <c r="AN347" t="s">
        <v>77</v>
      </c>
      <c r="AT347" t="s">
        <v>77</v>
      </c>
      <c r="AU347" t="s">
        <v>77</v>
      </c>
      <c r="AV347" t="s">
        <v>77</v>
      </c>
      <c r="AW347">
        <v>0</v>
      </c>
    </row>
    <row r="348" spans="1:49" x14ac:dyDescent="0.45">
      <c r="A348">
        <v>0</v>
      </c>
      <c r="B348" t="s">
        <v>1619</v>
      </c>
      <c r="C348" t="s">
        <v>878</v>
      </c>
      <c r="D348">
        <v>62682</v>
      </c>
      <c r="J348" t="s">
        <v>77</v>
      </c>
      <c r="L348" t="s">
        <v>77</v>
      </c>
      <c r="N348" t="s">
        <v>77</v>
      </c>
      <c r="T348" t="s">
        <v>77</v>
      </c>
      <c r="W348" t="s">
        <v>77</v>
      </c>
      <c r="X348" t="s">
        <v>77</v>
      </c>
      <c r="Y348" t="s">
        <v>77</v>
      </c>
      <c r="AA348" t="s">
        <v>77</v>
      </c>
      <c r="AH348" t="s">
        <v>77</v>
      </c>
      <c r="AK348" t="s">
        <v>77</v>
      </c>
      <c r="AL348" t="s">
        <v>77</v>
      </c>
      <c r="AN348" t="s">
        <v>77</v>
      </c>
      <c r="AT348" t="s">
        <v>77</v>
      </c>
      <c r="AU348" t="s">
        <v>77</v>
      </c>
      <c r="AV348" t="s">
        <v>77</v>
      </c>
      <c r="AW348">
        <v>0</v>
      </c>
    </row>
    <row r="349" spans="1:49" x14ac:dyDescent="0.45">
      <c r="A349">
        <v>1</v>
      </c>
      <c r="B349" t="s">
        <v>1619</v>
      </c>
      <c r="C349" t="s">
        <v>878</v>
      </c>
      <c r="D349">
        <v>60629</v>
      </c>
      <c r="J349" t="s">
        <v>77</v>
      </c>
      <c r="L349" t="s">
        <v>77</v>
      </c>
      <c r="N349" t="s">
        <v>77</v>
      </c>
      <c r="T349" t="s">
        <v>77</v>
      </c>
      <c r="W349" t="s">
        <v>77</v>
      </c>
      <c r="X349" t="s">
        <v>77</v>
      </c>
      <c r="Y349" t="s">
        <v>77</v>
      </c>
      <c r="AA349" t="s">
        <v>77</v>
      </c>
      <c r="AH349" t="s">
        <v>77</v>
      </c>
      <c r="AK349" t="s">
        <v>77</v>
      </c>
      <c r="AL349" t="s">
        <v>77</v>
      </c>
      <c r="AN349" t="s">
        <v>77</v>
      </c>
      <c r="AT349" t="s">
        <v>77</v>
      </c>
      <c r="AU349" t="s">
        <v>77</v>
      </c>
      <c r="AV349" t="s">
        <v>77</v>
      </c>
      <c r="AW349">
        <v>0</v>
      </c>
    </row>
    <row r="350" spans="1:49" x14ac:dyDescent="0.45">
      <c r="A350">
        <v>0</v>
      </c>
      <c r="B350" t="s">
        <v>1619</v>
      </c>
      <c r="C350" t="s">
        <v>878</v>
      </c>
      <c r="D350">
        <v>76161</v>
      </c>
      <c r="J350" t="s">
        <v>77</v>
      </c>
      <c r="L350" t="s">
        <v>77</v>
      </c>
      <c r="N350" t="s">
        <v>77</v>
      </c>
      <c r="T350" t="s">
        <v>77</v>
      </c>
      <c r="W350" t="s">
        <v>77</v>
      </c>
      <c r="X350" t="s">
        <v>77</v>
      </c>
      <c r="Y350" t="s">
        <v>77</v>
      </c>
      <c r="AA350" t="s">
        <v>77</v>
      </c>
      <c r="AH350" t="s">
        <v>77</v>
      </c>
      <c r="AK350" t="s">
        <v>77</v>
      </c>
      <c r="AL350" t="s">
        <v>77</v>
      </c>
      <c r="AN350" t="s">
        <v>77</v>
      </c>
      <c r="AT350" t="s">
        <v>77</v>
      </c>
      <c r="AU350" t="s">
        <v>77</v>
      </c>
      <c r="AV350" t="s">
        <v>77</v>
      </c>
      <c r="AW350">
        <v>0</v>
      </c>
    </row>
    <row r="351" spans="1:49" x14ac:dyDescent="0.45">
      <c r="A351">
        <v>1</v>
      </c>
      <c r="B351" t="s">
        <v>1626</v>
      </c>
      <c r="C351" t="s">
        <v>74</v>
      </c>
      <c r="D351">
        <v>753600</v>
      </c>
      <c r="E351">
        <v>0</v>
      </c>
      <c r="F351">
        <v>63114</v>
      </c>
      <c r="G351">
        <v>24375</v>
      </c>
      <c r="H351">
        <v>0</v>
      </c>
      <c r="I351">
        <v>0</v>
      </c>
      <c r="J351" t="s">
        <v>77</v>
      </c>
      <c r="L351" t="s">
        <v>98</v>
      </c>
      <c r="M351">
        <v>65000</v>
      </c>
      <c r="N351" t="s">
        <v>77</v>
      </c>
      <c r="O351">
        <v>0</v>
      </c>
      <c r="P351">
        <v>0</v>
      </c>
      <c r="Q351">
        <v>0</v>
      </c>
      <c r="R351">
        <v>0</v>
      </c>
      <c r="S351">
        <v>56440</v>
      </c>
      <c r="T351" t="s">
        <v>77</v>
      </c>
      <c r="U351">
        <v>800</v>
      </c>
      <c r="V351">
        <v>0</v>
      </c>
      <c r="W351" t="s">
        <v>77</v>
      </c>
      <c r="X351" t="s">
        <v>77</v>
      </c>
      <c r="Y351" t="s">
        <v>98</v>
      </c>
      <c r="Z351">
        <v>59713</v>
      </c>
      <c r="AA351" t="s">
        <v>77</v>
      </c>
      <c r="AB351">
        <v>0</v>
      </c>
      <c r="AC351">
        <v>0</v>
      </c>
      <c r="AD351">
        <v>12820</v>
      </c>
      <c r="AE351">
        <v>208967</v>
      </c>
      <c r="AF351">
        <v>0</v>
      </c>
      <c r="AH351" t="s">
        <v>98</v>
      </c>
      <c r="AK351" t="s">
        <v>77</v>
      </c>
      <c r="AL351" t="s">
        <v>77</v>
      </c>
      <c r="AN351" t="s">
        <v>77</v>
      </c>
      <c r="AO351">
        <v>0</v>
      </c>
      <c r="AS351">
        <v>0</v>
      </c>
      <c r="AT351" t="s">
        <v>77</v>
      </c>
      <c r="AU351" t="s">
        <v>98</v>
      </c>
      <c r="AV351" t="s">
        <v>77</v>
      </c>
      <c r="AW351">
        <v>0</v>
      </c>
    </row>
    <row r="352" spans="1:49" x14ac:dyDescent="0.45">
      <c r="A352">
        <v>1</v>
      </c>
      <c r="B352" t="s">
        <v>1626</v>
      </c>
      <c r="C352" t="s">
        <v>78</v>
      </c>
      <c r="D352">
        <v>124500</v>
      </c>
      <c r="E352">
        <v>0</v>
      </c>
      <c r="F352">
        <v>0</v>
      </c>
      <c r="G352">
        <v>0</v>
      </c>
      <c r="H352">
        <v>8950</v>
      </c>
      <c r="I352">
        <v>0</v>
      </c>
      <c r="J352" t="s">
        <v>77</v>
      </c>
      <c r="L352" t="s">
        <v>1241</v>
      </c>
      <c r="M352">
        <v>0</v>
      </c>
      <c r="N352" t="s">
        <v>77</v>
      </c>
      <c r="O352">
        <v>58000</v>
      </c>
      <c r="P352">
        <v>7250</v>
      </c>
      <c r="Q352">
        <v>15850</v>
      </c>
      <c r="R352">
        <v>3550</v>
      </c>
      <c r="S352">
        <v>0</v>
      </c>
      <c r="T352" t="s">
        <v>77</v>
      </c>
      <c r="U352">
        <v>0</v>
      </c>
      <c r="V352">
        <v>25000</v>
      </c>
      <c r="W352" t="s">
        <v>77</v>
      </c>
      <c r="X352" t="s">
        <v>77</v>
      </c>
      <c r="Y352" t="s">
        <v>98</v>
      </c>
      <c r="Z352">
        <v>0</v>
      </c>
      <c r="AA352" t="s">
        <v>77</v>
      </c>
      <c r="AB352">
        <v>0</v>
      </c>
      <c r="AC352">
        <v>0</v>
      </c>
      <c r="AD352">
        <v>0</v>
      </c>
      <c r="AE352">
        <v>0</v>
      </c>
      <c r="AF352">
        <v>0</v>
      </c>
      <c r="AH352" t="s">
        <v>98</v>
      </c>
      <c r="AK352" t="s">
        <v>77</v>
      </c>
      <c r="AL352" t="s">
        <v>77</v>
      </c>
      <c r="AN352" t="s">
        <v>77</v>
      </c>
      <c r="AO352">
        <v>0</v>
      </c>
      <c r="AS352">
        <v>0</v>
      </c>
      <c r="AT352" t="s">
        <v>77</v>
      </c>
      <c r="AU352" t="s">
        <v>98</v>
      </c>
      <c r="AV352" t="s">
        <v>77</v>
      </c>
      <c r="AW352">
        <v>0</v>
      </c>
    </row>
    <row r="353" spans="1:49" x14ac:dyDescent="0.45">
      <c r="A353">
        <v>0</v>
      </c>
      <c r="B353" t="s">
        <v>1623</v>
      </c>
      <c r="C353" t="s">
        <v>74</v>
      </c>
      <c r="D353">
        <v>1097224</v>
      </c>
      <c r="J353" t="s">
        <v>77</v>
      </c>
      <c r="L353" t="s">
        <v>77</v>
      </c>
      <c r="N353" t="s">
        <v>77</v>
      </c>
      <c r="T353" t="s">
        <v>77</v>
      </c>
      <c r="W353" t="s">
        <v>77</v>
      </c>
      <c r="X353" t="s">
        <v>77</v>
      </c>
      <c r="Y353" t="s">
        <v>77</v>
      </c>
      <c r="AA353" t="s">
        <v>77</v>
      </c>
      <c r="AH353" t="s">
        <v>77</v>
      </c>
      <c r="AK353" t="s">
        <v>77</v>
      </c>
      <c r="AL353" t="s">
        <v>77</v>
      </c>
      <c r="AN353" t="s">
        <v>77</v>
      </c>
      <c r="AT353" t="s">
        <v>77</v>
      </c>
      <c r="AU353" t="s">
        <v>77</v>
      </c>
      <c r="AV353" t="s">
        <v>77</v>
      </c>
      <c r="AW353">
        <v>1097224</v>
      </c>
    </row>
    <row r="354" spans="1:49" x14ac:dyDescent="0.45">
      <c r="A354">
        <v>0</v>
      </c>
      <c r="B354" t="s">
        <v>1623</v>
      </c>
      <c r="C354" t="s">
        <v>74</v>
      </c>
      <c r="D354">
        <v>729678</v>
      </c>
      <c r="J354" t="s">
        <v>77</v>
      </c>
      <c r="L354" t="s">
        <v>77</v>
      </c>
      <c r="N354" t="s">
        <v>77</v>
      </c>
      <c r="T354" t="s">
        <v>77</v>
      </c>
      <c r="W354" t="s">
        <v>77</v>
      </c>
      <c r="X354" t="s">
        <v>77</v>
      </c>
      <c r="Y354" t="s">
        <v>77</v>
      </c>
      <c r="AA354" t="s">
        <v>77</v>
      </c>
      <c r="AH354" t="s">
        <v>77</v>
      </c>
      <c r="AK354" t="s">
        <v>77</v>
      </c>
      <c r="AL354" t="s">
        <v>77</v>
      </c>
      <c r="AN354" t="s">
        <v>77</v>
      </c>
      <c r="AT354" t="s">
        <v>77</v>
      </c>
      <c r="AU354" t="s">
        <v>77</v>
      </c>
      <c r="AV354" t="s">
        <v>77</v>
      </c>
      <c r="AW354">
        <v>729678</v>
      </c>
    </row>
    <row r="355" spans="1:49" x14ac:dyDescent="0.45">
      <c r="A355">
        <v>0</v>
      </c>
      <c r="B355" t="s">
        <v>1623</v>
      </c>
      <c r="C355" t="s">
        <v>74</v>
      </c>
      <c r="D355">
        <v>715153</v>
      </c>
      <c r="J355" t="s">
        <v>77</v>
      </c>
      <c r="L355" t="s">
        <v>77</v>
      </c>
      <c r="N355" t="s">
        <v>77</v>
      </c>
      <c r="T355" t="s">
        <v>77</v>
      </c>
      <c r="W355" t="s">
        <v>77</v>
      </c>
      <c r="X355" t="s">
        <v>77</v>
      </c>
      <c r="Y355" t="s">
        <v>77</v>
      </c>
      <c r="AA355" t="s">
        <v>77</v>
      </c>
      <c r="AH355" t="s">
        <v>77</v>
      </c>
      <c r="AK355" t="s">
        <v>77</v>
      </c>
      <c r="AL355" t="s">
        <v>77</v>
      </c>
      <c r="AN355" t="s">
        <v>77</v>
      </c>
      <c r="AT355" t="s">
        <v>77</v>
      </c>
      <c r="AU355" t="s">
        <v>77</v>
      </c>
      <c r="AV355" t="s">
        <v>77</v>
      </c>
      <c r="AW355">
        <v>715153</v>
      </c>
    </row>
    <row r="356" spans="1:49" x14ac:dyDescent="0.45">
      <c r="A356">
        <v>0</v>
      </c>
      <c r="B356" t="s">
        <v>1623</v>
      </c>
      <c r="C356" t="s">
        <v>74</v>
      </c>
      <c r="D356">
        <v>813485</v>
      </c>
      <c r="J356" t="s">
        <v>77</v>
      </c>
      <c r="L356" t="s">
        <v>77</v>
      </c>
      <c r="N356" t="s">
        <v>77</v>
      </c>
      <c r="T356" t="s">
        <v>77</v>
      </c>
      <c r="W356" t="s">
        <v>77</v>
      </c>
      <c r="X356" t="s">
        <v>77</v>
      </c>
      <c r="Y356" t="s">
        <v>77</v>
      </c>
      <c r="AA356" t="s">
        <v>77</v>
      </c>
      <c r="AH356" t="s">
        <v>77</v>
      </c>
      <c r="AK356" t="s">
        <v>77</v>
      </c>
      <c r="AL356" t="s">
        <v>77</v>
      </c>
      <c r="AN356" t="s">
        <v>77</v>
      </c>
      <c r="AT356" t="s">
        <v>77</v>
      </c>
      <c r="AU356" t="s">
        <v>77</v>
      </c>
      <c r="AV356" t="s">
        <v>77</v>
      </c>
      <c r="AW356">
        <v>813485</v>
      </c>
    </row>
    <row r="357" spans="1:49" x14ac:dyDescent="0.45">
      <c r="A357">
        <v>0</v>
      </c>
      <c r="B357" t="s">
        <v>1623</v>
      </c>
      <c r="C357" t="s">
        <v>74</v>
      </c>
      <c r="D357">
        <v>110000</v>
      </c>
      <c r="J357" t="s">
        <v>77</v>
      </c>
      <c r="L357" t="s">
        <v>77</v>
      </c>
      <c r="N357" t="s">
        <v>77</v>
      </c>
      <c r="T357" t="s">
        <v>77</v>
      </c>
      <c r="W357" t="s">
        <v>77</v>
      </c>
      <c r="X357" t="s">
        <v>77</v>
      </c>
      <c r="Y357" t="s">
        <v>77</v>
      </c>
      <c r="AA357" t="s">
        <v>77</v>
      </c>
      <c r="AH357" t="s">
        <v>77</v>
      </c>
      <c r="AK357" t="s">
        <v>77</v>
      </c>
      <c r="AL357" t="s">
        <v>77</v>
      </c>
      <c r="AN357" t="s">
        <v>77</v>
      </c>
      <c r="AT357" t="s">
        <v>77</v>
      </c>
      <c r="AU357" t="s">
        <v>77</v>
      </c>
      <c r="AV357" t="s">
        <v>77</v>
      </c>
      <c r="AW357">
        <v>0</v>
      </c>
    </row>
    <row r="358" spans="1:49" x14ac:dyDescent="0.45">
      <c r="A358">
        <v>0</v>
      </c>
      <c r="B358" t="s">
        <v>1623</v>
      </c>
      <c r="C358" t="s">
        <v>74</v>
      </c>
      <c r="D358">
        <v>110880</v>
      </c>
      <c r="J358" t="s">
        <v>77</v>
      </c>
      <c r="L358" t="s">
        <v>77</v>
      </c>
      <c r="N358" t="s">
        <v>77</v>
      </c>
      <c r="T358" t="s">
        <v>77</v>
      </c>
      <c r="W358" t="s">
        <v>77</v>
      </c>
      <c r="X358" t="s">
        <v>77</v>
      </c>
      <c r="Y358" t="s">
        <v>77</v>
      </c>
      <c r="AA358" t="s">
        <v>77</v>
      </c>
      <c r="AH358" t="s">
        <v>77</v>
      </c>
      <c r="AK358" t="s">
        <v>77</v>
      </c>
      <c r="AL358" t="s">
        <v>77</v>
      </c>
      <c r="AN358" t="s">
        <v>77</v>
      </c>
      <c r="AT358" t="s">
        <v>77</v>
      </c>
      <c r="AU358" t="s">
        <v>77</v>
      </c>
      <c r="AV358" t="s">
        <v>77</v>
      </c>
      <c r="AW358">
        <v>0</v>
      </c>
    </row>
    <row r="359" spans="1:49" x14ac:dyDescent="0.45">
      <c r="A359">
        <v>0</v>
      </c>
      <c r="B359" t="s">
        <v>1623</v>
      </c>
      <c r="C359" t="s">
        <v>74</v>
      </c>
      <c r="D359">
        <v>110843</v>
      </c>
      <c r="J359" t="s">
        <v>77</v>
      </c>
      <c r="L359" t="s">
        <v>77</v>
      </c>
      <c r="N359" t="s">
        <v>77</v>
      </c>
      <c r="T359" t="s">
        <v>77</v>
      </c>
      <c r="W359" t="s">
        <v>77</v>
      </c>
      <c r="X359" t="s">
        <v>77</v>
      </c>
      <c r="Y359" t="s">
        <v>77</v>
      </c>
      <c r="AA359" t="s">
        <v>77</v>
      </c>
      <c r="AH359" t="s">
        <v>77</v>
      </c>
      <c r="AK359" t="s">
        <v>77</v>
      </c>
      <c r="AL359" t="s">
        <v>77</v>
      </c>
      <c r="AN359" t="s">
        <v>77</v>
      </c>
      <c r="AT359" t="s">
        <v>77</v>
      </c>
      <c r="AU359" t="s">
        <v>77</v>
      </c>
      <c r="AV359" t="s">
        <v>77</v>
      </c>
      <c r="AW359">
        <v>0</v>
      </c>
    </row>
    <row r="360" spans="1:49" x14ac:dyDescent="0.45">
      <c r="A360">
        <v>0</v>
      </c>
      <c r="B360" t="s">
        <v>1623</v>
      </c>
      <c r="C360" t="s">
        <v>74</v>
      </c>
      <c r="D360">
        <v>225238</v>
      </c>
      <c r="J360" t="s">
        <v>77</v>
      </c>
      <c r="L360" t="s">
        <v>77</v>
      </c>
      <c r="N360" t="s">
        <v>77</v>
      </c>
      <c r="T360" t="s">
        <v>77</v>
      </c>
      <c r="W360" t="s">
        <v>77</v>
      </c>
      <c r="X360" t="s">
        <v>77</v>
      </c>
      <c r="Y360" t="s">
        <v>77</v>
      </c>
      <c r="AA360" t="s">
        <v>77</v>
      </c>
      <c r="AH360" t="s">
        <v>77</v>
      </c>
      <c r="AK360" t="s">
        <v>77</v>
      </c>
      <c r="AL360" t="s">
        <v>77</v>
      </c>
      <c r="AN360" t="s">
        <v>77</v>
      </c>
      <c r="AT360" t="s">
        <v>77</v>
      </c>
      <c r="AU360" t="s">
        <v>77</v>
      </c>
      <c r="AV360" t="s">
        <v>77</v>
      </c>
      <c r="AW360">
        <v>0</v>
      </c>
    </row>
    <row r="361" spans="1:49" x14ac:dyDescent="0.45">
      <c r="A361">
        <v>0</v>
      </c>
      <c r="B361" t="s">
        <v>1623</v>
      </c>
      <c r="C361" t="s">
        <v>74</v>
      </c>
      <c r="D361">
        <v>215100</v>
      </c>
      <c r="J361" t="s">
        <v>77</v>
      </c>
      <c r="L361" t="s">
        <v>77</v>
      </c>
      <c r="N361" t="s">
        <v>77</v>
      </c>
      <c r="T361" t="s">
        <v>77</v>
      </c>
      <c r="W361" t="s">
        <v>77</v>
      </c>
      <c r="X361" t="s">
        <v>77</v>
      </c>
      <c r="Y361" t="s">
        <v>77</v>
      </c>
      <c r="AA361" t="s">
        <v>77</v>
      </c>
      <c r="AH361" t="s">
        <v>77</v>
      </c>
      <c r="AK361" t="s">
        <v>77</v>
      </c>
      <c r="AL361" t="s">
        <v>77</v>
      </c>
      <c r="AN361" t="s">
        <v>77</v>
      </c>
      <c r="AT361" t="s">
        <v>77</v>
      </c>
      <c r="AU361" t="s">
        <v>77</v>
      </c>
      <c r="AV361" t="s">
        <v>77</v>
      </c>
      <c r="AW361">
        <v>0</v>
      </c>
    </row>
    <row r="362" spans="1:49" x14ac:dyDescent="0.45">
      <c r="A362">
        <v>0</v>
      </c>
      <c r="B362" t="s">
        <v>1623</v>
      </c>
      <c r="C362" t="s">
        <v>74</v>
      </c>
      <c r="D362">
        <v>217900</v>
      </c>
      <c r="J362" t="s">
        <v>77</v>
      </c>
      <c r="L362" t="s">
        <v>77</v>
      </c>
      <c r="N362" t="s">
        <v>77</v>
      </c>
      <c r="T362" t="s">
        <v>77</v>
      </c>
      <c r="W362" t="s">
        <v>77</v>
      </c>
      <c r="X362" t="s">
        <v>77</v>
      </c>
      <c r="Y362" t="s">
        <v>77</v>
      </c>
      <c r="AA362" t="s">
        <v>77</v>
      </c>
      <c r="AH362" t="s">
        <v>77</v>
      </c>
      <c r="AK362" t="s">
        <v>77</v>
      </c>
      <c r="AL362" t="s">
        <v>77</v>
      </c>
      <c r="AN362" t="s">
        <v>77</v>
      </c>
      <c r="AT362" t="s">
        <v>77</v>
      </c>
      <c r="AU362" t="s">
        <v>77</v>
      </c>
      <c r="AV362" t="s">
        <v>77</v>
      </c>
      <c r="AW362">
        <v>0</v>
      </c>
    </row>
    <row r="363" spans="1:49" x14ac:dyDescent="0.45">
      <c r="A363">
        <v>0</v>
      </c>
      <c r="B363" t="s">
        <v>1623</v>
      </c>
      <c r="C363" t="s">
        <v>74</v>
      </c>
      <c r="D363">
        <v>216400</v>
      </c>
      <c r="J363" t="s">
        <v>77</v>
      </c>
      <c r="L363" t="s">
        <v>77</v>
      </c>
      <c r="N363" t="s">
        <v>77</v>
      </c>
      <c r="T363" t="s">
        <v>77</v>
      </c>
      <c r="W363" t="s">
        <v>77</v>
      </c>
      <c r="X363" t="s">
        <v>77</v>
      </c>
      <c r="Y363" t="s">
        <v>77</v>
      </c>
      <c r="AA363" t="s">
        <v>77</v>
      </c>
      <c r="AH363" t="s">
        <v>77</v>
      </c>
      <c r="AK363" t="s">
        <v>77</v>
      </c>
      <c r="AL363" t="s">
        <v>77</v>
      </c>
      <c r="AN363" t="s">
        <v>77</v>
      </c>
      <c r="AT363" t="s">
        <v>77</v>
      </c>
      <c r="AU363" t="s">
        <v>77</v>
      </c>
      <c r="AV363" t="s">
        <v>77</v>
      </c>
      <c r="AW363">
        <v>0</v>
      </c>
    </row>
    <row r="364" spans="1:49" x14ac:dyDescent="0.45">
      <c r="A364">
        <v>0</v>
      </c>
      <c r="B364" t="s">
        <v>1624</v>
      </c>
      <c r="C364" t="s">
        <v>74</v>
      </c>
      <c r="D364">
        <v>1462978.3</v>
      </c>
      <c r="J364" t="s">
        <v>77</v>
      </c>
      <c r="L364" t="s">
        <v>77</v>
      </c>
      <c r="N364" t="s">
        <v>77</v>
      </c>
      <c r="T364" t="s">
        <v>77</v>
      </c>
      <c r="W364" t="s">
        <v>77</v>
      </c>
      <c r="X364" t="s">
        <v>77</v>
      </c>
      <c r="Y364" t="s">
        <v>77</v>
      </c>
      <c r="AA364" t="s">
        <v>77</v>
      </c>
      <c r="AH364" t="s">
        <v>77</v>
      </c>
      <c r="AK364" t="s">
        <v>77</v>
      </c>
      <c r="AL364" t="s">
        <v>77</v>
      </c>
      <c r="AN364" t="s">
        <v>77</v>
      </c>
      <c r="AT364" t="s">
        <v>77</v>
      </c>
      <c r="AU364" t="s">
        <v>77</v>
      </c>
      <c r="AV364" t="s">
        <v>77</v>
      </c>
      <c r="AW364">
        <v>0</v>
      </c>
    </row>
    <row r="365" spans="1:49" x14ac:dyDescent="0.45">
      <c r="A365">
        <v>0</v>
      </c>
      <c r="B365" t="s">
        <v>1624</v>
      </c>
      <c r="C365" t="s">
        <v>74</v>
      </c>
      <c r="D365">
        <v>1589337</v>
      </c>
      <c r="J365" t="s">
        <v>77</v>
      </c>
      <c r="L365" t="s">
        <v>77</v>
      </c>
      <c r="N365" t="s">
        <v>77</v>
      </c>
      <c r="T365" t="s">
        <v>77</v>
      </c>
      <c r="W365" t="s">
        <v>77</v>
      </c>
      <c r="X365" t="s">
        <v>77</v>
      </c>
      <c r="Y365" t="s">
        <v>77</v>
      </c>
      <c r="AA365" t="s">
        <v>77</v>
      </c>
      <c r="AH365" t="s">
        <v>77</v>
      </c>
      <c r="AK365" t="s">
        <v>77</v>
      </c>
      <c r="AL365" t="s">
        <v>77</v>
      </c>
      <c r="AN365" t="s">
        <v>77</v>
      </c>
      <c r="AT365" t="s">
        <v>77</v>
      </c>
      <c r="AU365" t="s">
        <v>77</v>
      </c>
      <c r="AV365" t="s">
        <v>77</v>
      </c>
      <c r="AW365">
        <v>0</v>
      </c>
    </row>
    <row r="366" spans="1:49" x14ac:dyDescent="0.45">
      <c r="A366">
        <v>1</v>
      </c>
      <c r="B366" t="s">
        <v>1624</v>
      </c>
      <c r="C366" t="s">
        <v>74</v>
      </c>
      <c r="D366">
        <v>1475629.3529999999</v>
      </c>
      <c r="F366">
        <v>221427.85500000001</v>
      </c>
      <c r="G366">
        <v>243900</v>
      </c>
      <c r="J366" t="s">
        <v>77</v>
      </c>
      <c r="L366" t="s">
        <v>77</v>
      </c>
      <c r="M366">
        <v>105000</v>
      </c>
      <c r="N366" t="s">
        <v>77</v>
      </c>
      <c r="S366">
        <v>92600</v>
      </c>
      <c r="T366" t="s">
        <v>77</v>
      </c>
      <c r="U366">
        <v>5700</v>
      </c>
      <c r="W366" t="s">
        <v>77</v>
      </c>
      <c r="X366" t="s">
        <v>77</v>
      </c>
      <c r="Y366" t="s">
        <v>77</v>
      </c>
      <c r="Z366">
        <v>137407</v>
      </c>
      <c r="AA366" t="s">
        <v>77</v>
      </c>
      <c r="AB366">
        <v>5558</v>
      </c>
      <c r="AD366">
        <v>20690</v>
      </c>
      <c r="AE366">
        <v>128636.22</v>
      </c>
      <c r="AH366" t="s">
        <v>77</v>
      </c>
      <c r="AK366" t="s">
        <v>77</v>
      </c>
      <c r="AL366" t="s">
        <v>77</v>
      </c>
      <c r="AN366" t="s">
        <v>77</v>
      </c>
      <c r="AS366">
        <v>0</v>
      </c>
      <c r="AT366" t="s">
        <v>77</v>
      </c>
      <c r="AU366" t="s">
        <v>77</v>
      </c>
      <c r="AV366" t="s">
        <v>77</v>
      </c>
      <c r="AW366">
        <v>0</v>
      </c>
    </row>
    <row r="367" spans="1:49" x14ac:dyDescent="0.45">
      <c r="A367">
        <v>0</v>
      </c>
      <c r="B367" t="s">
        <v>1624</v>
      </c>
      <c r="C367" t="s">
        <v>74</v>
      </c>
      <c r="D367">
        <v>1764174</v>
      </c>
      <c r="J367" t="s">
        <v>77</v>
      </c>
      <c r="L367" t="s">
        <v>77</v>
      </c>
      <c r="N367" t="s">
        <v>77</v>
      </c>
      <c r="T367" t="s">
        <v>77</v>
      </c>
      <c r="W367" t="s">
        <v>77</v>
      </c>
      <c r="X367" t="s">
        <v>77</v>
      </c>
      <c r="Y367" t="s">
        <v>77</v>
      </c>
      <c r="AA367" t="s">
        <v>77</v>
      </c>
      <c r="AH367" t="s">
        <v>77</v>
      </c>
      <c r="AK367" t="s">
        <v>77</v>
      </c>
      <c r="AL367" t="s">
        <v>77</v>
      </c>
      <c r="AN367" t="s">
        <v>77</v>
      </c>
      <c r="AT367" t="s">
        <v>77</v>
      </c>
      <c r="AU367" t="s">
        <v>77</v>
      </c>
      <c r="AV367" t="s">
        <v>77</v>
      </c>
      <c r="AW367">
        <v>0</v>
      </c>
    </row>
    <row r="368" spans="1:49" x14ac:dyDescent="0.45">
      <c r="A368">
        <v>1</v>
      </c>
      <c r="B368" t="s">
        <v>1624</v>
      </c>
      <c r="C368" t="s">
        <v>78</v>
      </c>
      <c r="D368">
        <v>130275</v>
      </c>
      <c r="J368" t="s">
        <v>77</v>
      </c>
      <c r="L368" t="s">
        <v>77</v>
      </c>
      <c r="N368" t="s">
        <v>77</v>
      </c>
      <c r="O368">
        <v>87500</v>
      </c>
      <c r="P368">
        <v>1400</v>
      </c>
      <c r="Q368">
        <v>40375</v>
      </c>
      <c r="R368">
        <v>1000</v>
      </c>
      <c r="T368" t="s">
        <v>77</v>
      </c>
      <c r="W368" t="s">
        <v>77</v>
      </c>
      <c r="X368" t="s">
        <v>77</v>
      </c>
      <c r="Y368" t="s">
        <v>77</v>
      </c>
      <c r="AA368" t="s">
        <v>77</v>
      </c>
      <c r="AH368" t="s">
        <v>77</v>
      </c>
      <c r="AK368" t="s">
        <v>77</v>
      </c>
      <c r="AL368" t="s">
        <v>77</v>
      </c>
      <c r="AN368" t="s">
        <v>77</v>
      </c>
      <c r="AT368" t="s">
        <v>77</v>
      </c>
      <c r="AU368" t="s">
        <v>77</v>
      </c>
      <c r="AV368" t="s">
        <v>77</v>
      </c>
      <c r="AW368">
        <v>0</v>
      </c>
    </row>
    <row r="369" spans="1:49" x14ac:dyDescent="0.45">
      <c r="A369">
        <v>0</v>
      </c>
      <c r="B369" t="s">
        <v>1624</v>
      </c>
      <c r="C369" t="s">
        <v>78</v>
      </c>
      <c r="D369">
        <v>197600</v>
      </c>
      <c r="J369" t="s">
        <v>77</v>
      </c>
      <c r="L369" t="s">
        <v>77</v>
      </c>
      <c r="N369" t="s">
        <v>77</v>
      </c>
      <c r="T369" t="s">
        <v>77</v>
      </c>
      <c r="W369" t="s">
        <v>77</v>
      </c>
      <c r="X369" t="s">
        <v>77</v>
      </c>
      <c r="Y369" t="s">
        <v>77</v>
      </c>
      <c r="AA369" t="s">
        <v>77</v>
      </c>
      <c r="AH369" t="s">
        <v>77</v>
      </c>
      <c r="AK369" t="s">
        <v>77</v>
      </c>
      <c r="AL369" t="s">
        <v>77</v>
      </c>
      <c r="AN369" t="s">
        <v>77</v>
      </c>
      <c r="AT369" t="s">
        <v>77</v>
      </c>
      <c r="AU369" t="s">
        <v>77</v>
      </c>
      <c r="AV369" t="s">
        <v>77</v>
      </c>
      <c r="AW369">
        <v>0</v>
      </c>
    </row>
    <row r="370" spans="1:49" x14ac:dyDescent="0.45">
      <c r="A370">
        <v>0</v>
      </c>
      <c r="B370" t="s">
        <v>1624</v>
      </c>
      <c r="C370" t="s">
        <v>78</v>
      </c>
      <c r="D370">
        <v>111830</v>
      </c>
      <c r="J370" t="s">
        <v>77</v>
      </c>
      <c r="L370" t="s">
        <v>77</v>
      </c>
      <c r="N370" t="s">
        <v>77</v>
      </c>
      <c r="T370" t="s">
        <v>77</v>
      </c>
      <c r="W370" t="s">
        <v>77</v>
      </c>
      <c r="X370" t="s">
        <v>77</v>
      </c>
      <c r="Y370" t="s">
        <v>77</v>
      </c>
      <c r="AA370" t="s">
        <v>77</v>
      </c>
      <c r="AH370" t="s">
        <v>77</v>
      </c>
      <c r="AK370" t="s">
        <v>77</v>
      </c>
      <c r="AL370" t="s">
        <v>77</v>
      </c>
      <c r="AN370" t="s">
        <v>77</v>
      </c>
      <c r="AT370" t="s">
        <v>77</v>
      </c>
      <c r="AU370" t="s">
        <v>77</v>
      </c>
      <c r="AV370" t="s">
        <v>77</v>
      </c>
      <c r="AW370">
        <v>0</v>
      </c>
    </row>
    <row r="371" spans="1:49" x14ac:dyDescent="0.45">
      <c r="A371">
        <v>0</v>
      </c>
      <c r="B371" t="s">
        <v>1624</v>
      </c>
      <c r="C371" t="s">
        <v>78</v>
      </c>
      <c r="D371">
        <v>116120</v>
      </c>
      <c r="J371" t="s">
        <v>77</v>
      </c>
      <c r="L371" t="s">
        <v>77</v>
      </c>
      <c r="N371" t="s">
        <v>77</v>
      </c>
      <c r="T371" t="s">
        <v>77</v>
      </c>
      <c r="W371" t="s">
        <v>77</v>
      </c>
      <c r="X371" t="s">
        <v>77</v>
      </c>
      <c r="Y371" t="s">
        <v>77</v>
      </c>
      <c r="AA371" t="s">
        <v>77</v>
      </c>
      <c r="AH371" t="s">
        <v>77</v>
      </c>
      <c r="AK371" t="s">
        <v>77</v>
      </c>
      <c r="AL371" t="s">
        <v>77</v>
      </c>
      <c r="AN371" t="s">
        <v>77</v>
      </c>
      <c r="AT371" t="s">
        <v>77</v>
      </c>
      <c r="AU371" t="s">
        <v>77</v>
      </c>
      <c r="AV371" t="s">
        <v>77</v>
      </c>
      <c r="AW371">
        <v>0</v>
      </c>
    </row>
    <row r="372" spans="1:49" x14ac:dyDescent="0.45">
      <c r="A372">
        <v>0</v>
      </c>
      <c r="B372" t="s">
        <v>1624</v>
      </c>
      <c r="C372" t="s">
        <v>79</v>
      </c>
      <c r="D372">
        <v>36100</v>
      </c>
      <c r="J372" t="s">
        <v>77</v>
      </c>
      <c r="L372" t="s">
        <v>77</v>
      </c>
      <c r="N372" t="s">
        <v>77</v>
      </c>
      <c r="T372" t="s">
        <v>77</v>
      </c>
      <c r="W372" t="s">
        <v>77</v>
      </c>
      <c r="X372" t="s">
        <v>77</v>
      </c>
      <c r="Y372" t="s">
        <v>77</v>
      </c>
      <c r="AA372" t="s">
        <v>77</v>
      </c>
      <c r="AH372" t="s">
        <v>77</v>
      </c>
      <c r="AK372" t="s">
        <v>77</v>
      </c>
      <c r="AL372" t="s">
        <v>77</v>
      </c>
      <c r="AN372" t="s">
        <v>77</v>
      </c>
      <c r="AT372" t="s">
        <v>77</v>
      </c>
      <c r="AU372" t="s">
        <v>77</v>
      </c>
      <c r="AV372" t="s">
        <v>77</v>
      </c>
      <c r="AW372">
        <v>0</v>
      </c>
    </row>
    <row r="373" spans="1:49" x14ac:dyDescent="0.45">
      <c r="A373">
        <v>0</v>
      </c>
      <c r="B373" t="s">
        <v>1624</v>
      </c>
      <c r="C373" t="s">
        <v>79</v>
      </c>
      <c r="D373">
        <v>36100</v>
      </c>
      <c r="J373" t="s">
        <v>77</v>
      </c>
      <c r="L373" t="s">
        <v>77</v>
      </c>
      <c r="N373" t="s">
        <v>77</v>
      </c>
      <c r="T373" t="s">
        <v>77</v>
      </c>
      <c r="W373" t="s">
        <v>77</v>
      </c>
      <c r="X373" t="s">
        <v>77</v>
      </c>
      <c r="Y373" t="s">
        <v>77</v>
      </c>
      <c r="AA373" t="s">
        <v>77</v>
      </c>
      <c r="AH373" t="s">
        <v>77</v>
      </c>
      <c r="AK373" t="s">
        <v>77</v>
      </c>
      <c r="AL373" t="s">
        <v>77</v>
      </c>
      <c r="AN373" t="s">
        <v>77</v>
      </c>
      <c r="AT373" t="s">
        <v>77</v>
      </c>
      <c r="AU373" t="s">
        <v>77</v>
      </c>
      <c r="AV373" t="s">
        <v>77</v>
      </c>
      <c r="AW373">
        <v>0</v>
      </c>
    </row>
    <row r="374" spans="1:49" x14ac:dyDescent="0.45">
      <c r="A374">
        <v>1</v>
      </c>
      <c r="B374" t="s">
        <v>1624</v>
      </c>
      <c r="C374" t="s">
        <v>79</v>
      </c>
      <c r="D374">
        <v>37350</v>
      </c>
      <c r="H374">
        <v>37350</v>
      </c>
      <c r="J374" t="s">
        <v>77</v>
      </c>
      <c r="L374" t="s">
        <v>77</v>
      </c>
      <c r="N374" t="s">
        <v>77</v>
      </c>
      <c r="T374" t="s">
        <v>77</v>
      </c>
      <c r="W374" t="s">
        <v>77</v>
      </c>
      <c r="X374" t="s">
        <v>77</v>
      </c>
      <c r="Y374" t="s">
        <v>77</v>
      </c>
      <c r="AA374" t="s">
        <v>77</v>
      </c>
      <c r="AH374" t="s">
        <v>77</v>
      </c>
      <c r="AK374" t="s">
        <v>77</v>
      </c>
      <c r="AL374" t="s">
        <v>77</v>
      </c>
      <c r="AN374" t="s">
        <v>77</v>
      </c>
      <c r="AT374" t="s">
        <v>77</v>
      </c>
      <c r="AU374" t="s">
        <v>77</v>
      </c>
      <c r="AV374" t="s">
        <v>77</v>
      </c>
      <c r="AW374">
        <v>0</v>
      </c>
    </row>
    <row r="375" spans="1:49" x14ac:dyDescent="0.45">
      <c r="A375">
        <v>0</v>
      </c>
      <c r="B375" t="s">
        <v>1624</v>
      </c>
      <c r="C375" t="s">
        <v>80</v>
      </c>
      <c r="D375">
        <v>450000</v>
      </c>
      <c r="J375" t="s">
        <v>77</v>
      </c>
      <c r="L375" t="s">
        <v>77</v>
      </c>
      <c r="N375" t="s">
        <v>77</v>
      </c>
      <c r="T375" t="s">
        <v>77</v>
      </c>
      <c r="W375" t="s">
        <v>77</v>
      </c>
      <c r="X375" t="s">
        <v>77</v>
      </c>
      <c r="Y375" t="s">
        <v>77</v>
      </c>
      <c r="AA375" t="s">
        <v>77</v>
      </c>
      <c r="AH375" t="s">
        <v>77</v>
      </c>
      <c r="AK375" t="s">
        <v>77</v>
      </c>
      <c r="AL375" t="s">
        <v>77</v>
      </c>
      <c r="AN375" t="s">
        <v>77</v>
      </c>
      <c r="AT375" t="s">
        <v>77</v>
      </c>
      <c r="AU375" t="s">
        <v>77</v>
      </c>
      <c r="AV375" t="s">
        <v>77</v>
      </c>
      <c r="AW375">
        <v>0</v>
      </c>
    </row>
    <row r="376" spans="1:49" x14ac:dyDescent="0.45">
      <c r="A376">
        <v>0</v>
      </c>
      <c r="B376" t="s">
        <v>1624</v>
      </c>
      <c r="C376" t="s">
        <v>80</v>
      </c>
      <c r="D376">
        <v>450000</v>
      </c>
      <c r="J376" t="s">
        <v>77</v>
      </c>
      <c r="L376" t="s">
        <v>77</v>
      </c>
      <c r="N376" t="s">
        <v>77</v>
      </c>
      <c r="T376" t="s">
        <v>77</v>
      </c>
      <c r="W376" t="s">
        <v>77</v>
      </c>
      <c r="X376" t="s">
        <v>77</v>
      </c>
      <c r="Y376" t="s">
        <v>77</v>
      </c>
      <c r="AA376" t="s">
        <v>77</v>
      </c>
      <c r="AH376" t="s">
        <v>77</v>
      </c>
      <c r="AK376" t="s">
        <v>77</v>
      </c>
      <c r="AL376" t="s">
        <v>77</v>
      </c>
      <c r="AN376" t="s">
        <v>77</v>
      </c>
      <c r="AT376" t="s">
        <v>77</v>
      </c>
      <c r="AU376" t="s">
        <v>77</v>
      </c>
      <c r="AV376" t="s">
        <v>77</v>
      </c>
      <c r="AW376">
        <v>0</v>
      </c>
    </row>
    <row r="377" spans="1:49" x14ac:dyDescent="0.45">
      <c r="A377">
        <v>0</v>
      </c>
      <c r="B377" t="s">
        <v>1624</v>
      </c>
      <c r="C377" t="s">
        <v>80</v>
      </c>
      <c r="D377">
        <v>450000</v>
      </c>
      <c r="J377" t="s">
        <v>77</v>
      </c>
      <c r="L377" t="s">
        <v>77</v>
      </c>
      <c r="N377" t="s">
        <v>77</v>
      </c>
      <c r="T377" t="s">
        <v>77</v>
      </c>
      <c r="W377" t="s">
        <v>77</v>
      </c>
      <c r="X377" t="s">
        <v>77</v>
      </c>
      <c r="Y377" t="s">
        <v>77</v>
      </c>
      <c r="AA377" t="s">
        <v>77</v>
      </c>
      <c r="AH377" t="s">
        <v>77</v>
      </c>
      <c r="AK377" t="s">
        <v>77</v>
      </c>
      <c r="AL377" t="s">
        <v>77</v>
      </c>
      <c r="AN377" t="s">
        <v>77</v>
      </c>
      <c r="AT377" t="s">
        <v>77</v>
      </c>
      <c r="AU377" t="s">
        <v>77</v>
      </c>
      <c r="AV377" t="s">
        <v>77</v>
      </c>
      <c r="AW377">
        <v>0</v>
      </c>
    </row>
    <row r="378" spans="1:49" x14ac:dyDescent="0.45">
      <c r="A378">
        <v>0</v>
      </c>
      <c r="B378" t="s">
        <v>1624</v>
      </c>
      <c r="C378" t="s">
        <v>80</v>
      </c>
      <c r="D378">
        <v>465450</v>
      </c>
      <c r="J378" t="s">
        <v>77</v>
      </c>
      <c r="L378" t="s">
        <v>77</v>
      </c>
      <c r="N378" t="s">
        <v>77</v>
      </c>
      <c r="T378" t="s">
        <v>77</v>
      </c>
      <c r="W378" t="s">
        <v>77</v>
      </c>
      <c r="X378" t="s">
        <v>77</v>
      </c>
      <c r="Y378" t="s">
        <v>77</v>
      </c>
      <c r="AA378" t="s">
        <v>77</v>
      </c>
      <c r="AH378" t="s">
        <v>77</v>
      </c>
      <c r="AK378" t="s">
        <v>77</v>
      </c>
      <c r="AL378" t="s">
        <v>77</v>
      </c>
      <c r="AN378" t="s">
        <v>77</v>
      </c>
      <c r="AT378" t="s">
        <v>77</v>
      </c>
      <c r="AU378" t="s">
        <v>77</v>
      </c>
      <c r="AV378" t="s">
        <v>77</v>
      </c>
      <c r="AW378">
        <v>0</v>
      </c>
    </row>
    <row r="379" spans="1:49" x14ac:dyDescent="0.45">
      <c r="A379">
        <v>0</v>
      </c>
      <c r="B379" t="s">
        <v>1624</v>
      </c>
      <c r="C379" t="s">
        <v>80</v>
      </c>
      <c r="D379">
        <v>412245</v>
      </c>
      <c r="J379" t="s">
        <v>77</v>
      </c>
      <c r="L379" t="s">
        <v>77</v>
      </c>
      <c r="N379" t="s">
        <v>77</v>
      </c>
      <c r="T379" t="s">
        <v>77</v>
      </c>
      <c r="W379" t="s">
        <v>77</v>
      </c>
      <c r="X379" t="s">
        <v>77</v>
      </c>
      <c r="Y379" t="s">
        <v>77</v>
      </c>
      <c r="AA379" t="s">
        <v>77</v>
      </c>
      <c r="AH379" t="s">
        <v>77</v>
      </c>
      <c r="AK379" t="s">
        <v>77</v>
      </c>
      <c r="AL379" t="s">
        <v>77</v>
      </c>
      <c r="AN379" t="s">
        <v>77</v>
      </c>
      <c r="AT379" t="s">
        <v>77</v>
      </c>
      <c r="AU379" t="s">
        <v>77</v>
      </c>
      <c r="AV379" t="s">
        <v>77</v>
      </c>
      <c r="AW379">
        <v>0</v>
      </c>
    </row>
    <row r="380" spans="1:49" x14ac:dyDescent="0.45">
      <c r="A380">
        <v>0</v>
      </c>
      <c r="B380" t="s">
        <v>1624</v>
      </c>
      <c r="C380" t="s">
        <v>80</v>
      </c>
      <c r="D380">
        <v>410445</v>
      </c>
      <c r="J380" t="s">
        <v>77</v>
      </c>
      <c r="L380" t="s">
        <v>77</v>
      </c>
      <c r="N380" t="s">
        <v>77</v>
      </c>
      <c r="T380" t="s">
        <v>77</v>
      </c>
      <c r="W380" t="s">
        <v>77</v>
      </c>
      <c r="X380" t="s">
        <v>77</v>
      </c>
      <c r="Y380" t="s">
        <v>77</v>
      </c>
      <c r="AA380" t="s">
        <v>77</v>
      </c>
      <c r="AH380" t="s">
        <v>77</v>
      </c>
      <c r="AK380" t="s">
        <v>77</v>
      </c>
      <c r="AL380" t="s">
        <v>77</v>
      </c>
      <c r="AN380" t="s">
        <v>77</v>
      </c>
      <c r="AT380" t="s">
        <v>77</v>
      </c>
      <c r="AU380" t="s">
        <v>77</v>
      </c>
      <c r="AV380" t="s">
        <v>77</v>
      </c>
      <c r="AW380">
        <v>0</v>
      </c>
    </row>
    <row r="381" spans="1:49" x14ac:dyDescent="0.45">
      <c r="A381">
        <v>1</v>
      </c>
      <c r="B381" t="s">
        <v>1624</v>
      </c>
      <c r="C381" t="s">
        <v>80</v>
      </c>
      <c r="D381">
        <v>415195</v>
      </c>
      <c r="J381" t="s">
        <v>77</v>
      </c>
      <c r="L381" t="s">
        <v>77</v>
      </c>
      <c r="N381" t="s">
        <v>77</v>
      </c>
      <c r="T381" t="s">
        <v>77</v>
      </c>
      <c r="W381" t="s">
        <v>77</v>
      </c>
      <c r="X381" t="s">
        <v>77</v>
      </c>
      <c r="Y381" t="s">
        <v>77</v>
      </c>
      <c r="AA381" t="s">
        <v>77</v>
      </c>
      <c r="AH381" t="s">
        <v>77</v>
      </c>
      <c r="AK381" t="s">
        <v>77</v>
      </c>
      <c r="AL381" t="s">
        <v>77</v>
      </c>
      <c r="AN381" t="s">
        <v>77</v>
      </c>
      <c r="AT381" t="s">
        <v>77</v>
      </c>
      <c r="AU381" t="s">
        <v>77</v>
      </c>
      <c r="AV381" t="s">
        <v>77</v>
      </c>
      <c r="AW381">
        <v>0</v>
      </c>
    </row>
    <row r="382" spans="1:49" x14ac:dyDescent="0.45">
      <c r="A382">
        <v>0</v>
      </c>
      <c r="B382" t="s">
        <v>1624</v>
      </c>
      <c r="C382" t="s">
        <v>85</v>
      </c>
      <c r="D382">
        <v>95750</v>
      </c>
      <c r="J382" t="s">
        <v>77</v>
      </c>
      <c r="L382" t="s">
        <v>77</v>
      </c>
      <c r="N382" t="s">
        <v>77</v>
      </c>
      <c r="T382" t="s">
        <v>77</v>
      </c>
      <c r="W382" t="s">
        <v>77</v>
      </c>
      <c r="X382" t="s">
        <v>77</v>
      </c>
      <c r="Y382" t="s">
        <v>77</v>
      </c>
      <c r="AA382" t="s">
        <v>77</v>
      </c>
      <c r="AH382" t="s">
        <v>77</v>
      </c>
      <c r="AK382" t="s">
        <v>77</v>
      </c>
      <c r="AL382" t="s">
        <v>77</v>
      </c>
      <c r="AN382" t="s">
        <v>77</v>
      </c>
      <c r="AT382" t="s">
        <v>77</v>
      </c>
      <c r="AU382" t="s">
        <v>77</v>
      </c>
      <c r="AV382" t="s">
        <v>77</v>
      </c>
      <c r="AW382">
        <v>0</v>
      </c>
    </row>
    <row r="383" spans="1:49" x14ac:dyDescent="0.45">
      <c r="A383">
        <v>1</v>
      </c>
      <c r="B383" t="s">
        <v>1624</v>
      </c>
      <c r="C383" t="s">
        <v>85</v>
      </c>
      <c r="D383">
        <v>81250</v>
      </c>
      <c r="J383" t="s">
        <v>77</v>
      </c>
      <c r="L383" t="s">
        <v>77</v>
      </c>
      <c r="N383" t="s">
        <v>77</v>
      </c>
      <c r="T383" t="s">
        <v>77</v>
      </c>
      <c r="W383" t="s">
        <v>77</v>
      </c>
      <c r="X383" t="s">
        <v>77</v>
      </c>
      <c r="Y383" t="s">
        <v>77</v>
      </c>
      <c r="AA383" t="s">
        <v>77</v>
      </c>
      <c r="AC383">
        <v>81250</v>
      </c>
      <c r="AH383" t="s">
        <v>77</v>
      </c>
      <c r="AK383" t="s">
        <v>77</v>
      </c>
      <c r="AL383" t="s">
        <v>77</v>
      </c>
      <c r="AN383" t="s">
        <v>77</v>
      </c>
      <c r="AT383" t="s">
        <v>77</v>
      </c>
      <c r="AU383" t="s">
        <v>77</v>
      </c>
      <c r="AV383" t="s">
        <v>77</v>
      </c>
      <c r="AW383">
        <v>0</v>
      </c>
    </row>
    <row r="384" spans="1:49" x14ac:dyDescent="0.45">
      <c r="A384">
        <v>0</v>
      </c>
      <c r="B384" t="s">
        <v>1624</v>
      </c>
      <c r="C384" t="s">
        <v>85</v>
      </c>
      <c r="D384">
        <v>90000</v>
      </c>
      <c r="J384" t="s">
        <v>77</v>
      </c>
      <c r="L384" t="s">
        <v>77</v>
      </c>
      <c r="N384" t="s">
        <v>77</v>
      </c>
      <c r="T384" t="s">
        <v>77</v>
      </c>
      <c r="W384" t="s">
        <v>77</v>
      </c>
      <c r="X384" t="s">
        <v>77</v>
      </c>
      <c r="Y384" t="s">
        <v>77</v>
      </c>
      <c r="AA384" t="s">
        <v>77</v>
      </c>
      <c r="AH384" t="s">
        <v>77</v>
      </c>
      <c r="AK384" t="s">
        <v>77</v>
      </c>
      <c r="AL384" t="s">
        <v>77</v>
      </c>
      <c r="AN384" t="s">
        <v>77</v>
      </c>
      <c r="AT384" t="s">
        <v>77</v>
      </c>
      <c r="AU384" t="s">
        <v>77</v>
      </c>
      <c r="AV384" t="s">
        <v>77</v>
      </c>
      <c r="AW384">
        <v>0</v>
      </c>
    </row>
    <row r="385" spans="1:49" x14ac:dyDescent="0.45">
      <c r="A385">
        <v>0</v>
      </c>
      <c r="B385" t="s">
        <v>1624</v>
      </c>
      <c r="C385" t="s">
        <v>85</v>
      </c>
      <c r="D385">
        <v>81500</v>
      </c>
      <c r="J385" t="s">
        <v>77</v>
      </c>
      <c r="L385" t="s">
        <v>77</v>
      </c>
      <c r="N385" t="s">
        <v>77</v>
      </c>
      <c r="T385" t="s">
        <v>77</v>
      </c>
      <c r="W385" t="s">
        <v>77</v>
      </c>
      <c r="X385" t="s">
        <v>77</v>
      </c>
      <c r="Y385" t="s">
        <v>77</v>
      </c>
      <c r="AA385" t="s">
        <v>77</v>
      </c>
      <c r="AH385" t="s">
        <v>77</v>
      </c>
      <c r="AK385" t="s">
        <v>77</v>
      </c>
      <c r="AL385" t="s">
        <v>77</v>
      </c>
      <c r="AN385" t="s">
        <v>77</v>
      </c>
      <c r="AT385" t="s">
        <v>77</v>
      </c>
      <c r="AU385" t="s">
        <v>77</v>
      </c>
      <c r="AV385" t="s">
        <v>77</v>
      </c>
      <c r="AW385">
        <v>0</v>
      </c>
    </row>
    <row r="386" spans="1:49" x14ac:dyDescent="0.45">
      <c r="A386">
        <v>0</v>
      </c>
      <c r="B386" t="s">
        <v>1620</v>
      </c>
      <c r="C386" t="s">
        <v>74</v>
      </c>
      <c r="D386">
        <v>545632</v>
      </c>
      <c r="J386" t="s">
        <v>77</v>
      </c>
      <c r="L386" t="s">
        <v>77</v>
      </c>
      <c r="N386" t="s">
        <v>77</v>
      </c>
      <c r="T386" t="s">
        <v>77</v>
      </c>
      <c r="W386" t="s">
        <v>77</v>
      </c>
      <c r="X386" t="s">
        <v>77</v>
      </c>
      <c r="Y386" t="s">
        <v>77</v>
      </c>
      <c r="AA386" t="s">
        <v>77</v>
      </c>
      <c r="AH386" t="s">
        <v>77</v>
      </c>
      <c r="AK386" t="s">
        <v>77</v>
      </c>
      <c r="AL386" t="s">
        <v>77</v>
      </c>
      <c r="AN386" t="s">
        <v>77</v>
      </c>
      <c r="AT386" t="s">
        <v>77</v>
      </c>
      <c r="AU386" t="s">
        <v>77</v>
      </c>
      <c r="AV386" t="s">
        <v>77</v>
      </c>
      <c r="AW386">
        <v>0</v>
      </c>
    </row>
    <row r="387" spans="1:49" x14ac:dyDescent="0.45">
      <c r="A387">
        <v>0</v>
      </c>
      <c r="B387" t="s">
        <v>1620</v>
      </c>
      <c r="C387" t="s">
        <v>74</v>
      </c>
      <c r="D387">
        <v>127732</v>
      </c>
      <c r="J387" t="s">
        <v>77</v>
      </c>
      <c r="L387" t="s">
        <v>77</v>
      </c>
      <c r="N387" t="s">
        <v>77</v>
      </c>
      <c r="T387" t="s">
        <v>77</v>
      </c>
      <c r="W387" t="s">
        <v>77</v>
      </c>
      <c r="X387" t="s">
        <v>77</v>
      </c>
      <c r="Y387" t="s">
        <v>77</v>
      </c>
      <c r="AA387" t="s">
        <v>77</v>
      </c>
      <c r="AH387" t="s">
        <v>77</v>
      </c>
      <c r="AK387" t="s">
        <v>77</v>
      </c>
      <c r="AL387" t="s">
        <v>77</v>
      </c>
      <c r="AN387" t="s">
        <v>77</v>
      </c>
      <c r="AT387" t="s">
        <v>77</v>
      </c>
      <c r="AU387" t="s">
        <v>77</v>
      </c>
      <c r="AV387" t="s">
        <v>77</v>
      </c>
      <c r="AW387">
        <v>0</v>
      </c>
    </row>
    <row r="388" spans="1:49" x14ac:dyDescent="0.45">
      <c r="A388">
        <v>0</v>
      </c>
      <c r="B388" t="s">
        <v>1620</v>
      </c>
      <c r="C388" t="s">
        <v>74</v>
      </c>
      <c r="D388">
        <v>545632</v>
      </c>
      <c r="J388" t="s">
        <v>77</v>
      </c>
      <c r="L388" t="s">
        <v>77</v>
      </c>
      <c r="N388" t="s">
        <v>77</v>
      </c>
      <c r="T388" t="s">
        <v>77</v>
      </c>
      <c r="W388" t="s">
        <v>77</v>
      </c>
      <c r="X388" t="s">
        <v>77</v>
      </c>
      <c r="Y388" t="s">
        <v>77</v>
      </c>
      <c r="AA388" t="s">
        <v>77</v>
      </c>
      <c r="AH388" t="s">
        <v>77</v>
      </c>
      <c r="AK388" t="s">
        <v>77</v>
      </c>
      <c r="AL388" t="s">
        <v>77</v>
      </c>
      <c r="AN388" t="s">
        <v>77</v>
      </c>
      <c r="AT388" t="s">
        <v>77</v>
      </c>
      <c r="AU388" t="s">
        <v>77</v>
      </c>
      <c r="AV388" t="s">
        <v>77</v>
      </c>
      <c r="AW388">
        <v>0</v>
      </c>
    </row>
    <row r="389" spans="1:49" x14ac:dyDescent="0.45">
      <c r="A389">
        <v>0</v>
      </c>
      <c r="B389" t="s">
        <v>1620</v>
      </c>
      <c r="C389" t="s">
        <v>74</v>
      </c>
      <c r="D389">
        <v>120820</v>
      </c>
      <c r="J389" t="s">
        <v>77</v>
      </c>
      <c r="L389" t="s">
        <v>77</v>
      </c>
      <c r="N389" t="s">
        <v>77</v>
      </c>
      <c r="T389" t="s">
        <v>77</v>
      </c>
      <c r="W389" t="s">
        <v>77</v>
      </c>
      <c r="X389" t="s">
        <v>77</v>
      </c>
      <c r="Y389" t="s">
        <v>77</v>
      </c>
      <c r="AA389" t="s">
        <v>77</v>
      </c>
      <c r="AH389" t="s">
        <v>77</v>
      </c>
      <c r="AK389" t="s">
        <v>77</v>
      </c>
      <c r="AL389" t="s">
        <v>77</v>
      </c>
      <c r="AN389" t="s">
        <v>77</v>
      </c>
      <c r="AT389" t="s">
        <v>77</v>
      </c>
      <c r="AU389" t="s">
        <v>77</v>
      </c>
      <c r="AV389" t="s">
        <v>77</v>
      </c>
      <c r="AW389">
        <v>0</v>
      </c>
    </row>
    <row r="390" spans="1:49" x14ac:dyDescent="0.45">
      <c r="A390">
        <v>0</v>
      </c>
      <c r="B390" t="s">
        <v>1620</v>
      </c>
      <c r="C390" t="s">
        <v>74</v>
      </c>
      <c r="D390">
        <v>91667</v>
      </c>
      <c r="J390" t="s">
        <v>77</v>
      </c>
      <c r="L390" t="s">
        <v>77</v>
      </c>
      <c r="N390" t="s">
        <v>77</v>
      </c>
      <c r="T390" t="s">
        <v>77</v>
      </c>
      <c r="W390" t="s">
        <v>77</v>
      </c>
      <c r="X390" t="s">
        <v>77</v>
      </c>
      <c r="Y390" t="s">
        <v>77</v>
      </c>
      <c r="AA390" t="s">
        <v>77</v>
      </c>
      <c r="AH390" t="s">
        <v>77</v>
      </c>
      <c r="AK390" t="s">
        <v>77</v>
      </c>
      <c r="AL390" t="s">
        <v>77</v>
      </c>
      <c r="AN390" t="s">
        <v>77</v>
      </c>
      <c r="AT390" t="s">
        <v>77</v>
      </c>
      <c r="AU390" t="s">
        <v>77</v>
      </c>
      <c r="AV390" t="s">
        <v>77</v>
      </c>
      <c r="AW390">
        <v>0</v>
      </c>
    </row>
    <row r="391" spans="1:49" x14ac:dyDescent="0.45">
      <c r="A391">
        <v>0</v>
      </c>
      <c r="B391" t="s">
        <v>1620</v>
      </c>
      <c r="C391" t="s">
        <v>74</v>
      </c>
      <c r="D391">
        <v>84754</v>
      </c>
      <c r="J391" t="s">
        <v>77</v>
      </c>
      <c r="L391" t="s">
        <v>77</v>
      </c>
      <c r="N391" t="s">
        <v>77</v>
      </c>
      <c r="T391" t="s">
        <v>77</v>
      </c>
      <c r="W391" t="s">
        <v>77</v>
      </c>
      <c r="X391" t="s">
        <v>77</v>
      </c>
      <c r="Y391" t="s">
        <v>77</v>
      </c>
      <c r="AA391" t="s">
        <v>77</v>
      </c>
      <c r="AH391" t="s">
        <v>77</v>
      </c>
      <c r="AK391" t="s">
        <v>77</v>
      </c>
      <c r="AL391" t="s">
        <v>77</v>
      </c>
      <c r="AN391" t="s">
        <v>77</v>
      </c>
      <c r="AT391" t="s">
        <v>77</v>
      </c>
      <c r="AU391" t="s">
        <v>77</v>
      </c>
      <c r="AV391" t="s">
        <v>77</v>
      </c>
      <c r="AW391">
        <v>0</v>
      </c>
    </row>
    <row r="392" spans="1:49" x14ac:dyDescent="0.45">
      <c r="A392">
        <v>0</v>
      </c>
      <c r="B392" t="s">
        <v>1620</v>
      </c>
      <c r="C392" t="s">
        <v>74</v>
      </c>
      <c r="D392">
        <v>692140.61</v>
      </c>
      <c r="J392" t="s">
        <v>77</v>
      </c>
      <c r="L392" t="s">
        <v>77</v>
      </c>
      <c r="N392" t="s">
        <v>77</v>
      </c>
      <c r="T392" t="s">
        <v>77</v>
      </c>
      <c r="W392" t="s">
        <v>77</v>
      </c>
      <c r="X392" t="s">
        <v>77</v>
      </c>
      <c r="Y392" t="s">
        <v>77</v>
      </c>
      <c r="AA392" t="s">
        <v>77</v>
      </c>
      <c r="AH392" t="s">
        <v>77</v>
      </c>
      <c r="AK392" t="s">
        <v>77</v>
      </c>
      <c r="AL392" t="s">
        <v>77</v>
      </c>
      <c r="AN392" t="s">
        <v>77</v>
      </c>
      <c r="AT392" t="s">
        <v>77</v>
      </c>
      <c r="AU392" t="s">
        <v>77</v>
      </c>
      <c r="AV392" t="s">
        <v>77</v>
      </c>
      <c r="AW392">
        <v>0</v>
      </c>
    </row>
    <row r="393" spans="1:49" x14ac:dyDescent="0.45">
      <c r="A393">
        <v>0</v>
      </c>
      <c r="B393" t="s">
        <v>1620</v>
      </c>
      <c r="C393" t="s">
        <v>74</v>
      </c>
      <c r="D393">
        <v>687505.9</v>
      </c>
      <c r="J393" t="s">
        <v>77</v>
      </c>
      <c r="L393" t="s">
        <v>77</v>
      </c>
      <c r="N393" t="s">
        <v>77</v>
      </c>
      <c r="T393" t="s">
        <v>77</v>
      </c>
      <c r="W393" t="s">
        <v>77</v>
      </c>
      <c r="X393" t="s">
        <v>77</v>
      </c>
      <c r="Y393" t="s">
        <v>77</v>
      </c>
      <c r="AA393" t="s">
        <v>77</v>
      </c>
      <c r="AH393" t="s">
        <v>77</v>
      </c>
      <c r="AK393" t="s">
        <v>77</v>
      </c>
      <c r="AL393" t="s">
        <v>77</v>
      </c>
      <c r="AN393" t="s">
        <v>77</v>
      </c>
      <c r="AT393" t="s">
        <v>77</v>
      </c>
      <c r="AU393" t="s">
        <v>77</v>
      </c>
      <c r="AV393" t="s">
        <v>77</v>
      </c>
      <c r="AW393">
        <v>0</v>
      </c>
    </row>
    <row r="394" spans="1:49" x14ac:dyDescent="0.45">
      <c r="A394">
        <v>0</v>
      </c>
      <c r="B394" t="s">
        <v>1620</v>
      </c>
      <c r="C394" t="s">
        <v>74</v>
      </c>
      <c r="D394">
        <v>687505.9</v>
      </c>
      <c r="J394" t="s">
        <v>77</v>
      </c>
      <c r="L394" t="s">
        <v>77</v>
      </c>
      <c r="N394" t="s">
        <v>77</v>
      </c>
      <c r="T394" t="s">
        <v>77</v>
      </c>
      <c r="W394" t="s">
        <v>77</v>
      </c>
      <c r="X394" t="s">
        <v>77</v>
      </c>
      <c r="Y394" t="s">
        <v>77</v>
      </c>
      <c r="AA394" t="s">
        <v>77</v>
      </c>
      <c r="AH394" t="s">
        <v>77</v>
      </c>
      <c r="AK394" t="s">
        <v>77</v>
      </c>
      <c r="AL394" t="s">
        <v>77</v>
      </c>
      <c r="AN394" t="s">
        <v>77</v>
      </c>
      <c r="AT394" t="s">
        <v>77</v>
      </c>
      <c r="AU394" t="s">
        <v>77</v>
      </c>
      <c r="AV394" t="s">
        <v>77</v>
      </c>
      <c r="AW394">
        <v>0</v>
      </c>
    </row>
    <row r="395" spans="1:49" x14ac:dyDescent="0.45">
      <c r="A395">
        <v>0</v>
      </c>
      <c r="B395" t="s">
        <v>1620</v>
      </c>
      <c r="C395" t="s">
        <v>74</v>
      </c>
      <c r="D395">
        <v>685167.89</v>
      </c>
      <c r="J395" t="s">
        <v>77</v>
      </c>
      <c r="L395" t="s">
        <v>77</v>
      </c>
      <c r="N395" t="s">
        <v>77</v>
      </c>
      <c r="T395" t="s">
        <v>77</v>
      </c>
      <c r="W395" t="s">
        <v>77</v>
      </c>
      <c r="X395" t="s">
        <v>77</v>
      </c>
      <c r="Y395" t="s">
        <v>77</v>
      </c>
      <c r="AA395" t="s">
        <v>77</v>
      </c>
      <c r="AH395" t="s">
        <v>77</v>
      </c>
      <c r="AK395" t="s">
        <v>77</v>
      </c>
      <c r="AL395" t="s">
        <v>77</v>
      </c>
      <c r="AN395" t="s">
        <v>77</v>
      </c>
      <c r="AT395" t="s">
        <v>77</v>
      </c>
      <c r="AU395" t="s">
        <v>77</v>
      </c>
      <c r="AV395" t="s">
        <v>77</v>
      </c>
      <c r="AW395">
        <v>0</v>
      </c>
    </row>
    <row r="396" spans="1:49" x14ac:dyDescent="0.45">
      <c r="A396">
        <v>0</v>
      </c>
      <c r="B396" t="s">
        <v>1620</v>
      </c>
      <c r="C396" t="s">
        <v>74</v>
      </c>
      <c r="D396">
        <v>687505.9</v>
      </c>
      <c r="J396" t="s">
        <v>77</v>
      </c>
      <c r="L396" t="s">
        <v>77</v>
      </c>
      <c r="N396" t="s">
        <v>77</v>
      </c>
      <c r="T396" t="s">
        <v>77</v>
      </c>
      <c r="W396" t="s">
        <v>77</v>
      </c>
      <c r="X396" t="s">
        <v>77</v>
      </c>
      <c r="Y396" t="s">
        <v>77</v>
      </c>
      <c r="AA396" t="s">
        <v>77</v>
      </c>
      <c r="AH396" t="s">
        <v>77</v>
      </c>
      <c r="AK396" t="s">
        <v>77</v>
      </c>
      <c r="AL396" t="s">
        <v>77</v>
      </c>
      <c r="AN396" t="s">
        <v>77</v>
      </c>
      <c r="AT396" t="s">
        <v>77</v>
      </c>
      <c r="AU396" t="s">
        <v>77</v>
      </c>
      <c r="AV396" t="s">
        <v>77</v>
      </c>
      <c r="AW396">
        <v>0</v>
      </c>
    </row>
    <row r="397" spans="1:49" x14ac:dyDescent="0.45">
      <c r="A397">
        <v>0</v>
      </c>
      <c r="B397" t="s">
        <v>1620</v>
      </c>
      <c r="C397" t="s">
        <v>74</v>
      </c>
      <c r="D397">
        <v>578655.63829999999</v>
      </c>
      <c r="J397" t="s">
        <v>77</v>
      </c>
      <c r="L397" t="s">
        <v>77</v>
      </c>
      <c r="N397" t="s">
        <v>77</v>
      </c>
      <c r="T397" t="s">
        <v>77</v>
      </c>
      <c r="W397" t="s">
        <v>77</v>
      </c>
      <c r="X397" t="s">
        <v>77</v>
      </c>
      <c r="Y397" t="s">
        <v>77</v>
      </c>
      <c r="AA397" t="s">
        <v>77</v>
      </c>
      <c r="AH397" t="s">
        <v>77</v>
      </c>
      <c r="AK397" t="s">
        <v>77</v>
      </c>
      <c r="AL397" t="s">
        <v>77</v>
      </c>
      <c r="AN397" t="s">
        <v>77</v>
      </c>
      <c r="AT397" t="s">
        <v>77</v>
      </c>
      <c r="AU397" t="s">
        <v>77</v>
      </c>
      <c r="AV397" t="s">
        <v>77</v>
      </c>
      <c r="AW397">
        <v>0</v>
      </c>
    </row>
    <row r="398" spans="1:49" x14ac:dyDescent="0.45">
      <c r="A398">
        <v>0</v>
      </c>
      <c r="B398" t="s">
        <v>1620</v>
      </c>
      <c r="C398" t="s">
        <v>74</v>
      </c>
      <c r="D398">
        <v>728000</v>
      </c>
      <c r="J398" t="s">
        <v>77</v>
      </c>
      <c r="L398" t="s">
        <v>77</v>
      </c>
      <c r="N398" t="s">
        <v>77</v>
      </c>
      <c r="T398" t="s">
        <v>77</v>
      </c>
      <c r="W398" t="s">
        <v>77</v>
      </c>
      <c r="X398" t="s">
        <v>77</v>
      </c>
      <c r="Y398" t="s">
        <v>77</v>
      </c>
      <c r="AA398" t="s">
        <v>77</v>
      </c>
      <c r="AH398" t="s">
        <v>77</v>
      </c>
      <c r="AK398" t="s">
        <v>77</v>
      </c>
      <c r="AL398" t="s">
        <v>77</v>
      </c>
      <c r="AN398" t="s">
        <v>77</v>
      </c>
      <c r="AT398" t="s">
        <v>77</v>
      </c>
      <c r="AU398" t="s">
        <v>77</v>
      </c>
      <c r="AV398" t="s">
        <v>77</v>
      </c>
      <c r="AW398">
        <v>0</v>
      </c>
    </row>
    <row r="399" spans="1:49" x14ac:dyDescent="0.45">
      <c r="A399">
        <v>0</v>
      </c>
      <c r="B399" t="s">
        <v>1620</v>
      </c>
      <c r="C399" t="s">
        <v>74</v>
      </c>
      <c r="D399">
        <v>116477</v>
      </c>
      <c r="J399" t="s">
        <v>77</v>
      </c>
      <c r="L399" t="s">
        <v>77</v>
      </c>
      <c r="N399" t="s">
        <v>77</v>
      </c>
      <c r="T399" t="s">
        <v>77</v>
      </c>
      <c r="W399" t="s">
        <v>77</v>
      </c>
      <c r="X399" t="s">
        <v>77</v>
      </c>
      <c r="Y399" t="s">
        <v>77</v>
      </c>
      <c r="AA399" t="s">
        <v>77</v>
      </c>
      <c r="AH399" t="s">
        <v>77</v>
      </c>
      <c r="AK399" t="s">
        <v>77</v>
      </c>
      <c r="AL399" t="s">
        <v>77</v>
      </c>
      <c r="AN399" t="s">
        <v>77</v>
      </c>
      <c r="AT399" t="s">
        <v>77</v>
      </c>
      <c r="AU399" t="s">
        <v>77</v>
      </c>
      <c r="AV399" t="s">
        <v>77</v>
      </c>
      <c r="AW399">
        <v>0</v>
      </c>
    </row>
    <row r="400" spans="1:49" x14ac:dyDescent="0.45">
      <c r="A400">
        <v>0</v>
      </c>
      <c r="B400" t="s">
        <v>1620</v>
      </c>
      <c r="C400" t="s">
        <v>74</v>
      </c>
      <c r="D400">
        <v>106064</v>
      </c>
      <c r="J400" t="s">
        <v>77</v>
      </c>
      <c r="L400" t="s">
        <v>77</v>
      </c>
      <c r="N400" t="s">
        <v>77</v>
      </c>
      <c r="T400" t="s">
        <v>77</v>
      </c>
      <c r="W400" t="s">
        <v>77</v>
      </c>
      <c r="X400" t="s">
        <v>77</v>
      </c>
      <c r="Y400" t="s">
        <v>77</v>
      </c>
      <c r="AA400" t="s">
        <v>77</v>
      </c>
      <c r="AH400" t="s">
        <v>77</v>
      </c>
      <c r="AK400" t="s">
        <v>77</v>
      </c>
      <c r="AL400" t="s">
        <v>77</v>
      </c>
      <c r="AN400" t="s">
        <v>77</v>
      </c>
      <c r="AT400" t="s">
        <v>77</v>
      </c>
      <c r="AU400" t="s">
        <v>77</v>
      </c>
      <c r="AV400" t="s">
        <v>77</v>
      </c>
      <c r="AW400">
        <v>0</v>
      </c>
    </row>
    <row r="401" spans="1:49" x14ac:dyDescent="0.45">
      <c r="A401">
        <v>0</v>
      </c>
      <c r="B401" t="s">
        <v>1620</v>
      </c>
      <c r="C401" t="s">
        <v>74</v>
      </c>
      <c r="D401">
        <v>627110</v>
      </c>
      <c r="J401" t="s">
        <v>77</v>
      </c>
      <c r="L401" t="s">
        <v>77</v>
      </c>
      <c r="N401" t="s">
        <v>77</v>
      </c>
      <c r="T401" t="s">
        <v>77</v>
      </c>
      <c r="W401" t="s">
        <v>77</v>
      </c>
      <c r="X401" t="s">
        <v>77</v>
      </c>
      <c r="Y401" t="s">
        <v>77</v>
      </c>
      <c r="AA401" t="s">
        <v>77</v>
      </c>
      <c r="AH401" t="s">
        <v>77</v>
      </c>
      <c r="AK401" t="s">
        <v>77</v>
      </c>
      <c r="AL401" t="s">
        <v>77</v>
      </c>
      <c r="AN401" t="s">
        <v>77</v>
      </c>
      <c r="AT401" t="s">
        <v>77</v>
      </c>
      <c r="AU401" t="s">
        <v>77</v>
      </c>
      <c r="AV401" t="s">
        <v>77</v>
      </c>
      <c r="AW401">
        <v>0</v>
      </c>
    </row>
    <row r="402" spans="1:49" x14ac:dyDescent="0.45">
      <c r="A402">
        <v>0</v>
      </c>
      <c r="B402" t="s">
        <v>1620</v>
      </c>
      <c r="C402" t="s">
        <v>74</v>
      </c>
      <c r="D402">
        <v>81962</v>
      </c>
      <c r="J402" t="s">
        <v>77</v>
      </c>
      <c r="L402" t="s">
        <v>77</v>
      </c>
      <c r="N402" t="s">
        <v>77</v>
      </c>
      <c r="T402" t="s">
        <v>77</v>
      </c>
      <c r="W402" t="s">
        <v>77</v>
      </c>
      <c r="X402" t="s">
        <v>77</v>
      </c>
      <c r="Y402" t="s">
        <v>77</v>
      </c>
      <c r="AA402" t="s">
        <v>77</v>
      </c>
      <c r="AH402" t="s">
        <v>77</v>
      </c>
      <c r="AK402" t="s">
        <v>77</v>
      </c>
      <c r="AL402" t="s">
        <v>77</v>
      </c>
      <c r="AN402" t="s">
        <v>77</v>
      </c>
      <c r="AT402" t="s">
        <v>77</v>
      </c>
      <c r="AU402" t="s">
        <v>77</v>
      </c>
      <c r="AV402" t="s">
        <v>77</v>
      </c>
      <c r="AW402">
        <v>0</v>
      </c>
    </row>
    <row r="403" spans="1:49" x14ac:dyDescent="0.45">
      <c r="A403">
        <v>0</v>
      </c>
      <c r="B403" t="s">
        <v>1620</v>
      </c>
      <c r="C403" t="s">
        <v>74</v>
      </c>
      <c r="D403">
        <v>96542</v>
      </c>
      <c r="J403" t="s">
        <v>77</v>
      </c>
      <c r="L403" t="s">
        <v>77</v>
      </c>
      <c r="N403" t="s">
        <v>77</v>
      </c>
      <c r="T403" t="s">
        <v>77</v>
      </c>
      <c r="W403" t="s">
        <v>77</v>
      </c>
      <c r="X403" t="s">
        <v>77</v>
      </c>
      <c r="Y403" t="s">
        <v>77</v>
      </c>
      <c r="AA403" t="s">
        <v>77</v>
      </c>
      <c r="AH403" t="s">
        <v>77</v>
      </c>
      <c r="AK403" t="s">
        <v>77</v>
      </c>
      <c r="AL403" t="s">
        <v>77</v>
      </c>
      <c r="AN403" t="s">
        <v>77</v>
      </c>
      <c r="AT403" t="s">
        <v>77</v>
      </c>
      <c r="AU403" t="s">
        <v>77</v>
      </c>
      <c r="AV403" t="s">
        <v>77</v>
      </c>
      <c r="AW403">
        <v>0</v>
      </c>
    </row>
    <row r="404" spans="1:49" x14ac:dyDescent="0.45">
      <c r="A404">
        <v>0</v>
      </c>
      <c r="B404" t="s">
        <v>1620</v>
      </c>
      <c r="C404" t="s">
        <v>74</v>
      </c>
      <c r="D404">
        <v>3864491</v>
      </c>
      <c r="J404" t="s">
        <v>77</v>
      </c>
      <c r="L404" t="s">
        <v>77</v>
      </c>
      <c r="N404" t="s">
        <v>77</v>
      </c>
      <c r="T404" t="s">
        <v>77</v>
      </c>
      <c r="W404" t="s">
        <v>77</v>
      </c>
      <c r="X404" t="s">
        <v>77</v>
      </c>
      <c r="Y404" t="s">
        <v>77</v>
      </c>
      <c r="AA404" t="s">
        <v>77</v>
      </c>
      <c r="AH404" t="s">
        <v>77</v>
      </c>
      <c r="AK404" t="s">
        <v>77</v>
      </c>
      <c r="AL404" t="s">
        <v>77</v>
      </c>
      <c r="AN404" t="s">
        <v>77</v>
      </c>
      <c r="AT404" t="s">
        <v>77</v>
      </c>
      <c r="AU404" t="s">
        <v>77</v>
      </c>
      <c r="AV404" t="s">
        <v>77</v>
      </c>
      <c r="AW404">
        <v>0</v>
      </c>
    </row>
    <row r="405" spans="1:49" x14ac:dyDescent="0.45">
      <c r="A405">
        <v>0</v>
      </c>
      <c r="B405" t="s">
        <v>1620</v>
      </c>
      <c r="C405" t="s">
        <v>74</v>
      </c>
      <c r="D405">
        <v>1331832</v>
      </c>
      <c r="J405" t="s">
        <v>77</v>
      </c>
      <c r="L405" t="s">
        <v>77</v>
      </c>
      <c r="N405" t="s">
        <v>77</v>
      </c>
      <c r="T405" t="s">
        <v>77</v>
      </c>
      <c r="W405" t="s">
        <v>77</v>
      </c>
      <c r="X405" t="s">
        <v>77</v>
      </c>
      <c r="Y405" t="s">
        <v>77</v>
      </c>
      <c r="AA405" t="s">
        <v>77</v>
      </c>
      <c r="AH405" t="s">
        <v>77</v>
      </c>
      <c r="AK405" t="s">
        <v>77</v>
      </c>
      <c r="AL405" t="s">
        <v>77</v>
      </c>
      <c r="AN405" t="s">
        <v>77</v>
      </c>
      <c r="AT405" t="s">
        <v>77</v>
      </c>
      <c r="AU405" t="s">
        <v>77</v>
      </c>
      <c r="AV405" t="s">
        <v>77</v>
      </c>
      <c r="AW405">
        <v>0</v>
      </c>
    </row>
    <row r="406" spans="1:49" x14ac:dyDescent="0.45">
      <c r="A406">
        <v>0</v>
      </c>
      <c r="B406" t="s">
        <v>1620</v>
      </c>
      <c r="C406" t="s">
        <v>74</v>
      </c>
      <c r="D406">
        <v>3862187</v>
      </c>
      <c r="J406" t="s">
        <v>77</v>
      </c>
      <c r="L406" t="s">
        <v>77</v>
      </c>
      <c r="N406" t="s">
        <v>77</v>
      </c>
      <c r="T406" t="s">
        <v>77</v>
      </c>
      <c r="W406" t="s">
        <v>77</v>
      </c>
      <c r="X406" t="s">
        <v>77</v>
      </c>
      <c r="Y406" t="s">
        <v>77</v>
      </c>
      <c r="AA406" t="s">
        <v>77</v>
      </c>
      <c r="AH406" t="s">
        <v>77</v>
      </c>
      <c r="AK406" t="s">
        <v>77</v>
      </c>
      <c r="AL406" t="s">
        <v>77</v>
      </c>
      <c r="AN406" t="s">
        <v>77</v>
      </c>
      <c r="AT406" t="s">
        <v>77</v>
      </c>
      <c r="AU406" t="s">
        <v>77</v>
      </c>
      <c r="AV406" t="s">
        <v>77</v>
      </c>
      <c r="AW406">
        <v>0</v>
      </c>
    </row>
    <row r="407" spans="1:49" x14ac:dyDescent="0.45">
      <c r="A407">
        <v>1</v>
      </c>
      <c r="B407" t="s">
        <v>1620</v>
      </c>
      <c r="C407" t="s">
        <v>74</v>
      </c>
      <c r="D407">
        <v>3862187</v>
      </c>
      <c r="J407" t="s">
        <v>77</v>
      </c>
      <c r="L407" t="s">
        <v>77</v>
      </c>
      <c r="N407" t="s">
        <v>77</v>
      </c>
      <c r="T407" t="s">
        <v>77</v>
      </c>
      <c r="W407" t="s">
        <v>77</v>
      </c>
      <c r="X407" t="s">
        <v>77</v>
      </c>
      <c r="Y407" t="s">
        <v>77</v>
      </c>
      <c r="AA407" t="s">
        <v>77</v>
      </c>
      <c r="AH407" t="s">
        <v>77</v>
      </c>
      <c r="AK407" t="s">
        <v>77</v>
      </c>
      <c r="AL407" t="s">
        <v>77</v>
      </c>
      <c r="AN407" t="s">
        <v>77</v>
      </c>
      <c r="AT407" t="s">
        <v>77</v>
      </c>
      <c r="AU407" t="s">
        <v>77</v>
      </c>
      <c r="AV407" t="s">
        <v>77</v>
      </c>
      <c r="AW407">
        <v>0</v>
      </c>
    </row>
    <row r="408" spans="1:49" x14ac:dyDescent="0.45">
      <c r="A408">
        <v>1</v>
      </c>
      <c r="B408" t="s">
        <v>1620</v>
      </c>
      <c r="C408" t="s">
        <v>74</v>
      </c>
      <c r="D408">
        <v>129075.6</v>
      </c>
      <c r="J408" t="s">
        <v>77</v>
      </c>
      <c r="L408" t="s">
        <v>77</v>
      </c>
      <c r="N408" t="s">
        <v>77</v>
      </c>
      <c r="T408" t="s">
        <v>77</v>
      </c>
      <c r="W408" t="s">
        <v>77</v>
      </c>
      <c r="X408" t="s">
        <v>77</v>
      </c>
      <c r="Y408" t="s">
        <v>77</v>
      </c>
      <c r="AA408" t="s">
        <v>77</v>
      </c>
      <c r="AB408">
        <v>107563</v>
      </c>
      <c r="AH408" t="s">
        <v>77</v>
      </c>
      <c r="AK408" t="s">
        <v>77</v>
      </c>
      <c r="AL408" t="s">
        <v>77</v>
      </c>
      <c r="AN408" t="s">
        <v>77</v>
      </c>
      <c r="AT408" t="s">
        <v>77</v>
      </c>
      <c r="AU408" t="s">
        <v>77</v>
      </c>
      <c r="AV408" t="s">
        <v>77</v>
      </c>
      <c r="AW408">
        <v>0</v>
      </c>
    </row>
    <row r="409" spans="1:49" x14ac:dyDescent="0.45">
      <c r="A409">
        <v>0</v>
      </c>
      <c r="B409" t="s">
        <v>1620</v>
      </c>
      <c r="C409" t="s">
        <v>78</v>
      </c>
      <c r="D409">
        <v>74591</v>
      </c>
      <c r="J409" t="s">
        <v>77</v>
      </c>
      <c r="L409" t="s">
        <v>77</v>
      </c>
      <c r="N409" t="s">
        <v>77</v>
      </c>
      <c r="T409" t="s">
        <v>77</v>
      </c>
      <c r="W409" t="s">
        <v>77</v>
      </c>
      <c r="X409" t="s">
        <v>77</v>
      </c>
      <c r="Y409" t="s">
        <v>77</v>
      </c>
      <c r="AA409" t="s">
        <v>77</v>
      </c>
      <c r="AH409" t="s">
        <v>77</v>
      </c>
      <c r="AK409" t="s">
        <v>77</v>
      </c>
      <c r="AL409" t="s">
        <v>77</v>
      </c>
      <c r="AN409" t="s">
        <v>77</v>
      </c>
      <c r="AT409" t="s">
        <v>77</v>
      </c>
      <c r="AU409" t="s">
        <v>77</v>
      </c>
      <c r="AV409" t="s">
        <v>77</v>
      </c>
      <c r="AW409">
        <v>0</v>
      </c>
    </row>
    <row r="410" spans="1:49" x14ac:dyDescent="0.45">
      <c r="A410">
        <v>0</v>
      </c>
      <c r="B410" t="s">
        <v>1620</v>
      </c>
      <c r="C410" t="s">
        <v>78</v>
      </c>
      <c r="D410">
        <v>30200</v>
      </c>
      <c r="J410" t="s">
        <v>77</v>
      </c>
      <c r="L410" t="s">
        <v>77</v>
      </c>
      <c r="N410" t="s">
        <v>77</v>
      </c>
      <c r="T410" t="s">
        <v>77</v>
      </c>
      <c r="W410" t="s">
        <v>77</v>
      </c>
      <c r="X410" t="s">
        <v>77</v>
      </c>
      <c r="Y410" t="s">
        <v>77</v>
      </c>
      <c r="AA410" t="s">
        <v>77</v>
      </c>
      <c r="AH410" t="s">
        <v>77</v>
      </c>
      <c r="AK410" t="s">
        <v>77</v>
      </c>
      <c r="AL410" t="s">
        <v>77</v>
      </c>
      <c r="AN410" t="s">
        <v>77</v>
      </c>
      <c r="AT410" t="s">
        <v>77</v>
      </c>
      <c r="AU410" t="s">
        <v>77</v>
      </c>
      <c r="AV410" t="s">
        <v>77</v>
      </c>
      <c r="AW410">
        <v>0</v>
      </c>
    </row>
    <row r="411" spans="1:49" x14ac:dyDescent="0.45">
      <c r="A411">
        <v>0</v>
      </c>
      <c r="B411" t="s">
        <v>1620</v>
      </c>
      <c r="C411" t="s">
        <v>78</v>
      </c>
      <c r="D411">
        <v>24400</v>
      </c>
      <c r="J411" t="s">
        <v>77</v>
      </c>
      <c r="L411" t="s">
        <v>77</v>
      </c>
      <c r="N411" t="s">
        <v>77</v>
      </c>
      <c r="T411" t="s">
        <v>77</v>
      </c>
      <c r="W411" t="s">
        <v>77</v>
      </c>
      <c r="X411" t="s">
        <v>77</v>
      </c>
      <c r="Y411" t="s">
        <v>77</v>
      </c>
      <c r="AA411" t="s">
        <v>77</v>
      </c>
      <c r="AH411" t="s">
        <v>77</v>
      </c>
      <c r="AK411" t="s">
        <v>77</v>
      </c>
      <c r="AL411" t="s">
        <v>77</v>
      </c>
      <c r="AN411" t="s">
        <v>77</v>
      </c>
      <c r="AT411" t="s">
        <v>77</v>
      </c>
      <c r="AU411" t="s">
        <v>77</v>
      </c>
      <c r="AV411" t="s">
        <v>77</v>
      </c>
      <c r="AW411">
        <v>0</v>
      </c>
    </row>
    <row r="412" spans="1:49" x14ac:dyDescent="0.45">
      <c r="A412">
        <v>0</v>
      </c>
      <c r="B412" t="s">
        <v>1620</v>
      </c>
      <c r="C412" t="s">
        <v>78</v>
      </c>
      <c r="D412">
        <v>45175</v>
      </c>
      <c r="J412" t="s">
        <v>77</v>
      </c>
      <c r="L412" t="s">
        <v>77</v>
      </c>
      <c r="N412" t="s">
        <v>77</v>
      </c>
      <c r="T412" t="s">
        <v>77</v>
      </c>
      <c r="W412" t="s">
        <v>77</v>
      </c>
      <c r="X412" t="s">
        <v>77</v>
      </c>
      <c r="Y412" t="s">
        <v>77</v>
      </c>
      <c r="AA412" t="s">
        <v>77</v>
      </c>
      <c r="AH412" t="s">
        <v>77</v>
      </c>
      <c r="AK412" t="s">
        <v>77</v>
      </c>
      <c r="AL412" t="s">
        <v>77</v>
      </c>
      <c r="AN412" t="s">
        <v>77</v>
      </c>
      <c r="AT412" t="s">
        <v>77</v>
      </c>
      <c r="AU412" t="s">
        <v>77</v>
      </c>
      <c r="AV412" t="s">
        <v>77</v>
      </c>
      <c r="AW412">
        <v>0</v>
      </c>
    </row>
    <row r="413" spans="1:49" x14ac:dyDescent="0.45">
      <c r="A413">
        <v>0</v>
      </c>
      <c r="B413" t="s">
        <v>1620</v>
      </c>
      <c r="C413" t="s">
        <v>78</v>
      </c>
      <c r="D413">
        <v>45175</v>
      </c>
      <c r="J413" t="s">
        <v>77</v>
      </c>
      <c r="L413" t="s">
        <v>77</v>
      </c>
      <c r="N413" t="s">
        <v>77</v>
      </c>
      <c r="T413" t="s">
        <v>77</v>
      </c>
      <c r="W413" t="s">
        <v>77</v>
      </c>
      <c r="X413" t="s">
        <v>77</v>
      </c>
      <c r="Y413" t="s">
        <v>77</v>
      </c>
      <c r="AA413" t="s">
        <v>77</v>
      </c>
      <c r="AH413" t="s">
        <v>77</v>
      </c>
      <c r="AK413" t="s">
        <v>77</v>
      </c>
      <c r="AL413" t="s">
        <v>77</v>
      </c>
      <c r="AN413" t="s">
        <v>77</v>
      </c>
      <c r="AT413" t="s">
        <v>77</v>
      </c>
      <c r="AU413" t="s">
        <v>77</v>
      </c>
      <c r="AV413" t="s">
        <v>77</v>
      </c>
      <c r="AW413">
        <v>0</v>
      </c>
    </row>
    <row r="414" spans="1:49" x14ac:dyDescent="0.45">
      <c r="A414">
        <v>0</v>
      </c>
      <c r="B414" t="s">
        <v>1620</v>
      </c>
      <c r="C414" t="s">
        <v>78</v>
      </c>
      <c r="D414">
        <v>40000</v>
      </c>
      <c r="J414" t="s">
        <v>77</v>
      </c>
      <c r="L414" t="s">
        <v>77</v>
      </c>
      <c r="N414" t="s">
        <v>77</v>
      </c>
      <c r="T414" t="s">
        <v>77</v>
      </c>
      <c r="W414" t="s">
        <v>77</v>
      </c>
      <c r="X414" t="s">
        <v>77</v>
      </c>
      <c r="Y414" t="s">
        <v>77</v>
      </c>
      <c r="AA414" t="s">
        <v>77</v>
      </c>
      <c r="AH414" t="s">
        <v>77</v>
      </c>
      <c r="AK414" t="s">
        <v>77</v>
      </c>
      <c r="AL414" t="s">
        <v>77</v>
      </c>
      <c r="AN414" t="s">
        <v>77</v>
      </c>
      <c r="AT414" t="s">
        <v>77</v>
      </c>
      <c r="AU414" t="s">
        <v>77</v>
      </c>
      <c r="AV414" t="s">
        <v>77</v>
      </c>
      <c r="AW414">
        <v>0</v>
      </c>
    </row>
    <row r="415" spans="1:49" x14ac:dyDescent="0.45">
      <c r="A415">
        <v>0</v>
      </c>
      <c r="B415" t="s">
        <v>1620</v>
      </c>
      <c r="C415" t="s">
        <v>78</v>
      </c>
      <c r="D415">
        <v>39312</v>
      </c>
      <c r="J415" t="s">
        <v>77</v>
      </c>
      <c r="L415" t="s">
        <v>77</v>
      </c>
      <c r="N415" t="s">
        <v>77</v>
      </c>
      <c r="T415" t="s">
        <v>77</v>
      </c>
      <c r="W415" t="s">
        <v>77</v>
      </c>
      <c r="X415" t="s">
        <v>77</v>
      </c>
      <c r="Y415" t="s">
        <v>77</v>
      </c>
      <c r="AA415" t="s">
        <v>77</v>
      </c>
      <c r="AH415" t="s">
        <v>77</v>
      </c>
      <c r="AK415" t="s">
        <v>77</v>
      </c>
      <c r="AL415" t="s">
        <v>77</v>
      </c>
      <c r="AN415" t="s">
        <v>77</v>
      </c>
      <c r="AT415" t="s">
        <v>77</v>
      </c>
      <c r="AU415" t="s">
        <v>77</v>
      </c>
      <c r="AV415" t="s">
        <v>77</v>
      </c>
      <c r="AW415">
        <v>0</v>
      </c>
    </row>
    <row r="416" spans="1:49" x14ac:dyDescent="0.45">
      <c r="A416">
        <v>1</v>
      </c>
      <c r="B416" t="s">
        <v>1620</v>
      </c>
      <c r="C416" t="s">
        <v>78</v>
      </c>
      <c r="D416">
        <v>30000</v>
      </c>
      <c r="J416" t="s">
        <v>77</v>
      </c>
      <c r="L416" t="s">
        <v>77</v>
      </c>
      <c r="N416" t="s">
        <v>77</v>
      </c>
      <c r="T416" t="s">
        <v>77</v>
      </c>
      <c r="W416" t="s">
        <v>77</v>
      </c>
      <c r="X416" t="s">
        <v>77</v>
      </c>
      <c r="Y416" t="s">
        <v>77</v>
      </c>
      <c r="AA416" t="s">
        <v>77</v>
      </c>
      <c r="AH416" t="s">
        <v>77</v>
      </c>
      <c r="AK416" t="s">
        <v>77</v>
      </c>
      <c r="AL416" t="s">
        <v>77</v>
      </c>
      <c r="AN416" t="s">
        <v>77</v>
      </c>
      <c r="AT416" t="s">
        <v>77</v>
      </c>
      <c r="AU416" t="s">
        <v>77</v>
      </c>
      <c r="AV416" t="s">
        <v>77</v>
      </c>
      <c r="AW416">
        <v>0</v>
      </c>
    </row>
    <row r="417" spans="1:49" x14ac:dyDescent="0.45">
      <c r="A417">
        <v>0</v>
      </c>
      <c r="B417" t="s">
        <v>1620</v>
      </c>
      <c r="C417" t="s">
        <v>80</v>
      </c>
      <c r="D417">
        <v>122625</v>
      </c>
      <c r="J417" t="s">
        <v>77</v>
      </c>
      <c r="L417" t="s">
        <v>77</v>
      </c>
      <c r="N417" t="s">
        <v>77</v>
      </c>
      <c r="T417" t="s">
        <v>77</v>
      </c>
      <c r="W417" t="s">
        <v>77</v>
      </c>
      <c r="X417" t="s">
        <v>77</v>
      </c>
      <c r="Y417" t="s">
        <v>77</v>
      </c>
      <c r="AA417" t="s">
        <v>77</v>
      </c>
      <c r="AH417" t="s">
        <v>77</v>
      </c>
      <c r="AK417" t="s">
        <v>77</v>
      </c>
      <c r="AL417" t="s">
        <v>77</v>
      </c>
      <c r="AN417" t="s">
        <v>77</v>
      </c>
      <c r="AT417" t="s">
        <v>77</v>
      </c>
      <c r="AU417" t="s">
        <v>77</v>
      </c>
      <c r="AV417" t="s">
        <v>77</v>
      </c>
      <c r="AW417">
        <v>0</v>
      </c>
    </row>
    <row r="418" spans="1:49" x14ac:dyDescent="0.45">
      <c r="A418">
        <v>0</v>
      </c>
      <c r="B418" t="s">
        <v>1620</v>
      </c>
      <c r="C418" t="s">
        <v>80</v>
      </c>
      <c r="D418">
        <v>150450</v>
      </c>
      <c r="J418" t="s">
        <v>77</v>
      </c>
      <c r="L418" t="s">
        <v>77</v>
      </c>
      <c r="N418" t="s">
        <v>77</v>
      </c>
      <c r="T418" t="s">
        <v>77</v>
      </c>
      <c r="W418" t="s">
        <v>77</v>
      </c>
      <c r="X418" t="s">
        <v>77</v>
      </c>
      <c r="Y418" t="s">
        <v>77</v>
      </c>
      <c r="AA418" t="s">
        <v>77</v>
      </c>
      <c r="AH418" t="s">
        <v>77</v>
      </c>
      <c r="AK418" t="s">
        <v>77</v>
      </c>
      <c r="AL418" t="s">
        <v>77</v>
      </c>
      <c r="AN418" t="s">
        <v>77</v>
      </c>
      <c r="AT418" t="s">
        <v>77</v>
      </c>
      <c r="AU418" t="s">
        <v>77</v>
      </c>
      <c r="AV418" t="s">
        <v>77</v>
      </c>
      <c r="AW418">
        <v>0</v>
      </c>
    </row>
    <row r="419" spans="1:49" x14ac:dyDescent="0.45">
      <c r="A419">
        <v>0</v>
      </c>
      <c r="B419" t="s">
        <v>1620</v>
      </c>
      <c r="C419" t="s">
        <v>80</v>
      </c>
      <c r="D419">
        <v>38450</v>
      </c>
      <c r="J419" t="s">
        <v>77</v>
      </c>
      <c r="L419" t="s">
        <v>77</v>
      </c>
      <c r="N419" t="s">
        <v>77</v>
      </c>
      <c r="T419" t="s">
        <v>77</v>
      </c>
      <c r="W419" t="s">
        <v>77</v>
      </c>
      <c r="X419" t="s">
        <v>77</v>
      </c>
      <c r="Y419" t="s">
        <v>77</v>
      </c>
      <c r="AA419" t="s">
        <v>77</v>
      </c>
      <c r="AH419" t="s">
        <v>77</v>
      </c>
      <c r="AK419" t="s">
        <v>77</v>
      </c>
      <c r="AL419" t="s">
        <v>77</v>
      </c>
      <c r="AN419" t="s">
        <v>77</v>
      </c>
      <c r="AT419" t="s">
        <v>77</v>
      </c>
      <c r="AU419" t="s">
        <v>77</v>
      </c>
      <c r="AV419" t="s">
        <v>77</v>
      </c>
      <c r="AW419">
        <v>0</v>
      </c>
    </row>
    <row r="420" spans="1:49" x14ac:dyDescent="0.45">
      <c r="A420">
        <v>0</v>
      </c>
      <c r="B420" t="s">
        <v>1620</v>
      </c>
      <c r="C420" t="s">
        <v>80</v>
      </c>
      <c r="D420">
        <v>26850</v>
      </c>
      <c r="J420" t="s">
        <v>77</v>
      </c>
      <c r="L420" t="s">
        <v>77</v>
      </c>
      <c r="N420" t="s">
        <v>77</v>
      </c>
      <c r="T420" t="s">
        <v>77</v>
      </c>
      <c r="W420" t="s">
        <v>77</v>
      </c>
      <c r="X420" t="s">
        <v>77</v>
      </c>
      <c r="Y420" t="s">
        <v>77</v>
      </c>
      <c r="AA420" t="s">
        <v>77</v>
      </c>
      <c r="AH420" t="s">
        <v>77</v>
      </c>
      <c r="AK420" t="s">
        <v>77</v>
      </c>
      <c r="AL420" t="s">
        <v>77</v>
      </c>
      <c r="AN420" t="s">
        <v>77</v>
      </c>
      <c r="AT420" t="s">
        <v>77</v>
      </c>
      <c r="AU420" t="s">
        <v>77</v>
      </c>
      <c r="AV420" t="s">
        <v>77</v>
      </c>
      <c r="AW420">
        <v>0</v>
      </c>
    </row>
    <row r="421" spans="1:49" x14ac:dyDescent="0.45">
      <c r="A421">
        <v>0</v>
      </c>
      <c r="B421" t="s">
        <v>1620</v>
      </c>
      <c r="C421" t="s">
        <v>80</v>
      </c>
      <c r="D421">
        <v>53194</v>
      </c>
      <c r="J421" t="s">
        <v>77</v>
      </c>
      <c r="L421" t="s">
        <v>77</v>
      </c>
      <c r="N421" t="s">
        <v>77</v>
      </c>
      <c r="T421" t="s">
        <v>77</v>
      </c>
      <c r="W421" t="s">
        <v>77</v>
      </c>
      <c r="X421" t="s">
        <v>77</v>
      </c>
      <c r="Y421" t="s">
        <v>77</v>
      </c>
      <c r="AA421" t="s">
        <v>77</v>
      </c>
      <c r="AH421" t="s">
        <v>77</v>
      </c>
      <c r="AK421" t="s">
        <v>77</v>
      </c>
      <c r="AL421" t="s">
        <v>77</v>
      </c>
      <c r="AN421" t="s">
        <v>77</v>
      </c>
      <c r="AT421" t="s">
        <v>77</v>
      </c>
      <c r="AU421" t="s">
        <v>77</v>
      </c>
      <c r="AV421" t="s">
        <v>77</v>
      </c>
      <c r="AW421">
        <v>0</v>
      </c>
    </row>
    <row r="422" spans="1:49" x14ac:dyDescent="0.45">
      <c r="A422">
        <v>0</v>
      </c>
      <c r="B422" t="s">
        <v>1620</v>
      </c>
      <c r="C422" t="s">
        <v>80</v>
      </c>
      <c r="D422">
        <v>149900</v>
      </c>
      <c r="J422" t="s">
        <v>77</v>
      </c>
      <c r="L422" t="s">
        <v>77</v>
      </c>
      <c r="N422" t="s">
        <v>77</v>
      </c>
      <c r="T422" t="s">
        <v>77</v>
      </c>
      <c r="W422" t="s">
        <v>77</v>
      </c>
      <c r="X422" t="s">
        <v>77</v>
      </c>
      <c r="Y422" t="s">
        <v>77</v>
      </c>
      <c r="AA422" t="s">
        <v>77</v>
      </c>
      <c r="AH422" t="s">
        <v>77</v>
      </c>
      <c r="AK422" t="s">
        <v>77</v>
      </c>
      <c r="AL422" t="s">
        <v>77</v>
      </c>
      <c r="AN422" t="s">
        <v>77</v>
      </c>
      <c r="AT422" t="s">
        <v>77</v>
      </c>
      <c r="AU422" t="s">
        <v>77</v>
      </c>
      <c r="AV422" t="s">
        <v>77</v>
      </c>
      <c r="AW422">
        <v>0</v>
      </c>
    </row>
    <row r="423" spans="1:49" x14ac:dyDescent="0.45">
      <c r="A423">
        <v>0</v>
      </c>
      <c r="B423" t="s">
        <v>1620</v>
      </c>
      <c r="C423" t="s">
        <v>80</v>
      </c>
      <c r="D423">
        <v>12000</v>
      </c>
      <c r="J423" t="s">
        <v>77</v>
      </c>
      <c r="L423" t="s">
        <v>77</v>
      </c>
      <c r="N423" t="s">
        <v>77</v>
      </c>
      <c r="T423" t="s">
        <v>77</v>
      </c>
      <c r="W423" t="s">
        <v>77</v>
      </c>
      <c r="X423" t="s">
        <v>77</v>
      </c>
      <c r="Y423" t="s">
        <v>77</v>
      </c>
      <c r="AA423" t="s">
        <v>77</v>
      </c>
      <c r="AH423" t="s">
        <v>77</v>
      </c>
      <c r="AK423" t="s">
        <v>77</v>
      </c>
      <c r="AL423" t="s">
        <v>77</v>
      </c>
      <c r="AN423" t="s">
        <v>77</v>
      </c>
      <c r="AT423" t="s">
        <v>77</v>
      </c>
      <c r="AU423" t="s">
        <v>77</v>
      </c>
      <c r="AV423" t="s">
        <v>77</v>
      </c>
      <c r="AW423">
        <v>0</v>
      </c>
    </row>
    <row r="424" spans="1:49" x14ac:dyDescent="0.45">
      <c r="A424">
        <v>0</v>
      </c>
      <c r="B424" t="s">
        <v>1620</v>
      </c>
      <c r="C424" t="s">
        <v>80</v>
      </c>
      <c r="D424">
        <v>45175.5</v>
      </c>
      <c r="J424" t="s">
        <v>77</v>
      </c>
      <c r="L424" t="s">
        <v>77</v>
      </c>
      <c r="N424" t="s">
        <v>77</v>
      </c>
      <c r="T424" t="s">
        <v>77</v>
      </c>
      <c r="W424" t="s">
        <v>77</v>
      </c>
      <c r="X424" t="s">
        <v>77</v>
      </c>
      <c r="Y424" t="s">
        <v>77</v>
      </c>
      <c r="AA424" t="s">
        <v>77</v>
      </c>
      <c r="AH424" t="s">
        <v>77</v>
      </c>
      <c r="AK424" t="s">
        <v>77</v>
      </c>
      <c r="AL424" t="s">
        <v>77</v>
      </c>
      <c r="AN424" t="s">
        <v>77</v>
      </c>
      <c r="AT424" t="s">
        <v>77</v>
      </c>
      <c r="AU424" t="s">
        <v>77</v>
      </c>
      <c r="AV424" t="s">
        <v>77</v>
      </c>
      <c r="AW424">
        <v>0</v>
      </c>
    </row>
    <row r="425" spans="1:49" x14ac:dyDescent="0.45">
      <c r="A425">
        <v>0</v>
      </c>
      <c r="B425" t="s">
        <v>1620</v>
      </c>
      <c r="C425" t="s">
        <v>79</v>
      </c>
      <c r="D425">
        <v>23000</v>
      </c>
      <c r="J425" t="s">
        <v>77</v>
      </c>
      <c r="L425" t="s">
        <v>77</v>
      </c>
      <c r="N425" t="s">
        <v>77</v>
      </c>
      <c r="T425" t="s">
        <v>77</v>
      </c>
      <c r="W425" t="s">
        <v>77</v>
      </c>
      <c r="X425" t="s">
        <v>77</v>
      </c>
      <c r="Y425" t="s">
        <v>77</v>
      </c>
      <c r="AA425" t="s">
        <v>77</v>
      </c>
      <c r="AH425" t="s">
        <v>77</v>
      </c>
      <c r="AK425" t="s">
        <v>77</v>
      </c>
      <c r="AL425" t="s">
        <v>77</v>
      </c>
      <c r="AN425" t="s">
        <v>77</v>
      </c>
      <c r="AT425" t="s">
        <v>77</v>
      </c>
      <c r="AU425" t="s">
        <v>77</v>
      </c>
      <c r="AV425" t="s">
        <v>77</v>
      </c>
      <c r="AW425">
        <v>0</v>
      </c>
    </row>
    <row r="426" spans="1:49" x14ac:dyDescent="0.45">
      <c r="A426">
        <v>0</v>
      </c>
      <c r="B426" t="s">
        <v>1620</v>
      </c>
      <c r="C426" t="s">
        <v>79</v>
      </c>
      <c r="D426">
        <v>20000</v>
      </c>
      <c r="J426" t="s">
        <v>77</v>
      </c>
      <c r="L426" t="s">
        <v>77</v>
      </c>
      <c r="N426" t="s">
        <v>77</v>
      </c>
      <c r="T426" t="s">
        <v>77</v>
      </c>
      <c r="W426" t="s">
        <v>77</v>
      </c>
      <c r="X426" t="s">
        <v>77</v>
      </c>
      <c r="Y426" t="s">
        <v>77</v>
      </c>
      <c r="AA426" t="s">
        <v>77</v>
      </c>
      <c r="AH426" t="s">
        <v>77</v>
      </c>
      <c r="AK426" t="s">
        <v>77</v>
      </c>
      <c r="AL426" t="s">
        <v>77</v>
      </c>
      <c r="AN426" t="s">
        <v>77</v>
      </c>
      <c r="AT426" t="s">
        <v>77</v>
      </c>
      <c r="AU426" t="s">
        <v>77</v>
      </c>
      <c r="AV426" t="s">
        <v>77</v>
      </c>
      <c r="AW426">
        <v>0</v>
      </c>
    </row>
    <row r="427" spans="1:49" x14ac:dyDescent="0.45">
      <c r="A427">
        <v>0</v>
      </c>
      <c r="B427" t="s">
        <v>1620</v>
      </c>
      <c r="C427" t="s">
        <v>79</v>
      </c>
      <c r="D427">
        <v>30000</v>
      </c>
      <c r="J427" t="s">
        <v>77</v>
      </c>
      <c r="L427" t="s">
        <v>77</v>
      </c>
      <c r="N427" t="s">
        <v>77</v>
      </c>
      <c r="T427" t="s">
        <v>77</v>
      </c>
      <c r="W427" t="s">
        <v>77</v>
      </c>
      <c r="X427" t="s">
        <v>77</v>
      </c>
      <c r="Y427" t="s">
        <v>77</v>
      </c>
      <c r="AA427" t="s">
        <v>77</v>
      </c>
      <c r="AH427" t="s">
        <v>77</v>
      </c>
      <c r="AK427" t="s">
        <v>77</v>
      </c>
      <c r="AL427" t="s">
        <v>77</v>
      </c>
      <c r="AN427" t="s">
        <v>77</v>
      </c>
      <c r="AT427" t="s">
        <v>77</v>
      </c>
      <c r="AU427" t="s">
        <v>77</v>
      </c>
      <c r="AV427" t="s">
        <v>77</v>
      </c>
      <c r="AW427">
        <v>0</v>
      </c>
    </row>
    <row r="428" spans="1:49" x14ac:dyDescent="0.45">
      <c r="A428">
        <v>0</v>
      </c>
      <c r="B428" t="s">
        <v>1620</v>
      </c>
      <c r="C428" t="s">
        <v>79</v>
      </c>
      <c r="D428">
        <v>27000</v>
      </c>
      <c r="J428" t="s">
        <v>77</v>
      </c>
      <c r="L428" t="s">
        <v>77</v>
      </c>
      <c r="N428" t="s">
        <v>77</v>
      </c>
      <c r="T428" t="s">
        <v>77</v>
      </c>
      <c r="W428" t="s">
        <v>77</v>
      </c>
      <c r="X428" t="s">
        <v>77</v>
      </c>
      <c r="Y428" t="s">
        <v>77</v>
      </c>
      <c r="AA428" t="s">
        <v>77</v>
      </c>
      <c r="AH428" t="s">
        <v>77</v>
      </c>
      <c r="AK428" t="s">
        <v>77</v>
      </c>
      <c r="AL428" t="s">
        <v>77</v>
      </c>
      <c r="AN428" t="s">
        <v>77</v>
      </c>
      <c r="AT428" t="s">
        <v>77</v>
      </c>
      <c r="AU428" t="s">
        <v>77</v>
      </c>
      <c r="AV428" t="s">
        <v>77</v>
      </c>
      <c r="AW428">
        <v>0</v>
      </c>
    </row>
    <row r="429" spans="1:49" x14ac:dyDescent="0.45">
      <c r="A429">
        <v>0</v>
      </c>
      <c r="B429" t="s">
        <v>1620</v>
      </c>
      <c r="C429" t="s">
        <v>79</v>
      </c>
      <c r="D429">
        <v>29300</v>
      </c>
      <c r="J429" t="s">
        <v>77</v>
      </c>
      <c r="L429" t="s">
        <v>77</v>
      </c>
      <c r="N429" t="s">
        <v>77</v>
      </c>
      <c r="T429" t="s">
        <v>77</v>
      </c>
      <c r="W429" t="s">
        <v>77</v>
      </c>
      <c r="X429" t="s">
        <v>77</v>
      </c>
      <c r="Y429" t="s">
        <v>77</v>
      </c>
      <c r="AA429" t="s">
        <v>77</v>
      </c>
      <c r="AH429" t="s">
        <v>77</v>
      </c>
      <c r="AK429" t="s">
        <v>77</v>
      </c>
      <c r="AL429" t="s">
        <v>77</v>
      </c>
      <c r="AN429" t="s">
        <v>77</v>
      </c>
      <c r="AT429" t="s">
        <v>77</v>
      </c>
      <c r="AU429" t="s">
        <v>77</v>
      </c>
      <c r="AV429" t="s">
        <v>77</v>
      </c>
      <c r="AW429">
        <v>29300</v>
      </c>
    </row>
    <row r="430" spans="1:49" x14ac:dyDescent="0.45">
      <c r="A430">
        <v>0</v>
      </c>
      <c r="B430" t="s">
        <v>1620</v>
      </c>
      <c r="C430" t="s">
        <v>79</v>
      </c>
      <c r="D430">
        <v>34700</v>
      </c>
      <c r="J430" t="s">
        <v>77</v>
      </c>
      <c r="L430" t="s">
        <v>77</v>
      </c>
      <c r="N430" t="s">
        <v>77</v>
      </c>
      <c r="T430" t="s">
        <v>77</v>
      </c>
      <c r="W430" t="s">
        <v>77</v>
      </c>
      <c r="X430" t="s">
        <v>77</v>
      </c>
      <c r="Y430" t="s">
        <v>77</v>
      </c>
      <c r="AA430" t="s">
        <v>77</v>
      </c>
      <c r="AH430" t="s">
        <v>77</v>
      </c>
      <c r="AK430" t="s">
        <v>77</v>
      </c>
      <c r="AL430" t="s">
        <v>77</v>
      </c>
      <c r="AN430" t="s">
        <v>77</v>
      </c>
      <c r="AT430" t="s">
        <v>77</v>
      </c>
      <c r="AU430" t="s">
        <v>77</v>
      </c>
      <c r="AV430" t="s">
        <v>77</v>
      </c>
      <c r="AW430">
        <v>34700</v>
      </c>
    </row>
    <row r="431" spans="1:49" x14ac:dyDescent="0.45">
      <c r="A431">
        <v>0</v>
      </c>
      <c r="B431" t="s">
        <v>1620</v>
      </c>
      <c r="C431" t="s">
        <v>79</v>
      </c>
      <c r="D431">
        <v>29508.2</v>
      </c>
      <c r="J431" t="s">
        <v>77</v>
      </c>
      <c r="L431" t="s">
        <v>77</v>
      </c>
      <c r="N431" t="s">
        <v>77</v>
      </c>
      <c r="T431" t="s">
        <v>77</v>
      </c>
      <c r="W431" t="s">
        <v>77</v>
      </c>
      <c r="X431" t="s">
        <v>77</v>
      </c>
      <c r="Y431" t="s">
        <v>77</v>
      </c>
      <c r="AA431" t="s">
        <v>77</v>
      </c>
      <c r="AH431" t="s">
        <v>77</v>
      </c>
      <c r="AK431" t="s">
        <v>77</v>
      </c>
      <c r="AL431" t="s">
        <v>77</v>
      </c>
      <c r="AN431" t="s">
        <v>77</v>
      </c>
      <c r="AT431" t="s">
        <v>77</v>
      </c>
      <c r="AU431" t="s">
        <v>77</v>
      </c>
      <c r="AV431" t="s">
        <v>77</v>
      </c>
      <c r="AW431">
        <v>0</v>
      </c>
    </row>
    <row r="432" spans="1:49" x14ac:dyDescent="0.45">
      <c r="A432">
        <v>0</v>
      </c>
      <c r="B432" t="s">
        <v>1620</v>
      </c>
      <c r="C432" t="s">
        <v>79</v>
      </c>
      <c r="D432">
        <v>44000</v>
      </c>
      <c r="J432" t="s">
        <v>77</v>
      </c>
      <c r="L432" t="s">
        <v>77</v>
      </c>
      <c r="N432" t="s">
        <v>77</v>
      </c>
      <c r="T432" t="s">
        <v>77</v>
      </c>
      <c r="W432" t="s">
        <v>77</v>
      </c>
      <c r="X432" t="s">
        <v>77</v>
      </c>
      <c r="Y432" t="s">
        <v>77</v>
      </c>
      <c r="AA432" t="s">
        <v>77</v>
      </c>
      <c r="AH432" t="s">
        <v>77</v>
      </c>
      <c r="AK432" t="s">
        <v>77</v>
      </c>
      <c r="AL432" t="s">
        <v>77</v>
      </c>
      <c r="AN432" t="s">
        <v>77</v>
      </c>
      <c r="AT432" t="s">
        <v>77</v>
      </c>
      <c r="AU432" t="s">
        <v>77</v>
      </c>
      <c r="AV432" t="s">
        <v>77</v>
      </c>
      <c r="AW432">
        <v>0</v>
      </c>
    </row>
    <row r="433" spans="1:49" x14ac:dyDescent="0.45">
      <c r="A433">
        <v>0</v>
      </c>
      <c r="B433" t="s">
        <v>1620</v>
      </c>
      <c r="C433" t="s">
        <v>79</v>
      </c>
      <c r="D433">
        <v>44000</v>
      </c>
      <c r="J433" t="s">
        <v>77</v>
      </c>
      <c r="L433" t="s">
        <v>77</v>
      </c>
      <c r="N433" t="s">
        <v>77</v>
      </c>
      <c r="T433" t="s">
        <v>77</v>
      </c>
      <c r="W433" t="s">
        <v>77</v>
      </c>
      <c r="X433" t="s">
        <v>77</v>
      </c>
      <c r="Y433" t="s">
        <v>77</v>
      </c>
      <c r="AA433" t="s">
        <v>77</v>
      </c>
      <c r="AH433" t="s">
        <v>77</v>
      </c>
      <c r="AK433" t="s">
        <v>77</v>
      </c>
      <c r="AL433" t="s">
        <v>77</v>
      </c>
      <c r="AN433" t="s">
        <v>77</v>
      </c>
      <c r="AT433" t="s">
        <v>77</v>
      </c>
      <c r="AU433" t="s">
        <v>77</v>
      </c>
      <c r="AV433" t="s">
        <v>77</v>
      </c>
      <c r="AW433">
        <v>0</v>
      </c>
    </row>
    <row r="434" spans="1:49" x14ac:dyDescent="0.45">
      <c r="A434">
        <v>1</v>
      </c>
      <c r="B434" t="s">
        <v>1620</v>
      </c>
      <c r="C434" t="s">
        <v>79</v>
      </c>
      <c r="D434">
        <v>26131.14</v>
      </c>
      <c r="J434" t="s">
        <v>77</v>
      </c>
      <c r="L434" t="s">
        <v>77</v>
      </c>
      <c r="N434" t="s">
        <v>77</v>
      </c>
      <c r="T434" t="s">
        <v>77</v>
      </c>
      <c r="W434" t="s">
        <v>77</v>
      </c>
      <c r="X434" t="s">
        <v>77</v>
      </c>
      <c r="Y434" t="s">
        <v>77</v>
      </c>
      <c r="AA434" t="s">
        <v>77</v>
      </c>
      <c r="AH434" t="s">
        <v>77</v>
      </c>
      <c r="AK434" t="s">
        <v>77</v>
      </c>
      <c r="AL434" t="s">
        <v>77</v>
      </c>
      <c r="AN434" t="s">
        <v>77</v>
      </c>
      <c r="AT434" t="s">
        <v>77</v>
      </c>
      <c r="AU434" t="s">
        <v>77</v>
      </c>
      <c r="AV434" t="s">
        <v>77</v>
      </c>
      <c r="AW434">
        <v>0</v>
      </c>
    </row>
    <row r="435" spans="1:49" x14ac:dyDescent="0.45">
      <c r="A435">
        <v>0</v>
      </c>
      <c r="B435" t="s">
        <v>1620</v>
      </c>
      <c r="C435" t="s">
        <v>878</v>
      </c>
      <c r="D435">
        <v>68510.64</v>
      </c>
      <c r="J435" t="s">
        <v>77</v>
      </c>
      <c r="L435" t="s">
        <v>77</v>
      </c>
      <c r="N435" t="s">
        <v>77</v>
      </c>
      <c r="T435" t="s">
        <v>77</v>
      </c>
      <c r="W435" t="s">
        <v>77</v>
      </c>
      <c r="X435" t="s">
        <v>77</v>
      </c>
      <c r="Y435" t="s">
        <v>77</v>
      </c>
      <c r="AA435" t="s">
        <v>77</v>
      </c>
      <c r="AH435" t="s">
        <v>77</v>
      </c>
      <c r="AK435" t="s">
        <v>77</v>
      </c>
      <c r="AL435" t="s">
        <v>77</v>
      </c>
      <c r="AN435" t="s">
        <v>77</v>
      </c>
      <c r="AT435" t="s">
        <v>77</v>
      </c>
      <c r="AU435" t="s">
        <v>77</v>
      </c>
      <c r="AV435" t="s">
        <v>77</v>
      </c>
      <c r="AW435">
        <v>0</v>
      </c>
    </row>
    <row r="436" spans="1:49" x14ac:dyDescent="0.45">
      <c r="A436">
        <v>0</v>
      </c>
      <c r="B436" t="s">
        <v>1620</v>
      </c>
      <c r="C436" t="s">
        <v>878</v>
      </c>
      <c r="D436">
        <v>71261.91</v>
      </c>
      <c r="J436" t="s">
        <v>77</v>
      </c>
      <c r="L436" t="s">
        <v>77</v>
      </c>
      <c r="N436" t="s">
        <v>77</v>
      </c>
      <c r="T436" t="s">
        <v>77</v>
      </c>
      <c r="W436" t="s">
        <v>77</v>
      </c>
      <c r="X436" t="s">
        <v>77</v>
      </c>
      <c r="Y436" t="s">
        <v>77</v>
      </c>
      <c r="AA436" t="s">
        <v>77</v>
      </c>
      <c r="AH436" t="s">
        <v>77</v>
      </c>
      <c r="AK436" t="s">
        <v>77</v>
      </c>
      <c r="AL436" t="s">
        <v>77</v>
      </c>
      <c r="AN436" t="s">
        <v>77</v>
      </c>
      <c r="AT436" t="s">
        <v>77</v>
      </c>
      <c r="AU436" t="s">
        <v>77</v>
      </c>
      <c r="AV436" t="s">
        <v>77</v>
      </c>
      <c r="AW436">
        <v>0</v>
      </c>
    </row>
    <row r="437" spans="1:49" x14ac:dyDescent="0.45">
      <c r="A437">
        <v>0</v>
      </c>
      <c r="B437" t="s">
        <v>1620</v>
      </c>
      <c r="C437" t="s">
        <v>878</v>
      </c>
      <c r="D437">
        <v>72945.48</v>
      </c>
      <c r="J437" t="s">
        <v>77</v>
      </c>
      <c r="L437" t="s">
        <v>77</v>
      </c>
      <c r="N437" t="s">
        <v>77</v>
      </c>
      <c r="T437" t="s">
        <v>77</v>
      </c>
      <c r="W437" t="s">
        <v>77</v>
      </c>
      <c r="X437" t="s">
        <v>77</v>
      </c>
      <c r="Y437" t="s">
        <v>77</v>
      </c>
      <c r="AA437" t="s">
        <v>77</v>
      </c>
      <c r="AH437" t="s">
        <v>77</v>
      </c>
      <c r="AK437" t="s">
        <v>77</v>
      </c>
      <c r="AL437" t="s">
        <v>77</v>
      </c>
      <c r="AN437" t="s">
        <v>77</v>
      </c>
      <c r="AT437" t="s">
        <v>77</v>
      </c>
      <c r="AU437" t="s">
        <v>77</v>
      </c>
      <c r="AV437" t="s">
        <v>77</v>
      </c>
      <c r="AW437">
        <v>0</v>
      </c>
    </row>
    <row r="438" spans="1:49" x14ac:dyDescent="0.45">
      <c r="A438">
        <v>0</v>
      </c>
      <c r="B438" t="s">
        <v>1620</v>
      </c>
      <c r="C438" t="s">
        <v>878</v>
      </c>
      <c r="D438">
        <v>76090.393479999999</v>
      </c>
      <c r="J438" t="s">
        <v>77</v>
      </c>
      <c r="L438" t="s">
        <v>77</v>
      </c>
      <c r="N438" t="s">
        <v>77</v>
      </c>
      <c r="T438" t="s">
        <v>77</v>
      </c>
      <c r="W438" t="s">
        <v>77</v>
      </c>
      <c r="X438" t="s">
        <v>77</v>
      </c>
      <c r="Y438" t="s">
        <v>77</v>
      </c>
      <c r="AA438" t="s">
        <v>77</v>
      </c>
      <c r="AH438" t="s">
        <v>77</v>
      </c>
      <c r="AK438" t="s">
        <v>77</v>
      </c>
      <c r="AL438" t="s">
        <v>77</v>
      </c>
      <c r="AN438" t="s">
        <v>77</v>
      </c>
      <c r="AT438" t="s">
        <v>77</v>
      </c>
      <c r="AU438" t="s">
        <v>77</v>
      </c>
      <c r="AV438" t="s">
        <v>77</v>
      </c>
      <c r="AW438">
        <v>0</v>
      </c>
    </row>
    <row r="439" spans="1:49" x14ac:dyDescent="0.45">
      <c r="A439">
        <v>0</v>
      </c>
      <c r="B439" t="s">
        <v>1620</v>
      </c>
      <c r="C439" t="s">
        <v>878</v>
      </c>
      <c r="D439">
        <v>1270171</v>
      </c>
      <c r="J439" t="s">
        <v>77</v>
      </c>
      <c r="L439" t="s">
        <v>77</v>
      </c>
      <c r="N439" t="s">
        <v>77</v>
      </c>
      <c r="T439" t="s">
        <v>77</v>
      </c>
      <c r="W439" t="s">
        <v>77</v>
      </c>
      <c r="X439" t="s">
        <v>77</v>
      </c>
      <c r="Y439" t="s">
        <v>77</v>
      </c>
      <c r="AA439" t="s">
        <v>77</v>
      </c>
      <c r="AH439" t="s">
        <v>77</v>
      </c>
      <c r="AK439" t="s">
        <v>77</v>
      </c>
      <c r="AL439" t="s">
        <v>77</v>
      </c>
      <c r="AN439" t="s">
        <v>77</v>
      </c>
      <c r="AT439" t="s">
        <v>77</v>
      </c>
      <c r="AU439" t="s">
        <v>77</v>
      </c>
      <c r="AV439" t="s">
        <v>77</v>
      </c>
      <c r="AW439">
        <v>0</v>
      </c>
    </row>
    <row r="440" spans="1:49" x14ac:dyDescent="0.45">
      <c r="A440">
        <v>0</v>
      </c>
      <c r="B440" t="s">
        <v>1620</v>
      </c>
      <c r="C440" t="s">
        <v>878</v>
      </c>
      <c r="D440">
        <v>1125191</v>
      </c>
      <c r="J440" t="s">
        <v>77</v>
      </c>
      <c r="L440" t="s">
        <v>77</v>
      </c>
      <c r="N440" t="s">
        <v>77</v>
      </c>
      <c r="T440" t="s">
        <v>77</v>
      </c>
      <c r="W440" t="s">
        <v>77</v>
      </c>
      <c r="X440" t="s">
        <v>77</v>
      </c>
      <c r="Y440" t="s">
        <v>77</v>
      </c>
      <c r="AA440" t="s">
        <v>77</v>
      </c>
      <c r="AH440" t="s">
        <v>77</v>
      </c>
      <c r="AK440" t="s">
        <v>77</v>
      </c>
      <c r="AL440" t="s">
        <v>77</v>
      </c>
      <c r="AN440" t="s">
        <v>77</v>
      </c>
      <c r="AT440" t="s">
        <v>77</v>
      </c>
      <c r="AU440" t="s">
        <v>77</v>
      </c>
      <c r="AV440" t="s">
        <v>77</v>
      </c>
      <c r="AW440">
        <v>0</v>
      </c>
    </row>
    <row r="441" spans="1:49" x14ac:dyDescent="0.45">
      <c r="A441">
        <v>0</v>
      </c>
      <c r="B441" t="s">
        <v>1620</v>
      </c>
      <c r="C441" t="s">
        <v>878</v>
      </c>
      <c r="D441">
        <v>1270171</v>
      </c>
      <c r="J441" t="s">
        <v>77</v>
      </c>
      <c r="L441" t="s">
        <v>77</v>
      </c>
      <c r="N441" t="s">
        <v>77</v>
      </c>
      <c r="T441" t="s">
        <v>77</v>
      </c>
      <c r="W441" t="s">
        <v>77</v>
      </c>
      <c r="X441" t="s">
        <v>77</v>
      </c>
      <c r="Y441" t="s">
        <v>77</v>
      </c>
      <c r="AA441" t="s">
        <v>77</v>
      </c>
      <c r="AH441" t="s">
        <v>77</v>
      </c>
      <c r="AK441" t="s">
        <v>77</v>
      </c>
      <c r="AL441" t="s">
        <v>77</v>
      </c>
      <c r="AN441" t="s">
        <v>77</v>
      </c>
      <c r="AT441" t="s">
        <v>77</v>
      </c>
      <c r="AU441" t="s">
        <v>77</v>
      </c>
      <c r="AV441" t="s">
        <v>77</v>
      </c>
      <c r="AW441">
        <v>0</v>
      </c>
    </row>
    <row r="442" spans="1:49" x14ac:dyDescent="0.45">
      <c r="A442">
        <v>0</v>
      </c>
      <c r="B442" t="s">
        <v>1620</v>
      </c>
      <c r="C442" t="s">
        <v>878</v>
      </c>
      <c r="D442">
        <v>1125191</v>
      </c>
      <c r="J442" t="s">
        <v>77</v>
      </c>
      <c r="L442" t="s">
        <v>77</v>
      </c>
      <c r="N442" t="s">
        <v>77</v>
      </c>
      <c r="T442" t="s">
        <v>77</v>
      </c>
      <c r="W442" t="s">
        <v>77</v>
      </c>
      <c r="X442" t="s">
        <v>77</v>
      </c>
      <c r="Y442" t="s">
        <v>77</v>
      </c>
      <c r="AA442" t="s">
        <v>77</v>
      </c>
      <c r="AH442" t="s">
        <v>77</v>
      </c>
      <c r="AK442" t="s">
        <v>77</v>
      </c>
      <c r="AL442" t="s">
        <v>77</v>
      </c>
      <c r="AN442" t="s">
        <v>77</v>
      </c>
      <c r="AT442" t="s">
        <v>77</v>
      </c>
      <c r="AU442" t="s">
        <v>77</v>
      </c>
      <c r="AV442" t="s">
        <v>77</v>
      </c>
      <c r="AW442">
        <v>0</v>
      </c>
    </row>
    <row r="443" spans="1:49" x14ac:dyDescent="0.45">
      <c r="A443">
        <v>1</v>
      </c>
      <c r="B443" t="s">
        <v>1620</v>
      </c>
      <c r="C443" t="s">
        <v>857</v>
      </c>
      <c r="D443">
        <v>12000</v>
      </c>
      <c r="J443" t="s">
        <v>77</v>
      </c>
      <c r="L443" t="s">
        <v>77</v>
      </c>
      <c r="N443" t="s">
        <v>77</v>
      </c>
      <c r="T443" t="s">
        <v>77</v>
      </c>
      <c r="W443" t="s">
        <v>77</v>
      </c>
      <c r="X443" t="s">
        <v>77</v>
      </c>
      <c r="Y443" t="s">
        <v>77</v>
      </c>
      <c r="AA443" t="s">
        <v>77</v>
      </c>
      <c r="AH443" t="s">
        <v>77</v>
      </c>
      <c r="AK443" t="s">
        <v>77</v>
      </c>
      <c r="AL443" t="s">
        <v>77</v>
      </c>
      <c r="AN443" t="s">
        <v>77</v>
      </c>
      <c r="AT443" t="s">
        <v>77</v>
      </c>
      <c r="AU443" t="s">
        <v>77</v>
      </c>
      <c r="AV443" t="s">
        <v>77</v>
      </c>
      <c r="AW443">
        <v>0</v>
      </c>
    </row>
    <row r="444" spans="1:49" x14ac:dyDescent="0.45">
      <c r="A444">
        <v>1</v>
      </c>
      <c r="B444" t="s">
        <v>1620</v>
      </c>
      <c r="C444" t="s">
        <v>87</v>
      </c>
      <c r="D444">
        <v>32215</v>
      </c>
      <c r="J444" t="s">
        <v>77</v>
      </c>
      <c r="L444" t="s">
        <v>77</v>
      </c>
      <c r="N444" t="s">
        <v>77</v>
      </c>
      <c r="T444" t="s">
        <v>77</v>
      </c>
      <c r="W444" t="s">
        <v>77</v>
      </c>
      <c r="X444" t="s">
        <v>77</v>
      </c>
      <c r="Y444" t="s">
        <v>77</v>
      </c>
      <c r="AA444" t="s">
        <v>77</v>
      </c>
      <c r="AH444" t="s">
        <v>77</v>
      </c>
      <c r="AK444" t="s">
        <v>77</v>
      </c>
      <c r="AL444" t="s">
        <v>77</v>
      </c>
      <c r="AN444" t="s">
        <v>77</v>
      </c>
      <c r="AT444" t="s">
        <v>77</v>
      </c>
      <c r="AU444" t="s">
        <v>77</v>
      </c>
      <c r="AV444" t="s">
        <v>77</v>
      </c>
      <c r="AW444">
        <v>0</v>
      </c>
    </row>
    <row r="445" spans="1:49" x14ac:dyDescent="0.45">
      <c r="A445">
        <v>0</v>
      </c>
      <c r="B445" t="s">
        <v>1620</v>
      </c>
      <c r="C445" t="s">
        <v>74</v>
      </c>
      <c r="D445">
        <v>141755.48000000001</v>
      </c>
      <c r="J445" t="s">
        <v>77</v>
      </c>
      <c r="L445" t="s">
        <v>77</v>
      </c>
      <c r="N445" t="s">
        <v>77</v>
      </c>
      <c r="T445" t="s">
        <v>77</v>
      </c>
      <c r="W445" t="s">
        <v>77</v>
      </c>
      <c r="X445" t="s">
        <v>77</v>
      </c>
      <c r="Y445" t="s">
        <v>77</v>
      </c>
      <c r="AA445" t="s">
        <v>77</v>
      </c>
      <c r="AH445" t="s">
        <v>77</v>
      </c>
      <c r="AK445" t="s">
        <v>77</v>
      </c>
      <c r="AL445" t="s">
        <v>77</v>
      </c>
      <c r="AN445" t="s">
        <v>77</v>
      </c>
      <c r="AT445" t="s">
        <v>77</v>
      </c>
      <c r="AU445" t="s">
        <v>77</v>
      </c>
      <c r="AV445" t="s">
        <v>77</v>
      </c>
      <c r="AW445">
        <v>0</v>
      </c>
    </row>
    <row r="446" spans="1:49" x14ac:dyDescent="0.45">
      <c r="A446">
        <v>1</v>
      </c>
      <c r="B446" t="s">
        <v>1620</v>
      </c>
      <c r="C446" t="s">
        <v>74</v>
      </c>
      <c r="D446">
        <v>274817</v>
      </c>
      <c r="J446" t="s">
        <v>77</v>
      </c>
      <c r="L446" t="s">
        <v>77</v>
      </c>
      <c r="N446" t="s">
        <v>77</v>
      </c>
      <c r="T446" t="s">
        <v>77</v>
      </c>
      <c r="W446" t="s">
        <v>77</v>
      </c>
      <c r="X446" t="s">
        <v>77</v>
      </c>
      <c r="Y446" t="s">
        <v>77</v>
      </c>
      <c r="AA446" t="s">
        <v>77</v>
      </c>
      <c r="AH446" t="s">
        <v>77</v>
      </c>
      <c r="AK446" t="s">
        <v>77</v>
      </c>
      <c r="AL446" t="s">
        <v>77</v>
      </c>
      <c r="AN446" t="s">
        <v>77</v>
      </c>
      <c r="AT446" t="s">
        <v>77</v>
      </c>
      <c r="AU446" t="s">
        <v>77</v>
      </c>
      <c r="AV446" t="s">
        <v>77</v>
      </c>
      <c r="AW446">
        <v>0</v>
      </c>
    </row>
    <row r="447" spans="1:49" x14ac:dyDescent="0.45">
      <c r="A447">
        <v>0</v>
      </c>
      <c r="B447" t="s">
        <v>1620</v>
      </c>
      <c r="C447" t="s">
        <v>74</v>
      </c>
      <c r="D447">
        <v>21245</v>
      </c>
      <c r="J447" t="s">
        <v>77</v>
      </c>
      <c r="L447" t="s">
        <v>77</v>
      </c>
      <c r="N447" t="s">
        <v>77</v>
      </c>
      <c r="T447" t="s">
        <v>77</v>
      </c>
      <c r="W447" t="s">
        <v>77</v>
      </c>
      <c r="X447" t="s">
        <v>77</v>
      </c>
      <c r="Y447" t="s">
        <v>77</v>
      </c>
      <c r="AA447" t="s">
        <v>77</v>
      </c>
      <c r="AH447" t="s">
        <v>77</v>
      </c>
      <c r="AK447" t="s">
        <v>77</v>
      </c>
      <c r="AL447" t="s">
        <v>77</v>
      </c>
      <c r="AN447" t="s">
        <v>77</v>
      </c>
      <c r="AT447" t="s">
        <v>77</v>
      </c>
      <c r="AU447" t="s">
        <v>77</v>
      </c>
      <c r="AV447" t="s">
        <v>77</v>
      </c>
      <c r="AW447">
        <v>0</v>
      </c>
    </row>
    <row r="448" spans="1:49" x14ac:dyDescent="0.45">
      <c r="A448">
        <v>0</v>
      </c>
      <c r="B448" t="s">
        <v>1620</v>
      </c>
      <c r="C448" t="s">
        <v>78</v>
      </c>
      <c r="D448">
        <v>25635</v>
      </c>
      <c r="J448" t="s">
        <v>77</v>
      </c>
      <c r="L448" t="s">
        <v>77</v>
      </c>
      <c r="N448" t="s">
        <v>77</v>
      </c>
      <c r="T448" t="s">
        <v>77</v>
      </c>
      <c r="W448" t="s">
        <v>77</v>
      </c>
      <c r="X448" t="s">
        <v>77</v>
      </c>
      <c r="Y448" t="s">
        <v>77</v>
      </c>
      <c r="AA448" t="s">
        <v>77</v>
      </c>
      <c r="AH448" t="s">
        <v>77</v>
      </c>
      <c r="AK448" t="s">
        <v>77</v>
      </c>
      <c r="AL448" t="s">
        <v>77</v>
      </c>
      <c r="AN448" t="s">
        <v>77</v>
      </c>
      <c r="AT448" t="s">
        <v>77</v>
      </c>
      <c r="AU448" t="s">
        <v>77</v>
      </c>
      <c r="AV448" t="s">
        <v>77</v>
      </c>
      <c r="AW448">
        <v>0</v>
      </c>
    </row>
    <row r="449" spans="1:49" x14ac:dyDescent="0.45">
      <c r="A449">
        <v>0</v>
      </c>
      <c r="B449" t="s">
        <v>1620</v>
      </c>
      <c r="C449" t="s">
        <v>79</v>
      </c>
      <c r="D449">
        <v>39140</v>
      </c>
      <c r="J449" t="s">
        <v>77</v>
      </c>
      <c r="L449" t="s">
        <v>77</v>
      </c>
      <c r="N449" t="s">
        <v>77</v>
      </c>
      <c r="T449" t="s">
        <v>77</v>
      </c>
      <c r="W449" t="s">
        <v>77</v>
      </c>
      <c r="X449" t="s">
        <v>77</v>
      </c>
      <c r="Y449" t="s">
        <v>77</v>
      </c>
      <c r="AA449" t="s">
        <v>77</v>
      </c>
      <c r="AH449" t="s">
        <v>77</v>
      </c>
      <c r="AK449" t="s">
        <v>77</v>
      </c>
      <c r="AL449" t="s">
        <v>77</v>
      </c>
      <c r="AN449" t="s">
        <v>77</v>
      </c>
      <c r="AT449" t="s">
        <v>77</v>
      </c>
      <c r="AU449" t="s">
        <v>77</v>
      </c>
      <c r="AV449" t="s">
        <v>77</v>
      </c>
      <c r="AW449">
        <v>0</v>
      </c>
    </row>
    <row r="450" spans="1:49" x14ac:dyDescent="0.45">
      <c r="A450">
        <v>1</v>
      </c>
      <c r="B450" t="s">
        <v>1620</v>
      </c>
      <c r="C450" t="s">
        <v>79</v>
      </c>
      <c r="D450">
        <v>31763</v>
      </c>
      <c r="J450" t="s">
        <v>77</v>
      </c>
      <c r="L450" t="s">
        <v>77</v>
      </c>
      <c r="N450" t="s">
        <v>77</v>
      </c>
      <c r="T450" t="s">
        <v>77</v>
      </c>
      <c r="W450" t="s">
        <v>77</v>
      </c>
      <c r="X450" t="s">
        <v>77</v>
      </c>
      <c r="Y450" t="s">
        <v>77</v>
      </c>
      <c r="AA450" t="s">
        <v>77</v>
      </c>
      <c r="AH450" t="s">
        <v>77</v>
      </c>
      <c r="AK450" t="s">
        <v>77</v>
      </c>
      <c r="AL450" t="s">
        <v>77</v>
      </c>
      <c r="AN450" t="s">
        <v>77</v>
      </c>
      <c r="AT450" t="s">
        <v>77</v>
      </c>
      <c r="AU450" t="s">
        <v>77</v>
      </c>
      <c r="AV450" t="s">
        <v>77</v>
      </c>
      <c r="AW450">
        <v>0</v>
      </c>
    </row>
    <row r="451" spans="1:49" x14ac:dyDescent="0.45">
      <c r="A451">
        <v>1</v>
      </c>
      <c r="B451" t="s">
        <v>1620</v>
      </c>
      <c r="C451" t="s">
        <v>80</v>
      </c>
      <c r="D451">
        <v>61553</v>
      </c>
      <c r="J451" t="s">
        <v>77</v>
      </c>
      <c r="L451" t="s">
        <v>77</v>
      </c>
      <c r="N451" t="s">
        <v>77</v>
      </c>
      <c r="T451" t="s">
        <v>77</v>
      </c>
      <c r="W451" t="s">
        <v>77</v>
      </c>
      <c r="X451" t="s">
        <v>77</v>
      </c>
      <c r="Y451" t="s">
        <v>77</v>
      </c>
      <c r="AA451" t="s">
        <v>77</v>
      </c>
      <c r="AH451" t="s">
        <v>77</v>
      </c>
      <c r="AK451" t="s">
        <v>77</v>
      </c>
      <c r="AL451" t="s">
        <v>77</v>
      </c>
      <c r="AN451" t="s">
        <v>77</v>
      </c>
      <c r="AT451" t="s">
        <v>77</v>
      </c>
      <c r="AU451" t="s">
        <v>77</v>
      </c>
      <c r="AV451" t="s">
        <v>77</v>
      </c>
      <c r="AW451">
        <v>0</v>
      </c>
    </row>
    <row r="452" spans="1:49" x14ac:dyDescent="0.45">
      <c r="A452">
        <v>0</v>
      </c>
      <c r="B452" t="s">
        <v>1620</v>
      </c>
      <c r="C452" t="s">
        <v>80</v>
      </c>
      <c r="D452">
        <v>75184</v>
      </c>
      <c r="J452" t="s">
        <v>77</v>
      </c>
      <c r="L452" t="s">
        <v>77</v>
      </c>
      <c r="N452" t="s">
        <v>77</v>
      </c>
      <c r="T452" t="s">
        <v>77</v>
      </c>
      <c r="W452" t="s">
        <v>77</v>
      </c>
      <c r="X452" t="s">
        <v>77</v>
      </c>
      <c r="Y452" t="s">
        <v>77</v>
      </c>
      <c r="AA452" t="s">
        <v>77</v>
      </c>
      <c r="AH452" t="s">
        <v>77</v>
      </c>
      <c r="AK452" t="s">
        <v>77</v>
      </c>
      <c r="AL452" t="s">
        <v>77</v>
      </c>
      <c r="AN452" t="s">
        <v>77</v>
      </c>
      <c r="AT452" t="s">
        <v>77</v>
      </c>
      <c r="AU452" t="s">
        <v>77</v>
      </c>
      <c r="AV452" t="s">
        <v>77</v>
      </c>
      <c r="AW452">
        <v>0</v>
      </c>
    </row>
    <row r="453" spans="1:49" x14ac:dyDescent="0.45">
      <c r="A453">
        <v>0</v>
      </c>
      <c r="B453" t="s">
        <v>1620</v>
      </c>
      <c r="C453" t="s">
        <v>80</v>
      </c>
      <c r="D453">
        <v>75885</v>
      </c>
      <c r="J453" t="s">
        <v>77</v>
      </c>
      <c r="L453" t="s">
        <v>77</v>
      </c>
      <c r="N453" t="s">
        <v>77</v>
      </c>
      <c r="T453" t="s">
        <v>77</v>
      </c>
      <c r="W453" t="s">
        <v>77</v>
      </c>
      <c r="X453" t="s">
        <v>77</v>
      </c>
      <c r="Y453" t="s">
        <v>77</v>
      </c>
      <c r="AA453" t="s">
        <v>77</v>
      </c>
      <c r="AH453" t="s">
        <v>77</v>
      </c>
      <c r="AK453" t="s">
        <v>77</v>
      </c>
      <c r="AL453" t="s">
        <v>77</v>
      </c>
      <c r="AN453" t="s">
        <v>77</v>
      </c>
      <c r="AT453" t="s">
        <v>77</v>
      </c>
      <c r="AU453" t="s">
        <v>77</v>
      </c>
      <c r="AV453" t="s">
        <v>77</v>
      </c>
      <c r="AW453">
        <v>0</v>
      </c>
    </row>
    <row r="454" spans="1:49" x14ac:dyDescent="0.45">
      <c r="A454">
        <v>0</v>
      </c>
      <c r="B454" t="s">
        <v>1620</v>
      </c>
      <c r="C454" t="s">
        <v>83</v>
      </c>
      <c r="D454">
        <v>21590</v>
      </c>
      <c r="J454" t="s">
        <v>77</v>
      </c>
      <c r="L454" t="s">
        <v>77</v>
      </c>
      <c r="N454" t="s">
        <v>77</v>
      </c>
      <c r="T454" t="s">
        <v>77</v>
      </c>
      <c r="W454" t="s">
        <v>77</v>
      </c>
      <c r="X454" t="s">
        <v>77</v>
      </c>
      <c r="Y454" t="s">
        <v>77</v>
      </c>
      <c r="AA454" t="s">
        <v>77</v>
      </c>
      <c r="AH454" t="s">
        <v>77</v>
      </c>
      <c r="AK454" t="s">
        <v>77</v>
      </c>
      <c r="AL454" t="s">
        <v>77</v>
      </c>
      <c r="AN454" t="s">
        <v>77</v>
      </c>
      <c r="AT454" t="s">
        <v>77</v>
      </c>
      <c r="AU454" t="s">
        <v>77</v>
      </c>
      <c r="AV454" t="s">
        <v>77</v>
      </c>
      <c r="AW454">
        <v>0</v>
      </c>
    </row>
    <row r="455" spans="1:49" x14ac:dyDescent="0.45">
      <c r="A455">
        <v>1</v>
      </c>
      <c r="B455" t="s">
        <v>1620</v>
      </c>
      <c r="C455" t="s">
        <v>84</v>
      </c>
      <c r="D455">
        <v>22767</v>
      </c>
      <c r="J455" t="s">
        <v>77</v>
      </c>
      <c r="L455" t="s">
        <v>77</v>
      </c>
      <c r="N455" t="s">
        <v>77</v>
      </c>
      <c r="T455" t="s">
        <v>77</v>
      </c>
      <c r="W455" t="s">
        <v>77</v>
      </c>
      <c r="X455" t="s">
        <v>77</v>
      </c>
      <c r="Y455" t="s">
        <v>77</v>
      </c>
      <c r="AA455" t="s">
        <v>77</v>
      </c>
      <c r="AH455" t="s">
        <v>77</v>
      </c>
      <c r="AK455" t="s">
        <v>77</v>
      </c>
      <c r="AL455" t="s">
        <v>77</v>
      </c>
      <c r="AN455" t="s">
        <v>77</v>
      </c>
      <c r="AT455" t="s">
        <v>77</v>
      </c>
      <c r="AU455" t="s">
        <v>77</v>
      </c>
      <c r="AV455" t="s">
        <v>77</v>
      </c>
      <c r="AW455">
        <v>0</v>
      </c>
    </row>
    <row r="456" spans="1:49" x14ac:dyDescent="0.45">
      <c r="A456">
        <v>0</v>
      </c>
      <c r="B456" t="s">
        <v>1625</v>
      </c>
      <c r="C456" t="s">
        <v>74</v>
      </c>
      <c r="D456">
        <v>693643.72</v>
      </c>
      <c r="J456" t="s">
        <v>77</v>
      </c>
      <c r="L456" t="s">
        <v>77</v>
      </c>
      <c r="N456" t="s">
        <v>77</v>
      </c>
      <c r="T456" t="s">
        <v>77</v>
      </c>
      <c r="W456" t="s">
        <v>77</v>
      </c>
      <c r="X456" t="s">
        <v>77</v>
      </c>
      <c r="Y456" t="s">
        <v>77</v>
      </c>
      <c r="AA456" t="s">
        <v>77</v>
      </c>
      <c r="AH456" t="s">
        <v>77</v>
      </c>
      <c r="AK456" t="s">
        <v>77</v>
      </c>
      <c r="AL456" t="s">
        <v>77</v>
      </c>
      <c r="AN456" t="s">
        <v>77</v>
      </c>
      <c r="AT456" t="s">
        <v>77</v>
      </c>
      <c r="AU456" t="s">
        <v>77</v>
      </c>
      <c r="AV456" t="s">
        <v>77</v>
      </c>
      <c r="AW456">
        <v>693643.72</v>
      </c>
    </row>
    <row r="457" spans="1:49" x14ac:dyDescent="0.45">
      <c r="A457">
        <v>0</v>
      </c>
      <c r="B457" t="s">
        <v>1625</v>
      </c>
      <c r="C457" t="s">
        <v>74</v>
      </c>
      <c r="D457">
        <v>761179.23</v>
      </c>
      <c r="J457" t="s">
        <v>77</v>
      </c>
      <c r="L457" t="s">
        <v>77</v>
      </c>
      <c r="N457" t="s">
        <v>77</v>
      </c>
      <c r="T457" t="s">
        <v>77</v>
      </c>
      <c r="W457" t="s">
        <v>77</v>
      </c>
      <c r="X457" t="s">
        <v>77</v>
      </c>
      <c r="Y457" t="s">
        <v>77</v>
      </c>
      <c r="AA457" t="s">
        <v>77</v>
      </c>
      <c r="AH457" t="s">
        <v>77</v>
      </c>
      <c r="AK457" t="s">
        <v>77</v>
      </c>
      <c r="AL457" t="s">
        <v>77</v>
      </c>
      <c r="AN457" t="s">
        <v>77</v>
      </c>
      <c r="AT457" t="s">
        <v>77</v>
      </c>
      <c r="AU457" t="s">
        <v>77</v>
      </c>
      <c r="AV457" t="s">
        <v>77</v>
      </c>
      <c r="AW457">
        <v>761179.23</v>
      </c>
    </row>
    <row r="458" spans="1:49" x14ac:dyDescent="0.45">
      <c r="A458">
        <v>0</v>
      </c>
      <c r="B458" t="s">
        <v>1625</v>
      </c>
      <c r="C458" t="s">
        <v>74</v>
      </c>
      <c r="D458">
        <v>689502.57</v>
      </c>
      <c r="J458" t="s">
        <v>77</v>
      </c>
      <c r="L458" t="s">
        <v>77</v>
      </c>
      <c r="N458" t="s">
        <v>77</v>
      </c>
      <c r="T458" t="s">
        <v>77</v>
      </c>
      <c r="W458" t="s">
        <v>77</v>
      </c>
      <c r="X458" t="s">
        <v>77</v>
      </c>
      <c r="Y458" t="s">
        <v>77</v>
      </c>
      <c r="AA458" t="s">
        <v>77</v>
      </c>
      <c r="AH458" t="s">
        <v>77</v>
      </c>
      <c r="AK458" t="s">
        <v>77</v>
      </c>
      <c r="AL458" t="s">
        <v>77</v>
      </c>
      <c r="AN458" t="s">
        <v>77</v>
      </c>
      <c r="AT458" t="s">
        <v>77</v>
      </c>
      <c r="AU458" t="s">
        <v>77</v>
      </c>
      <c r="AV458" t="s">
        <v>77</v>
      </c>
      <c r="AW458">
        <v>689502.57</v>
      </c>
    </row>
    <row r="459" spans="1:49" x14ac:dyDescent="0.45">
      <c r="A459">
        <v>0</v>
      </c>
      <c r="B459" t="s">
        <v>1625</v>
      </c>
      <c r="C459" t="s">
        <v>74</v>
      </c>
      <c r="D459">
        <v>699839.43</v>
      </c>
      <c r="J459" t="s">
        <v>77</v>
      </c>
      <c r="L459" t="s">
        <v>77</v>
      </c>
      <c r="N459" t="s">
        <v>77</v>
      </c>
      <c r="T459" t="s">
        <v>77</v>
      </c>
      <c r="W459" t="s">
        <v>77</v>
      </c>
      <c r="X459" t="s">
        <v>77</v>
      </c>
      <c r="Y459" t="s">
        <v>77</v>
      </c>
      <c r="AA459" t="s">
        <v>77</v>
      </c>
      <c r="AH459" t="s">
        <v>77</v>
      </c>
      <c r="AK459" t="s">
        <v>77</v>
      </c>
      <c r="AL459" t="s">
        <v>77</v>
      </c>
      <c r="AN459" t="s">
        <v>77</v>
      </c>
      <c r="AT459" t="s">
        <v>77</v>
      </c>
      <c r="AU459" t="s">
        <v>77</v>
      </c>
      <c r="AV459" t="s">
        <v>77</v>
      </c>
      <c r="AW459">
        <v>699839.43</v>
      </c>
    </row>
    <row r="460" spans="1:49" x14ac:dyDescent="0.45">
      <c r="A460">
        <v>1</v>
      </c>
      <c r="B460" t="s">
        <v>1625</v>
      </c>
      <c r="C460" t="s">
        <v>74</v>
      </c>
      <c r="D460">
        <v>645364</v>
      </c>
      <c r="E460">
        <v>22300</v>
      </c>
      <c r="F460">
        <v>0</v>
      </c>
      <c r="H460">
        <v>4000</v>
      </c>
      <c r="J460" t="s">
        <v>77</v>
      </c>
      <c r="L460" t="s">
        <v>77</v>
      </c>
      <c r="N460" t="s">
        <v>77</v>
      </c>
      <c r="Q460">
        <v>45000</v>
      </c>
      <c r="S460">
        <v>0</v>
      </c>
      <c r="T460" t="s">
        <v>77</v>
      </c>
      <c r="U460">
        <v>2500</v>
      </c>
      <c r="V460">
        <v>14500</v>
      </c>
      <c r="W460" t="s">
        <v>77</v>
      </c>
      <c r="X460" t="s">
        <v>77</v>
      </c>
      <c r="Y460" t="s">
        <v>77</v>
      </c>
      <c r="Z460">
        <v>27700</v>
      </c>
      <c r="AA460" t="s">
        <v>77</v>
      </c>
      <c r="AB460">
        <v>307150</v>
      </c>
      <c r="AC460">
        <v>0</v>
      </c>
      <c r="AD460">
        <v>9500</v>
      </c>
      <c r="AE460">
        <v>0</v>
      </c>
      <c r="AH460" t="s">
        <v>77</v>
      </c>
      <c r="AI460">
        <v>0</v>
      </c>
      <c r="AK460" t="s">
        <v>77</v>
      </c>
      <c r="AL460" t="s">
        <v>77</v>
      </c>
      <c r="AN460" t="s">
        <v>77</v>
      </c>
      <c r="AS460">
        <v>0</v>
      </c>
      <c r="AT460" t="s">
        <v>77</v>
      </c>
      <c r="AU460" t="s">
        <v>77</v>
      </c>
      <c r="AV460" t="s">
        <v>77</v>
      </c>
      <c r="AW460">
        <v>0</v>
      </c>
    </row>
    <row r="461" spans="1:49" x14ac:dyDescent="0.45">
      <c r="A461">
        <v>0</v>
      </c>
      <c r="B461" t="s">
        <v>1625</v>
      </c>
      <c r="C461" t="s">
        <v>74</v>
      </c>
      <c r="D461">
        <v>133910</v>
      </c>
      <c r="J461" t="s">
        <v>77</v>
      </c>
      <c r="L461" t="s">
        <v>77</v>
      </c>
      <c r="N461" t="s">
        <v>77</v>
      </c>
      <c r="T461" t="s">
        <v>77</v>
      </c>
      <c r="W461" t="s">
        <v>77</v>
      </c>
      <c r="X461" t="s">
        <v>77</v>
      </c>
      <c r="Y461" t="s">
        <v>77</v>
      </c>
      <c r="AA461" t="s">
        <v>77</v>
      </c>
      <c r="AH461" t="s">
        <v>77</v>
      </c>
      <c r="AK461" t="s">
        <v>77</v>
      </c>
      <c r="AL461" t="s">
        <v>77</v>
      </c>
      <c r="AN461" t="s">
        <v>77</v>
      </c>
      <c r="AT461" t="s">
        <v>77</v>
      </c>
      <c r="AU461" t="s">
        <v>77</v>
      </c>
      <c r="AV461" t="s">
        <v>77</v>
      </c>
      <c r="AW461">
        <v>0</v>
      </c>
    </row>
    <row r="462" spans="1:49" x14ac:dyDescent="0.45">
      <c r="A462">
        <v>0</v>
      </c>
      <c r="B462" t="s">
        <v>1625</v>
      </c>
      <c r="C462" t="s">
        <v>74</v>
      </c>
      <c r="D462">
        <v>6120</v>
      </c>
      <c r="J462" t="s">
        <v>77</v>
      </c>
      <c r="L462" t="s">
        <v>77</v>
      </c>
      <c r="N462" t="s">
        <v>77</v>
      </c>
      <c r="T462" t="s">
        <v>77</v>
      </c>
      <c r="W462" t="s">
        <v>77</v>
      </c>
      <c r="X462" t="s">
        <v>77</v>
      </c>
      <c r="Y462" t="s">
        <v>77</v>
      </c>
      <c r="AA462" t="s">
        <v>77</v>
      </c>
      <c r="AH462" t="s">
        <v>77</v>
      </c>
      <c r="AK462" t="s">
        <v>77</v>
      </c>
      <c r="AL462" t="s">
        <v>77</v>
      </c>
      <c r="AN462" t="s">
        <v>77</v>
      </c>
      <c r="AT462" t="s">
        <v>77</v>
      </c>
      <c r="AU462" t="s">
        <v>77</v>
      </c>
      <c r="AV462" t="s">
        <v>77</v>
      </c>
      <c r="AW462">
        <v>0</v>
      </c>
    </row>
    <row r="463" spans="1:49" x14ac:dyDescent="0.45">
      <c r="A463">
        <v>0</v>
      </c>
      <c r="B463" t="s">
        <v>1625</v>
      </c>
      <c r="C463" t="s">
        <v>74</v>
      </c>
      <c r="D463">
        <v>20000</v>
      </c>
      <c r="J463" t="s">
        <v>77</v>
      </c>
      <c r="L463" t="s">
        <v>77</v>
      </c>
      <c r="N463" t="s">
        <v>77</v>
      </c>
      <c r="T463" t="s">
        <v>77</v>
      </c>
      <c r="W463" t="s">
        <v>77</v>
      </c>
      <c r="X463" t="s">
        <v>77</v>
      </c>
      <c r="Y463" t="s">
        <v>77</v>
      </c>
      <c r="AA463" t="s">
        <v>77</v>
      </c>
      <c r="AH463" t="s">
        <v>77</v>
      </c>
      <c r="AK463" t="s">
        <v>77</v>
      </c>
      <c r="AL463" t="s">
        <v>77</v>
      </c>
      <c r="AN463" t="s">
        <v>77</v>
      </c>
      <c r="AT463" t="s">
        <v>77</v>
      </c>
      <c r="AU463" t="s">
        <v>77</v>
      </c>
      <c r="AV463" t="s">
        <v>77</v>
      </c>
      <c r="AW463">
        <v>0</v>
      </c>
    </row>
    <row r="464" spans="1:49" x14ac:dyDescent="0.45">
      <c r="A464">
        <v>0</v>
      </c>
      <c r="B464" t="s">
        <v>1623</v>
      </c>
      <c r="C464" t="s">
        <v>74</v>
      </c>
      <c r="D464">
        <v>1239026</v>
      </c>
      <c r="J464" t="s">
        <v>77</v>
      </c>
      <c r="L464" t="s">
        <v>77</v>
      </c>
      <c r="N464" t="s">
        <v>77</v>
      </c>
      <c r="T464" t="s">
        <v>77</v>
      </c>
      <c r="W464" t="s">
        <v>77</v>
      </c>
      <c r="X464" t="s">
        <v>77</v>
      </c>
      <c r="Y464" t="s">
        <v>77</v>
      </c>
      <c r="AA464" t="s">
        <v>77</v>
      </c>
      <c r="AH464" t="s">
        <v>77</v>
      </c>
      <c r="AK464" t="s">
        <v>77</v>
      </c>
      <c r="AL464" t="s">
        <v>77</v>
      </c>
      <c r="AN464" t="s">
        <v>77</v>
      </c>
      <c r="AT464" t="s">
        <v>77</v>
      </c>
      <c r="AU464" t="s">
        <v>77</v>
      </c>
      <c r="AV464" t="s">
        <v>77</v>
      </c>
      <c r="AW464">
        <v>0</v>
      </c>
    </row>
    <row r="465" spans="1:49" x14ac:dyDescent="0.45">
      <c r="A465">
        <v>0</v>
      </c>
      <c r="B465" t="s">
        <v>1623</v>
      </c>
      <c r="C465" t="s">
        <v>74</v>
      </c>
      <c r="D465">
        <v>100047</v>
      </c>
      <c r="J465" t="s">
        <v>77</v>
      </c>
      <c r="L465" t="s">
        <v>77</v>
      </c>
      <c r="N465" t="s">
        <v>77</v>
      </c>
      <c r="T465" t="s">
        <v>77</v>
      </c>
      <c r="W465" t="s">
        <v>77</v>
      </c>
      <c r="X465" t="s">
        <v>77</v>
      </c>
      <c r="Y465" t="s">
        <v>77</v>
      </c>
      <c r="AA465" t="s">
        <v>77</v>
      </c>
      <c r="AH465" t="s">
        <v>77</v>
      </c>
      <c r="AK465" t="s">
        <v>77</v>
      </c>
      <c r="AL465" t="s">
        <v>77</v>
      </c>
      <c r="AN465" t="s">
        <v>77</v>
      </c>
      <c r="AT465" t="s">
        <v>77</v>
      </c>
      <c r="AU465" t="s">
        <v>77</v>
      </c>
      <c r="AV465" t="s">
        <v>77</v>
      </c>
      <c r="AW465">
        <v>0</v>
      </c>
    </row>
    <row r="466" spans="1:49" x14ac:dyDescent="0.45">
      <c r="A466">
        <v>0</v>
      </c>
      <c r="B466" t="s">
        <v>1623</v>
      </c>
      <c r="C466" t="s">
        <v>74</v>
      </c>
      <c r="D466">
        <v>370010</v>
      </c>
      <c r="J466" t="s">
        <v>77</v>
      </c>
      <c r="L466" t="s">
        <v>77</v>
      </c>
      <c r="N466" t="s">
        <v>77</v>
      </c>
      <c r="T466" t="s">
        <v>77</v>
      </c>
      <c r="W466" t="s">
        <v>77</v>
      </c>
      <c r="X466" t="s">
        <v>77</v>
      </c>
      <c r="Y466" t="s">
        <v>77</v>
      </c>
      <c r="AA466" t="s">
        <v>77</v>
      </c>
      <c r="AH466" t="s">
        <v>77</v>
      </c>
      <c r="AK466" t="s">
        <v>77</v>
      </c>
      <c r="AL466" t="s">
        <v>77</v>
      </c>
      <c r="AN466" t="s">
        <v>77</v>
      </c>
      <c r="AT466" t="s">
        <v>77</v>
      </c>
      <c r="AU466" t="s">
        <v>77</v>
      </c>
      <c r="AV466" t="s">
        <v>77</v>
      </c>
      <c r="AW466">
        <v>0</v>
      </c>
    </row>
    <row r="467" spans="1:49" x14ac:dyDescent="0.45">
      <c r="A467">
        <v>0</v>
      </c>
      <c r="B467" t="s">
        <v>1623</v>
      </c>
      <c r="C467" t="s">
        <v>74</v>
      </c>
      <c r="D467">
        <v>522073</v>
      </c>
      <c r="J467" t="s">
        <v>77</v>
      </c>
      <c r="L467" t="s">
        <v>77</v>
      </c>
      <c r="N467" t="s">
        <v>77</v>
      </c>
      <c r="T467" t="s">
        <v>77</v>
      </c>
      <c r="W467" t="s">
        <v>77</v>
      </c>
      <c r="X467" t="s">
        <v>77</v>
      </c>
      <c r="Y467" t="s">
        <v>77</v>
      </c>
      <c r="AA467" t="s">
        <v>77</v>
      </c>
      <c r="AH467" t="s">
        <v>77</v>
      </c>
      <c r="AK467" t="s">
        <v>77</v>
      </c>
      <c r="AL467" t="s">
        <v>77</v>
      </c>
      <c r="AN467" t="s">
        <v>77</v>
      </c>
      <c r="AT467" t="s">
        <v>77</v>
      </c>
      <c r="AU467" t="s">
        <v>77</v>
      </c>
      <c r="AV467" t="s">
        <v>77</v>
      </c>
      <c r="AW467">
        <v>0</v>
      </c>
    </row>
    <row r="468" spans="1:49" x14ac:dyDescent="0.45">
      <c r="A468">
        <v>0</v>
      </c>
      <c r="B468" t="s">
        <v>1623</v>
      </c>
      <c r="C468" t="s">
        <v>74</v>
      </c>
      <c r="D468">
        <v>756036</v>
      </c>
      <c r="J468" t="s">
        <v>77</v>
      </c>
      <c r="L468" t="s">
        <v>77</v>
      </c>
      <c r="N468" t="s">
        <v>77</v>
      </c>
      <c r="T468" t="s">
        <v>77</v>
      </c>
      <c r="W468" t="s">
        <v>77</v>
      </c>
      <c r="X468" t="s">
        <v>77</v>
      </c>
      <c r="Y468" t="s">
        <v>77</v>
      </c>
      <c r="AA468" t="s">
        <v>77</v>
      </c>
      <c r="AH468" t="s">
        <v>77</v>
      </c>
      <c r="AK468" t="s">
        <v>77</v>
      </c>
      <c r="AL468" t="s">
        <v>77</v>
      </c>
      <c r="AN468" t="s">
        <v>77</v>
      </c>
      <c r="AT468" t="s">
        <v>77</v>
      </c>
      <c r="AU468" t="s">
        <v>77</v>
      </c>
      <c r="AV468" t="s">
        <v>77</v>
      </c>
      <c r="AW468">
        <v>0</v>
      </c>
    </row>
    <row r="469" spans="1:49" x14ac:dyDescent="0.45">
      <c r="A469">
        <v>0</v>
      </c>
      <c r="B469" t="s">
        <v>1623</v>
      </c>
      <c r="C469" t="s">
        <v>74</v>
      </c>
      <c r="D469">
        <v>1699979</v>
      </c>
      <c r="J469" t="s">
        <v>77</v>
      </c>
      <c r="L469" t="s">
        <v>77</v>
      </c>
      <c r="N469" t="s">
        <v>77</v>
      </c>
      <c r="T469" t="s">
        <v>77</v>
      </c>
      <c r="W469" t="s">
        <v>77</v>
      </c>
      <c r="X469" t="s">
        <v>77</v>
      </c>
      <c r="Y469" t="s">
        <v>77</v>
      </c>
      <c r="AA469" t="s">
        <v>77</v>
      </c>
      <c r="AH469" t="s">
        <v>77</v>
      </c>
      <c r="AK469" t="s">
        <v>77</v>
      </c>
      <c r="AL469" t="s">
        <v>77</v>
      </c>
      <c r="AN469" t="s">
        <v>77</v>
      </c>
      <c r="AT469" t="s">
        <v>77</v>
      </c>
      <c r="AU469" t="s">
        <v>77</v>
      </c>
      <c r="AV469" t="s">
        <v>77</v>
      </c>
      <c r="AW469">
        <v>0</v>
      </c>
    </row>
    <row r="470" spans="1:49" x14ac:dyDescent="0.45">
      <c r="A470">
        <v>0</v>
      </c>
      <c r="B470" t="s">
        <v>1623</v>
      </c>
      <c r="C470" t="s">
        <v>74</v>
      </c>
      <c r="D470">
        <v>1857970</v>
      </c>
      <c r="J470" t="s">
        <v>77</v>
      </c>
      <c r="L470" t="s">
        <v>77</v>
      </c>
      <c r="N470" t="s">
        <v>77</v>
      </c>
      <c r="T470" t="s">
        <v>77</v>
      </c>
      <c r="W470" t="s">
        <v>77</v>
      </c>
      <c r="X470" t="s">
        <v>77</v>
      </c>
      <c r="Y470" t="s">
        <v>77</v>
      </c>
      <c r="AA470" t="s">
        <v>77</v>
      </c>
      <c r="AH470" t="s">
        <v>77</v>
      </c>
      <c r="AK470" t="s">
        <v>77</v>
      </c>
      <c r="AL470" t="s">
        <v>77</v>
      </c>
      <c r="AN470" t="s">
        <v>77</v>
      </c>
      <c r="AT470" t="s">
        <v>77</v>
      </c>
      <c r="AU470" t="s">
        <v>77</v>
      </c>
      <c r="AV470" t="s">
        <v>77</v>
      </c>
      <c r="AW470">
        <v>0</v>
      </c>
    </row>
    <row r="471" spans="1:49" x14ac:dyDescent="0.45">
      <c r="A471">
        <v>0</v>
      </c>
      <c r="B471" t="s">
        <v>1623</v>
      </c>
      <c r="C471" t="s">
        <v>74</v>
      </c>
      <c r="D471">
        <v>2107661</v>
      </c>
      <c r="J471" t="s">
        <v>77</v>
      </c>
      <c r="L471" t="s">
        <v>77</v>
      </c>
      <c r="N471" t="s">
        <v>77</v>
      </c>
      <c r="T471" t="s">
        <v>77</v>
      </c>
      <c r="W471" t="s">
        <v>77</v>
      </c>
      <c r="X471" t="s">
        <v>77</v>
      </c>
      <c r="Y471" t="s">
        <v>77</v>
      </c>
      <c r="AA471" t="s">
        <v>77</v>
      </c>
      <c r="AH471" t="s">
        <v>77</v>
      </c>
      <c r="AK471" t="s">
        <v>77</v>
      </c>
      <c r="AL471" t="s">
        <v>77</v>
      </c>
      <c r="AN471" t="s">
        <v>77</v>
      </c>
      <c r="AT471" t="s">
        <v>77</v>
      </c>
      <c r="AU471" t="s">
        <v>77</v>
      </c>
      <c r="AV471" t="s">
        <v>77</v>
      </c>
      <c r="AW471">
        <v>0</v>
      </c>
    </row>
    <row r="472" spans="1:49" x14ac:dyDescent="0.45">
      <c r="A472">
        <v>0</v>
      </c>
      <c r="B472" t="s">
        <v>1623</v>
      </c>
      <c r="C472" t="s">
        <v>74</v>
      </c>
      <c r="D472">
        <v>2017518</v>
      </c>
      <c r="J472" t="s">
        <v>77</v>
      </c>
      <c r="L472" t="s">
        <v>77</v>
      </c>
      <c r="N472" t="s">
        <v>77</v>
      </c>
      <c r="T472" t="s">
        <v>77</v>
      </c>
      <c r="W472" t="s">
        <v>77</v>
      </c>
      <c r="X472" t="s">
        <v>77</v>
      </c>
      <c r="Y472" t="s">
        <v>77</v>
      </c>
      <c r="AA472" t="s">
        <v>77</v>
      </c>
      <c r="AH472" t="s">
        <v>77</v>
      </c>
      <c r="AK472" t="s">
        <v>77</v>
      </c>
      <c r="AL472" t="s">
        <v>77</v>
      </c>
      <c r="AN472" t="s">
        <v>77</v>
      </c>
      <c r="AT472" t="s">
        <v>77</v>
      </c>
      <c r="AU472" t="s">
        <v>77</v>
      </c>
      <c r="AV472" t="s">
        <v>77</v>
      </c>
      <c r="AW472">
        <v>0</v>
      </c>
    </row>
    <row r="473" spans="1:49" x14ac:dyDescent="0.45">
      <c r="A473">
        <v>0</v>
      </c>
      <c r="B473" t="s">
        <v>1623</v>
      </c>
      <c r="C473" t="s">
        <v>74</v>
      </c>
      <c r="D473">
        <v>1844578</v>
      </c>
      <c r="J473" t="s">
        <v>77</v>
      </c>
      <c r="L473" t="s">
        <v>77</v>
      </c>
      <c r="N473" t="s">
        <v>77</v>
      </c>
      <c r="T473" t="s">
        <v>77</v>
      </c>
      <c r="W473" t="s">
        <v>77</v>
      </c>
      <c r="X473" t="s">
        <v>77</v>
      </c>
      <c r="Y473" t="s">
        <v>77</v>
      </c>
      <c r="AA473" t="s">
        <v>77</v>
      </c>
      <c r="AH473" t="s">
        <v>77</v>
      </c>
      <c r="AK473" t="s">
        <v>77</v>
      </c>
      <c r="AL473" t="s">
        <v>77</v>
      </c>
      <c r="AN473" t="s">
        <v>77</v>
      </c>
      <c r="AT473" t="s">
        <v>77</v>
      </c>
      <c r="AU473" t="s">
        <v>77</v>
      </c>
      <c r="AV473" t="s">
        <v>77</v>
      </c>
      <c r="AW473">
        <v>0</v>
      </c>
    </row>
    <row r="474" spans="1:49" x14ac:dyDescent="0.45">
      <c r="A474">
        <v>0</v>
      </c>
      <c r="B474" t="s">
        <v>1623</v>
      </c>
      <c r="C474" t="s">
        <v>74</v>
      </c>
      <c r="D474">
        <v>2237844</v>
      </c>
      <c r="J474" t="s">
        <v>77</v>
      </c>
      <c r="L474" t="s">
        <v>77</v>
      </c>
      <c r="N474" t="s">
        <v>77</v>
      </c>
      <c r="T474" t="s">
        <v>77</v>
      </c>
      <c r="W474" t="s">
        <v>77</v>
      </c>
      <c r="X474" t="s">
        <v>77</v>
      </c>
      <c r="Y474" t="s">
        <v>77</v>
      </c>
      <c r="AA474" t="s">
        <v>77</v>
      </c>
      <c r="AH474" t="s">
        <v>77</v>
      </c>
      <c r="AK474" t="s">
        <v>77</v>
      </c>
      <c r="AL474" t="s">
        <v>77</v>
      </c>
      <c r="AN474" t="s">
        <v>77</v>
      </c>
      <c r="AT474" t="s">
        <v>77</v>
      </c>
      <c r="AU474" t="s">
        <v>77</v>
      </c>
      <c r="AV474" t="s">
        <v>77</v>
      </c>
      <c r="AW474">
        <v>0</v>
      </c>
    </row>
    <row r="475" spans="1:49" x14ac:dyDescent="0.45">
      <c r="A475">
        <v>0</v>
      </c>
      <c r="B475" t="s">
        <v>1623</v>
      </c>
      <c r="C475" t="s">
        <v>74</v>
      </c>
      <c r="D475">
        <v>2704140</v>
      </c>
      <c r="J475" t="s">
        <v>77</v>
      </c>
      <c r="L475" t="s">
        <v>77</v>
      </c>
      <c r="N475" t="s">
        <v>77</v>
      </c>
      <c r="T475" t="s">
        <v>77</v>
      </c>
      <c r="W475" t="s">
        <v>77</v>
      </c>
      <c r="X475" t="s">
        <v>77</v>
      </c>
      <c r="Y475" t="s">
        <v>77</v>
      </c>
      <c r="AA475" t="s">
        <v>77</v>
      </c>
      <c r="AH475" t="s">
        <v>77</v>
      </c>
      <c r="AK475" t="s">
        <v>77</v>
      </c>
      <c r="AL475" t="s">
        <v>77</v>
      </c>
      <c r="AN475" t="s">
        <v>77</v>
      </c>
      <c r="AT475" t="s">
        <v>77</v>
      </c>
      <c r="AU475" t="s">
        <v>77</v>
      </c>
      <c r="AV475" t="s">
        <v>77</v>
      </c>
      <c r="AW475">
        <v>0</v>
      </c>
    </row>
    <row r="476" spans="1:49" x14ac:dyDescent="0.45">
      <c r="A476">
        <v>0</v>
      </c>
      <c r="B476" t="s">
        <v>1623</v>
      </c>
      <c r="C476" t="s">
        <v>74</v>
      </c>
      <c r="D476">
        <v>2103934</v>
      </c>
      <c r="J476" t="s">
        <v>77</v>
      </c>
      <c r="L476" t="s">
        <v>77</v>
      </c>
      <c r="N476" t="s">
        <v>77</v>
      </c>
      <c r="T476" t="s">
        <v>77</v>
      </c>
      <c r="W476" t="s">
        <v>77</v>
      </c>
      <c r="X476" t="s">
        <v>77</v>
      </c>
      <c r="Y476" t="s">
        <v>77</v>
      </c>
      <c r="AA476" t="s">
        <v>77</v>
      </c>
      <c r="AH476" t="s">
        <v>77</v>
      </c>
      <c r="AK476" t="s">
        <v>77</v>
      </c>
      <c r="AL476" t="s">
        <v>77</v>
      </c>
      <c r="AN476" t="s">
        <v>77</v>
      </c>
      <c r="AT476" t="s">
        <v>77</v>
      </c>
      <c r="AU476" t="s">
        <v>77</v>
      </c>
      <c r="AV476" t="s">
        <v>77</v>
      </c>
      <c r="AW476">
        <v>0</v>
      </c>
    </row>
    <row r="477" spans="1:49" x14ac:dyDescent="0.45">
      <c r="A477">
        <v>1</v>
      </c>
      <c r="B477" t="s">
        <v>1623</v>
      </c>
      <c r="C477" t="s">
        <v>74</v>
      </c>
      <c r="D477">
        <v>1237603</v>
      </c>
      <c r="E477">
        <v>0</v>
      </c>
      <c r="F477">
        <v>0</v>
      </c>
      <c r="G477">
        <v>0</v>
      </c>
      <c r="H477">
        <v>0</v>
      </c>
      <c r="I477">
        <v>0</v>
      </c>
      <c r="J477" t="s">
        <v>77</v>
      </c>
      <c r="L477" t="s">
        <v>98</v>
      </c>
      <c r="M477">
        <v>82500</v>
      </c>
      <c r="N477" t="s">
        <v>77</v>
      </c>
      <c r="O477">
        <v>0</v>
      </c>
      <c r="P477">
        <v>0</v>
      </c>
      <c r="Q477">
        <v>0</v>
      </c>
      <c r="R477">
        <v>0</v>
      </c>
      <c r="S477">
        <v>0</v>
      </c>
      <c r="T477" t="s">
        <v>77</v>
      </c>
      <c r="U477">
        <v>1350</v>
      </c>
      <c r="V477">
        <v>0</v>
      </c>
      <c r="W477" t="s">
        <v>1420</v>
      </c>
      <c r="X477" t="s">
        <v>77</v>
      </c>
      <c r="Y477" t="s">
        <v>98</v>
      </c>
      <c r="Z477">
        <v>57054</v>
      </c>
      <c r="AA477" t="s">
        <v>77</v>
      </c>
      <c r="AB477">
        <v>0</v>
      </c>
      <c r="AC477">
        <v>0</v>
      </c>
      <c r="AD477">
        <v>0</v>
      </c>
      <c r="AE477">
        <v>67775</v>
      </c>
      <c r="AF477">
        <v>0</v>
      </c>
      <c r="AH477" t="s">
        <v>98</v>
      </c>
      <c r="AK477" t="s">
        <v>77</v>
      </c>
      <c r="AL477" t="s">
        <v>77</v>
      </c>
      <c r="AN477" t="s">
        <v>77</v>
      </c>
      <c r="AO477">
        <v>0</v>
      </c>
      <c r="AS477">
        <v>0</v>
      </c>
      <c r="AT477" t="s">
        <v>77</v>
      </c>
      <c r="AU477" t="s">
        <v>98</v>
      </c>
      <c r="AV477" t="s">
        <v>77</v>
      </c>
      <c r="AW477">
        <v>0</v>
      </c>
    </row>
    <row r="478" spans="1:49" x14ac:dyDescent="0.45">
      <c r="A478">
        <v>1</v>
      </c>
      <c r="B478" t="s">
        <v>1623</v>
      </c>
      <c r="C478" t="s">
        <v>87</v>
      </c>
      <c r="D478">
        <v>178673</v>
      </c>
      <c r="E478">
        <v>0</v>
      </c>
      <c r="F478">
        <v>0</v>
      </c>
      <c r="G478">
        <v>0</v>
      </c>
      <c r="H478">
        <v>0</v>
      </c>
      <c r="I478">
        <v>0</v>
      </c>
      <c r="J478" t="s">
        <v>77</v>
      </c>
      <c r="L478" t="s">
        <v>98</v>
      </c>
      <c r="M478">
        <v>0</v>
      </c>
      <c r="N478" t="s">
        <v>77</v>
      </c>
      <c r="O478">
        <v>0</v>
      </c>
      <c r="P478">
        <v>0</v>
      </c>
      <c r="Q478">
        <v>0</v>
      </c>
      <c r="R478">
        <v>0</v>
      </c>
      <c r="S478">
        <v>0</v>
      </c>
      <c r="T478" t="s">
        <v>77</v>
      </c>
      <c r="U478">
        <v>0</v>
      </c>
      <c r="V478">
        <v>0</v>
      </c>
      <c r="W478" t="s">
        <v>98</v>
      </c>
      <c r="X478" t="s">
        <v>77</v>
      </c>
      <c r="Y478" t="s">
        <v>98</v>
      </c>
      <c r="Z478">
        <v>0</v>
      </c>
      <c r="AA478" t="s">
        <v>77</v>
      </c>
      <c r="AB478">
        <v>0</v>
      </c>
      <c r="AC478">
        <v>0</v>
      </c>
      <c r="AD478">
        <v>0</v>
      </c>
      <c r="AE478">
        <v>0</v>
      </c>
      <c r="AF478">
        <v>0</v>
      </c>
      <c r="AH478" t="s">
        <v>98</v>
      </c>
      <c r="AK478" t="s">
        <v>77</v>
      </c>
      <c r="AL478" t="s">
        <v>77</v>
      </c>
      <c r="AN478" t="s">
        <v>77</v>
      </c>
      <c r="AO478">
        <v>0</v>
      </c>
      <c r="AS478">
        <v>0</v>
      </c>
      <c r="AT478" t="s">
        <v>77</v>
      </c>
      <c r="AU478" t="s">
        <v>1422</v>
      </c>
      <c r="AV478" t="s">
        <v>77</v>
      </c>
      <c r="AW478">
        <v>0</v>
      </c>
    </row>
    <row r="479" spans="1:49" x14ac:dyDescent="0.45">
      <c r="A479">
        <v>1</v>
      </c>
      <c r="B479" t="s">
        <v>1623</v>
      </c>
      <c r="C479" t="s">
        <v>78</v>
      </c>
      <c r="D479">
        <v>210000</v>
      </c>
      <c r="E479">
        <v>0</v>
      </c>
      <c r="F479">
        <v>0</v>
      </c>
      <c r="G479">
        <v>0</v>
      </c>
      <c r="H479">
        <v>0</v>
      </c>
      <c r="I479">
        <v>0</v>
      </c>
      <c r="J479" t="s">
        <v>77</v>
      </c>
      <c r="L479" t="s">
        <v>98</v>
      </c>
      <c r="M479">
        <v>0</v>
      </c>
      <c r="N479" t="s">
        <v>77</v>
      </c>
      <c r="O479">
        <v>144400</v>
      </c>
      <c r="P479">
        <v>21475</v>
      </c>
      <c r="Q479">
        <v>52800</v>
      </c>
      <c r="R479">
        <v>7350</v>
      </c>
      <c r="S479">
        <v>0</v>
      </c>
      <c r="T479" t="s">
        <v>77</v>
      </c>
      <c r="U479">
        <v>0</v>
      </c>
      <c r="V479">
        <v>6675</v>
      </c>
      <c r="W479" t="s">
        <v>98</v>
      </c>
      <c r="X479" t="s">
        <v>77</v>
      </c>
      <c r="Y479" t="s">
        <v>98</v>
      </c>
      <c r="Z479">
        <v>0</v>
      </c>
      <c r="AA479" t="s">
        <v>77</v>
      </c>
      <c r="AB479">
        <v>0</v>
      </c>
      <c r="AC479">
        <v>0</v>
      </c>
      <c r="AD479">
        <v>0</v>
      </c>
      <c r="AE479">
        <v>0</v>
      </c>
      <c r="AF479">
        <v>0</v>
      </c>
      <c r="AH479" t="s">
        <v>98</v>
      </c>
      <c r="AK479" t="s">
        <v>77</v>
      </c>
      <c r="AL479" t="s">
        <v>77</v>
      </c>
      <c r="AN479" t="s">
        <v>77</v>
      </c>
      <c r="AO479">
        <v>0</v>
      </c>
      <c r="AS479">
        <v>0</v>
      </c>
      <c r="AT479" t="s">
        <v>77</v>
      </c>
      <c r="AU479" t="s">
        <v>98</v>
      </c>
      <c r="AV479" t="s">
        <v>77</v>
      </c>
      <c r="AW479">
        <v>0</v>
      </c>
    </row>
    <row r="480" spans="1:49" x14ac:dyDescent="0.45">
      <c r="A480">
        <v>1</v>
      </c>
      <c r="B480" t="s">
        <v>1620</v>
      </c>
      <c r="C480" t="s">
        <v>1426</v>
      </c>
      <c r="D480">
        <v>53280</v>
      </c>
      <c r="J480" t="s">
        <v>77</v>
      </c>
      <c r="L480" t="s">
        <v>77</v>
      </c>
      <c r="N480" t="s">
        <v>77</v>
      </c>
      <c r="T480" t="s">
        <v>77</v>
      </c>
      <c r="W480" t="s">
        <v>77</v>
      </c>
      <c r="X480" t="s">
        <v>77</v>
      </c>
      <c r="Y480" t="s">
        <v>77</v>
      </c>
      <c r="AA480" t="s">
        <v>77</v>
      </c>
      <c r="AH480" t="s">
        <v>77</v>
      </c>
      <c r="AK480" t="s">
        <v>77</v>
      </c>
      <c r="AL480" t="s">
        <v>77</v>
      </c>
      <c r="AN480" t="s">
        <v>77</v>
      </c>
      <c r="AT480" t="s">
        <v>77</v>
      </c>
      <c r="AU480" t="s">
        <v>77</v>
      </c>
      <c r="AV480" t="s">
        <v>77</v>
      </c>
      <c r="AW480">
        <v>0</v>
      </c>
    </row>
    <row r="481" spans="1:49" x14ac:dyDescent="0.45">
      <c r="A481">
        <v>0</v>
      </c>
      <c r="B481" t="s">
        <v>1620</v>
      </c>
      <c r="C481" t="s">
        <v>1426</v>
      </c>
      <c r="D481">
        <v>185000</v>
      </c>
      <c r="J481" t="s">
        <v>77</v>
      </c>
      <c r="L481" t="s">
        <v>77</v>
      </c>
      <c r="N481" t="s">
        <v>77</v>
      </c>
      <c r="T481" t="s">
        <v>77</v>
      </c>
      <c r="W481" t="s">
        <v>77</v>
      </c>
      <c r="X481" t="s">
        <v>77</v>
      </c>
      <c r="Y481" t="s">
        <v>77</v>
      </c>
      <c r="AA481" t="s">
        <v>77</v>
      </c>
      <c r="AH481" t="s">
        <v>77</v>
      </c>
      <c r="AK481" t="s">
        <v>77</v>
      </c>
      <c r="AL481" t="s">
        <v>77</v>
      </c>
      <c r="AN481" t="s">
        <v>77</v>
      </c>
      <c r="AT481" t="s">
        <v>77</v>
      </c>
      <c r="AU481" t="s">
        <v>77</v>
      </c>
      <c r="AV481" t="s">
        <v>77</v>
      </c>
      <c r="AW481">
        <v>0</v>
      </c>
    </row>
    <row r="482" spans="1:49" x14ac:dyDescent="0.45">
      <c r="A482">
        <v>0</v>
      </c>
      <c r="B482" t="s">
        <v>1620</v>
      </c>
      <c r="C482" t="s">
        <v>1426</v>
      </c>
      <c r="D482">
        <v>210000</v>
      </c>
      <c r="J482" t="s">
        <v>77</v>
      </c>
      <c r="L482" t="s">
        <v>77</v>
      </c>
      <c r="N482" t="s">
        <v>77</v>
      </c>
      <c r="T482" t="s">
        <v>77</v>
      </c>
      <c r="W482" t="s">
        <v>77</v>
      </c>
      <c r="X482" t="s">
        <v>77</v>
      </c>
      <c r="Y482" t="s">
        <v>77</v>
      </c>
      <c r="AA482" t="s">
        <v>77</v>
      </c>
      <c r="AH482" t="s">
        <v>77</v>
      </c>
      <c r="AK482" t="s">
        <v>77</v>
      </c>
      <c r="AL482" t="s">
        <v>77</v>
      </c>
      <c r="AN482" t="s">
        <v>77</v>
      </c>
      <c r="AT482" t="s">
        <v>77</v>
      </c>
      <c r="AU482" t="s">
        <v>77</v>
      </c>
      <c r="AV482" t="s">
        <v>77</v>
      </c>
      <c r="AW482">
        <v>0</v>
      </c>
    </row>
    <row r="483" spans="1:49" x14ac:dyDescent="0.45">
      <c r="A483">
        <v>1</v>
      </c>
      <c r="B483" t="s">
        <v>1620</v>
      </c>
      <c r="C483" t="s">
        <v>1432</v>
      </c>
      <c r="D483">
        <v>64800</v>
      </c>
      <c r="J483" t="s">
        <v>77</v>
      </c>
      <c r="L483" t="s">
        <v>77</v>
      </c>
      <c r="N483" t="s">
        <v>77</v>
      </c>
      <c r="T483" t="s">
        <v>77</v>
      </c>
      <c r="W483" t="s">
        <v>77</v>
      </c>
      <c r="X483" t="s">
        <v>77</v>
      </c>
      <c r="Y483" t="s">
        <v>77</v>
      </c>
      <c r="AA483" t="s">
        <v>77</v>
      </c>
      <c r="AH483" t="s">
        <v>77</v>
      </c>
      <c r="AK483" t="s">
        <v>77</v>
      </c>
      <c r="AL483" t="s">
        <v>77</v>
      </c>
      <c r="AN483" t="s">
        <v>77</v>
      </c>
      <c r="AT483" t="s">
        <v>77</v>
      </c>
      <c r="AU483" t="s">
        <v>77</v>
      </c>
      <c r="AV483" t="s">
        <v>77</v>
      </c>
      <c r="AW483">
        <v>0</v>
      </c>
    </row>
    <row r="484" spans="1:49" x14ac:dyDescent="0.45">
      <c r="A484">
        <v>0</v>
      </c>
      <c r="B484" t="s">
        <v>1620</v>
      </c>
      <c r="C484" t="s">
        <v>1432</v>
      </c>
      <c r="D484">
        <v>536250</v>
      </c>
      <c r="J484" t="s">
        <v>77</v>
      </c>
      <c r="L484" t="s">
        <v>77</v>
      </c>
      <c r="N484" t="s">
        <v>77</v>
      </c>
      <c r="T484" t="s">
        <v>77</v>
      </c>
      <c r="W484" t="s">
        <v>77</v>
      </c>
      <c r="X484" t="s">
        <v>77</v>
      </c>
      <c r="Y484" t="s">
        <v>77</v>
      </c>
      <c r="AA484" t="s">
        <v>77</v>
      </c>
      <c r="AH484" t="s">
        <v>77</v>
      </c>
      <c r="AK484" t="s">
        <v>77</v>
      </c>
      <c r="AL484" t="s">
        <v>77</v>
      </c>
      <c r="AN484" t="s">
        <v>77</v>
      </c>
      <c r="AT484" t="s">
        <v>77</v>
      </c>
      <c r="AU484" t="s">
        <v>77</v>
      </c>
      <c r="AV484" t="s">
        <v>77</v>
      </c>
      <c r="AW484">
        <v>0</v>
      </c>
    </row>
    <row r="485" spans="1:49" x14ac:dyDescent="0.45">
      <c r="A485">
        <v>1</v>
      </c>
      <c r="B485" t="s">
        <v>1620</v>
      </c>
      <c r="C485" t="s">
        <v>85</v>
      </c>
      <c r="D485">
        <v>22000</v>
      </c>
      <c r="J485" t="s">
        <v>77</v>
      </c>
      <c r="L485" t="s">
        <v>77</v>
      </c>
      <c r="N485" t="s">
        <v>77</v>
      </c>
      <c r="T485" t="s">
        <v>77</v>
      </c>
      <c r="W485" t="s">
        <v>77</v>
      </c>
      <c r="X485" t="s">
        <v>77</v>
      </c>
      <c r="Y485" t="s">
        <v>77</v>
      </c>
      <c r="AA485" t="s">
        <v>77</v>
      </c>
      <c r="AH485" t="s">
        <v>77</v>
      </c>
      <c r="AK485" t="s">
        <v>77</v>
      </c>
      <c r="AL485" t="s">
        <v>77</v>
      </c>
      <c r="AN485" t="s">
        <v>77</v>
      </c>
      <c r="AT485" t="s">
        <v>77</v>
      </c>
      <c r="AU485" t="s">
        <v>77</v>
      </c>
      <c r="AV485" t="s">
        <v>77</v>
      </c>
      <c r="AW485">
        <v>0</v>
      </c>
    </row>
    <row r="486" spans="1:49" x14ac:dyDescent="0.45">
      <c r="A486">
        <v>1</v>
      </c>
      <c r="B486" t="s">
        <v>1620</v>
      </c>
      <c r="C486" t="s">
        <v>80</v>
      </c>
      <c r="D486">
        <v>59040</v>
      </c>
      <c r="J486" t="s">
        <v>77</v>
      </c>
      <c r="L486" t="s">
        <v>77</v>
      </c>
      <c r="N486" t="s">
        <v>77</v>
      </c>
      <c r="T486" t="s">
        <v>77</v>
      </c>
      <c r="W486" t="s">
        <v>77</v>
      </c>
      <c r="X486" t="s">
        <v>77</v>
      </c>
      <c r="Y486" t="s">
        <v>77</v>
      </c>
      <c r="AA486" t="s">
        <v>77</v>
      </c>
      <c r="AH486" t="s">
        <v>77</v>
      </c>
      <c r="AK486" t="s">
        <v>77</v>
      </c>
      <c r="AL486" t="s">
        <v>77</v>
      </c>
      <c r="AN486" t="s">
        <v>77</v>
      </c>
      <c r="AT486" t="s">
        <v>77</v>
      </c>
      <c r="AU486" t="s">
        <v>77</v>
      </c>
      <c r="AV486" t="s">
        <v>77</v>
      </c>
      <c r="AW486">
        <v>0</v>
      </c>
    </row>
    <row r="487" spans="1:49" x14ac:dyDescent="0.45">
      <c r="A487">
        <v>1</v>
      </c>
      <c r="B487" t="s">
        <v>1620</v>
      </c>
      <c r="C487" t="s">
        <v>79</v>
      </c>
      <c r="D487">
        <v>9715</v>
      </c>
      <c r="E487">
        <v>0</v>
      </c>
      <c r="F487">
        <v>0</v>
      </c>
      <c r="G487">
        <v>0</v>
      </c>
      <c r="H487">
        <v>9715</v>
      </c>
      <c r="I487">
        <v>0</v>
      </c>
      <c r="J487" t="s">
        <v>77</v>
      </c>
      <c r="L487" t="s">
        <v>98</v>
      </c>
      <c r="M487">
        <v>0</v>
      </c>
      <c r="N487" t="s">
        <v>77</v>
      </c>
      <c r="O487">
        <v>0</v>
      </c>
      <c r="P487">
        <v>0</v>
      </c>
      <c r="Q487">
        <v>0</v>
      </c>
      <c r="R487">
        <v>0</v>
      </c>
      <c r="S487">
        <v>0</v>
      </c>
      <c r="T487" t="s">
        <v>77</v>
      </c>
      <c r="U487">
        <v>0</v>
      </c>
      <c r="V487">
        <v>0</v>
      </c>
      <c r="W487" t="s">
        <v>98</v>
      </c>
      <c r="X487" t="s">
        <v>77</v>
      </c>
      <c r="Y487" t="s">
        <v>98</v>
      </c>
      <c r="Z487">
        <v>0</v>
      </c>
      <c r="AA487" t="s">
        <v>77</v>
      </c>
      <c r="AB487">
        <v>0</v>
      </c>
      <c r="AC487">
        <v>0</v>
      </c>
      <c r="AD487">
        <v>0</v>
      </c>
      <c r="AE487">
        <v>0</v>
      </c>
      <c r="AF487">
        <v>0</v>
      </c>
      <c r="AH487" t="s">
        <v>98</v>
      </c>
      <c r="AK487" t="s">
        <v>77</v>
      </c>
      <c r="AL487" t="s">
        <v>77</v>
      </c>
      <c r="AN487" t="s">
        <v>77</v>
      </c>
      <c r="AO487">
        <v>0</v>
      </c>
      <c r="AS487">
        <v>0</v>
      </c>
      <c r="AT487" t="s">
        <v>77</v>
      </c>
      <c r="AU487" t="s">
        <v>98</v>
      </c>
      <c r="AV487" t="s">
        <v>77</v>
      </c>
      <c r="AW487">
        <v>0</v>
      </c>
    </row>
    <row r="488" spans="1:49" x14ac:dyDescent="0.45">
      <c r="A488">
        <v>1</v>
      </c>
      <c r="B488" t="s">
        <v>1620</v>
      </c>
      <c r="C488" t="s">
        <v>1432</v>
      </c>
      <c r="D488">
        <v>144834</v>
      </c>
      <c r="E488">
        <v>114150</v>
      </c>
      <c r="F488">
        <v>0</v>
      </c>
      <c r="G488">
        <v>0</v>
      </c>
      <c r="H488">
        <v>0</v>
      </c>
      <c r="I488">
        <v>0</v>
      </c>
      <c r="J488" t="s">
        <v>77</v>
      </c>
      <c r="L488" t="s">
        <v>98</v>
      </c>
      <c r="M488">
        <v>5000</v>
      </c>
      <c r="N488" t="s">
        <v>77</v>
      </c>
      <c r="O488">
        <v>0</v>
      </c>
      <c r="P488">
        <v>0</v>
      </c>
      <c r="Q488">
        <v>0</v>
      </c>
      <c r="R488">
        <v>0</v>
      </c>
      <c r="S488">
        <v>0</v>
      </c>
      <c r="T488" t="s">
        <v>77</v>
      </c>
      <c r="U488">
        <v>0</v>
      </c>
      <c r="V488">
        <v>0</v>
      </c>
      <c r="W488" t="s">
        <v>98</v>
      </c>
      <c r="X488" t="s">
        <v>77</v>
      </c>
      <c r="Y488" t="s">
        <v>98</v>
      </c>
      <c r="Z488">
        <v>0</v>
      </c>
      <c r="AA488" t="s">
        <v>77</v>
      </c>
      <c r="AB488">
        <v>0</v>
      </c>
      <c r="AC488">
        <v>0</v>
      </c>
      <c r="AD488">
        <v>0</v>
      </c>
      <c r="AE488">
        <v>0</v>
      </c>
      <c r="AF488">
        <v>0</v>
      </c>
      <c r="AH488" t="s">
        <v>98</v>
      </c>
      <c r="AK488" t="s">
        <v>77</v>
      </c>
      <c r="AL488" t="s">
        <v>77</v>
      </c>
      <c r="AN488" t="s">
        <v>77</v>
      </c>
      <c r="AO488">
        <v>0</v>
      </c>
      <c r="AS488">
        <v>0</v>
      </c>
      <c r="AT488" t="s">
        <v>77</v>
      </c>
      <c r="AU488" t="s">
        <v>98</v>
      </c>
      <c r="AV488" t="s">
        <v>77</v>
      </c>
      <c r="AW488">
        <v>0</v>
      </c>
    </row>
    <row r="489" spans="1:49" x14ac:dyDescent="0.45">
      <c r="A489">
        <v>1</v>
      </c>
      <c r="B489" t="s">
        <v>1626</v>
      </c>
      <c r="C489" t="s">
        <v>74</v>
      </c>
      <c r="D489">
        <v>1957018</v>
      </c>
      <c r="E489">
        <v>0</v>
      </c>
      <c r="F489">
        <v>0</v>
      </c>
      <c r="G489">
        <v>0</v>
      </c>
      <c r="H489">
        <v>0</v>
      </c>
      <c r="I489">
        <v>0</v>
      </c>
      <c r="J489" t="s">
        <v>77</v>
      </c>
      <c r="L489" t="s">
        <v>98</v>
      </c>
      <c r="M489">
        <v>97500</v>
      </c>
      <c r="N489" t="s">
        <v>77</v>
      </c>
      <c r="O489">
        <v>0</v>
      </c>
      <c r="P489">
        <v>0</v>
      </c>
      <c r="Q489">
        <v>0</v>
      </c>
      <c r="R489">
        <v>0</v>
      </c>
      <c r="S489">
        <v>144900</v>
      </c>
      <c r="T489" t="s">
        <v>77</v>
      </c>
      <c r="U489">
        <v>4800</v>
      </c>
      <c r="V489">
        <v>0</v>
      </c>
      <c r="W489" t="s">
        <v>77</v>
      </c>
      <c r="X489" t="s">
        <v>77</v>
      </c>
      <c r="Y489" t="s">
        <v>98</v>
      </c>
      <c r="Z489">
        <v>224753</v>
      </c>
      <c r="AA489" t="s">
        <v>77</v>
      </c>
      <c r="AB489">
        <v>1550</v>
      </c>
      <c r="AC489">
        <v>0</v>
      </c>
      <c r="AD489">
        <v>0</v>
      </c>
      <c r="AE489">
        <v>191673</v>
      </c>
      <c r="AF489">
        <v>0</v>
      </c>
      <c r="AH489" t="s">
        <v>98</v>
      </c>
      <c r="AK489" t="s">
        <v>77</v>
      </c>
      <c r="AL489" t="s">
        <v>77</v>
      </c>
      <c r="AN489" t="s">
        <v>77</v>
      </c>
      <c r="AO489">
        <v>0</v>
      </c>
      <c r="AS489">
        <v>0</v>
      </c>
      <c r="AT489" t="s">
        <v>77</v>
      </c>
      <c r="AU489" t="s">
        <v>98</v>
      </c>
      <c r="AV489" t="s">
        <v>77</v>
      </c>
      <c r="AW489">
        <v>0</v>
      </c>
    </row>
    <row r="490" spans="1:49" x14ac:dyDescent="0.45">
      <c r="A490">
        <v>1</v>
      </c>
      <c r="B490" t="s">
        <v>1626</v>
      </c>
      <c r="C490" t="s">
        <v>78</v>
      </c>
      <c r="D490">
        <v>170269</v>
      </c>
      <c r="E490">
        <v>0</v>
      </c>
      <c r="F490">
        <v>0</v>
      </c>
      <c r="G490">
        <v>0</v>
      </c>
      <c r="H490">
        <v>15600</v>
      </c>
      <c r="I490">
        <v>0</v>
      </c>
      <c r="J490" t="s">
        <v>77</v>
      </c>
      <c r="L490" t="s">
        <v>98</v>
      </c>
      <c r="M490">
        <v>0</v>
      </c>
      <c r="N490" t="s">
        <v>77</v>
      </c>
      <c r="O490">
        <v>99000</v>
      </c>
      <c r="P490">
        <v>10870</v>
      </c>
      <c r="Q490">
        <v>35800</v>
      </c>
      <c r="R490">
        <v>5450</v>
      </c>
      <c r="S490">
        <v>0</v>
      </c>
      <c r="T490" t="s">
        <v>77</v>
      </c>
      <c r="U490">
        <v>0</v>
      </c>
      <c r="V490">
        <v>0</v>
      </c>
      <c r="W490" t="s">
        <v>77</v>
      </c>
      <c r="X490" t="s">
        <v>77</v>
      </c>
      <c r="Y490" t="s">
        <v>98</v>
      </c>
      <c r="Z490">
        <v>0</v>
      </c>
      <c r="AA490" t="s">
        <v>77</v>
      </c>
      <c r="AB490">
        <v>0</v>
      </c>
      <c r="AC490">
        <v>0</v>
      </c>
      <c r="AD490">
        <v>0</v>
      </c>
      <c r="AE490">
        <v>0</v>
      </c>
      <c r="AF490">
        <v>0</v>
      </c>
      <c r="AH490" t="s">
        <v>98</v>
      </c>
      <c r="AK490" t="s">
        <v>77</v>
      </c>
      <c r="AL490" t="s">
        <v>77</v>
      </c>
      <c r="AN490" t="s">
        <v>77</v>
      </c>
      <c r="AO490">
        <v>0</v>
      </c>
      <c r="AS490">
        <v>0</v>
      </c>
      <c r="AT490" t="s">
        <v>77</v>
      </c>
      <c r="AU490" t="s">
        <v>98</v>
      </c>
      <c r="AV490" t="s">
        <v>77</v>
      </c>
      <c r="AW490">
        <v>0</v>
      </c>
    </row>
    <row r="491" spans="1:49" x14ac:dyDescent="0.45">
      <c r="A491">
        <v>1</v>
      </c>
      <c r="B491" t="s">
        <v>1626</v>
      </c>
      <c r="C491" t="s">
        <v>80</v>
      </c>
      <c r="D491">
        <v>427540</v>
      </c>
      <c r="E491">
        <v>0</v>
      </c>
      <c r="F491">
        <v>0</v>
      </c>
      <c r="G491">
        <v>0</v>
      </c>
      <c r="H491">
        <v>0</v>
      </c>
      <c r="I491">
        <v>0</v>
      </c>
      <c r="J491" t="s">
        <v>77</v>
      </c>
      <c r="L491" t="s">
        <v>98</v>
      </c>
      <c r="M491">
        <v>0</v>
      </c>
      <c r="N491" t="s">
        <v>77</v>
      </c>
      <c r="O491">
        <v>0</v>
      </c>
      <c r="P491">
        <v>0</v>
      </c>
      <c r="Q491">
        <v>0</v>
      </c>
      <c r="R491">
        <v>0</v>
      </c>
      <c r="S491">
        <v>0</v>
      </c>
      <c r="T491" t="s">
        <v>77</v>
      </c>
      <c r="U491">
        <v>0</v>
      </c>
      <c r="V491">
        <v>24000</v>
      </c>
      <c r="W491" t="s">
        <v>77</v>
      </c>
      <c r="X491" t="s">
        <v>77</v>
      </c>
      <c r="Y491" t="s">
        <v>98</v>
      </c>
      <c r="Z491">
        <v>0</v>
      </c>
      <c r="AA491" t="s">
        <v>77</v>
      </c>
      <c r="AB491">
        <v>0</v>
      </c>
      <c r="AC491">
        <v>0</v>
      </c>
      <c r="AD491">
        <v>0</v>
      </c>
      <c r="AE491">
        <v>0</v>
      </c>
      <c r="AF491">
        <v>0</v>
      </c>
      <c r="AH491" t="s">
        <v>98</v>
      </c>
      <c r="AK491" t="s">
        <v>77</v>
      </c>
      <c r="AL491" t="s">
        <v>77</v>
      </c>
      <c r="AN491" t="s">
        <v>77</v>
      </c>
      <c r="AO491">
        <v>0</v>
      </c>
      <c r="AS491">
        <v>0</v>
      </c>
      <c r="AT491" t="s">
        <v>77</v>
      </c>
      <c r="AU491" t="s">
        <v>1449</v>
      </c>
      <c r="AV491" t="s">
        <v>77</v>
      </c>
      <c r="AW491">
        <v>0</v>
      </c>
    </row>
    <row r="492" spans="1:49" x14ac:dyDescent="0.45">
      <c r="A492">
        <v>0</v>
      </c>
      <c r="B492" t="s">
        <v>1619</v>
      </c>
      <c r="C492" t="s">
        <v>74</v>
      </c>
      <c r="D492">
        <v>958215.53899999999</v>
      </c>
      <c r="J492" t="s">
        <v>77</v>
      </c>
      <c r="L492" t="s">
        <v>77</v>
      </c>
      <c r="N492" t="s">
        <v>77</v>
      </c>
      <c r="T492" t="s">
        <v>77</v>
      </c>
      <c r="W492" t="s">
        <v>77</v>
      </c>
      <c r="X492" t="s">
        <v>77</v>
      </c>
      <c r="Y492" t="s">
        <v>77</v>
      </c>
      <c r="AA492" t="s">
        <v>77</v>
      </c>
      <c r="AH492" t="s">
        <v>77</v>
      </c>
      <c r="AK492" t="s">
        <v>77</v>
      </c>
      <c r="AL492" t="s">
        <v>77</v>
      </c>
      <c r="AN492" t="s">
        <v>77</v>
      </c>
      <c r="AT492" t="s">
        <v>77</v>
      </c>
      <c r="AU492" t="s">
        <v>77</v>
      </c>
      <c r="AV492" t="s">
        <v>77</v>
      </c>
      <c r="AW492">
        <v>0</v>
      </c>
    </row>
    <row r="493" spans="1:49" x14ac:dyDescent="0.45">
      <c r="A493">
        <v>0</v>
      </c>
      <c r="B493" t="s">
        <v>1619</v>
      </c>
      <c r="C493" t="s">
        <v>78</v>
      </c>
      <c r="D493">
        <v>158357.29999999999</v>
      </c>
      <c r="J493" t="s">
        <v>77</v>
      </c>
      <c r="L493" t="s">
        <v>77</v>
      </c>
      <c r="N493" t="s">
        <v>77</v>
      </c>
      <c r="T493" t="s">
        <v>77</v>
      </c>
      <c r="W493" t="s">
        <v>77</v>
      </c>
      <c r="X493" t="s">
        <v>77</v>
      </c>
      <c r="Y493" t="s">
        <v>77</v>
      </c>
      <c r="AA493" t="s">
        <v>77</v>
      </c>
      <c r="AH493" t="s">
        <v>77</v>
      </c>
      <c r="AK493" t="s">
        <v>77</v>
      </c>
      <c r="AL493" t="s">
        <v>77</v>
      </c>
      <c r="AN493" t="s">
        <v>77</v>
      </c>
      <c r="AT493" t="s">
        <v>77</v>
      </c>
      <c r="AU493" t="s">
        <v>77</v>
      </c>
      <c r="AV493" t="s">
        <v>77</v>
      </c>
      <c r="AW493">
        <v>0</v>
      </c>
    </row>
    <row r="494" spans="1:49" x14ac:dyDescent="0.45">
      <c r="A494">
        <v>0</v>
      </c>
      <c r="B494" t="s">
        <v>1619</v>
      </c>
      <c r="C494" t="s">
        <v>878</v>
      </c>
      <c r="D494">
        <v>47299.45</v>
      </c>
      <c r="J494" t="s">
        <v>77</v>
      </c>
      <c r="L494" t="s">
        <v>77</v>
      </c>
      <c r="N494" t="s">
        <v>77</v>
      </c>
      <c r="T494" t="s">
        <v>77</v>
      </c>
      <c r="W494" t="s">
        <v>77</v>
      </c>
      <c r="X494" t="s">
        <v>77</v>
      </c>
      <c r="Y494" t="s">
        <v>77</v>
      </c>
      <c r="AA494" t="s">
        <v>77</v>
      </c>
      <c r="AH494" t="s">
        <v>77</v>
      </c>
      <c r="AK494" t="s">
        <v>77</v>
      </c>
      <c r="AL494" t="s">
        <v>77</v>
      </c>
      <c r="AN494" t="s">
        <v>77</v>
      </c>
      <c r="AT494" t="s">
        <v>77</v>
      </c>
      <c r="AU494" t="s">
        <v>77</v>
      </c>
      <c r="AV494" t="s">
        <v>77</v>
      </c>
      <c r="AW494">
        <v>0</v>
      </c>
    </row>
    <row r="495" spans="1:49" x14ac:dyDescent="0.45">
      <c r="A495">
        <v>0</v>
      </c>
      <c r="B495" t="s">
        <v>1619</v>
      </c>
      <c r="C495" t="s">
        <v>82</v>
      </c>
      <c r="D495">
        <v>15380.8</v>
      </c>
      <c r="J495" t="s">
        <v>77</v>
      </c>
      <c r="L495" t="s">
        <v>77</v>
      </c>
      <c r="N495" t="s">
        <v>77</v>
      </c>
      <c r="T495" t="s">
        <v>77</v>
      </c>
      <c r="W495" t="s">
        <v>77</v>
      </c>
      <c r="X495" t="s">
        <v>77</v>
      </c>
      <c r="Y495" t="s">
        <v>77</v>
      </c>
      <c r="AA495" t="s">
        <v>77</v>
      </c>
      <c r="AH495" t="s">
        <v>77</v>
      </c>
      <c r="AK495" t="s">
        <v>77</v>
      </c>
      <c r="AL495" t="s">
        <v>77</v>
      </c>
      <c r="AN495" t="s">
        <v>77</v>
      </c>
      <c r="AT495" t="s">
        <v>77</v>
      </c>
      <c r="AU495" t="s">
        <v>77</v>
      </c>
      <c r="AV495" t="s">
        <v>77</v>
      </c>
      <c r="AW495">
        <v>0</v>
      </c>
    </row>
    <row r="496" spans="1:49" x14ac:dyDescent="0.45">
      <c r="A496">
        <v>0</v>
      </c>
      <c r="B496" t="s">
        <v>1619</v>
      </c>
      <c r="C496" t="s">
        <v>79</v>
      </c>
      <c r="D496">
        <v>15250</v>
      </c>
      <c r="J496" t="s">
        <v>77</v>
      </c>
      <c r="L496" t="s">
        <v>77</v>
      </c>
      <c r="N496" t="s">
        <v>77</v>
      </c>
      <c r="T496" t="s">
        <v>77</v>
      </c>
      <c r="W496" t="s">
        <v>77</v>
      </c>
      <c r="X496" t="s">
        <v>77</v>
      </c>
      <c r="Y496" t="s">
        <v>77</v>
      </c>
      <c r="AA496" t="s">
        <v>77</v>
      </c>
      <c r="AH496" t="s">
        <v>77</v>
      </c>
      <c r="AK496" t="s">
        <v>77</v>
      </c>
      <c r="AL496" t="s">
        <v>77</v>
      </c>
      <c r="AN496" t="s">
        <v>77</v>
      </c>
      <c r="AT496" t="s">
        <v>77</v>
      </c>
      <c r="AU496" t="s">
        <v>77</v>
      </c>
      <c r="AV496" t="s">
        <v>77</v>
      </c>
      <c r="AW496">
        <v>0</v>
      </c>
    </row>
    <row r="497" spans="1:49" x14ac:dyDescent="0.45">
      <c r="A497">
        <v>0</v>
      </c>
      <c r="B497" t="s">
        <v>1619</v>
      </c>
      <c r="C497" t="s">
        <v>79</v>
      </c>
      <c r="D497">
        <v>15250</v>
      </c>
      <c r="J497" t="s">
        <v>77</v>
      </c>
      <c r="L497" t="s">
        <v>77</v>
      </c>
      <c r="N497" t="s">
        <v>77</v>
      </c>
      <c r="T497" t="s">
        <v>77</v>
      </c>
      <c r="W497" t="s">
        <v>77</v>
      </c>
      <c r="X497" t="s">
        <v>77</v>
      </c>
      <c r="Y497" t="s">
        <v>77</v>
      </c>
      <c r="AA497" t="s">
        <v>77</v>
      </c>
      <c r="AH497" t="s">
        <v>77</v>
      </c>
      <c r="AK497" t="s">
        <v>77</v>
      </c>
      <c r="AL497" t="s">
        <v>77</v>
      </c>
      <c r="AN497" t="s">
        <v>77</v>
      </c>
      <c r="AT497" t="s">
        <v>77</v>
      </c>
      <c r="AU497" t="s">
        <v>77</v>
      </c>
      <c r="AV497" t="s">
        <v>77</v>
      </c>
      <c r="AW497">
        <v>0</v>
      </c>
    </row>
    <row r="498" spans="1:49" x14ac:dyDescent="0.45">
      <c r="A498">
        <v>0</v>
      </c>
      <c r="B498" t="s">
        <v>1619</v>
      </c>
      <c r="C498" t="s">
        <v>74</v>
      </c>
      <c r="D498">
        <v>578436.6</v>
      </c>
      <c r="J498" t="s">
        <v>77</v>
      </c>
      <c r="L498" t="s">
        <v>77</v>
      </c>
      <c r="N498" t="s">
        <v>77</v>
      </c>
      <c r="T498" t="s">
        <v>77</v>
      </c>
      <c r="W498" t="s">
        <v>77</v>
      </c>
      <c r="X498" t="s">
        <v>77</v>
      </c>
      <c r="Y498" t="s">
        <v>77</v>
      </c>
      <c r="AA498" t="s">
        <v>77</v>
      </c>
      <c r="AH498" t="s">
        <v>77</v>
      </c>
      <c r="AK498" t="s">
        <v>77</v>
      </c>
      <c r="AL498" t="s">
        <v>77</v>
      </c>
      <c r="AN498" t="s">
        <v>77</v>
      </c>
      <c r="AT498" t="s">
        <v>77</v>
      </c>
      <c r="AU498" t="s">
        <v>77</v>
      </c>
      <c r="AV498" t="s">
        <v>77</v>
      </c>
      <c r="AW498">
        <v>0</v>
      </c>
    </row>
    <row r="499" spans="1:49" x14ac:dyDescent="0.45">
      <c r="A499">
        <v>0</v>
      </c>
      <c r="B499" t="s">
        <v>1619</v>
      </c>
      <c r="C499" t="s">
        <v>74</v>
      </c>
      <c r="D499">
        <v>485985.8</v>
      </c>
      <c r="J499" t="s">
        <v>77</v>
      </c>
      <c r="L499" t="s">
        <v>77</v>
      </c>
      <c r="N499" t="s">
        <v>77</v>
      </c>
      <c r="T499" t="s">
        <v>77</v>
      </c>
      <c r="W499" t="s">
        <v>77</v>
      </c>
      <c r="X499" t="s">
        <v>77</v>
      </c>
      <c r="Y499" t="s">
        <v>77</v>
      </c>
      <c r="AA499" t="s">
        <v>77</v>
      </c>
      <c r="AH499" t="s">
        <v>77</v>
      </c>
      <c r="AK499" t="s">
        <v>77</v>
      </c>
      <c r="AL499" t="s">
        <v>77</v>
      </c>
      <c r="AN499" t="s">
        <v>77</v>
      </c>
      <c r="AT499" t="s">
        <v>77</v>
      </c>
      <c r="AU499" t="s">
        <v>77</v>
      </c>
      <c r="AV499" t="s">
        <v>77</v>
      </c>
      <c r="AW499">
        <v>0</v>
      </c>
    </row>
    <row r="500" spans="1:49" x14ac:dyDescent="0.45">
      <c r="A500">
        <v>0</v>
      </c>
      <c r="B500" t="s">
        <v>1619</v>
      </c>
      <c r="C500" t="s">
        <v>74</v>
      </c>
      <c r="D500">
        <v>284038</v>
      </c>
      <c r="J500" t="s">
        <v>77</v>
      </c>
      <c r="L500" t="s">
        <v>77</v>
      </c>
      <c r="N500" t="s">
        <v>77</v>
      </c>
      <c r="T500" t="s">
        <v>77</v>
      </c>
      <c r="W500" t="s">
        <v>77</v>
      </c>
      <c r="X500" t="s">
        <v>77</v>
      </c>
      <c r="Y500" t="s">
        <v>77</v>
      </c>
      <c r="AA500" t="s">
        <v>77</v>
      </c>
      <c r="AH500" t="s">
        <v>77</v>
      </c>
      <c r="AK500" t="s">
        <v>77</v>
      </c>
      <c r="AL500" t="s">
        <v>77</v>
      </c>
      <c r="AN500" t="s">
        <v>77</v>
      </c>
      <c r="AT500" t="s">
        <v>77</v>
      </c>
      <c r="AU500" t="s">
        <v>77</v>
      </c>
      <c r="AV500" t="s">
        <v>77</v>
      </c>
      <c r="AW500">
        <v>0</v>
      </c>
    </row>
    <row r="501" spans="1:49" x14ac:dyDescent="0.45">
      <c r="A501">
        <v>0</v>
      </c>
      <c r="B501" t="s">
        <v>1619</v>
      </c>
      <c r="C501" t="s">
        <v>74</v>
      </c>
      <c r="D501">
        <v>1074669</v>
      </c>
      <c r="J501" t="s">
        <v>77</v>
      </c>
      <c r="L501" t="s">
        <v>77</v>
      </c>
      <c r="N501" t="s">
        <v>77</v>
      </c>
      <c r="T501" t="s">
        <v>77</v>
      </c>
      <c r="W501" t="s">
        <v>77</v>
      </c>
      <c r="X501" t="s">
        <v>77</v>
      </c>
      <c r="Y501" t="s">
        <v>77</v>
      </c>
      <c r="AA501" t="s">
        <v>77</v>
      </c>
      <c r="AH501" t="s">
        <v>77</v>
      </c>
      <c r="AK501" t="s">
        <v>77</v>
      </c>
      <c r="AL501" t="s">
        <v>77</v>
      </c>
      <c r="AN501" t="s">
        <v>77</v>
      </c>
      <c r="AT501" t="s">
        <v>77</v>
      </c>
      <c r="AU501" t="s">
        <v>77</v>
      </c>
      <c r="AV501" t="s">
        <v>77</v>
      </c>
      <c r="AW501">
        <v>0</v>
      </c>
    </row>
    <row r="502" spans="1:49" x14ac:dyDescent="0.45">
      <c r="A502">
        <v>0</v>
      </c>
      <c r="B502" t="s">
        <v>1619</v>
      </c>
      <c r="C502" t="s">
        <v>74</v>
      </c>
      <c r="D502">
        <v>512673</v>
      </c>
      <c r="J502" t="s">
        <v>77</v>
      </c>
      <c r="L502" t="s">
        <v>77</v>
      </c>
      <c r="N502" t="s">
        <v>77</v>
      </c>
      <c r="T502" t="s">
        <v>77</v>
      </c>
      <c r="W502" t="s">
        <v>77</v>
      </c>
      <c r="X502" t="s">
        <v>77</v>
      </c>
      <c r="Y502" t="s">
        <v>77</v>
      </c>
      <c r="AA502" t="s">
        <v>77</v>
      </c>
      <c r="AH502" t="s">
        <v>77</v>
      </c>
      <c r="AK502" t="s">
        <v>77</v>
      </c>
      <c r="AL502" t="s">
        <v>77</v>
      </c>
      <c r="AN502" t="s">
        <v>77</v>
      </c>
      <c r="AT502" t="s">
        <v>77</v>
      </c>
      <c r="AU502" t="s">
        <v>77</v>
      </c>
      <c r="AV502" t="s">
        <v>77</v>
      </c>
      <c r="AW502">
        <v>0</v>
      </c>
    </row>
    <row r="503" spans="1:49" x14ac:dyDescent="0.45">
      <c r="A503">
        <v>0</v>
      </c>
      <c r="B503" t="s">
        <v>1619</v>
      </c>
      <c r="C503" t="s">
        <v>78</v>
      </c>
      <c r="D503">
        <v>502480</v>
      </c>
      <c r="J503" t="s">
        <v>77</v>
      </c>
      <c r="L503" t="s">
        <v>77</v>
      </c>
      <c r="N503" t="s">
        <v>77</v>
      </c>
      <c r="T503" t="s">
        <v>77</v>
      </c>
      <c r="W503" t="s">
        <v>77</v>
      </c>
      <c r="X503" t="s">
        <v>77</v>
      </c>
      <c r="Y503" t="s">
        <v>77</v>
      </c>
      <c r="AA503" t="s">
        <v>77</v>
      </c>
      <c r="AH503" t="s">
        <v>77</v>
      </c>
      <c r="AK503" t="s">
        <v>77</v>
      </c>
      <c r="AL503" t="s">
        <v>77</v>
      </c>
      <c r="AN503" t="s">
        <v>77</v>
      </c>
      <c r="AT503" t="s">
        <v>77</v>
      </c>
      <c r="AU503" t="s">
        <v>77</v>
      </c>
      <c r="AV503" t="s">
        <v>77</v>
      </c>
      <c r="AW503">
        <v>0</v>
      </c>
    </row>
    <row r="504" spans="1:49" x14ac:dyDescent="0.45">
      <c r="A504">
        <v>0</v>
      </c>
      <c r="B504" t="s">
        <v>1619</v>
      </c>
      <c r="C504" t="s">
        <v>78</v>
      </c>
      <c r="D504">
        <v>439032.4</v>
      </c>
      <c r="J504" t="s">
        <v>77</v>
      </c>
      <c r="L504" t="s">
        <v>77</v>
      </c>
      <c r="N504" t="s">
        <v>77</v>
      </c>
      <c r="T504" t="s">
        <v>77</v>
      </c>
      <c r="W504" t="s">
        <v>77</v>
      </c>
      <c r="X504" t="s">
        <v>77</v>
      </c>
      <c r="Y504" t="s">
        <v>77</v>
      </c>
      <c r="AA504" t="s">
        <v>77</v>
      </c>
      <c r="AH504" t="s">
        <v>77</v>
      </c>
      <c r="AK504" t="s">
        <v>77</v>
      </c>
      <c r="AL504" t="s">
        <v>77</v>
      </c>
      <c r="AN504" t="s">
        <v>77</v>
      </c>
      <c r="AT504" t="s">
        <v>77</v>
      </c>
      <c r="AU504" t="s">
        <v>77</v>
      </c>
      <c r="AV504" t="s">
        <v>77</v>
      </c>
      <c r="AW504">
        <v>0</v>
      </c>
    </row>
    <row r="505" spans="1:49" x14ac:dyDescent="0.45">
      <c r="A505">
        <v>0</v>
      </c>
      <c r="B505" t="s">
        <v>1619</v>
      </c>
      <c r="C505" t="s">
        <v>78</v>
      </c>
      <c r="D505">
        <v>399400</v>
      </c>
      <c r="J505" t="s">
        <v>77</v>
      </c>
      <c r="L505" t="s">
        <v>77</v>
      </c>
      <c r="N505" t="s">
        <v>77</v>
      </c>
      <c r="T505" t="s">
        <v>77</v>
      </c>
      <c r="W505" t="s">
        <v>77</v>
      </c>
      <c r="X505" t="s">
        <v>77</v>
      </c>
      <c r="Y505" t="s">
        <v>77</v>
      </c>
      <c r="AA505" t="s">
        <v>77</v>
      </c>
      <c r="AH505" t="s">
        <v>77</v>
      </c>
      <c r="AK505" t="s">
        <v>77</v>
      </c>
      <c r="AL505" t="s">
        <v>77</v>
      </c>
      <c r="AN505" t="s">
        <v>77</v>
      </c>
      <c r="AT505" t="s">
        <v>77</v>
      </c>
      <c r="AU505" t="s">
        <v>77</v>
      </c>
      <c r="AV505" t="s">
        <v>77</v>
      </c>
      <c r="AW505">
        <v>0</v>
      </c>
    </row>
    <row r="506" spans="1:49" x14ac:dyDescent="0.45">
      <c r="A506">
        <v>1</v>
      </c>
      <c r="B506" t="s">
        <v>1624</v>
      </c>
      <c r="C506" t="s">
        <v>74</v>
      </c>
      <c r="D506">
        <v>1937119</v>
      </c>
      <c r="J506" t="s">
        <v>77</v>
      </c>
      <c r="L506" t="s">
        <v>77</v>
      </c>
      <c r="N506" t="s">
        <v>77</v>
      </c>
      <c r="T506" t="s">
        <v>77</v>
      </c>
      <c r="W506" t="s">
        <v>77</v>
      </c>
      <c r="X506" t="s">
        <v>77</v>
      </c>
      <c r="Y506" t="s">
        <v>77</v>
      </c>
      <c r="AA506" t="s">
        <v>77</v>
      </c>
      <c r="AH506" t="s">
        <v>77</v>
      </c>
      <c r="AK506" t="s">
        <v>77</v>
      </c>
      <c r="AL506" t="s">
        <v>77</v>
      </c>
      <c r="AN506" t="s">
        <v>77</v>
      </c>
      <c r="AT506" t="s">
        <v>77</v>
      </c>
      <c r="AU506" t="s">
        <v>77</v>
      </c>
      <c r="AV506" t="s">
        <v>77</v>
      </c>
      <c r="AW506">
        <v>0</v>
      </c>
    </row>
    <row r="507" spans="1:49" x14ac:dyDescent="0.45">
      <c r="A507">
        <v>0</v>
      </c>
      <c r="B507" t="s">
        <v>1624</v>
      </c>
      <c r="C507" t="s">
        <v>74</v>
      </c>
      <c r="D507">
        <v>2199147</v>
      </c>
      <c r="J507" t="s">
        <v>77</v>
      </c>
      <c r="L507" t="s">
        <v>77</v>
      </c>
      <c r="N507" t="s">
        <v>77</v>
      </c>
      <c r="T507" t="s">
        <v>77</v>
      </c>
      <c r="W507" t="s">
        <v>77</v>
      </c>
      <c r="X507" t="s">
        <v>77</v>
      </c>
      <c r="Y507" t="s">
        <v>77</v>
      </c>
      <c r="AA507" t="s">
        <v>77</v>
      </c>
      <c r="AH507" t="s">
        <v>77</v>
      </c>
      <c r="AK507" t="s">
        <v>77</v>
      </c>
      <c r="AL507" t="s">
        <v>77</v>
      </c>
      <c r="AN507" t="s">
        <v>77</v>
      </c>
      <c r="AT507" t="s">
        <v>77</v>
      </c>
      <c r="AU507" t="s">
        <v>77</v>
      </c>
      <c r="AV507" t="s">
        <v>77</v>
      </c>
      <c r="AW507">
        <v>0</v>
      </c>
    </row>
    <row r="508" spans="1:49" x14ac:dyDescent="0.45">
      <c r="A508">
        <v>0</v>
      </c>
      <c r="B508" t="s">
        <v>1624</v>
      </c>
      <c r="C508" t="s">
        <v>74</v>
      </c>
      <c r="D508">
        <v>2298233</v>
      </c>
      <c r="J508" t="s">
        <v>77</v>
      </c>
      <c r="L508" t="s">
        <v>77</v>
      </c>
      <c r="N508" t="s">
        <v>77</v>
      </c>
      <c r="T508" t="s">
        <v>77</v>
      </c>
      <c r="W508" t="s">
        <v>77</v>
      </c>
      <c r="X508" t="s">
        <v>77</v>
      </c>
      <c r="Y508" t="s">
        <v>77</v>
      </c>
      <c r="AA508" t="s">
        <v>77</v>
      </c>
      <c r="AH508" t="s">
        <v>77</v>
      </c>
      <c r="AK508" t="s">
        <v>77</v>
      </c>
      <c r="AL508" t="s">
        <v>77</v>
      </c>
      <c r="AN508" t="s">
        <v>77</v>
      </c>
      <c r="AT508" t="s">
        <v>77</v>
      </c>
      <c r="AU508" t="s">
        <v>77</v>
      </c>
      <c r="AV508" t="s">
        <v>77</v>
      </c>
      <c r="AW508">
        <v>0</v>
      </c>
    </row>
    <row r="509" spans="1:49" x14ac:dyDescent="0.45">
      <c r="A509">
        <v>0</v>
      </c>
      <c r="B509" t="s">
        <v>1624</v>
      </c>
      <c r="C509" t="s">
        <v>74</v>
      </c>
      <c r="D509">
        <v>2639031</v>
      </c>
      <c r="J509" t="s">
        <v>77</v>
      </c>
      <c r="L509" t="s">
        <v>77</v>
      </c>
      <c r="N509" t="s">
        <v>77</v>
      </c>
      <c r="T509" t="s">
        <v>77</v>
      </c>
      <c r="W509" t="s">
        <v>77</v>
      </c>
      <c r="X509" t="s">
        <v>77</v>
      </c>
      <c r="Y509" t="s">
        <v>77</v>
      </c>
      <c r="AA509" t="s">
        <v>77</v>
      </c>
      <c r="AH509" t="s">
        <v>77</v>
      </c>
      <c r="AK509" t="s">
        <v>77</v>
      </c>
      <c r="AL509" t="s">
        <v>77</v>
      </c>
      <c r="AN509" t="s">
        <v>77</v>
      </c>
      <c r="AT509" t="s">
        <v>77</v>
      </c>
      <c r="AU509" t="s">
        <v>77</v>
      </c>
      <c r="AV509" t="s">
        <v>77</v>
      </c>
      <c r="AW509">
        <v>0</v>
      </c>
    </row>
    <row r="510" spans="1:49" x14ac:dyDescent="0.45">
      <c r="A510">
        <v>0</v>
      </c>
      <c r="B510" t="s">
        <v>1624</v>
      </c>
      <c r="C510" t="s">
        <v>78</v>
      </c>
      <c r="D510">
        <v>134345</v>
      </c>
      <c r="J510" t="s">
        <v>77</v>
      </c>
      <c r="L510" t="s">
        <v>77</v>
      </c>
      <c r="N510" t="s">
        <v>77</v>
      </c>
      <c r="T510" t="s">
        <v>77</v>
      </c>
      <c r="W510" t="s">
        <v>77</v>
      </c>
      <c r="X510" t="s">
        <v>77</v>
      </c>
      <c r="Y510" t="s">
        <v>77</v>
      </c>
      <c r="AA510" t="s">
        <v>77</v>
      </c>
      <c r="AH510" t="s">
        <v>77</v>
      </c>
      <c r="AK510" t="s">
        <v>77</v>
      </c>
      <c r="AL510" t="s">
        <v>77</v>
      </c>
      <c r="AN510" t="s">
        <v>77</v>
      </c>
      <c r="AT510" t="s">
        <v>77</v>
      </c>
      <c r="AU510" t="s">
        <v>77</v>
      </c>
      <c r="AV510" t="s">
        <v>77</v>
      </c>
      <c r="AW510">
        <v>0</v>
      </c>
    </row>
    <row r="511" spans="1:49" x14ac:dyDescent="0.45">
      <c r="A511">
        <v>0</v>
      </c>
      <c r="B511" t="s">
        <v>1624</v>
      </c>
      <c r="C511" t="s">
        <v>78</v>
      </c>
      <c r="D511">
        <v>136670</v>
      </c>
      <c r="J511" t="s">
        <v>77</v>
      </c>
      <c r="L511" t="s">
        <v>77</v>
      </c>
      <c r="N511" t="s">
        <v>77</v>
      </c>
      <c r="T511" t="s">
        <v>77</v>
      </c>
      <c r="W511" t="s">
        <v>77</v>
      </c>
      <c r="X511" t="s">
        <v>77</v>
      </c>
      <c r="Y511" t="s">
        <v>77</v>
      </c>
      <c r="AA511" t="s">
        <v>77</v>
      </c>
      <c r="AH511" t="s">
        <v>77</v>
      </c>
      <c r="AK511" t="s">
        <v>77</v>
      </c>
      <c r="AL511" t="s">
        <v>77</v>
      </c>
      <c r="AN511" t="s">
        <v>77</v>
      </c>
      <c r="AT511" t="s">
        <v>77</v>
      </c>
      <c r="AU511" t="s">
        <v>77</v>
      </c>
      <c r="AV511" t="s">
        <v>77</v>
      </c>
      <c r="AW511">
        <v>0</v>
      </c>
    </row>
    <row r="512" spans="1:49" x14ac:dyDescent="0.45">
      <c r="A512">
        <v>0</v>
      </c>
      <c r="B512" t="s">
        <v>1624</v>
      </c>
      <c r="C512" t="s">
        <v>78</v>
      </c>
      <c r="D512">
        <v>88540</v>
      </c>
      <c r="J512" t="s">
        <v>77</v>
      </c>
      <c r="L512" t="s">
        <v>77</v>
      </c>
      <c r="N512" t="s">
        <v>77</v>
      </c>
      <c r="T512" t="s">
        <v>77</v>
      </c>
      <c r="W512" t="s">
        <v>77</v>
      </c>
      <c r="X512" t="s">
        <v>77</v>
      </c>
      <c r="Y512" t="s">
        <v>77</v>
      </c>
      <c r="AA512" t="s">
        <v>77</v>
      </c>
      <c r="AH512" t="s">
        <v>77</v>
      </c>
      <c r="AK512" t="s">
        <v>77</v>
      </c>
      <c r="AL512" t="s">
        <v>77</v>
      </c>
      <c r="AN512" t="s">
        <v>77</v>
      </c>
      <c r="AT512" t="s">
        <v>77</v>
      </c>
      <c r="AU512" t="s">
        <v>77</v>
      </c>
      <c r="AV512" t="s">
        <v>77</v>
      </c>
      <c r="AW512">
        <v>0</v>
      </c>
    </row>
    <row r="513" spans="1:49" x14ac:dyDescent="0.45">
      <c r="A513">
        <v>0</v>
      </c>
      <c r="B513" t="s">
        <v>1624</v>
      </c>
      <c r="C513" t="s">
        <v>78</v>
      </c>
      <c r="D513">
        <v>136462.5</v>
      </c>
      <c r="J513" t="s">
        <v>77</v>
      </c>
      <c r="L513" t="s">
        <v>77</v>
      </c>
      <c r="N513" t="s">
        <v>77</v>
      </c>
      <c r="T513" t="s">
        <v>77</v>
      </c>
      <c r="W513" t="s">
        <v>77</v>
      </c>
      <c r="X513" t="s">
        <v>77</v>
      </c>
      <c r="Y513" t="s">
        <v>77</v>
      </c>
      <c r="AA513" t="s">
        <v>77</v>
      </c>
      <c r="AH513" t="s">
        <v>77</v>
      </c>
      <c r="AK513" t="s">
        <v>77</v>
      </c>
      <c r="AL513" t="s">
        <v>77</v>
      </c>
      <c r="AN513" t="s">
        <v>77</v>
      </c>
      <c r="AT513" t="s">
        <v>77</v>
      </c>
      <c r="AU513" t="s">
        <v>77</v>
      </c>
      <c r="AV513" t="s">
        <v>77</v>
      </c>
      <c r="AW513">
        <v>0</v>
      </c>
    </row>
    <row r="514" spans="1:49" x14ac:dyDescent="0.45">
      <c r="A514">
        <v>0</v>
      </c>
      <c r="B514" t="s">
        <v>1624</v>
      </c>
      <c r="C514" t="s">
        <v>78</v>
      </c>
      <c r="D514">
        <v>85562.5</v>
      </c>
      <c r="J514" t="s">
        <v>77</v>
      </c>
      <c r="L514" t="s">
        <v>77</v>
      </c>
      <c r="N514" t="s">
        <v>77</v>
      </c>
      <c r="T514" t="s">
        <v>77</v>
      </c>
      <c r="W514" t="s">
        <v>77</v>
      </c>
      <c r="X514" t="s">
        <v>77</v>
      </c>
      <c r="Y514" t="s">
        <v>77</v>
      </c>
      <c r="AA514" t="s">
        <v>77</v>
      </c>
      <c r="AH514" t="s">
        <v>77</v>
      </c>
      <c r="AK514" t="s">
        <v>77</v>
      </c>
      <c r="AL514" t="s">
        <v>77</v>
      </c>
      <c r="AN514" t="s">
        <v>77</v>
      </c>
      <c r="AT514" t="s">
        <v>77</v>
      </c>
      <c r="AU514" t="s">
        <v>77</v>
      </c>
      <c r="AV514" t="s">
        <v>77</v>
      </c>
      <c r="AW514">
        <v>0</v>
      </c>
    </row>
    <row r="515" spans="1:49" x14ac:dyDescent="0.45">
      <c r="A515">
        <v>0</v>
      </c>
      <c r="B515" t="s">
        <v>1624</v>
      </c>
      <c r="C515" t="s">
        <v>78</v>
      </c>
      <c r="D515">
        <v>219930</v>
      </c>
      <c r="J515" t="s">
        <v>77</v>
      </c>
      <c r="L515" t="s">
        <v>77</v>
      </c>
      <c r="N515" t="s">
        <v>77</v>
      </c>
      <c r="T515" t="s">
        <v>77</v>
      </c>
      <c r="W515" t="s">
        <v>77</v>
      </c>
      <c r="X515" t="s">
        <v>77</v>
      </c>
      <c r="Y515" t="s">
        <v>77</v>
      </c>
      <c r="AA515" t="s">
        <v>77</v>
      </c>
      <c r="AH515" t="s">
        <v>77</v>
      </c>
      <c r="AK515" t="s">
        <v>77</v>
      </c>
      <c r="AL515" t="s">
        <v>77</v>
      </c>
      <c r="AN515" t="s">
        <v>77</v>
      </c>
      <c r="AT515" t="s">
        <v>77</v>
      </c>
      <c r="AU515" t="s">
        <v>77</v>
      </c>
      <c r="AV515" t="s">
        <v>77</v>
      </c>
      <c r="AW515">
        <v>0</v>
      </c>
    </row>
    <row r="516" spans="1:49" x14ac:dyDescent="0.45">
      <c r="A516">
        <v>0</v>
      </c>
      <c r="B516" t="s">
        <v>1624</v>
      </c>
      <c r="C516" t="s">
        <v>78</v>
      </c>
      <c r="D516">
        <v>115565</v>
      </c>
      <c r="J516" t="s">
        <v>77</v>
      </c>
      <c r="L516" t="s">
        <v>77</v>
      </c>
      <c r="N516" t="s">
        <v>77</v>
      </c>
      <c r="T516" t="s">
        <v>77</v>
      </c>
      <c r="W516" t="s">
        <v>77</v>
      </c>
      <c r="X516" t="s">
        <v>77</v>
      </c>
      <c r="Y516" t="s">
        <v>77</v>
      </c>
      <c r="AA516" t="s">
        <v>77</v>
      </c>
      <c r="AH516" t="s">
        <v>77</v>
      </c>
      <c r="AK516" t="s">
        <v>77</v>
      </c>
      <c r="AL516" t="s">
        <v>77</v>
      </c>
      <c r="AN516" t="s">
        <v>77</v>
      </c>
      <c r="AT516" t="s">
        <v>77</v>
      </c>
      <c r="AU516" t="s">
        <v>77</v>
      </c>
      <c r="AV516" t="s">
        <v>77</v>
      </c>
      <c r="AW516">
        <v>0</v>
      </c>
    </row>
    <row r="517" spans="1:49" x14ac:dyDescent="0.45">
      <c r="A517">
        <v>0</v>
      </c>
      <c r="B517" t="s">
        <v>1624</v>
      </c>
      <c r="C517" t="s">
        <v>87</v>
      </c>
      <c r="D517">
        <v>677000</v>
      </c>
      <c r="J517" t="s">
        <v>77</v>
      </c>
      <c r="L517" t="s">
        <v>77</v>
      </c>
      <c r="N517" t="s">
        <v>77</v>
      </c>
      <c r="T517" t="s">
        <v>77</v>
      </c>
      <c r="W517" t="s">
        <v>77</v>
      </c>
      <c r="X517" t="s">
        <v>77</v>
      </c>
      <c r="Y517" t="s">
        <v>77</v>
      </c>
      <c r="AA517" t="s">
        <v>77</v>
      </c>
      <c r="AH517" t="s">
        <v>77</v>
      </c>
      <c r="AK517" t="s">
        <v>77</v>
      </c>
      <c r="AL517" t="s">
        <v>77</v>
      </c>
      <c r="AN517" t="s">
        <v>77</v>
      </c>
      <c r="AT517" t="s">
        <v>77</v>
      </c>
      <c r="AU517" t="s">
        <v>77</v>
      </c>
      <c r="AV517" t="s">
        <v>77</v>
      </c>
      <c r="AW517">
        <v>0</v>
      </c>
    </row>
    <row r="518" spans="1:49" x14ac:dyDescent="0.45">
      <c r="A518">
        <v>0</v>
      </c>
      <c r="B518" t="s">
        <v>1624</v>
      </c>
      <c r="C518" t="s">
        <v>87</v>
      </c>
      <c r="D518">
        <v>814650</v>
      </c>
      <c r="J518" t="s">
        <v>77</v>
      </c>
      <c r="L518" t="s">
        <v>77</v>
      </c>
      <c r="N518" t="s">
        <v>77</v>
      </c>
      <c r="T518" t="s">
        <v>77</v>
      </c>
      <c r="W518" t="s">
        <v>77</v>
      </c>
      <c r="X518" t="s">
        <v>77</v>
      </c>
      <c r="Y518" t="s">
        <v>77</v>
      </c>
      <c r="AA518" t="s">
        <v>77</v>
      </c>
      <c r="AH518" t="s">
        <v>77</v>
      </c>
      <c r="AK518" t="s">
        <v>77</v>
      </c>
      <c r="AL518" t="s">
        <v>77</v>
      </c>
      <c r="AN518" t="s">
        <v>77</v>
      </c>
      <c r="AT518" t="s">
        <v>77</v>
      </c>
      <c r="AU518" t="s">
        <v>77</v>
      </c>
      <c r="AV518" t="s">
        <v>77</v>
      </c>
      <c r="AW518">
        <v>0</v>
      </c>
    </row>
    <row r="519" spans="1:49" x14ac:dyDescent="0.45">
      <c r="A519">
        <v>0</v>
      </c>
      <c r="B519" t="s">
        <v>1624</v>
      </c>
      <c r="C519" t="s">
        <v>87</v>
      </c>
      <c r="D519">
        <v>650000</v>
      </c>
      <c r="J519" t="s">
        <v>77</v>
      </c>
      <c r="L519" t="s">
        <v>77</v>
      </c>
      <c r="N519" t="s">
        <v>77</v>
      </c>
      <c r="T519" t="s">
        <v>77</v>
      </c>
      <c r="W519" t="s">
        <v>77</v>
      </c>
      <c r="X519" t="s">
        <v>77</v>
      </c>
      <c r="Y519" t="s">
        <v>77</v>
      </c>
      <c r="AA519" t="s">
        <v>77</v>
      </c>
      <c r="AH519" t="s">
        <v>77</v>
      </c>
      <c r="AK519" t="s">
        <v>77</v>
      </c>
      <c r="AL519" t="s">
        <v>77</v>
      </c>
      <c r="AN519" t="s">
        <v>77</v>
      </c>
      <c r="AT519" t="s">
        <v>77</v>
      </c>
      <c r="AU519" t="s">
        <v>77</v>
      </c>
      <c r="AV519" t="s">
        <v>77</v>
      </c>
      <c r="AW519">
        <v>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54"/>
  <sheetViews>
    <sheetView topLeftCell="A79" workbookViewId="0">
      <selection activeCell="C5" sqref="C5"/>
    </sheetView>
  </sheetViews>
  <sheetFormatPr defaultRowHeight="14.25" x14ac:dyDescent="0.45"/>
  <cols>
    <col min="1" max="1" width="42.1328125" bestFit="1" customWidth="1"/>
    <col min="2" max="2" width="13.53125" bestFit="1" customWidth="1"/>
    <col min="3" max="3" width="19.3984375" customWidth="1"/>
  </cols>
  <sheetData>
    <row r="1" spans="1:2" x14ac:dyDescent="0.45">
      <c r="A1" s="2" t="s">
        <v>93</v>
      </c>
      <c r="B1" t="s">
        <v>95</v>
      </c>
    </row>
    <row r="2" spans="1:2" x14ac:dyDescent="0.45">
      <c r="A2" s="3" t="s">
        <v>1628</v>
      </c>
      <c r="B2">
        <v>196</v>
      </c>
    </row>
    <row r="3" spans="1:2" x14ac:dyDescent="0.45">
      <c r="A3" s="4" t="s">
        <v>542</v>
      </c>
      <c r="B3">
        <v>196</v>
      </c>
    </row>
    <row r="4" spans="1:2" x14ac:dyDescent="0.45">
      <c r="A4" s="5" t="s">
        <v>1619</v>
      </c>
      <c r="B4">
        <v>149</v>
      </c>
    </row>
    <row r="5" spans="1:2" x14ac:dyDescent="0.45">
      <c r="A5" s="5" t="s">
        <v>1620</v>
      </c>
      <c r="B5">
        <v>25</v>
      </c>
    </row>
    <row r="6" spans="1:2" x14ac:dyDescent="0.45">
      <c r="A6" s="5" t="s">
        <v>1626</v>
      </c>
      <c r="B6">
        <v>6</v>
      </c>
    </row>
    <row r="7" spans="1:2" x14ac:dyDescent="0.45">
      <c r="A7" s="5" t="s">
        <v>1627</v>
      </c>
      <c r="B7">
        <v>5</v>
      </c>
    </row>
    <row r="8" spans="1:2" x14ac:dyDescent="0.45">
      <c r="A8" s="5" t="s">
        <v>1623</v>
      </c>
      <c r="B8">
        <v>11</v>
      </c>
    </row>
    <row r="9" spans="1:2" x14ac:dyDescent="0.45">
      <c r="A9" s="3" t="s">
        <v>1629</v>
      </c>
      <c r="B9">
        <v>14</v>
      </c>
    </row>
    <row r="10" spans="1:2" x14ac:dyDescent="0.45">
      <c r="A10" s="4" t="s">
        <v>542</v>
      </c>
      <c r="B10">
        <v>14</v>
      </c>
    </row>
    <row r="11" spans="1:2" x14ac:dyDescent="0.45">
      <c r="A11" s="5" t="s">
        <v>1625</v>
      </c>
      <c r="B11">
        <v>14</v>
      </c>
    </row>
    <row r="12" spans="1:2" x14ac:dyDescent="0.45">
      <c r="A12" s="3" t="s">
        <v>1630</v>
      </c>
      <c r="B12">
        <v>28</v>
      </c>
    </row>
    <row r="13" spans="1:2" x14ac:dyDescent="0.45">
      <c r="A13" s="4" t="s">
        <v>542</v>
      </c>
      <c r="B13">
        <v>9</v>
      </c>
    </row>
    <row r="14" spans="1:2" x14ac:dyDescent="0.45">
      <c r="A14" s="5" t="s">
        <v>1619</v>
      </c>
      <c r="B14">
        <v>9</v>
      </c>
    </row>
    <row r="15" spans="1:2" x14ac:dyDescent="0.45">
      <c r="A15" s="4" t="s">
        <v>882</v>
      </c>
      <c r="B15">
        <v>8</v>
      </c>
    </row>
    <row r="16" spans="1:2" x14ac:dyDescent="0.45">
      <c r="A16" s="5" t="s">
        <v>1626</v>
      </c>
      <c r="B16">
        <v>8</v>
      </c>
    </row>
    <row r="17" spans="1:2" x14ac:dyDescent="0.45">
      <c r="A17" s="4" t="s">
        <v>1097</v>
      </c>
      <c r="B17">
        <v>5</v>
      </c>
    </row>
    <row r="18" spans="1:2" x14ac:dyDescent="0.45">
      <c r="A18" s="5" t="s">
        <v>1620</v>
      </c>
      <c r="B18">
        <v>5</v>
      </c>
    </row>
    <row r="19" spans="1:2" x14ac:dyDescent="0.45">
      <c r="A19" s="4" t="s">
        <v>1236</v>
      </c>
      <c r="B19">
        <v>2</v>
      </c>
    </row>
    <row r="20" spans="1:2" x14ac:dyDescent="0.45">
      <c r="A20" s="5" t="s">
        <v>1626</v>
      </c>
      <c r="B20">
        <v>2</v>
      </c>
    </row>
    <row r="21" spans="1:2" x14ac:dyDescent="0.45">
      <c r="A21" s="4" t="s">
        <v>1451</v>
      </c>
      <c r="B21">
        <v>4</v>
      </c>
    </row>
    <row r="22" spans="1:2" x14ac:dyDescent="0.45">
      <c r="A22" s="5" t="s">
        <v>1619</v>
      </c>
      <c r="B22">
        <v>4</v>
      </c>
    </row>
    <row r="23" spans="1:2" x14ac:dyDescent="0.45">
      <c r="A23" s="3" t="s">
        <v>1631</v>
      </c>
      <c r="B23">
        <v>127</v>
      </c>
    </row>
    <row r="24" spans="1:2" x14ac:dyDescent="0.45">
      <c r="A24" s="4" t="s">
        <v>542</v>
      </c>
      <c r="B24">
        <v>11</v>
      </c>
    </row>
    <row r="25" spans="1:2" x14ac:dyDescent="0.45">
      <c r="A25" s="5" t="s">
        <v>1624</v>
      </c>
      <c r="B25">
        <v>8</v>
      </c>
    </row>
    <row r="26" spans="1:2" x14ac:dyDescent="0.45">
      <c r="A26" s="5" t="s">
        <v>1621</v>
      </c>
      <c r="B26">
        <v>3</v>
      </c>
    </row>
    <row r="27" spans="1:2" x14ac:dyDescent="0.45">
      <c r="A27" s="4" t="s">
        <v>882</v>
      </c>
      <c r="B27">
        <v>22</v>
      </c>
    </row>
    <row r="28" spans="1:2" x14ac:dyDescent="0.45">
      <c r="A28" s="5" t="s">
        <v>1624</v>
      </c>
      <c r="B28">
        <v>22</v>
      </c>
    </row>
    <row r="29" spans="1:2" x14ac:dyDescent="0.45">
      <c r="A29" s="4" t="s">
        <v>1107</v>
      </c>
      <c r="B29">
        <v>3</v>
      </c>
    </row>
    <row r="30" spans="1:2" x14ac:dyDescent="0.45">
      <c r="A30" s="5" t="s">
        <v>1624</v>
      </c>
      <c r="B30">
        <v>3</v>
      </c>
    </row>
    <row r="31" spans="1:2" x14ac:dyDescent="0.45">
      <c r="A31" s="4" t="s">
        <v>1304</v>
      </c>
      <c r="B31">
        <v>70</v>
      </c>
    </row>
    <row r="32" spans="1:2" x14ac:dyDescent="0.45">
      <c r="A32" s="5" t="s">
        <v>1620</v>
      </c>
      <c r="B32">
        <v>70</v>
      </c>
    </row>
    <row r="33" spans="1:2" x14ac:dyDescent="0.45">
      <c r="A33" s="4" t="s">
        <v>85</v>
      </c>
      <c r="B33">
        <v>7</v>
      </c>
    </row>
    <row r="34" spans="1:2" x14ac:dyDescent="0.45">
      <c r="A34" s="5" t="s">
        <v>1620</v>
      </c>
      <c r="B34">
        <v>7</v>
      </c>
    </row>
    <row r="35" spans="1:2" x14ac:dyDescent="0.45">
      <c r="A35" s="4" t="s">
        <v>1473</v>
      </c>
      <c r="B35">
        <v>14</v>
      </c>
    </row>
    <row r="36" spans="1:2" x14ac:dyDescent="0.45">
      <c r="A36" s="5" t="s">
        <v>1624</v>
      </c>
      <c r="B36">
        <v>14</v>
      </c>
    </row>
    <row r="37" spans="1:2" x14ac:dyDescent="0.45">
      <c r="A37" s="3" t="s">
        <v>1632</v>
      </c>
      <c r="B37">
        <v>17</v>
      </c>
    </row>
    <row r="38" spans="1:2" x14ac:dyDescent="0.45">
      <c r="A38" s="4" t="s">
        <v>918</v>
      </c>
      <c r="B38">
        <v>17</v>
      </c>
    </row>
    <row r="39" spans="1:2" x14ac:dyDescent="0.45">
      <c r="A39" s="5" t="s">
        <v>1619</v>
      </c>
      <c r="B39">
        <v>17</v>
      </c>
    </row>
    <row r="40" spans="1:2" x14ac:dyDescent="0.45">
      <c r="A40" s="3" t="s">
        <v>1633</v>
      </c>
      <c r="B40">
        <v>92</v>
      </c>
    </row>
    <row r="41" spans="1:2" x14ac:dyDescent="0.45">
      <c r="A41" s="4" t="s">
        <v>542</v>
      </c>
      <c r="B41">
        <v>68</v>
      </c>
    </row>
    <row r="42" spans="1:2" x14ac:dyDescent="0.45">
      <c r="A42" s="5" t="s">
        <v>1621</v>
      </c>
      <c r="B42">
        <v>65</v>
      </c>
    </row>
    <row r="43" spans="1:2" x14ac:dyDescent="0.45">
      <c r="A43" s="5" t="s">
        <v>1623</v>
      </c>
      <c r="B43">
        <v>3</v>
      </c>
    </row>
    <row r="44" spans="1:2" x14ac:dyDescent="0.45">
      <c r="A44" s="4" t="s">
        <v>918</v>
      </c>
      <c r="B44">
        <v>24</v>
      </c>
    </row>
    <row r="45" spans="1:2" x14ac:dyDescent="0.45">
      <c r="A45" s="5" t="s">
        <v>1619</v>
      </c>
      <c r="B45">
        <v>24</v>
      </c>
    </row>
    <row r="46" spans="1:2" x14ac:dyDescent="0.45">
      <c r="A46" s="3" t="s">
        <v>1634</v>
      </c>
      <c r="B46">
        <v>39</v>
      </c>
    </row>
    <row r="47" spans="1:2" x14ac:dyDescent="0.45">
      <c r="A47" s="4" t="s">
        <v>542</v>
      </c>
      <c r="B47">
        <v>26</v>
      </c>
    </row>
    <row r="48" spans="1:2" x14ac:dyDescent="0.45">
      <c r="A48" s="5" t="s">
        <v>1622</v>
      </c>
      <c r="B48">
        <v>26</v>
      </c>
    </row>
    <row r="49" spans="1:2" x14ac:dyDescent="0.45">
      <c r="A49" s="4" t="s">
        <v>1402</v>
      </c>
      <c r="B49">
        <v>13</v>
      </c>
    </row>
    <row r="50" spans="1:2" x14ac:dyDescent="0.45">
      <c r="A50" s="5" t="s">
        <v>1623</v>
      </c>
      <c r="B50">
        <v>13</v>
      </c>
    </row>
    <row r="51" spans="1:2" x14ac:dyDescent="0.45">
      <c r="A51" s="3" t="s">
        <v>1635</v>
      </c>
      <c r="B51">
        <v>5</v>
      </c>
    </row>
    <row r="52" spans="1:2" x14ac:dyDescent="0.45">
      <c r="A52" s="4" t="s">
        <v>1203</v>
      </c>
      <c r="B52">
        <v>5</v>
      </c>
    </row>
    <row r="53" spans="1:2" x14ac:dyDescent="0.45">
      <c r="A53" s="5" t="s">
        <v>1202</v>
      </c>
      <c r="B53">
        <v>5</v>
      </c>
    </row>
    <row r="54" spans="1:2" x14ac:dyDescent="0.45">
      <c r="A54" s="3" t="s">
        <v>94</v>
      </c>
      <c r="B54">
        <v>518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19"/>
  <sheetViews>
    <sheetView workbookViewId="0">
      <selection activeCell="B4" sqref="B4"/>
    </sheetView>
  </sheetViews>
  <sheetFormatPr defaultRowHeight="14.25" x14ac:dyDescent="0.45"/>
  <cols>
    <col min="1" max="1" width="12.06640625" bestFit="1" customWidth="1"/>
    <col min="2" max="2" width="80.53125" bestFit="1" customWidth="1"/>
    <col min="3" max="3" width="11.46484375" bestFit="1" customWidth="1"/>
    <col min="4" max="4" width="13.06640625" bestFit="1" customWidth="1"/>
    <col min="5" max="5" width="32.3984375" bestFit="1" customWidth="1"/>
    <col min="6" max="6" width="23.46484375" bestFit="1" customWidth="1"/>
    <col min="7" max="7" width="11.73046875" bestFit="1" customWidth="1"/>
    <col min="8" max="8" width="13.86328125" bestFit="1" customWidth="1"/>
    <col min="9" max="9" width="28.73046875" bestFit="1" customWidth="1"/>
    <col min="10" max="10" width="30.3984375" bestFit="1" customWidth="1"/>
    <col min="11" max="11" width="26.59765625" bestFit="1" customWidth="1"/>
    <col min="12" max="12" width="28.33203125" bestFit="1" customWidth="1"/>
    <col min="13" max="13" width="27.06640625" bestFit="1" customWidth="1"/>
    <col min="14" max="14" width="28.265625" bestFit="1" customWidth="1"/>
    <col min="15" max="15" width="20.9296875" bestFit="1" customWidth="1"/>
    <col min="16" max="16" width="22.265625" bestFit="1" customWidth="1"/>
    <col min="17" max="17" width="30.9296875" bestFit="1" customWidth="1"/>
    <col min="18" max="18" width="15.33203125" style="6" bestFit="1" customWidth="1"/>
    <col min="19" max="19" width="14.86328125" style="6" bestFit="1" customWidth="1"/>
    <col min="20" max="20" width="12.33203125" style="6" bestFit="1" customWidth="1"/>
    <col min="21" max="21" width="13.86328125" style="6" bestFit="1" customWidth="1"/>
    <col min="22" max="23" width="11.59765625" customWidth="1"/>
  </cols>
  <sheetData>
    <row r="1" spans="1:21" x14ac:dyDescent="0.45">
      <c r="A1" t="s">
        <v>0</v>
      </c>
      <c r="B1" t="s">
        <v>2</v>
      </c>
      <c r="C1" t="s">
        <v>5</v>
      </c>
      <c r="D1" t="s">
        <v>8</v>
      </c>
      <c r="E1" t="s">
        <v>10</v>
      </c>
      <c r="F1" t="s">
        <v>11</v>
      </c>
      <c r="G1" t="s">
        <v>15</v>
      </c>
      <c r="H1" t="s">
        <v>17</v>
      </c>
      <c r="I1" t="s">
        <v>18</v>
      </c>
      <c r="J1" t="s">
        <v>19</v>
      </c>
      <c r="K1" t="s">
        <v>20</v>
      </c>
      <c r="L1" t="s">
        <v>21</v>
      </c>
      <c r="M1" t="s">
        <v>22</v>
      </c>
      <c r="N1" t="s">
        <v>23</v>
      </c>
      <c r="O1" t="s">
        <v>96</v>
      </c>
      <c r="P1" t="s">
        <v>97</v>
      </c>
      <c r="Q1" t="s">
        <v>100</v>
      </c>
      <c r="R1" s="6" t="s">
        <v>106</v>
      </c>
      <c r="S1" s="6" t="s">
        <v>102</v>
      </c>
      <c r="T1" t="s">
        <v>103</v>
      </c>
      <c r="U1" t="s">
        <v>104</v>
      </c>
    </row>
    <row r="2" spans="1:21" x14ac:dyDescent="0.45">
      <c r="A2">
        <v>40</v>
      </c>
      <c r="B2" t="s">
        <v>539</v>
      </c>
      <c r="C2">
        <v>0</v>
      </c>
      <c r="D2" t="s">
        <v>1619</v>
      </c>
      <c r="E2" t="s">
        <v>77</v>
      </c>
      <c r="F2" t="s">
        <v>74</v>
      </c>
      <c r="G2">
        <v>1589701.8589999999</v>
      </c>
      <c r="J2">
        <v>1</v>
      </c>
      <c r="M2">
        <v>1</v>
      </c>
      <c r="N2">
        <v>1</v>
      </c>
      <c r="O2" t="s">
        <v>98</v>
      </c>
      <c r="P2" t="s">
        <v>98</v>
      </c>
      <c r="Q2">
        <v>1424324.892</v>
      </c>
      <c r="R2" s="9"/>
      <c r="S2"/>
      <c r="T2"/>
      <c r="U2" s="8"/>
    </row>
    <row r="3" spans="1:21" x14ac:dyDescent="0.45">
      <c r="A3">
        <v>42</v>
      </c>
      <c r="B3" t="s">
        <v>565</v>
      </c>
      <c r="C3">
        <v>0</v>
      </c>
      <c r="D3" t="s">
        <v>1619</v>
      </c>
      <c r="E3" t="s">
        <v>77</v>
      </c>
      <c r="F3" t="s">
        <v>74</v>
      </c>
      <c r="G3">
        <v>1816968.2560000001</v>
      </c>
      <c r="J3">
        <v>1</v>
      </c>
      <c r="M3">
        <v>1</v>
      </c>
      <c r="O3" t="s">
        <v>98</v>
      </c>
      <c r="P3" t="s">
        <v>98</v>
      </c>
      <c r="Q3">
        <v>1597664.8845000002</v>
      </c>
      <c r="R3" s="9"/>
      <c r="S3"/>
      <c r="T3"/>
      <c r="U3" s="8"/>
    </row>
    <row r="4" spans="1:21" x14ac:dyDescent="0.45">
      <c r="A4">
        <v>43</v>
      </c>
      <c r="B4" t="s">
        <v>598</v>
      </c>
      <c r="C4">
        <v>0</v>
      </c>
      <c r="D4" t="s">
        <v>1619</v>
      </c>
      <c r="E4" t="s">
        <v>77</v>
      </c>
      <c r="F4" t="s">
        <v>74</v>
      </c>
      <c r="G4">
        <v>1950395.62</v>
      </c>
      <c r="O4" t="s">
        <v>98</v>
      </c>
      <c r="P4" t="s">
        <v>98</v>
      </c>
      <c r="Q4">
        <v>1845072.3275000001</v>
      </c>
      <c r="R4" s="9"/>
      <c r="S4"/>
      <c r="T4"/>
      <c r="U4" s="8"/>
    </row>
    <row r="5" spans="1:21" x14ac:dyDescent="0.45">
      <c r="A5">
        <v>44</v>
      </c>
      <c r="B5" t="s">
        <v>610</v>
      </c>
      <c r="C5">
        <v>0</v>
      </c>
      <c r="D5" t="s">
        <v>1619</v>
      </c>
      <c r="E5" t="s">
        <v>77</v>
      </c>
      <c r="F5" t="s">
        <v>74</v>
      </c>
      <c r="G5">
        <v>2070474</v>
      </c>
      <c r="O5" t="s">
        <v>98</v>
      </c>
      <c r="P5" t="s">
        <v>98</v>
      </c>
      <c r="Q5">
        <v>2470626.2278</v>
      </c>
      <c r="R5" s="9"/>
      <c r="S5"/>
      <c r="T5"/>
      <c r="U5" s="8"/>
    </row>
    <row r="6" spans="1:21" x14ac:dyDescent="0.45">
      <c r="A6">
        <v>44</v>
      </c>
      <c r="B6" t="s">
        <v>610</v>
      </c>
      <c r="C6">
        <v>0</v>
      </c>
      <c r="D6" t="s">
        <v>1619</v>
      </c>
      <c r="E6" t="s">
        <v>77</v>
      </c>
      <c r="F6" t="s">
        <v>74</v>
      </c>
      <c r="G6">
        <v>2938948.6749999998</v>
      </c>
      <c r="O6" t="s">
        <v>98</v>
      </c>
      <c r="P6" t="s">
        <v>98</v>
      </c>
      <c r="Q6">
        <v>2470626.2278</v>
      </c>
      <c r="R6" s="9"/>
      <c r="S6"/>
      <c r="T6"/>
      <c r="U6" s="8"/>
    </row>
    <row r="7" spans="1:21" x14ac:dyDescent="0.45">
      <c r="A7">
        <v>44</v>
      </c>
      <c r="B7" t="s">
        <v>610</v>
      </c>
      <c r="C7">
        <v>0</v>
      </c>
      <c r="D7" t="s">
        <v>1619</v>
      </c>
      <c r="E7" t="s">
        <v>77</v>
      </c>
      <c r="F7" t="s">
        <v>74</v>
      </c>
      <c r="G7">
        <v>1971406</v>
      </c>
      <c r="J7">
        <v>1</v>
      </c>
      <c r="M7">
        <v>1</v>
      </c>
      <c r="O7" t="s">
        <v>98</v>
      </c>
      <c r="P7" t="s">
        <v>98</v>
      </c>
      <c r="Q7">
        <v>2470626.2278</v>
      </c>
      <c r="R7" s="9"/>
      <c r="S7"/>
      <c r="T7"/>
      <c r="U7" s="8"/>
    </row>
    <row r="8" spans="1:21" x14ac:dyDescent="0.45">
      <c r="A8">
        <v>44</v>
      </c>
      <c r="B8" t="s">
        <v>610</v>
      </c>
      <c r="C8">
        <v>0</v>
      </c>
      <c r="D8" t="s">
        <v>1619</v>
      </c>
      <c r="E8" t="s">
        <v>77</v>
      </c>
      <c r="F8" t="s">
        <v>74</v>
      </c>
      <c r="G8">
        <v>1986159.11</v>
      </c>
      <c r="O8" t="s">
        <v>98</v>
      </c>
      <c r="P8" t="s">
        <v>98</v>
      </c>
      <c r="Q8">
        <v>2470626.2278</v>
      </c>
      <c r="R8" s="9"/>
      <c r="S8"/>
      <c r="T8"/>
      <c r="U8" s="8"/>
    </row>
    <row r="9" spans="1:21" x14ac:dyDescent="0.45">
      <c r="A9">
        <v>52</v>
      </c>
      <c r="B9" t="s">
        <v>642</v>
      </c>
      <c r="C9">
        <v>0</v>
      </c>
      <c r="D9" t="s">
        <v>1619</v>
      </c>
      <c r="E9" t="s">
        <v>77</v>
      </c>
      <c r="F9" t="s">
        <v>74</v>
      </c>
      <c r="G9">
        <v>396374.16</v>
      </c>
      <c r="O9" t="s">
        <v>98</v>
      </c>
      <c r="P9" t="s">
        <v>98</v>
      </c>
      <c r="Q9">
        <v>396374.16</v>
      </c>
      <c r="R9" s="9"/>
      <c r="S9"/>
      <c r="T9"/>
      <c r="U9" s="8"/>
    </row>
    <row r="10" spans="1:21" x14ac:dyDescent="0.45">
      <c r="A10">
        <v>60</v>
      </c>
      <c r="B10" t="s">
        <v>658</v>
      </c>
      <c r="C10">
        <v>0</v>
      </c>
      <c r="D10" t="s">
        <v>1619</v>
      </c>
      <c r="E10" t="s">
        <v>77</v>
      </c>
      <c r="F10" t="s">
        <v>74</v>
      </c>
      <c r="G10">
        <v>243890</v>
      </c>
      <c r="J10">
        <v>1</v>
      </c>
      <c r="O10" t="s">
        <v>98</v>
      </c>
      <c r="P10" t="s">
        <v>98</v>
      </c>
      <c r="Q10">
        <v>249112.37400000001</v>
      </c>
      <c r="R10" s="9"/>
      <c r="S10"/>
      <c r="T10"/>
      <c r="U10" s="8"/>
    </row>
    <row r="11" spans="1:21" x14ac:dyDescent="0.45">
      <c r="A11">
        <v>61</v>
      </c>
      <c r="B11" t="s">
        <v>678</v>
      </c>
      <c r="C11">
        <v>0</v>
      </c>
      <c r="D11" t="s">
        <v>1619</v>
      </c>
      <c r="E11" t="s">
        <v>77</v>
      </c>
      <c r="F11" t="s">
        <v>74</v>
      </c>
      <c r="G11">
        <v>1193231.6100000001</v>
      </c>
      <c r="O11" t="s">
        <v>98</v>
      </c>
      <c r="P11" t="s">
        <v>98</v>
      </c>
      <c r="Q11">
        <v>953395.24809999997</v>
      </c>
      <c r="R11" s="9"/>
      <c r="S11"/>
      <c r="T11"/>
      <c r="U11" s="8"/>
    </row>
    <row r="12" spans="1:21" x14ac:dyDescent="0.45">
      <c r="A12">
        <v>61</v>
      </c>
      <c r="B12" t="s">
        <v>678</v>
      </c>
      <c r="C12">
        <v>0</v>
      </c>
      <c r="D12" t="s">
        <v>1619</v>
      </c>
      <c r="E12" t="s">
        <v>77</v>
      </c>
      <c r="F12" t="s">
        <v>74</v>
      </c>
      <c r="G12">
        <v>1162786.3570000001</v>
      </c>
      <c r="O12" t="s">
        <v>98</v>
      </c>
      <c r="P12" t="s">
        <v>98</v>
      </c>
      <c r="Q12">
        <v>953395.24809999997</v>
      </c>
      <c r="R12" s="9"/>
      <c r="S12"/>
      <c r="T12"/>
      <c r="U12" s="8"/>
    </row>
    <row r="13" spans="1:21" x14ac:dyDescent="0.45">
      <c r="A13">
        <v>61</v>
      </c>
      <c r="B13" t="s">
        <v>678</v>
      </c>
      <c r="C13">
        <v>0</v>
      </c>
      <c r="D13" t="s">
        <v>1619</v>
      </c>
      <c r="E13" t="s">
        <v>77</v>
      </c>
      <c r="F13" t="s">
        <v>74</v>
      </c>
      <c r="G13">
        <v>1135991.2250000001</v>
      </c>
      <c r="O13" t="s">
        <v>98</v>
      </c>
      <c r="P13" t="s">
        <v>98</v>
      </c>
      <c r="Q13">
        <v>953395.24809999997</v>
      </c>
      <c r="R13" s="9"/>
      <c r="S13"/>
      <c r="T13"/>
      <c r="U13" s="8"/>
    </row>
    <row r="14" spans="1:21" x14ac:dyDescent="0.45">
      <c r="A14">
        <v>61</v>
      </c>
      <c r="B14" t="s">
        <v>678</v>
      </c>
      <c r="C14">
        <v>0</v>
      </c>
      <c r="D14" t="s">
        <v>1619</v>
      </c>
      <c r="E14" t="s">
        <v>77</v>
      </c>
      <c r="F14" t="s">
        <v>74</v>
      </c>
      <c r="G14">
        <v>799785.87679999997</v>
      </c>
      <c r="M14">
        <v>1</v>
      </c>
      <c r="O14" t="s">
        <v>98</v>
      </c>
      <c r="P14" t="s">
        <v>98</v>
      </c>
      <c r="Q14">
        <v>953395.24809999997</v>
      </c>
      <c r="R14" s="9"/>
      <c r="S14"/>
      <c r="T14"/>
      <c r="U14" s="8"/>
    </row>
    <row r="15" spans="1:21" x14ac:dyDescent="0.45">
      <c r="A15">
        <v>72</v>
      </c>
      <c r="B15" t="s">
        <v>725</v>
      </c>
      <c r="C15">
        <v>0</v>
      </c>
      <c r="D15" t="s">
        <v>1619</v>
      </c>
      <c r="E15" t="s">
        <v>77</v>
      </c>
      <c r="F15" t="s">
        <v>74</v>
      </c>
      <c r="G15">
        <v>883568.14729999995</v>
      </c>
      <c r="O15" t="s">
        <v>98</v>
      </c>
      <c r="P15" t="s">
        <v>98</v>
      </c>
      <c r="Q15">
        <v>702069.67162222217</v>
      </c>
      <c r="R15" s="9"/>
      <c r="S15"/>
      <c r="T15"/>
      <c r="U15" s="8"/>
    </row>
    <row r="16" spans="1:21" x14ac:dyDescent="0.45">
      <c r="A16">
        <v>72</v>
      </c>
      <c r="B16" t="s">
        <v>725</v>
      </c>
      <c r="C16">
        <v>0</v>
      </c>
      <c r="D16" t="s">
        <v>1619</v>
      </c>
      <c r="E16" t="s">
        <v>77</v>
      </c>
      <c r="F16" t="s">
        <v>74</v>
      </c>
      <c r="G16">
        <v>968869.89729999995</v>
      </c>
      <c r="O16" t="s">
        <v>98</v>
      </c>
      <c r="P16" t="s">
        <v>98</v>
      </c>
      <c r="Q16">
        <v>702069.67162222217</v>
      </c>
      <c r="R16" s="9"/>
      <c r="S16"/>
      <c r="T16"/>
      <c r="U16" s="8"/>
    </row>
    <row r="17" spans="1:21" x14ac:dyDescent="0.45">
      <c r="A17">
        <v>72</v>
      </c>
      <c r="B17" t="s">
        <v>725</v>
      </c>
      <c r="C17">
        <v>0</v>
      </c>
      <c r="D17" t="s">
        <v>1619</v>
      </c>
      <c r="E17" t="s">
        <v>77</v>
      </c>
      <c r="F17" t="s">
        <v>74</v>
      </c>
      <c r="G17">
        <v>779870</v>
      </c>
      <c r="J17">
        <v>1</v>
      </c>
      <c r="M17">
        <v>1</v>
      </c>
      <c r="O17" t="s">
        <v>98</v>
      </c>
      <c r="P17" t="s">
        <v>98</v>
      </c>
      <c r="Q17">
        <v>702069.67162222217</v>
      </c>
      <c r="R17" s="9"/>
      <c r="S17"/>
      <c r="T17"/>
      <c r="U17" s="8"/>
    </row>
    <row r="18" spans="1:21" x14ac:dyDescent="0.45">
      <c r="A18">
        <v>72</v>
      </c>
      <c r="B18" t="s">
        <v>725</v>
      </c>
      <c r="C18">
        <v>0</v>
      </c>
      <c r="D18" t="s">
        <v>1619</v>
      </c>
      <c r="E18" t="s">
        <v>77</v>
      </c>
      <c r="F18" t="s">
        <v>74</v>
      </c>
      <c r="G18">
        <v>777527</v>
      </c>
      <c r="J18">
        <v>1</v>
      </c>
      <c r="M18">
        <v>1</v>
      </c>
      <c r="O18" t="s">
        <v>98</v>
      </c>
      <c r="P18" t="s">
        <v>98</v>
      </c>
      <c r="Q18">
        <v>702069.67162222217</v>
      </c>
      <c r="R18" s="9"/>
      <c r="S18"/>
      <c r="T18"/>
      <c r="U18" s="8"/>
    </row>
    <row r="19" spans="1:21" x14ac:dyDescent="0.45">
      <c r="A19">
        <v>72</v>
      </c>
      <c r="B19" t="s">
        <v>725</v>
      </c>
      <c r="C19">
        <v>0</v>
      </c>
      <c r="D19" t="s">
        <v>1619</v>
      </c>
      <c r="E19" t="s">
        <v>77</v>
      </c>
      <c r="F19" t="s">
        <v>74</v>
      </c>
      <c r="G19">
        <v>729270</v>
      </c>
      <c r="J19">
        <v>1</v>
      </c>
      <c r="M19">
        <v>1</v>
      </c>
      <c r="O19" t="s">
        <v>98</v>
      </c>
      <c r="P19" t="s">
        <v>98</v>
      </c>
      <c r="Q19">
        <v>702069.67162222217</v>
      </c>
      <c r="R19" s="9"/>
      <c r="S19"/>
      <c r="T19"/>
      <c r="U19" s="8"/>
    </row>
    <row r="20" spans="1:21" x14ac:dyDescent="0.45">
      <c r="A20">
        <v>75</v>
      </c>
      <c r="B20" t="s">
        <v>783</v>
      </c>
      <c r="C20">
        <v>0</v>
      </c>
      <c r="D20" t="s">
        <v>1619</v>
      </c>
      <c r="E20" t="s">
        <v>77</v>
      </c>
      <c r="F20" t="s">
        <v>74</v>
      </c>
      <c r="G20">
        <v>1571806.49</v>
      </c>
      <c r="O20" t="s">
        <v>98</v>
      </c>
      <c r="P20" t="s">
        <v>98</v>
      </c>
      <c r="Q20">
        <v>960338.05835714273</v>
      </c>
      <c r="R20" s="9"/>
      <c r="S20"/>
      <c r="T20"/>
      <c r="U20" s="8"/>
    </row>
    <row r="21" spans="1:21" x14ac:dyDescent="0.45">
      <c r="A21">
        <v>75</v>
      </c>
      <c r="B21" t="s">
        <v>783</v>
      </c>
      <c r="C21">
        <v>0</v>
      </c>
      <c r="D21" t="s">
        <v>1619</v>
      </c>
      <c r="E21" t="s">
        <v>77</v>
      </c>
      <c r="F21" t="s">
        <v>74</v>
      </c>
      <c r="G21">
        <v>184356.8</v>
      </c>
      <c r="O21" t="s">
        <v>98</v>
      </c>
      <c r="P21" t="s">
        <v>98</v>
      </c>
      <c r="Q21">
        <v>960338.05835714273</v>
      </c>
      <c r="R21" s="9"/>
      <c r="S21"/>
      <c r="T21"/>
      <c r="U21" s="8"/>
    </row>
    <row r="22" spans="1:21" x14ac:dyDescent="0.45">
      <c r="A22">
        <v>75</v>
      </c>
      <c r="B22" t="s">
        <v>783</v>
      </c>
      <c r="C22">
        <v>0</v>
      </c>
      <c r="D22" t="s">
        <v>1619</v>
      </c>
      <c r="E22" t="s">
        <v>77</v>
      </c>
      <c r="F22" t="s">
        <v>74</v>
      </c>
      <c r="G22">
        <v>150166.70000000001</v>
      </c>
      <c r="O22" t="s">
        <v>98</v>
      </c>
      <c r="P22" t="s">
        <v>98</v>
      </c>
      <c r="Q22">
        <v>960338.05835714273</v>
      </c>
      <c r="R22" s="9"/>
      <c r="S22"/>
      <c r="T22"/>
      <c r="U22" s="8"/>
    </row>
    <row r="23" spans="1:21" x14ac:dyDescent="0.45">
      <c r="A23">
        <v>75</v>
      </c>
      <c r="B23" t="s">
        <v>783</v>
      </c>
      <c r="C23">
        <v>0</v>
      </c>
      <c r="D23" t="s">
        <v>1619</v>
      </c>
      <c r="E23" t="s">
        <v>77</v>
      </c>
      <c r="F23" t="s">
        <v>74</v>
      </c>
      <c r="G23">
        <v>1387154.67</v>
      </c>
      <c r="O23" t="s">
        <v>98</v>
      </c>
      <c r="P23" t="s">
        <v>98</v>
      </c>
      <c r="Q23">
        <v>960338.05835714273</v>
      </c>
      <c r="R23" s="9"/>
      <c r="S23"/>
      <c r="T23"/>
      <c r="U23" s="8"/>
    </row>
    <row r="24" spans="1:21" x14ac:dyDescent="0.45">
      <c r="A24">
        <v>75</v>
      </c>
      <c r="B24" t="s">
        <v>783</v>
      </c>
      <c r="C24">
        <v>0</v>
      </c>
      <c r="D24" t="s">
        <v>1619</v>
      </c>
      <c r="E24" t="s">
        <v>77</v>
      </c>
      <c r="F24" t="s">
        <v>74</v>
      </c>
      <c r="G24">
        <v>1323883.76</v>
      </c>
      <c r="O24" t="s">
        <v>98</v>
      </c>
      <c r="P24" t="s">
        <v>98</v>
      </c>
      <c r="Q24">
        <v>960338.05835714273</v>
      </c>
      <c r="R24" s="9"/>
      <c r="S24"/>
      <c r="T24"/>
      <c r="U24" s="8"/>
    </row>
    <row r="25" spans="1:21" x14ac:dyDescent="0.45">
      <c r="A25">
        <v>75</v>
      </c>
      <c r="B25" t="s">
        <v>783</v>
      </c>
      <c r="C25">
        <v>0</v>
      </c>
      <c r="D25" t="s">
        <v>1619</v>
      </c>
      <c r="E25" t="s">
        <v>77</v>
      </c>
      <c r="F25" t="s">
        <v>74</v>
      </c>
      <c r="G25">
        <v>137377.70000000001</v>
      </c>
      <c r="O25" t="s">
        <v>98</v>
      </c>
      <c r="P25" t="s">
        <v>98</v>
      </c>
      <c r="Q25">
        <v>960338.05835714273</v>
      </c>
      <c r="R25" s="9"/>
      <c r="S25"/>
      <c r="T25"/>
      <c r="U25" s="8"/>
    </row>
    <row r="26" spans="1:21" x14ac:dyDescent="0.45">
      <c r="A26">
        <v>75</v>
      </c>
      <c r="B26" t="s">
        <v>783</v>
      </c>
      <c r="C26">
        <v>0</v>
      </c>
      <c r="D26" t="s">
        <v>1619</v>
      </c>
      <c r="E26" t="s">
        <v>77</v>
      </c>
      <c r="F26" t="s">
        <v>74</v>
      </c>
      <c r="G26">
        <v>1316973.81</v>
      </c>
      <c r="O26" t="s">
        <v>98</v>
      </c>
      <c r="P26" t="s">
        <v>98</v>
      </c>
      <c r="Q26">
        <v>960338.05835714273</v>
      </c>
      <c r="R26" s="9"/>
      <c r="S26"/>
      <c r="T26"/>
      <c r="U26" s="8"/>
    </row>
    <row r="27" spans="1:21" x14ac:dyDescent="0.45">
      <c r="A27">
        <v>75</v>
      </c>
      <c r="B27" t="s">
        <v>783</v>
      </c>
      <c r="C27">
        <v>0</v>
      </c>
      <c r="D27" t="s">
        <v>1619</v>
      </c>
      <c r="E27" t="s">
        <v>77</v>
      </c>
      <c r="F27" t="s">
        <v>74</v>
      </c>
      <c r="G27">
        <v>137377.70000000001</v>
      </c>
      <c r="O27" t="s">
        <v>98</v>
      </c>
      <c r="P27" t="s">
        <v>98</v>
      </c>
      <c r="Q27">
        <v>960338.05835714273</v>
      </c>
      <c r="R27" s="9"/>
      <c r="S27"/>
      <c r="T27"/>
      <c r="U27" s="8"/>
    </row>
    <row r="28" spans="1:21" x14ac:dyDescent="0.45">
      <c r="A28">
        <v>75</v>
      </c>
      <c r="B28" t="s">
        <v>783</v>
      </c>
      <c r="C28">
        <v>0</v>
      </c>
      <c r="D28" t="s">
        <v>1619</v>
      </c>
      <c r="E28" t="s">
        <v>77</v>
      </c>
      <c r="F28" t="s">
        <v>74</v>
      </c>
      <c r="G28">
        <v>1335066.78</v>
      </c>
      <c r="O28" t="s">
        <v>98</v>
      </c>
      <c r="P28" t="s">
        <v>98</v>
      </c>
      <c r="Q28">
        <v>960338.05835714273</v>
      </c>
      <c r="R28" s="9"/>
      <c r="S28"/>
      <c r="T28"/>
      <c r="U28" s="8"/>
    </row>
    <row r="29" spans="1:21" x14ac:dyDescent="0.45">
      <c r="A29">
        <v>75</v>
      </c>
      <c r="B29" t="s">
        <v>783</v>
      </c>
      <c r="C29">
        <v>0</v>
      </c>
      <c r="D29" t="s">
        <v>1619</v>
      </c>
      <c r="E29" t="s">
        <v>77</v>
      </c>
      <c r="F29" t="s">
        <v>74</v>
      </c>
      <c r="G29">
        <v>129479.25</v>
      </c>
      <c r="O29" t="s">
        <v>98</v>
      </c>
      <c r="P29" t="s">
        <v>98</v>
      </c>
      <c r="Q29">
        <v>960338.05835714273</v>
      </c>
      <c r="R29" s="9"/>
      <c r="S29"/>
      <c r="T29"/>
      <c r="U29" s="8"/>
    </row>
    <row r="30" spans="1:21" x14ac:dyDescent="0.45">
      <c r="A30">
        <v>76</v>
      </c>
      <c r="B30" t="s">
        <v>812</v>
      </c>
      <c r="C30">
        <v>0</v>
      </c>
      <c r="D30" t="s">
        <v>1619</v>
      </c>
      <c r="E30" t="s">
        <v>77</v>
      </c>
      <c r="F30" t="s">
        <v>74</v>
      </c>
      <c r="G30">
        <v>74316.25</v>
      </c>
      <c r="O30" t="s">
        <v>98</v>
      </c>
      <c r="P30" t="s">
        <v>98</v>
      </c>
      <c r="Q30">
        <v>73935.166666666672</v>
      </c>
      <c r="R30" s="9"/>
      <c r="S30"/>
      <c r="T30"/>
      <c r="U30" s="8"/>
    </row>
    <row r="31" spans="1:21" x14ac:dyDescent="0.45">
      <c r="A31">
        <v>123</v>
      </c>
      <c r="B31" t="s">
        <v>828</v>
      </c>
      <c r="C31">
        <v>0</v>
      </c>
      <c r="D31" t="s">
        <v>1620</v>
      </c>
      <c r="E31" t="s">
        <v>77</v>
      </c>
      <c r="F31" t="s">
        <v>74</v>
      </c>
      <c r="G31">
        <v>723760</v>
      </c>
      <c r="N31">
        <v>1</v>
      </c>
      <c r="O31" t="s">
        <v>98</v>
      </c>
      <c r="P31" t="s">
        <v>98</v>
      </c>
      <c r="Q31">
        <v>723760</v>
      </c>
      <c r="R31" s="9"/>
      <c r="S31"/>
      <c r="T31"/>
      <c r="U31" s="8"/>
    </row>
    <row r="32" spans="1:21" x14ac:dyDescent="0.45">
      <c r="A32">
        <v>151</v>
      </c>
      <c r="B32" t="s">
        <v>832</v>
      </c>
      <c r="C32">
        <v>0</v>
      </c>
      <c r="D32" t="s">
        <v>1619</v>
      </c>
      <c r="E32" t="s">
        <v>77</v>
      </c>
      <c r="F32" t="s">
        <v>74</v>
      </c>
      <c r="G32">
        <v>1091065</v>
      </c>
      <c r="J32">
        <v>1</v>
      </c>
      <c r="M32">
        <v>1</v>
      </c>
      <c r="O32" t="s">
        <v>98</v>
      </c>
      <c r="P32" t="s">
        <v>98</v>
      </c>
      <c r="Q32">
        <v>1014754.5</v>
      </c>
      <c r="R32" s="9"/>
      <c r="S32"/>
      <c r="T32"/>
      <c r="U32" s="8"/>
    </row>
    <row r="33" spans="1:21" x14ac:dyDescent="0.45">
      <c r="A33">
        <v>164</v>
      </c>
      <c r="B33" t="s">
        <v>863</v>
      </c>
      <c r="C33">
        <v>0</v>
      </c>
      <c r="D33" t="s">
        <v>1620</v>
      </c>
      <c r="E33" t="s">
        <v>77</v>
      </c>
      <c r="F33" t="s">
        <v>74</v>
      </c>
      <c r="G33">
        <v>593909</v>
      </c>
      <c r="O33" t="s">
        <v>98</v>
      </c>
      <c r="P33" t="s">
        <v>98</v>
      </c>
      <c r="Q33">
        <v>593909</v>
      </c>
      <c r="R33" s="9"/>
      <c r="S33"/>
      <c r="T33"/>
      <c r="U33" s="8"/>
    </row>
    <row r="34" spans="1:21" x14ac:dyDescent="0.45">
      <c r="A34">
        <v>180</v>
      </c>
      <c r="B34" t="s">
        <v>917</v>
      </c>
      <c r="C34">
        <v>0</v>
      </c>
      <c r="D34" t="s">
        <v>1619</v>
      </c>
      <c r="E34" t="s">
        <v>77</v>
      </c>
      <c r="F34" t="s">
        <v>74</v>
      </c>
      <c r="G34">
        <v>413565.02500000002</v>
      </c>
      <c r="O34" t="s">
        <v>98</v>
      </c>
      <c r="P34" t="s">
        <v>98</v>
      </c>
      <c r="Q34">
        <v>443843.50624999998</v>
      </c>
      <c r="R34" s="9"/>
      <c r="S34"/>
      <c r="T34"/>
      <c r="U34" s="8"/>
    </row>
    <row r="35" spans="1:21" x14ac:dyDescent="0.45">
      <c r="A35">
        <v>185</v>
      </c>
      <c r="B35" t="s">
        <v>971</v>
      </c>
      <c r="C35">
        <v>0</v>
      </c>
      <c r="D35" t="s">
        <v>1621</v>
      </c>
      <c r="E35" t="s">
        <v>77</v>
      </c>
      <c r="F35" t="s">
        <v>74</v>
      </c>
      <c r="G35">
        <v>562068</v>
      </c>
      <c r="O35" t="s">
        <v>98</v>
      </c>
      <c r="P35" t="s">
        <v>98</v>
      </c>
      <c r="Q35">
        <v>659651.60844999994</v>
      </c>
      <c r="R35" s="9"/>
      <c r="S35"/>
      <c r="T35"/>
      <c r="U35" s="8"/>
    </row>
    <row r="36" spans="1:21" x14ac:dyDescent="0.45">
      <c r="A36">
        <v>185</v>
      </c>
      <c r="B36" t="s">
        <v>971</v>
      </c>
      <c r="C36">
        <v>0</v>
      </c>
      <c r="D36" t="s">
        <v>1621</v>
      </c>
      <c r="E36" t="s">
        <v>77</v>
      </c>
      <c r="F36" t="s">
        <v>74</v>
      </c>
      <c r="G36">
        <v>844520.17500000005</v>
      </c>
      <c r="J36">
        <v>1</v>
      </c>
      <c r="M36">
        <v>1</v>
      </c>
      <c r="O36" t="s">
        <v>98</v>
      </c>
      <c r="P36" t="s">
        <v>98</v>
      </c>
      <c r="Q36">
        <v>659651.60844999994</v>
      </c>
      <c r="R36" s="9"/>
      <c r="S36"/>
      <c r="T36"/>
      <c r="U36" s="8"/>
    </row>
    <row r="37" spans="1:21" x14ac:dyDescent="0.45">
      <c r="A37">
        <v>220</v>
      </c>
      <c r="B37" t="s">
        <v>1065</v>
      </c>
      <c r="C37">
        <v>0</v>
      </c>
      <c r="D37" t="s">
        <v>1619</v>
      </c>
      <c r="E37" t="s">
        <v>77</v>
      </c>
      <c r="F37" t="s">
        <v>74</v>
      </c>
      <c r="G37">
        <v>412755</v>
      </c>
      <c r="M37">
        <v>1</v>
      </c>
      <c r="O37" t="s">
        <v>98</v>
      </c>
      <c r="P37" t="s">
        <v>98</v>
      </c>
      <c r="Q37">
        <v>975188.5</v>
      </c>
      <c r="R37" s="9"/>
      <c r="S37"/>
      <c r="T37"/>
      <c r="U37" s="8"/>
    </row>
    <row r="38" spans="1:21" x14ac:dyDescent="0.45">
      <c r="A38">
        <v>224</v>
      </c>
      <c r="B38" t="s">
        <v>1116</v>
      </c>
      <c r="C38">
        <v>0</v>
      </c>
      <c r="D38" t="s">
        <v>1621</v>
      </c>
      <c r="E38" t="s">
        <v>77</v>
      </c>
      <c r="F38" t="s">
        <v>74</v>
      </c>
      <c r="G38">
        <v>143580.92000000001</v>
      </c>
      <c r="O38" t="s">
        <v>98</v>
      </c>
      <c r="P38" t="s">
        <v>98</v>
      </c>
      <c r="Q38">
        <v>143580.92000000001</v>
      </c>
      <c r="R38" s="9"/>
      <c r="S38"/>
      <c r="T38"/>
      <c r="U38" s="8"/>
    </row>
    <row r="39" spans="1:21" x14ac:dyDescent="0.45">
      <c r="A39">
        <v>233</v>
      </c>
      <c r="B39" t="s">
        <v>1127</v>
      </c>
      <c r="C39">
        <v>0</v>
      </c>
      <c r="D39" t="s">
        <v>1622</v>
      </c>
      <c r="E39" t="s">
        <v>77</v>
      </c>
      <c r="F39" t="s">
        <v>74</v>
      </c>
      <c r="G39">
        <v>235429</v>
      </c>
      <c r="O39" t="s">
        <v>98</v>
      </c>
      <c r="P39" t="s">
        <v>98</v>
      </c>
      <c r="Q39">
        <v>555753.45692307688</v>
      </c>
      <c r="R39" s="9"/>
      <c r="S39"/>
      <c r="T39"/>
      <c r="U39" s="8"/>
    </row>
    <row r="40" spans="1:21" x14ac:dyDescent="0.45">
      <c r="A40">
        <v>233</v>
      </c>
      <c r="B40" t="s">
        <v>1127</v>
      </c>
      <c r="C40">
        <v>0</v>
      </c>
      <c r="D40" t="s">
        <v>1622</v>
      </c>
      <c r="E40" t="s">
        <v>77</v>
      </c>
      <c r="F40" t="s">
        <v>74</v>
      </c>
      <c r="G40">
        <v>179840</v>
      </c>
      <c r="O40" t="s">
        <v>98</v>
      </c>
      <c r="P40" t="s">
        <v>98</v>
      </c>
      <c r="Q40">
        <v>555753.45692307688</v>
      </c>
      <c r="R40" s="9"/>
      <c r="S40"/>
      <c r="T40"/>
      <c r="U40" s="8"/>
    </row>
    <row r="41" spans="1:21" x14ac:dyDescent="0.45">
      <c r="A41">
        <v>233</v>
      </c>
      <c r="B41" t="s">
        <v>1127</v>
      </c>
      <c r="C41">
        <v>0</v>
      </c>
      <c r="D41" t="s">
        <v>1622</v>
      </c>
      <c r="E41" t="s">
        <v>77</v>
      </c>
      <c r="F41" t="s">
        <v>74</v>
      </c>
      <c r="G41">
        <v>100321</v>
      </c>
      <c r="O41" t="s">
        <v>98</v>
      </c>
      <c r="P41" t="s">
        <v>98</v>
      </c>
      <c r="Q41">
        <v>555753.45692307688</v>
      </c>
      <c r="R41" s="9"/>
      <c r="S41"/>
      <c r="T41"/>
      <c r="U41" s="8"/>
    </row>
    <row r="42" spans="1:21" x14ac:dyDescent="0.45">
      <c r="A42">
        <v>233</v>
      </c>
      <c r="B42" t="s">
        <v>1127</v>
      </c>
      <c r="C42">
        <v>0</v>
      </c>
      <c r="D42" t="s">
        <v>1622</v>
      </c>
      <c r="E42" t="s">
        <v>77</v>
      </c>
      <c r="F42" t="s">
        <v>74</v>
      </c>
      <c r="G42">
        <v>694626</v>
      </c>
      <c r="O42" t="s">
        <v>98</v>
      </c>
      <c r="P42" t="s">
        <v>98</v>
      </c>
      <c r="Q42">
        <v>555753.45692307688</v>
      </c>
      <c r="R42" s="9"/>
      <c r="S42"/>
      <c r="T42"/>
      <c r="U42" s="8"/>
    </row>
    <row r="43" spans="1:21" x14ac:dyDescent="0.45">
      <c r="A43">
        <v>233</v>
      </c>
      <c r="B43" t="s">
        <v>1127</v>
      </c>
      <c r="C43">
        <v>0</v>
      </c>
      <c r="D43" t="s">
        <v>1622</v>
      </c>
      <c r="E43" t="s">
        <v>77</v>
      </c>
      <c r="F43" t="s">
        <v>74</v>
      </c>
      <c r="G43">
        <v>750215</v>
      </c>
      <c r="O43" t="s">
        <v>98</v>
      </c>
      <c r="P43" t="s">
        <v>98</v>
      </c>
      <c r="Q43">
        <v>555753.45692307688</v>
      </c>
      <c r="R43" s="9"/>
      <c r="S43"/>
      <c r="T43"/>
      <c r="U43" s="8"/>
    </row>
    <row r="44" spans="1:21" x14ac:dyDescent="0.45">
      <c r="A44">
        <v>233</v>
      </c>
      <c r="B44" t="s">
        <v>1127</v>
      </c>
      <c r="C44">
        <v>0</v>
      </c>
      <c r="D44" t="s">
        <v>1622</v>
      </c>
      <c r="E44" t="s">
        <v>77</v>
      </c>
      <c r="F44" t="s">
        <v>74</v>
      </c>
      <c r="G44">
        <v>615107</v>
      </c>
      <c r="O44" t="s">
        <v>98</v>
      </c>
      <c r="P44" t="s">
        <v>98</v>
      </c>
      <c r="Q44">
        <v>555753.45692307688</v>
      </c>
      <c r="R44" s="9"/>
      <c r="S44"/>
      <c r="T44"/>
      <c r="U44" s="8"/>
    </row>
    <row r="45" spans="1:21" x14ac:dyDescent="0.45">
      <c r="A45">
        <v>233</v>
      </c>
      <c r="B45" t="s">
        <v>1127</v>
      </c>
      <c r="C45">
        <v>0</v>
      </c>
      <c r="D45" t="s">
        <v>1622</v>
      </c>
      <c r="E45" t="s">
        <v>77</v>
      </c>
      <c r="F45" t="s">
        <v>74</v>
      </c>
      <c r="G45">
        <v>514786</v>
      </c>
      <c r="O45" t="s">
        <v>98</v>
      </c>
      <c r="P45" t="s">
        <v>98</v>
      </c>
      <c r="Q45">
        <v>555753.45692307688</v>
      </c>
      <c r="R45" s="9"/>
      <c r="S45"/>
      <c r="T45"/>
      <c r="U45" s="8"/>
    </row>
    <row r="46" spans="1:21" x14ac:dyDescent="0.45">
      <c r="A46">
        <v>233</v>
      </c>
      <c r="B46" t="s">
        <v>1127</v>
      </c>
      <c r="C46">
        <v>0</v>
      </c>
      <c r="D46" t="s">
        <v>1622</v>
      </c>
      <c r="E46" t="s">
        <v>77</v>
      </c>
      <c r="F46" t="s">
        <v>74</v>
      </c>
      <c r="G46">
        <v>702062</v>
      </c>
      <c r="O46" t="s">
        <v>98</v>
      </c>
      <c r="P46" t="s">
        <v>98</v>
      </c>
      <c r="Q46">
        <v>555753.45692307688</v>
      </c>
      <c r="R46" s="9"/>
      <c r="S46"/>
      <c r="T46"/>
      <c r="U46" s="8"/>
    </row>
    <row r="47" spans="1:21" x14ac:dyDescent="0.45">
      <c r="A47">
        <v>233</v>
      </c>
      <c r="B47" t="s">
        <v>1127</v>
      </c>
      <c r="C47">
        <v>0</v>
      </c>
      <c r="D47" t="s">
        <v>1622</v>
      </c>
      <c r="E47" t="s">
        <v>77</v>
      </c>
      <c r="F47" t="s">
        <v>74</v>
      </c>
      <c r="G47">
        <v>658579</v>
      </c>
      <c r="O47" t="s">
        <v>98</v>
      </c>
      <c r="P47" t="s">
        <v>98</v>
      </c>
      <c r="Q47">
        <v>555753.45692307688</v>
      </c>
      <c r="R47" s="9"/>
      <c r="S47"/>
      <c r="T47"/>
      <c r="U47" s="8"/>
    </row>
    <row r="48" spans="1:21" x14ac:dyDescent="0.45">
      <c r="A48">
        <v>233</v>
      </c>
      <c r="B48" t="s">
        <v>1127</v>
      </c>
      <c r="C48">
        <v>0</v>
      </c>
      <c r="D48" t="s">
        <v>1622</v>
      </c>
      <c r="E48" t="s">
        <v>77</v>
      </c>
      <c r="F48" t="s">
        <v>74</v>
      </c>
      <c r="G48">
        <v>681785</v>
      </c>
      <c r="O48" t="s">
        <v>98</v>
      </c>
      <c r="P48" t="s">
        <v>98</v>
      </c>
      <c r="Q48">
        <v>555753.45692307688</v>
      </c>
      <c r="R48" s="9"/>
      <c r="S48"/>
      <c r="T48"/>
      <c r="U48" s="8"/>
    </row>
    <row r="49" spans="1:21" x14ac:dyDescent="0.45">
      <c r="A49">
        <v>233</v>
      </c>
      <c r="B49" t="s">
        <v>1127</v>
      </c>
      <c r="C49">
        <v>0</v>
      </c>
      <c r="D49" t="s">
        <v>1622</v>
      </c>
      <c r="E49" t="s">
        <v>77</v>
      </c>
      <c r="F49" t="s">
        <v>74</v>
      </c>
      <c r="G49">
        <v>141800</v>
      </c>
      <c r="O49" t="s">
        <v>98</v>
      </c>
      <c r="P49" t="s">
        <v>98</v>
      </c>
      <c r="Q49">
        <v>555753.45692307688</v>
      </c>
      <c r="R49" s="9"/>
      <c r="S49"/>
      <c r="T49"/>
      <c r="U49" s="8"/>
    </row>
    <row r="50" spans="1:21" x14ac:dyDescent="0.45">
      <c r="A50">
        <v>233</v>
      </c>
      <c r="B50" t="s">
        <v>1127</v>
      </c>
      <c r="C50">
        <v>0</v>
      </c>
      <c r="D50" t="s">
        <v>1622</v>
      </c>
      <c r="E50" t="s">
        <v>77</v>
      </c>
      <c r="F50" t="s">
        <v>74</v>
      </c>
      <c r="G50">
        <v>738189</v>
      </c>
      <c r="O50" t="s">
        <v>98</v>
      </c>
      <c r="P50" t="s">
        <v>98</v>
      </c>
      <c r="Q50">
        <v>555753.45692307688</v>
      </c>
      <c r="R50" s="9"/>
      <c r="S50"/>
      <c r="T50"/>
      <c r="U50" s="8"/>
    </row>
    <row r="51" spans="1:21" x14ac:dyDescent="0.45">
      <c r="A51">
        <v>235</v>
      </c>
      <c r="B51" t="s">
        <v>1154</v>
      </c>
      <c r="C51">
        <v>0</v>
      </c>
      <c r="D51" t="s">
        <v>1619</v>
      </c>
      <c r="E51" t="s">
        <v>77</v>
      </c>
      <c r="F51" t="s">
        <v>74</v>
      </c>
      <c r="G51">
        <v>1167284</v>
      </c>
      <c r="M51">
        <v>1</v>
      </c>
      <c r="O51" t="s">
        <v>98</v>
      </c>
      <c r="P51" t="s">
        <v>98</v>
      </c>
      <c r="Q51">
        <v>1172834</v>
      </c>
      <c r="R51" s="9"/>
      <c r="S51"/>
      <c r="T51"/>
      <c r="U51" s="8"/>
    </row>
    <row r="52" spans="1:21" x14ac:dyDescent="0.45">
      <c r="A52">
        <v>235</v>
      </c>
      <c r="B52" t="s">
        <v>1154</v>
      </c>
      <c r="C52">
        <v>0</v>
      </c>
      <c r="D52" t="s">
        <v>1619</v>
      </c>
      <c r="E52" t="s">
        <v>77</v>
      </c>
      <c r="F52" t="s">
        <v>74</v>
      </c>
      <c r="G52">
        <v>1179574</v>
      </c>
      <c r="M52">
        <v>1</v>
      </c>
      <c r="O52" t="s">
        <v>98</v>
      </c>
      <c r="P52" t="s">
        <v>98</v>
      </c>
      <c r="Q52">
        <v>1172834</v>
      </c>
      <c r="R52" s="9"/>
      <c r="S52"/>
      <c r="T52"/>
      <c r="U52" s="8"/>
    </row>
    <row r="53" spans="1:21" x14ac:dyDescent="0.45">
      <c r="A53">
        <v>235</v>
      </c>
      <c r="B53" t="s">
        <v>1154</v>
      </c>
      <c r="C53">
        <v>0</v>
      </c>
      <c r="D53" t="s">
        <v>1619</v>
      </c>
      <c r="E53" t="s">
        <v>77</v>
      </c>
      <c r="F53" t="s">
        <v>74</v>
      </c>
      <c r="G53">
        <v>1177465</v>
      </c>
      <c r="M53">
        <v>1</v>
      </c>
      <c r="O53" t="s">
        <v>98</v>
      </c>
      <c r="P53" t="s">
        <v>98</v>
      </c>
      <c r="Q53">
        <v>1172834</v>
      </c>
      <c r="R53" s="9"/>
      <c r="S53"/>
      <c r="T53"/>
      <c r="U53" s="8"/>
    </row>
    <row r="54" spans="1:21" x14ac:dyDescent="0.45">
      <c r="A54">
        <v>245</v>
      </c>
      <c r="B54" t="s">
        <v>1201</v>
      </c>
      <c r="C54">
        <v>0</v>
      </c>
      <c r="D54" t="s">
        <v>1202</v>
      </c>
      <c r="E54" t="s">
        <v>77</v>
      </c>
      <c r="F54" t="s">
        <v>74</v>
      </c>
      <c r="G54">
        <v>333033500</v>
      </c>
      <c r="O54" t="s">
        <v>98</v>
      </c>
      <c r="P54" t="s">
        <v>98</v>
      </c>
      <c r="Q54">
        <v>321179300</v>
      </c>
      <c r="R54" s="9"/>
      <c r="S54"/>
      <c r="T54"/>
      <c r="U54" s="8"/>
    </row>
    <row r="55" spans="1:21" x14ac:dyDescent="0.45">
      <c r="A55">
        <v>245</v>
      </c>
      <c r="B55" t="s">
        <v>1201</v>
      </c>
      <c r="C55">
        <v>0</v>
      </c>
      <c r="D55" t="s">
        <v>1202</v>
      </c>
      <c r="E55" t="s">
        <v>77</v>
      </c>
      <c r="F55" t="s">
        <v>74</v>
      </c>
      <c r="G55">
        <v>322856000</v>
      </c>
      <c r="O55" t="s">
        <v>98</v>
      </c>
      <c r="P55" t="s">
        <v>98</v>
      </c>
      <c r="Q55">
        <v>321179300</v>
      </c>
      <c r="R55" s="9"/>
      <c r="S55"/>
      <c r="T55"/>
      <c r="U55" s="8"/>
    </row>
    <row r="56" spans="1:21" x14ac:dyDescent="0.45">
      <c r="A56">
        <v>245</v>
      </c>
      <c r="B56" t="s">
        <v>1201</v>
      </c>
      <c r="C56">
        <v>0</v>
      </c>
      <c r="D56" t="s">
        <v>1202</v>
      </c>
      <c r="E56" t="s">
        <v>77</v>
      </c>
      <c r="F56" t="s">
        <v>74</v>
      </c>
      <c r="G56">
        <v>316669000</v>
      </c>
      <c r="O56" t="s">
        <v>98</v>
      </c>
      <c r="P56" t="s">
        <v>98</v>
      </c>
      <c r="Q56">
        <v>321179300</v>
      </c>
      <c r="R56" s="9"/>
      <c r="S56"/>
      <c r="T56"/>
      <c r="U56" s="8"/>
    </row>
    <row r="57" spans="1:21" x14ac:dyDescent="0.45">
      <c r="A57">
        <v>245</v>
      </c>
      <c r="B57" t="s">
        <v>1201</v>
      </c>
      <c r="C57">
        <v>0</v>
      </c>
      <c r="D57" t="s">
        <v>1202</v>
      </c>
      <c r="E57" t="s">
        <v>77</v>
      </c>
      <c r="F57" t="s">
        <v>74</v>
      </c>
      <c r="G57">
        <v>316669000</v>
      </c>
      <c r="O57" t="s">
        <v>98</v>
      </c>
      <c r="P57" t="s">
        <v>98</v>
      </c>
      <c r="Q57">
        <v>321179300</v>
      </c>
      <c r="R57" s="9"/>
      <c r="S57"/>
      <c r="T57"/>
      <c r="U57" s="8"/>
    </row>
    <row r="58" spans="1:21" x14ac:dyDescent="0.45">
      <c r="A58">
        <v>247</v>
      </c>
      <c r="B58" t="s">
        <v>1209</v>
      </c>
      <c r="C58">
        <v>0</v>
      </c>
      <c r="D58" t="s">
        <v>1620</v>
      </c>
      <c r="E58" t="s">
        <v>77</v>
      </c>
      <c r="F58" t="s">
        <v>74</v>
      </c>
      <c r="G58">
        <v>464122.1</v>
      </c>
      <c r="O58" t="s">
        <v>98</v>
      </c>
      <c r="P58" t="s">
        <v>98</v>
      </c>
      <c r="Q58">
        <v>429400.45</v>
      </c>
      <c r="R58" s="9"/>
      <c r="S58"/>
      <c r="T58"/>
      <c r="U58" s="8"/>
    </row>
    <row r="59" spans="1:21" x14ac:dyDescent="0.45">
      <c r="A59">
        <v>247</v>
      </c>
      <c r="B59" t="s">
        <v>1209</v>
      </c>
      <c r="C59">
        <v>0</v>
      </c>
      <c r="D59" t="s">
        <v>1620</v>
      </c>
      <c r="E59" t="s">
        <v>77</v>
      </c>
      <c r="F59" t="s">
        <v>74</v>
      </c>
      <c r="G59">
        <v>424955.25</v>
      </c>
      <c r="J59">
        <v>1</v>
      </c>
      <c r="M59">
        <v>1</v>
      </c>
      <c r="O59" t="s">
        <v>98</v>
      </c>
      <c r="P59" t="s">
        <v>98</v>
      </c>
      <c r="Q59">
        <v>429400.45</v>
      </c>
      <c r="R59" s="9"/>
      <c r="S59"/>
      <c r="T59"/>
      <c r="U59" s="8"/>
    </row>
    <row r="60" spans="1:21" x14ac:dyDescent="0.45">
      <c r="A60">
        <v>249</v>
      </c>
      <c r="B60" t="s">
        <v>1216</v>
      </c>
      <c r="C60">
        <v>0</v>
      </c>
      <c r="D60" t="s">
        <v>1619</v>
      </c>
      <c r="E60" t="s">
        <v>77</v>
      </c>
      <c r="F60" t="s">
        <v>74</v>
      </c>
      <c r="G60">
        <v>636639</v>
      </c>
      <c r="O60" t="s">
        <v>98</v>
      </c>
      <c r="P60" t="s">
        <v>98</v>
      </c>
      <c r="Q60">
        <v>627701.91500000004</v>
      </c>
      <c r="R60" s="9"/>
      <c r="S60"/>
      <c r="T60"/>
      <c r="U60" s="8"/>
    </row>
    <row r="61" spans="1:21" x14ac:dyDescent="0.45">
      <c r="A61">
        <v>249</v>
      </c>
      <c r="B61" t="s">
        <v>1216</v>
      </c>
      <c r="C61">
        <v>0</v>
      </c>
      <c r="D61" t="s">
        <v>1619</v>
      </c>
      <c r="E61" t="s">
        <v>77</v>
      </c>
      <c r="F61" t="s">
        <v>74</v>
      </c>
      <c r="G61">
        <v>613923</v>
      </c>
      <c r="O61" t="s">
        <v>98</v>
      </c>
      <c r="P61" t="s">
        <v>98</v>
      </c>
      <c r="Q61">
        <v>627701.91500000004</v>
      </c>
      <c r="R61" s="9"/>
      <c r="S61"/>
      <c r="T61"/>
      <c r="U61" s="8"/>
    </row>
    <row r="62" spans="1:21" x14ac:dyDescent="0.45">
      <c r="A62">
        <v>249</v>
      </c>
      <c r="B62" t="s">
        <v>1216</v>
      </c>
      <c r="C62">
        <v>0</v>
      </c>
      <c r="D62" t="s">
        <v>1619</v>
      </c>
      <c r="E62" t="s">
        <v>77</v>
      </c>
      <c r="F62" t="s">
        <v>74</v>
      </c>
      <c r="G62">
        <v>649447.66</v>
      </c>
      <c r="J62">
        <v>1</v>
      </c>
      <c r="O62" t="s">
        <v>98</v>
      </c>
      <c r="P62" t="s">
        <v>98</v>
      </c>
      <c r="Q62">
        <v>627701.91500000004</v>
      </c>
      <c r="R62" s="9"/>
      <c r="S62"/>
      <c r="T62"/>
      <c r="U62" s="8"/>
    </row>
    <row r="63" spans="1:21" x14ac:dyDescent="0.45">
      <c r="A63">
        <v>252</v>
      </c>
      <c r="B63" t="s">
        <v>1242</v>
      </c>
      <c r="C63">
        <v>0</v>
      </c>
      <c r="D63" t="s">
        <v>1623</v>
      </c>
      <c r="E63" t="s">
        <v>77</v>
      </c>
      <c r="F63" t="s">
        <v>74</v>
      </c>
      <c r="G63">
        <v>110000</v>
      </c>
      <c r="N63">
        <v>1</v>
      </c>
      <c r="O63" t="s">
        <v>98</v>
      </c>
      <c r="P63" t="s">
        <v>98</v>
      </c>
      <c r="Q63">
        <v>414718.27272727271</v>
      </c>
      <c r="R63" s="9"/>
      <c r="S63"/>
      <c r="T63"/>
      <c r="U63" s="8"/>
    </row>
    <row r="64" spans="1:21" x14ac:dyDescent="0.45">
      <c r="A64">
        <v>252</v>
      </c>
      <c r="B64" t="s">
        <v>1242</v>
      </c>
      <c r="C64">
        <v>0</v>
      </c>
      <c r="D64" t="s">
        <v>1623</v>
      </c>
      <c r="E64" t="s">
        <v>77</v>
      </c>
      <c r="F64" t="s">
        <v>74</v>
      </c>
      <c r="G64">
        <v>110880</v>
      </c>
      <c r="M64">
        <v>1</v>
      </c>
      <c r="N64">
        <v>1</v>
      </c>
      <c r="O64" t="s">
        <v>98</v>
      </c>
      <c r="P64" t="s">
        <v>98</v>
      </c>
      <c r="Q64">
        <v>414718.27272727271</v>
      </c>
      <c r="R64" s="9"/>
      <c r="S64"/>
      <c r="T64"/>
      <c r="U64" s="8"/>
    </row>
    <row r="65" spans="1:21" x14ac:dyDescent="0.45">
      <c r="A65">
        <v>252</v>
      </c>
      <c r="B65" t="s">
        <v>1242</v>
      </c>
      <c r="C65">
        <v>0</v>
      </c>
      <c r="D65" t="s">
        <v>1623</v>
      </c>
      <c r="E65" t="s">
        <v>77</v>
      </c>
      <c r="F65" t="s">
        <v>74</v>
      </c>
      <c r="G65">
        <v>110843</v>
      </c>
      <c r="L65">
        <v>1</v>
      </c>
      <c r="M65">
        <v>1</v>
      </c>
      <c r="N65">
        <v>1</v>
      </c>
      <c r="O65" t="s">
        <v>98</v>
      </c>
      <c r="P65" t="s">
        <v>98</v>
      </c>
      <c r="Q65">
        <v>414718.27272727271</v>
      </c>
      <c r="R65" s="9"/>
      <c r="S65"/>
      <c r="T65"/>
      <c r="U65" s="8"/>
    </row>
    <row r="66" spans="1:21" x14ac:dyDescent="0.45">
      <c r="A66">
        <v>252</v>
      </c>
      <c r="B66" t="s">
        <v>1242</v>
      </c>
      <c r="C66">
        <v>0</v>
      </c>
      <c r="D66" t="s">
        <v>1623</v>
      </c>
      <c r="E66" t="s">
        <v>77</v>
      </c>
      <c r="F66" t="s">
        <v>74</v>
      </c>
      <c r="G66">
        <v>225238</v>
      </c>
      <c r="O66" t="s">
        <v>98</v>
      </c>
      <c r="P66" t="s">
        <v>98</v>
      </c>
      <c r="Q66">
        <v>414718.27272727271</v>
      </c>
      <c r="R66" s="9"/>
      <c r="S66"/>
      <c r="T66"/>
      <c r="U66" s="8"/>
    </row>
    <row r="67" spans="1:21" x14ac:dyDescent="0.45">
      <c r="A67">
        <v>252</v>
      </c>
      <c r="B67" t="s">
        <v>1242</v>
      </c>
      <c r="C67">
        <v>0</v>
      </c>
      <c r="D67" t="s">
        <v>1623</v>
      </c>
      <c r="E67" t="s">
        <v>77</v>
      </c>
      <c r="F67" t="s">
        <v>74</v>
      </c>
      <c r="G67">
        <v>215100</v>
      </c>
      <c r="O67" t="s">
        <v>98</v>
      </c>
      <c r="P67" t="s">
        <v>98</v>
      </c>
      <c r="Q67">
        <v>414718.27272727271</v>
      </c>
      <c r="R67" s="9"/>
      <c r="S67"/>
      <c r="T67"/>
      <c r="U67" s="8"/>
    </row>
    <row r="68" spans="1:21" x14ac:dyDescent="0.45">
      <c r="A68">
        <v>252</v>
      </c>
      <c r="B68" t="s">
        <v>1242</v>
      </c>
      <c r="C68">
        <v>0</v>
      </c>
      <c r="D68" t="s">
        <v>1623</v>
      </c>
      <c r="E68" t="s">
        <v>77</v>
      </c>
      <c r="F68" t="s">
        <v>74</v>
      </c>
      <c r="G68">
        <v>217900</v>
      </c>
      <c r="O68" t="s">
        <v>98</v>
      </c>
      <c r="P68" t="s">
        <v>98</v>
      </c>
      <c r="Q68">
        <v>414718.27272727271</v>
      </c>
      <c r="R68" s="9"/>
      <c r="S68"/>
      <c r="T68"/>
      <c r="U68" s="8"/>
    </row>
    <row r="69" spans="1:21" x14ac:dyDescent="0.45">
      <c r="A69">
        <v>252</v>
      </c>
      <c r="B69" t="s">
        <v>1242</v>
      </c>
      <c r="C69">
        <v>0</v>
      </c>
      <c r="D69" t="s">
        <v>1623</v>
      </c>
      <c r="E69" t="s">
        <v>77</v>
      </c>
      <c r="F69" t="s">
        <v>74</v>
      </c>
      <c r="G69">
        <v>216400</v>
      </c>
      <c r="O69" t="s">
        <v>98</v>
      </c>
      <c r="P69" t="s">
        <v>98</v>
      </c>
      <c r="Q69">
        <v>414718.27272727271</v>
      </c>
      <c r="R69" s="9"/>
      <c r="S69"/>
      <c r="T69"/>
      <c r="U69" s="8"/>
    </row>
    <row r="70" spans="1:21" x14ac:dyDescent="0.45">
      <c r="A70">
        <v>253</v>
      </c>
      <c r="B70" t="s">
        <v>1258</v>
      </c>
      <c r="C70">
        <v>0</v>
      </c>
      <c r="D70" t="s">
        <v>1624</v>
      </c>
      <c r="E70" t="s">
        <v>77</v>
      </c>
      <c r="F70" t="s">
        <v>74</v>
      </c>
      <c r="G70">
        <v>1462978.3</v>
      </c>
      <c r="M70">
        <v>1</v>
      </c>
      <c r="O70" t="s">
        <v>98</v>
      </c>
      <c r="P70" t="s">
        <v>98</v>
      </c>
      <c r="Q70">
        <v>1573029.66325</v>
      </c>
      <c r="R70" s="9"/>
      <c r="S70"/>
      <c r="T70"/>
      <c r="U70" s="8"/>
    </row>
    <row r="71" spans="1:21" x14ac:dyDescent="0.45">
      <c r="A71">
        <v>253</v>
      </c>
      <c r="B71" t="s">
        <v>1258</v>
      </c>
      <c r="C71">
        <v>0</v>
      </c>
      <c r="D71" t="s">
        <v>1624</v>
      </c>
      <c r="E71" t="s">
        <v>77</v>
      </c>
      <c r="F71" t="s">
        <v>74</v>
      </c>
      <c r="G71">
        <v>1589337</v>
      </c>
      <c r="O71" t="s">
        <v>98</v>
      </c>
      <c r="P71" t="s">
        <v>98</v>
      </c>
      <c r="Q71">
        <v>1573029.66325</v>
      </c>
      <c r="R71" s="9"/>
      <c r="S71"/>
      <c r="T71"/>
      <c r="U71" s="8"/>
    </row>
    <row r="72" spans="1:21" x14ac:dyDescent="0.45">
      <c r="A72">
        <v>253</v>
      </c>
      <c r="B72" t="s">
        <v>1258</v>
      </c>
      <c r="C72">
        <v>0</v>
      </c>
      <c r="D72" t="s">
        <v>1624</v>
      </c>
      <c r="E72" t="s">
        <v>77</v>
      </c>
      <c r="F72" t="s">
        <v>74</v>
      </c>
      <c r="G72">
        <v>1764174</v>
      </c>
      <c r="O72" t="s">
        <v>98</v>
      </c>
      <c r="P72" t="s">
        <v>98</v>
      </c>
      <c r="Q72">
        <v>1573029.66325</v>
      </c>
      <c r="R72" s="9"/>
      <c r="S72"/>
      <c r="T72"/>
      <c r="U72" s="8"/>
    </row>
    <row r="73" spans="1:21" x14ac:dyDescent="0.45">
      <c r="A73">
        <v>254</v>
      </c>
      <c r="B73" t="s">
        <v>1303</v>
      </c>
      <c r="C73">
        <v>0</v>
      </c>
      <c r="D73" t="s">
        <v>1620</v>
      </c>
      <c r="E73" t="s">
        <v>77</v>
      </c>
      <c r="F73" t="s">
        <v>74</v>
      </c>
      <c r="G73">
        <v>545632</v>
      </c>
      <c r="O73" t="s">
        <v>98</v>
      </c>
      <c r="P73" t="s">
        <v>98</v>
      </c>
      <c r="Q73">
        <v>884375.93209999998</v>
      </c>
      <c r="R73" s="9"/>
      <c r="S73"/>
      <c r="T73"/>
      <c r="U73" s="8"/>
    </row>
    <row r="74" spans="1:21" x14ac:dyDescent="0.45">
      <c r="A74">
        <v>254</v>
      </c>
      <c r="B74" t="s">
        <v>1303</v>
      </c>
      <c r="C74">
        <v>0</v>
      </c>
      <c r="D74" t="s">
        <v>1620</v>
      </c>
      <c r="E74" t="s">
        <v>77</v>
      </c>
      <c r="F74" t="s">
        <v>74</v>
      </c>
      <c r="G74">
        <v>127732</v>
      </c>
      <c r="O74" t="s">
        <v>98</v>
      </c>
      <c r="P74" t="s">
        <v>98</v>
      </c>
      <c r="Q74">
        <v>884375.93209999998</v>
      </c>
      <c r="R74" s="9"/>
      <c r="S74"/>
      <c r="T74"/>
      <c r="U74" s="8"/>
    </row>
    <row r="75" spans="1:21" x14ac:dyDescent="0.45">
      <c r="A75">
        <v>254</v>
      </c>
      <c r="B75" t="s">
        <v>1303</v>
      </c>
      <c r="C75">
        <v>0</v>
      </c>
      <c r="D75" t="s">
        <v>1620</v>
      </c>
      <c r="E75" t="s">
        <v>77</v>
      </c>
      <c r="F75" t="s">
        <v>74</v>
      </c>
      <c r="G75">
        <v>545632</v>
      </c>
      <c r="O75" t="s">
        <v>98</v>
      </c>
      <c r="P75" t="s">
        <v>98</v>
      </c>
      <c r="Q75">
        <v>884375.93209999998</v>
      </c>
      <c r="R75" s="9"/>
      <c r="S75"/>
      <c r="T75"/>
      <c r="U75" s="8"/>
    </row>
    <row r="76" spans="1:21" x14ac:dyDescent="0.45">
      <c r="A76">
        <v>254</v>
      </c>
      <c r="B76" t="s">
        <v>1303</v>
      </c>
      <c r="C76">
        <v>0</v>
      </c>
      <c r="D76" t="s">
        <v>1620</v>
      </c>
      <c r="E76" t="s">
        <v>77</v>
      </c>
      <c r="F76" t="s">
        <v>74</v>
      </c>
      <c r="G76">
        <v>120820</v>
      </c>
      <c r="O76" t="s">
        <v>98</v>
      </c>
      <c r="P76" t="s">
        <v>98</v>
      </c>
      <c r="Q76">
        <v>884375.93209999998</v>
      </c>
      <c r="R76" s="9"/>
      <c r="S76"/>
      <c r="T76"/>
      <c r="U76" s="8"/>
    </row>
    <row r="77" spans="1:21" x14ac:dyDescent="0.45">
      <c r="A77">
        <v>254</v>
      </c>
      <c r="B77" t="s">
        <v>1303</v>
      </c>
      <c r="C77">
        <v>0</v>
      </c>
      <c r="D77" t="s">
        <v>1620</v>
      </c>
      <c r="E77" t="s">
        <v>77</v>
      </c>
      <c r="F77" t="s">
        <v>74</v>
      </c>
      <c r="G77">
        <v>91667</v>
      </c>
      <c r="O77" t="s">
        <v>98</v>
      </c>
      <c r="P77" t="s">
        <v>98</v>
      </c>
      <c r="Q77">
        <v>884375.93209999998</v>
      </c>
      <c r="R77" s="9"/>
      <c r="S77"/>
      <c r="T77"/>
      <c r="U77" s="8"/>
    </row>
    <row r="78" spans="1:21" x14ac:dyDescent="0.45">
      <c r="A78">
        <v>254</v>
      </c>
      <c r="B78" t="s">
        <v>1303</v>
      </c>
      <c r="C78">
        <v>0</v>
      </c>
      <c r="D78" t="s">
        <v>1620</v>
      </c>
      <c r="E78" t="s">
        <v>77</v>
      </c>
      <c r="F78" t="s">
        <v>74</v>
      </c>
      <c r="G78">
        <v>84754</v>
      </c>
      <c r="O78" t="s">
        <v>98</v>
      </c>
      <c r="P78" t="s">
        <v>98</v>
      </c>
      <c r="Q78">
        <v>884375.93209999998</v>
      </c>
      <c r="R78" s="9"/>
      <c r="S78"/>
      <c r="T78"/>
      <c r="U78" s="8"/>
    </row>
    <row r="79" spans="1:21" x14ac:dyDescent="0.45">
      <c r="A79">
        <v>254</v>
      </c>
      <c r="B79" t="s">
        <v>1303</v>
      </c>
      <c r="C79">
        <v>0</v>
      </c>
      <c r="D79" t="s">
        <v>1620</v>
      </c>
      <c r="E79" t="s">
        <v>77</v>
      </c>
      <c r="F79" t="s">
        <v>74</v>
      </c>
      <c r="G79">
        <v>692140.61</v>
      </c>
      <c r="J79">
        <v>1</v>
      </c>
      <c r="O79" t="s">
        <v>98</v>
      </c>
      <c r="P79" t="s">
        <v>98</v>
      </c>
      <c r="Q79">
        <v>884375.93209999998</v>
      </c>
      <c r="R79" s="9"/>
      <c r="S79"/>
      <c r="T79"/>
      <c r="U79" s="8"/>
    </row>
    <row r="80" spans="1:21" x14ac:dyDescent="0.45">
      <c r="A80">
        <v>254</v>
      </c>
      <c r="B80" t="s">
        <v>1303</v>
      </c>
      <c r="C80">
        <v>0</v>
      </c>
      <c r="D80" t="s">
        <v>1620</v>
      </c>
      <c r="E80" t="s">
        <v>77</v>
      </c>
      <c r="F80" t="s">
        <v>74</v>
      </c>
      <c r="G80">
        <v>687505.9</v>
      </c>
      <c r="J80">
        <v>1</v>
      </c>
      <c r="O80" t="s">
        <v>98</v>
      </c>
      <c r="P80" t="s">
        <v>98</v>
      </c>
      <c r="Q80">
        <v>884375.93209999998</v>
      </c>
      <c r="R80" s="9"/>
      <c r="S80"/>
      <c r="T80"/>
      <c r="U80" s="8"/>
    </row>
    <row r="81" spans="1:21" x14ac:dyDescent="0.45">
      <c r="A81">
        <v>254</v>
      </c>
      <c r="B81" t="s">
        <v>1303</v>
      </c>
      <c r="C81">
        <v>0</v>
      </c>
      <c r="D81" t="s">
        <v>1620</v>
      </c>
      <c r="E81" t="s">
        <v>77</v>
      </c>
      <c r="F81" t="s">
        <v>74</v>
      </c>
      <c r="G81">
        <v>687505.9</v>
      </c>
      <c r="J81">
        <v>1</v>
      </c>
      <c r="O81" t="s">
        <v>98</v>
      </c>
      <c r="P81" t="s">
        <v>98</v>
      </c>
      <c r="Q81">
        <v>884375.93209999998</v>
      </c>
      <c r="R81" s="9"/>
      <c r="S81"/>
      <c r="T81"/>
      <c r="U81" s="8"/>
    </row>
    <row r="82" spans="1:21" x14ac:dyDescent="0.45">
      <c r="A82">
        <v>254</v>
      </c>
      <c r="B82" t="s">
        <v>1303</v>
      </c>
      <c r="C82">
        <v>0</v>
      </c>
      <c r="D82" t="s">
        <v>1620</v>
      </c>
      <c r="E82" t="s">
        <v>77</v>
      </c>
      <c r="F82" t="s">
        <v>74</v>
      </c>
      <c r="G82">
        <v>685167.89</v>
      </c>
      <c r="J82">
        <v>1</v>
      </c>
      <c r="O82" t="s">
        <v>98</v>
      </c>
      <c r="P82" t="s">
        <v>98</v>
      </c>
      <c r="Q82">
        <v>884375.93209999998</v>
      </c>
      <c r="R82" s="9"/>
      <c r="S82"/>
      <c r="T82"/>
      <c r="U82" s="8"/>
    </row>
    <row r="83" spans="1:21" x14ac:dyDescent="0.45">
      <c r="A83">
        <v>254</v>
      </c>
      <c r="B83" t="s">
        <v>1303</v>
      </c>
      <c r="C83">
        <v>0</v>
      </c>
      <c r="D83" t="s">
        <v>1620</v>
      </c>
      <c r="E83" t="s">
        <v>77</v>
      </c>
      <c r="F83" t="s">
        <v>74</v>
      </c>
      <c r="G83">
        <v>687505.9</v>
      </c>
      <c r="J83">
        <v>1</v>
      </c>
      <c r="O83" t="s">
        <v>98</v>
      </c>
      <c r="P83" t="s">
        <v>98</v>
      </c>
      <c r="Q83">
        <v>884375.93209999998</v>
      </c>
      <c r="R83" s="9"/>
      <c r="S83"/>
      <c r="T83"/>
      <c r="U83" s="8"/>
    </row>
    <row r="84" spans="1:21" x14ac:dyDescent="0.45">
      <c r="A84">
        <v>254</v>
      </c>
      <c r="B84" t="s">
        <v>1303</v>
      </c>
      <c r="C84">
        <v>0</v>
      </c>
      <c r="D84" t="s">
        <v>1620</v>
      </c>
      <c r="E84" t="s">
        <v>77</v>
      </c>
      <c r="F84" t="s">
        <v>74</v>
      </c>
      <c r="G84">
        <v>578655.63829999999</v>
      </c>
      <c r="O84" t="s">
        <v>98</v>
      </c>
      <c r="P84" t="s">
        <v>98</v>
      </c>
      <c r="Q84">
        <v>884375.93209999998</v>
      </c>
      <c r="R84" s="9"/>
      <c r="S84"/>
      <c r="T84"/>
      <c r="U84" s="8"/>
    </row>
    <row r="85" spans="1:21" x14ac:dyDescent="0.45">
      <c r="A85">
        <v>254</v>
      </c>
      <c r="B85" t="s">
        <v>1303</v>
      </c>
      <c r="C85">
        <v>0</v>
      </c>
      <c r="D85" t="s">
        <v>1620</v>
      </c>
      <c r="E85" t="s">
        <v>77</v>
      </c>
      <c r="F85" t="s">
        <v>74</v>
      </c>
      <c r="G85">
        <v>728000</v>
      </c>
      <c r="O85" t="s">
        <v>98</v>
      </c>
      <c r="P85" t="s">
        <v>98</v>
      </c>
      <c r="Q85">
        <v>884375.93209999998</v>
      </c>
      <c r="R85" s="9"/>
      <c r="S85"/>
      <c r="T85"/>
      <c r="U85" s="8"/>
    </row>
    <row r="86" spans="1:21" x14ac:dyDescent="0.45">
      <c r="A86">
        <v>254</v>
      </c>
      <c r="B86" t="s">
        <v>1303</v>
      </c>
      <c r="C86">
        <v>0</v>
      </c>
      <c r="D86" t="s">
        <v>1620</v>
      </c>
      <c r="E86" t="s">
        <v>77</v>
      </c>
      <c r="F86" t="s">
        <v>74</v>
      </c>
      <c r="G86">
        <v>116477</v>
      </c>
      <c r="O86" t="s">
        <v>98</v>
      </c>
      <c r="P86" t="s">
        <v>98</v>
      </c>
      <c r="Q86">
        <v>884375.93209999998</v>
      </c>
      <c r="R86" s="9"/>
      <c r="S86"/>
      <c r="T86"/>
      <c r="U86" s="8"/>
    </row>
    <row r="87" spans="1:21" x14ac:dyDescent="0.45">
      <c r="A87">
        <v>254</v>
      </c>
      <c r="B87" t="s">
        <v>1303</v>
      </c>
      <c r="C87">
        <v>0</v>
      </c>
      <c r="D87" t="s">
        <v>1620</v>
      </c>
      <c r="E87" t="s">
        <v>77</v>
      </c>
      <c r="F87" t="s">
        <v>74</v>
      </c>
      <c r="G87">
        <v>106064</v>
      </c>
      <c r="O87" t="s">
        <v>98</v>
      </c>
      <c r="P87" t="s">
        <v>98</v>
      </c>
      <c r="Q87">
        <v>884375.93209999998</v>
      </c>
      <c r="R87" s="9"/>
      <c r="S87"/>
      <c r="T87"/>
      <c r="U87" s="8"/>
    </row>
    <row r="88" spans="1:21" x14ac:dyDescent="0.45">
      <c r="A88">
        <v>254</v>
      </c>
      <c r="B88" t="s">
        <v>1303</v>
      </c>
      <c r="C88">
        <v>0</v>
      </c>
      <c r="D88" t="s">
        <v>1620</v>
      </c>
      <c r="E88" t="s">
        <v>77</v>
      </c>
      <c r="F88" t="s">
        <v>74</v>
      </c>
      <c r="G88">
        <v>627110</v>
      </c>
      <c r="O88" t="s">
        <v>98</v>
      </c>
      <c r="P88" t="s">
        <v>98</v>
      </c>
      <c r="Q88">
        <v>884375.93209999998</v>
      </c>
      <c r="R88" s="9"/>
      <c r="S88"/>
      <c r="T88"/>
      <c r="U88" s="8"/>
    </row>
    <row r="89" spans="1:21" x14ac:dyDescent="0.45">
      <c r="A89">
        <v>254</v>
      </c>
      <c r="B89" t="s">
        <v>1303</v>
      </c>
      <c r="C89">
        <v>0</v>
      </c>
      <c r="D89" t="s">
        <v>1620</v>
      </c>
      <c r="E89" t="s">
        <v>77</v>
      </c>
      <c r="F89" t="s">
        <v>74</v>
      </c>
      <c r="G89">
        <v>81962</v>
      </c>
      <c r="O89" t="s">
        <v>98</v>
      </c>
      <c r="P89" t="s">
        <v>98</v>
      </c>
      <c r="Q89">
        <v>884375.93209999998</v>
      </c>
      <c r="R89" s="9"/>
      <c r="S89"/>
      <c r="T89"/>
      <c r="U89" s="8"/>
    </row>
    <row r="90" spans="1:21" x14ac:dyDescent="0.45">
      <c r="A90">
        <v>254</v>
      </c>
      <c r="B90" t="s">
        <v>1303</v>
      </c>
      <c r="C90">
        <v>0</v>
      </c>
      <c r="D90" t="s">
        <v>1620</v>
      </c>
      <c r="E90" t="s">
        <v>77</v>
      </c>
      <c r="F90" t="s">
        <v>74</v>
      </c>
      <c r="G90">
        <v>96542</v>
      </c>
      <c r="O90" t="s">
        <v>98</v>
      </c>
      <c r="P90" t="s">
        <v>98</v>
      </c>
      <c r="Q90">
        <v>884375.93209999998</v>
      </c>
      <c r="R90" s="9"/>
      <c r="S90"/>
      <c r="T90"/>
      <c r="U90" s="8"/>
    </row>
    <row r="91" spans="1:21" x14ac:dyDescent="0.45">
      <c r="A91">
        <v>254</v>
      </c>
      <c r="B91" t="s">
        <v>1303</v>
      </c>
      <c r="C91">
        <v>0</v>
      </c>
      <c r="D91" t="s">
        <v>1620</v>
      </c>
      <c r="E91" t="s">
        <v>77</v>
      </c>
      <c r="F91" t="s">
        <v>74</v>
      </c>
      <c r="G91">
        <v>3864491</v>
      </c>
      <c r="O91" t="s">
        <v>98</v>
      </c>
      <c r="P91" t="s">
        <v>98</v>
      </c>
      <c r="Q91">
        <v>884375.93209999998</v>
      </c>
      <c r="R91" s="9"/>
      <c r="S91"/>
      <c r="T91"/>
      <c r="U91" s="8"/>
    </row>
    <row r="92" spans="1:21" x14ac:dyDescent="0.45">
      <c r="A92">
        <v>254</v>
      </c>
      <c r="B92" t="s">
        <v>1303</v>
      </c>
      <c r="C92">
        <v>0</v>
      </c>
      <c r="D92" t="s">
        <v>1620</v>
      </c>
      <c r="E92" t="s">
        <v>77</v>
      </c>
      <c r="F92" t="s">
        <v>74</v>
      </c>
      <c r="G92">
        <v>1331832</v>
      </c>
      <c r="O92" t="s">
        <v>98</v>
      </c>
      <c r="P92" t="s">
        <v>98</v>
      </c>
      <c r="Q92">
        <v>884375.93209999998</v>
      </c>
      <c r="R92" s="9"/>
      <c r="S92"/>
      <c r="T92"/>
      <c r="U92" s="8"/>
    </row>
    <row r="93" spans="1:21" x14ac:dyDescent="0.45">
      <c r="A93">
        <v>254</v>
      </c>
      <c r="B93" t="s">
        <v>1303</v>
      </c>
      <c r="C93">
        <v>0</v>
      </c>
      <c r="D93" t="s">
        <v>1620</v>
      </c>
      <c r="E93" t="s">
        <v>77</v>
      </c>
      <c r="F93" t="s">
        <v>74</v>
      </c>
      <c r="G93">
        <v>3862187</v>
      </c>
      <c r="O93" t="s">
        <v>98</v>
      </c>
      <c r="P93" t="s">
        <v>98</v>
      </c>
      <c r="Q93">
        <v>884375.93209999998</v>
      </c>
      <c r="R93" s="9"/>
      <c r="S93"/>
      <c r="T93"/>
      <c r="U93" s="8"/>
    </row>
    <row r="94" spans="1:21" x14ac:dyDescent="0.45">
      <c r="A94">
        <v>255</v>
      </c>
      <c r="B94" t="s">
        <v>1373</v>
      </c>
      <c r="C94">
        <v>0</v>
      </c>
      <c r="D94" t="s">
        <v>1620</v>
      </c>
      <c r="E94" t="s">
        <v>77</v>
      </c>
      <c r="F94" t="s">
        <v>74</v>
      </c>
      <c r="G94">
        <v>141755.48000000001</v>
      </c>
      <c r="O94" t="s">
        <v>98</v>
      </c>
      <c r="P94" t="s">
        <v>98</v>
      </c>
      <c r="Q94">
        <v>145939.16</v>
      </c>
      <c r="R94" s="9"/>
      <c r="S94"/>
      <c r="T94"/>
      <c r="U94" s="8"/>
    </row>
    <row r="95" spans="1:21" x14ac:dyDescent="0.45">
      <c r="A95">
        <v>255</v>
      </c>
      <c r="B95" t="s">
        <v>1373</v>
      </c>
      <c r="C95">
        <v>0</v>
      </c>
      <c r="D95" t="s">
        <v>1620</v>
      </c>
      <c r="E95" t="s">
        <v>77</v>
      </c>
      <c r="F95" t="s">
        <v>74</v>
      </c>
      <c r="G95">
        <v>21245</v>
      </c>
      <c r="O95" t="s">
        <v>98</v>
      </c>
      <c r="P95" t="s">
        <v>98</v>
      </c>
      <c r="Q95">
        <v>145939.16</v>
      </c>
      <c r="R95" s="9"/>
      <c r="S95"/>
      <c r="T95"/>
      <c r="U95" s="8"/>
    </row>
    <row r="96" spans="1:21" x14ac:dyDescent="0.45">
      <c r="A96">
        <v>257</v>
      </c>
      <c r="B96" t="s">
        <v>1388</v>
      </c>
      <c r="C96">
        <v>0</v>
      </c>
      <c r="D96" t="s">
        <v>1625</v>
      </c>
      <c r="E96" t="s">
        <v>77</v>
      </c>
      <c r="F96" t="s">
        <v>74</v>
      </c>
      <c r="G96">
        <v>133910</v>
      </c>
      <c r="O96" t="s">
        <v>98</v>
      </c>
      <c r="P96" t="s">
        <v>98</v>
      </c>
      <c r="Q96">
        <v>456194.86875000002</v>
      </c>
      <c r="R96" s="9"/>
      <c r="S96"/>
      <c r="T96"/>
      <c r="U96" s="8"/>
    </row>
    <row r="97" spans="1:21" x14ac:dyDescent="0.45">
      <c r="A97">
        <v>257</v>
      </c>
      <c r="B97" t="s">
        <v>1388</v>
      </c>
      <c r="C97">
        <v>0</v>
      </c>
      <c r="D97" t="s">
        <v>1625</v>
      </c>
      <c r="E97" t="s">
        <v>77</v>
      </c>
      <c r="F97" t="s">
        <v>74</v>
      </c>
      <c r="G97">
        <v>6120</v>
      </c>
      <c r="O97" t="s">
        <v>98</v>
      </c>
      <c r="P97" t="s">
        <v>98</v>
      </c>
      <c r="Q97">
        <v>456194.86875000002</v>
      </c>
      <c r="R97" s="9"/>
      <c r="S97"/>
      <c r="T97"/>
      <c r="U97" s="8"/>
    </row>
    <row r="98" spans="1:21" x14ac:dyDescent="0.45">
      <c r="A98">
        <v>257</v>
      </c>
      <c r="B98" t="s">
        <v>1388</v>
      </c>
      <c r="C98">
        <v>0</v>
      </c>
      <c r="D98" t="s">
        <v>1625</v>
      </c>
      <c r="E98" t="s">
        <v>77</v>
      </c>
      <c r="F98" t="s">
        <v>74</v>
      </c>
      <c r="G98">
        <v>20000</v>
      </c>
      <c r="O98" t="s">
        <v>98</v>
      </c>
      <c r="P98" t="s">
        <v>98</v>
      </c>
      <c r="Q98">
        <v>456194.86875000002</v>
      </c>
      <c r="R98" s="9"/>
      <c r="S98"/>
      <c r="T98"/>
      <c r="U98" s="8"/>
    </row>
    <row r="99" spans="1:21" x14ac:dyDescent="0.45">
      <c r="A99">
        <v>261</v>
      </c>
      <c r="B99" t="s">
        <v>1402</v>
      </c>
      <c r="C99">
        <v>0</v>
      </c>
      <c r="D99" t="s">
        <v>1623</v>
      </c>
      <c r="E99" t="s">
        <v>77</v>
      </c>
      <c r="F99" t="s">
        <v>74</v>
      </c>
      <c r="G99">
        <v>1239026</v>
      </c>
      <c r="O99" t="s">
        <v>98</v>
      </c>
      <c r="P99" t="s">
        <v>98</v>
      </c>
      <c r="Q99">
        <v>1504678.153846154</v>
      </c>
      <c r="R99" s="9"/>
      <c r="S99"/>
      <c r="T99"/>
      <c r="U99" s="8"/>
    </row>
    <row r="100" spans="1:21" x14ac:dyDescent="0.45">
      <c r="A100">
        <v>261</v>
      </c>
      <c r="B100" t="s">
        <v>1402</v>
      </c>
      <c r="C100">
        <v>0</v>
      </c>
      <c r="D100" t="s">
        <v>1623</v>
      </c>
      <c r="E100" t="s">
        <v>77</v>
      </c>
      <c r="F100" t="s">
        <v>74</v>
      </c>
      <c r="G100">
        <v>100047</v>
      </c>
      <c r="O100" t="s">
        <v>98</v>
      </c>
      <c r="P100" t="s">
        <v>98</v>
      </c>
      <c r="Q100">
        <v>1504678.153846154</v>
      </c>
      <c r="R100" s="9"/>
      <c r="S100"/>
      <c r="T100"/>
      <c r="U100" s="8"/>
    </row>
    <row r="101" spans="1:21" x14ac:dyDescent="0.45">
      <c r="A101">
        <v>261</v>
      </c>
      <c r="B101" t="s">
        <v>1402</v>
      </c>
      <c r="C101">
        <v>0</v>
      </c>
      <c r="D101" t="s">
        <v>1623</v>
      </c>
      <c r="E101" t="s">
        <v>77</v>
      </c>
      <c r="F101" t="s">
        <v>74</v>
      </c>
      <c r="G101">
        <v>370010</v>
      </c>
      <c r="O101" t="s">
        <v>98</v>
      </c>
      <c r="P101" t="s">
        <v>98</v>
      </c>
      <c r="Q101">
        <v>1504678.153846154</v>
      </c>
      <c r="R101" s="9"/>
      <c r="S101"/>
      <c r="T101"/>
      <c r="U101" s="8"/>
    </row>
    <row r="102" spans="1:21" x14ac:dyDescent="0.45">
      <c r="A102">
        <v>261</v>
      </c>
      <c r="B102" t="s">
        <v>1402</v>
      </c>
      <c r="C102">
        <v>0</v>
      </c>
      <c r="D102" t="s">
        <v>1623</v>
      </c>
      <c r="E102" t="s">
        <v>77</v>
      </c>
      <c r="F102" t="s">
        <v>74</v>
      </c>
      <c r="G102">
        <v>522073</v>
      </c>
      <c r="O102" t="s">
        <v>98</v>
      </c>
      <c r="P102" t="s">
        <v>98</v>
      </c>
      <c r="Q102">
        <v>1504678.153846154</v>
      </c>
      <c r="R102" s="9"/>
      <c r="S102"/>
      <c r="T102"/>
      <c r="U102" s="8"/>
    </row>
    <row r="103" spans="1:21" x14ac:dyDescent="0.45">
      <c r="A103">
        <v>261</v>
      </c>
      <c r="B103" t="s">
        <v>1402</v>
      </c>
      <c r="C103">
        <v>0</v>
      </c>
      <c r="D103" t="s">
        <v>1623</v>
      </c>
      <c r="E103" t="s">
        <v>77</v>
      </c>
      <c r="F103" t="s">
        <v>74</v>
      </c>
      <c r="G103">
        <v>756036</v>
      </c>
      <c r="O103" t="s">
        <v>98</v>
      </c>
      <c r="P103" t="s">
        <v>98</v>
      </c>
      <c r="Q103">
        <v>1504678.153846154</v>
      </c>
      <c r="R103" s="9"/>
      <c r="S103"/>
      <c r="T103"/>
      <c r="U103" s="8"/>
    </row>
    <row r="104" spans="1:21" x14ac:dyDescent="0.45">
      <c r="A104">
        <v>261</v>
      </c>
      <c r="B104" t="s">
        <v>1402</v>
      </c>
      <c r="C104">
        <v>0</v>
      </c>
      <c r="D104" t="s">
        <v>1623</v>
      </c>
      <c r="E104" t="s">
        <v>77</v>
      </c>
      <c r="F104" t="s">
        <v>74</v>
      </c>
      <c r="G104">
        <v>1699979</v>
      </c>
      <c r="O104" t="s">
        <v>98</v>
      </c>
      <c r="P104" t="s">
        <v>98</v>
      </c>
      <c r="Q104">
        <v>1504678.153846154</v>
      </c>
      <c r="R104" s="9"/>
      <c r="S104"/>
      <c r="T104"/>
      <c r="U104" s="8"/>
    </row>
    <row r="105" spans="1:21" x14ac:dyDescent="0.45">
      <c r="A105">
        <v>261</v>
      </c>
      <c r="B105" t="s">
        <v>1402</v>
      </c>
      <c r="C105">
        <v>0</v>
      </c>
      <c r="D105" t="s">
        <v>1623</v>
      </c>
      <c r="E105" t="s">
        <v>77</v>
      </c>
      <c r="F105" t="s">
        <v>74</v>
      </c>
      <c r="G105">
        <v>1857970</v>
      </c>
      <c r="O105" t="s">
        <v>98</v>
      </c>
      <c r="P105" t="s">
        <v>98</v>
      </c>
      <c r="Q105">
        <v>1504678.153846154</v>
      </c>
      <c r="R105" s="9"/>
      <c r="S105"/>
      <c r="T105"/>
      <c r="U105" s="8"/>
    </row>
    <row r="106" spans="1:21" x14ac:dyDescent="0.45">
      <c r="A106">
        <v>261</v>
      </c>
      <c r="B106" t="s">
        <v>1402</v>
      </c>
      <c r="C106">
        <v>0</v>
      </c>
      <c r="D106" t="s">
        <v>1623</v>
      </c>
      <c r="E106" t="s">
        <v>77</v>
      </c>
      <c r="F106" t="s">
        <v>74</v>
      </c>
      <c r="G106">
        <v>2107661</v>
      </c>
      <c r="O106" t="s">
        <v>98</v>
      </c>
      <c r="P106" t="s">
        <v>98</v>
      </c>
      <c r="Q106">
        <v>1504678.153846154</v>
      </c>
      <c r="R106" s="9"/>
      <c r="S106"/>
      <c r="T106"/>
      <c r="U106" s="8"/>
    </row>
    <row r="107" spans="1:21" x14ac:dyDescent="0.45">
      <c r="A107">
        <v>261</v>
      </c>
      <c r="B107" t="s">
        <v>1402</v>
      </c>
      <c r="C107">
        <v>0</v>
      </c>
      <c r="D107" t="s">
        <v>1623</v>
      </c>
      <c r="E107" t="s">
        <v>77</v>
      </c>
      <c r="F107" t="s">
        <v>74</v>
      </c>
      <c r="G107">
        <v>2017518</v>
      </c>
      <c r="O107" t="s">
        <v>98</v>
      </c>
      <c r="P107" t="s">
        <v>98</v>
      </c>
      <c r="Q107">
        <v>1504678.153846154</v>
      </c>
      <c r="R107" s="9"/>
      <c r="S107"/>
      <c r="T107"/>
      <c r="U107" s="8"/>
    </row>
    <row r="108" spans="1:21" x14ac:dyDescent="0.45">
      <c r="A108">
        <v>261</v>
      </c>
      <c r="B108" t="s">
        <v>1402</v>
      </c>
      <c r="C108">
        <v>0</v>
      </c>
      <c r="D108" t="s">
        <v>1623</v>
      </c>
      <c r="E108" t="s">
        <v>77</v>
      </c>
      <c r="F108" t="s">
        <v>74</v>
      </c>
      <c r="G108">
        <v>1844578</v>
      </c>
      <c r="O108" t="s">
        <v>98</v>
      </c>
      <c r="P108" t="s">
        <v>98</v>
      </c>
      <c r="Q108">
        <v>1504678.153846154</v>
      </c>
      <c r="R108" s="9"/>
      <c r="S108"/>
      <c r="T108"/>
      <c r="U108" s="8"/>
    </row>
    <row r="109" spans="1:21" x14ac:dyDescent="0.45">
      <c r="A109">
        <v>261</v>
      </c>
      <c r="B109" t="s">
        <v>1402</v>
      </c>
      <c r="C109">
        <v>0</v>
      </c>
      <c r="D109" t="s">
        <v>1623</v>
      </c>
      <c r="E109" t="s">
        <v>77</v>
      </c>
      <c r="F109" t="s">
        <v>74</v>
      </c>
      <c r="G109">
        <v>2237844</v>
      </c>
      <c r="O109" t="s">
        <v>98</v>
      </c>
      <c r="P109" t="s">
        <v>98</v>
      </c>
      <c r="Q109">
        <v>1504678.153846154</v>
      </c>
      <c r="R109" s="9"/>
      <c r="S109"/>
      <c r="T109"/>
      <c r="U109" s="8"/>
    </row>
    <row r="110" spans="1:21" x14ac:dyDescent="0.45">
      <c r="A110">
        <v>261</v>
      </c>
      <c r="B110" t="s">
        <v>1402</v>
      </c>
      <c r="C110">
        <v>0</v>
      </c>
      <c r="D110" t="s">
        <v>1623</v>
      </c>
      <c r="E110" t="s">
        <v>77</v>
      </c>
      <c r="F110" t="s">
        <v>74</v>
      </c>
      <c r="G110">
        <v>2704140</v>
      </c>
      <c r="O110" t="s">
        <v>98</v>
      </c>
      <c r="P110" t="s">
        <v>98</v>
      </c>
      <c r="Q110">
        <v>1504678.153846154</v>
      </c>
      <c r="R110" s="9"/>
      <c r="S110"/>
      <c r="T110"/>
      <c r="U110" s="8"/>
    </row>
    <row r="111" spans="1:21" x14ac:dyDescent="0.45">
      <c r="A111">
        <v>261</v>
      </c>
      <c r="B111" t="s">
        <v>1402</v>
      </c>
      <c r="C111">
        <v>0</v>
      </c>
      <c r="D111" t="s">
        <v>1623</v>
      </c>
      <c r="E111" t="s">
        <v>77</v>
      </c>
      <c r="F111" t="s">
        <v>74</v>
      </c>
      <c r="G111">
        <v>2103934</v>
      </c>
      <c r="O111" t="s">
        <v>98</v>
      </c>
      <c r="P111" t="s">
        <v>98</v>
      </c>
      <c r="Q111">
        <v>1504678.153846154</v>
      </c>
      <c r="R111" s="9"/>
      <c r="S111"/>
      <c r="T111"/>
      <c r="U111" s="8"/>
    </row>
    <row r="112" spans="1:21" x14ac:dyDescent="0.45">
      <c r="A112">
        <v>268</v>
      </c>
      <c r="B112" t="s">
        <v>1450</v>
      </c>
      <c r="C112">
        <v>0</v>
      </c>
      <c r="D112" t="s">
        <v>1619</v>
      </c>
      <c r="E112" t="s">
        <v>77</v>
      </c>
      <c r="F112" t="s">
        <v>74</v>
      </c>
      <c r="G112">
        <v>958215.53899999999</v>
      </c>
      <c r="O112" t="s">
        <v>98</v>
      </c>
      <c r="P112" t="s">
        <v>98</v>
      </c>
      <c r="Q112">
        <v>958215.53899999999</v>
      </c>
      <c r="R112" s="9"/>
      <c r="S112"/>
      <c r="T112"/>
      <c r="U112" s="8"/>
    </row>
    <row r="113" spans="1:21" x14ac:dyDescent="0.45">
      <c r="A113">
        <v>271</v>
      </c>
      <c r="B113" t="s">
        <v>1461</v>
      </c>
      <c r="C113">
        <v>0</v>
      </c>
      <c r="D113" t="s">
        <v>1619</v>
      </c>
      <c r="E113" t="s">
        <v>77</v>
      </c>
      <c r="F113" t="s">
        <v>74</v>
      </c>
      <c r="G113">
        <v>578436.6</v>
      </c>
      <c r="J113">
        <v>1</v>
      </c>
      <c r="O113" t="s">
        <v>98</v>
      </c>
      <c r="P113" t="s">
        <v>98</v>
      </c>
      <c r="Q113">
        <v>587160.48</v>
      </c>
      <c r="R113" s="9"/>
      <c r="S113"/>
      <c r="T113"/>
      <c r="U113" s="8"/>
    </row>
    <row r="114" spans="1:21" x14ac:dyDescent="0.45">
      <c r="A114">
        <v>271</v>
      </c>
      <c r="B114" t="s">
        <v>1461</v>
      </c>
      <c r="C114">
        <v>0</v>
      </c>
      <c r="D114" t="s">
        <v>1619</v>
      </c>
      <c r="E114" t="s">
        <v>77</v>
      </c>
      <c r="F114" t="s">
        <v>74</v>
      </c>
      <c r="G114">
        <v>485985.8</v>
      </c>
      <c r="J114">
        <v>1</v>
      </c>
      <c r="O114" t="s">
        <v>98</v>
      </c>
      <c r="P114" t="s">
        <v>98</v>
      </c>
      <c r="Q114">
        <v>587160.48</v>
      </c>
      <c r="R114" s="9"/>
      <c r="S114"/>
      <c r="T114"/>
      <c r="U114" s="8"/>
    </row>
    <row r="115" spans="1:21" x14ac:dyDescent="0.45">
      <c r="A115">
        <v>271</v>
      </c>
      <c r="B115" t="s">
        <v>1461</v>
      </c>
      <c r="C115">
        <v>0</v>
      </c>
      <c r="D115" t="s">
        <v>1619</v>
      </c>
      <c r="E115" t="s">
        <v>77</v>
      </c>
      <c r="F115" t="s">
        <v>74</v>
      </c>
      <c r="G115">
        <v>284038</v>
      </c>
      <c r="K115">
        <v>1</v>
      </c>
      <c r="O115" t="s">
        <v>98</v>
      </c>
      <c r="P115" t="s">
        <v>98</v>
      </c>
      <c r="Q115">
        <v>587160.48</v>
      </c>
      <c r="R115" s="9"/>
      <c r="S115"/>
      <c r="T115"/>
      <c r="U115" s="8"/>
    </row>
    <row r="116" spans="1:21" x14ac:dyDescent="0.45">
      <c r="A116">
        <v>271</v>
      </c>
      <c r="B116" t="s">
        <v>1461</v>
      </c>
      <c r="C116">
        <v>0</v>
      </c>
      <c r="D116" t="s">
        <v>1619</v>
      </c>
      <c r="E116" t="s">
        <v>77</v>
      </c>
      <c r="F116" t="s">
        <v>74</v>
      </c>
      <c r="G116">
        <v>1074669</v>
      </c>
      <c r="O116" t="s">
        <v>98</v>
      </c>
      <c r="P116" t="s">
        <v>98</v>
      </c>
      <c r="Q116">
        <v>587160.48</v>
      </c>
      <c r="R116" s="9"/>
      <c r="S116"/>
      <c r="T116"/>
      <c r="U116" s="8"/>
    </row>
    <row r="117" spans="1:21" x14ac:dyDescent="0.45">
      <c r="A117">
        <v>271</v>
      </c>
      <c r="B117" t="s">
        <v>1461</v>
      </c>
      <c r="C117">
        <v>0</v>
      </c>
      <c r="D117" t="s">
        <v>1619</v>
      </c>
      <c r="E117" t="s">
        <v>77</v>
      </c>
      <c r="F117" t="s">
        <v>74</v>
      </c>
      <c r="G117">
        <v>512673</v>
      </c>
      <c r="O117" t="s">
        <v>98</v>
      </c>
      <c r="P117" t="s">
        <v>98</v>
      </c>
      <c r="Q117">
        <v>587160.48</v>
      </c>
      <c r="R117" s="9"/>
      <c r="S117"/>
      <c r="T117"/>
      <c r="U117" s="8"/>
    </row>
    <row r="118" spans="1:21" x14ac:dyDescent="0.45">
      <c r="A118">
        <v>272</v>
      </c>
      <c r="B118" t="s">
        <v>1472</v>
      </c>
      <c r="C118">
        <v>0</v>
      </c>
      <c r="D118" t="s">
        <v>1624</v>
      </c>
      <c r="E118" t="s">
        <v>77</v>
      </c>
      <c r="F118" t="s">
        <v>74</v>
      </c>
      <c r="G118">
        <v>2199147</v>
      </c>
      <c r="M118">
        <v>1</v>
      </c>
      <c r="O118" t="s">
        <v>98</v>
      </c>
      <c r="P118" t="s">
        <v>98</v>
      </c>
      <c r="Q118">
        <v>2268382.5</v>
      </c>
      <c r="R118" s="9"/>
      <c r="S118"/>
      <c r="T118"/>
      <c r="U118" s="8"/>
    </row>
    <row r="119" spans="1:21" x14ac:dyDescent="0.45">
      <c r="A119">
        <v>272</v>
      </c>
      <c r="B119" t="s">
        <v>1472</v>
      </c>
      <c r="C119">
        <v>0</v>
      </c>
      <c r="D119" t="s">
        <v>1624</v>
      </c>
      <c r="E119" t="s">
        <v>77</v>
      </c>
      <c r="F119" t="s">
        <v>74</v>
      </c>
      <c r="G119">
        <v>2298233</v>
      </c>
      <c r="M119">
        <v>1</v>
      </c>
      <c r="O119" t="s">
        <v>98</v>
      </c>
      <c r="P119" t="s">
        <v>98</v>
      </c>
      <c r="Q119">
        <v>2268382.5</v>
      </c>
      <c r="R119" s="9"/>
      <c r="S119"/>
      <c r="T119"/>
      <c r="U119" s="8"/>
    </row>
    <row r="120" spans="1:21" x14ac:dyDescent="0.45">
      <c r="A120">
        <v>272</v>
      </c>
      <c r="B120" t="s">
        <v>1472</v>
      </c>
      <c r="C120">
        <v>0</v>
      </c>
      <c r="D120" t="s">
        <v>1624</v>
      </c>
      <c r="E120" t="s">
        <v>77</v>
      </c>
      <c r="F120" t="s">
        <v>74</v>
      </c>
      <c r="G120">
        <v>2639031</v>
      </c>
      <c r="O120" t="s">
        <v>98</v>
      </c>
      <c r="P120" t="s">
        <v>98</v>
      </c>
      <c r="Q120">
        <v>2268382.5</v>
      </c>
      <c r="R120" s="9"/>
      <c r="S120"/>
      <c r="T120"/>
      <c r="U120" s="8"/>
    </row>
    <row r="121" spans="1:21" x14ac:dyDescent="0.45">
      <c r="A121">
        <v>164</v>
      </c>
      <c r="B121" t="s">
        <v>863</v>
      </c>
      <c r="C121">
        <v>0</v>
      </c>
      <c r="D121" t="s">
        <v>1620</v>
      </c>
      <c r="E121" t="s">
        <v>77</v>
      </c>
      <c r="F121" t="s">
        <v>81</v>
      </c>
      <c r="G121">
        <v>9049</v>
      </c>
      <c r="O121" t="s">
        <v>98</v>
      </c>
      <c r="P121" t="s">
        <v>98</v>
      </c>
      <c r="Q121">
        <v>9049</v>
      </c>
      <c r="R121" s="9"/>
      <c r="S121"/>
      <c r="T121"/>
      <c r="U121" s="8"/>
    </row>
    <row r="122" spans="1:21" x14ac:dyDescent="0.45">
      <c r="A122">
        <v>171</v>
      </c>
      <c r="B122" t="s">
        <v>880</v>
      </c>
      <c r="C122">
        <v>0</v>
      </c>
      <c r="D122" t="s">
        <v>1626</v>
      </c>
      <c r="E122" t="s">
        <v>77</v>
      </c>
      <c r="F122" t="s">
        <v>78</v>
      </c>
      <c r="G122">
        <v>275128.5</v>
      </c>
      <c r="K122">
        <v>1</v>
      </c>
      <c r="M122">
        <v>1</v>
      </c>
      <c r="N122">
        <v>1</v>
      </c>
      <c r="O122" t="s">
        <v>98</v>
      </c>
      <c r="P122" t="s">
        <v>98</v>
      </c>
      <c r="Q122">
        <v>265183.16666666669</v>
      </c>
      <c r="R122" s="9"/>
      <c r="S122"/>
      <c r="T122"/>
      <c r="U122" s="8"/>
    </row>
    <row r="123" spans="1:21" x14ac:dyDescent="0.45">
      <c r="A123">
        <v>171</v>
      </c>
      <c r="B123" t="s">
        <v>880</v>
      </c>
      <c r="C123">
        <v>0</v>
      </c>
      <c r="D123" t="s">
        <v>1626</v>
      </c>
      <c r="E123" t="s">
        <v>77</v>
      </c>
      <c r="F123" t="s">
        <v>78</v>
      </c>
      <c r="G123">
        <v>250700</v>
      </c>
      <c r="K123">
        <v>1</v>
      </c>
      <c r="O123" t="s">
        <v>98</v>
      </c>
      <c r="P123" t="s">
        <v>98</v>
      </c>
      <c r="Q123">
        <v>265183.16666666669</v>
      </c>
      <c r="R123" s="9"/>
      <c r="S123"/>
      <c r="T123"/>
      <c r="U123" s="8"/>
    </row>
    <row r="124" spans="1:21" x14ac:dyDescent="0.45">
      <c r="A124">
        <v>175</v>
      </c>
      <c r="B124" t="s">
        <v>894</v>
      </c>
      <c r="C124">
        <v>0</v>
      </c>
      <c r="D124" t="s">
        <v>1624</v>
      </c>
      <c r="E124" t="s">
        <v>77</v>
      </c>
      <c r="F124" t="s">
        <v>78</v>
      </c>
      <c r="G124">
        <v>172667.1563</v>
      </c>
      <c r="O124" t="s">
        <v>98</v>
      </c>
      <c r="P124" t="s">
        <v>98</v>
      </c>
      <c r="Q124">
        <v>177908.76815000002</v>
      </c>
      <c r="R124" s="9"/>
      <c r="S124"/>
      <c r="T124"/>
      <c r="U124" s="8"/>
    </row>
    <row r="125" spans="1:21" x14ac:dyDescent="0.45">
      <c r="A125">
        <v>175</v>
      </c>
      <c r="B125" t="s">
        <v>894</v>
      </c>
      <c r="C125">
        <v>0</v>
      </c>
      <c r="D125" t="s">
        <v>1624</v>
      </c>
      <c r="E125" t="s">
        <v>77</v>
      </c>
      <c r="F125" t="s">
        <v>78</v>
      </c>
      <c r="G125">
        <v>163679.6563</v>
      </c>
      <c r="O125" t="s">
        <v>98</v>
      </c>
      <c r="P125" t="s">
        <v>98</v>
      </c>
      <c r="Q125">
        <v>177908.76815000002</v>
      </c>
      <c r="R125" s="9"/>
      <c r="S125"/>
      <c r="T125"/>
      <c r="U125" s="8"/>
    </row>
    <row r="126" spans="1:21" x14ac:dyDescent="0.45">
      <c r="A126">
        <v>175</v>
      </c>
      <c r="B126" t="s">
        <v>894</v>
      </c>
      <c r="C126">
        <v>0</v>
      </c>
      <c r="D126" t="s">
        <v>1624</v>
      </c>
      <c r="E126" t="s">
        <v>77</v>
      </c>
      <c r="F126" t="s">
        <v>78</v>
      </c>
      <c r="G126">
        <v>216608.6</v>
      </c>
      <c r="M126">
        <v>1</v>
      </c>
      <c r="N126">
        <v>1</v>
      </c>
      <c r="O126" t="s">
        <v>98</v>
      </c>
      <c r="P126" t="s">
        <v>98</v>
      </c>
      <c r="Q126">
        <v>177908.76815000002</v>
      </c>
      <c r="R126" s="9"/>
      <c r="S126"/>
      <c r="T126"/>
      <c r="U126" s="8"/>
    </row>
    <row r="127" spans="1:21" x14ac:dyDescent="0.45">
      <c r="A127">
        <v>185</v>
      </c>
      <c r="B127" t="s">
        <v>971</v>
      </c>
      <c r="C127">
        <v>0</v>
      </c>
      <c r="D127" t="s">
        <v>1621</v>
      </c>
      <c r="E127" t="s">
        <v>77</v>
      </c>
      <c r="F127" t="s">
        <v>79</v>
      </c>
      <c r="G127">
        <v>191478.5</v>
      </c>
      <c r="O127" t="s">
        <v>98</v>
      </c>
      <c r="P127" t="s">
        <v>98</v>
      </c>
      <c r="Q127">
        <v>143128.625</v>
      </c>
      <c r="R127" s="9"/>
      <c r="S127"/>
      <c r="T127"/>
      <c r="U127" s="8"/>
    </row>
    <row r="128" spans="1:21" x14ac:dyDescent="0.45">
      <c r="A128">
        <v>185</v>
      </c>
      <c r="B128" t="s">
        <v>971</v>
      </c>
      <c r="C128">
        <v>0</v>
      </c>
      <c r="D128" t="s">
        <v>1621</v>
      </c>
      <c r="E128" t="s">
        <v>77</v>
      </c>
      <c r="F128" t="s">
        <v>79</v>
      </c>
      <c r="G128">
        <v>135204.5</v>
      </c>
      <c r="O128" t="s">
        <v>98</v>
      </c>
      <c r="P128" t="s">
        <v>98</v>
      </c>
      <c r="Q128">
        <v>143128.625</v>
      </c>
      <c r="R128" s="9"/>
      <c r="S128"/>
      <c r="T128"/>
      <c r="U128" s="8"/>
    </row>
    <row r="129" spans="1:21" x14ac:dyDescent="0.45">
      <c r="A129">
        <v>185</v>
      </c>
      <c r="B129" t="s">
        <v>971</v>
      </c>
      <c r="C129">
        <v>0</v>
      </c>
      <c r="D129" t="s">
        <v>1621</v>
      </c>
      <c r="E129" t="s">
        <v>77</v>
      </c>
      <c r="F129" t="s">
        <v>79</v>
      </c>
      <c r="G129">
        <v>140346</v>
      </c>
      <c r="J129">
        <v>1</v>
      </c>
      <c r="M129">
        <v>1</v>
      </c>
      <c r="O129" t="s">
        <v>98</v>
      </c>
      <c r="P129" t="s">
        <v>98</v>
      </c>
      <c r="Q129">
        <v>143128.625</v>
      </c>
      <c r="R129" s="9"/>
      <c r="S129"/>
      <c r="T129"/>
      <c r="U129" s="8"/>
    </row>
    <row r="130" spans="1:21" x14ac:dyDescent="0.45">
      <c r="A130">
        <v>185</v>
      </c>
      <c r="B130" t="s">
        <v>971</v>
      </c>
      <c r="C130">
        <v>0</v>
      </c>
      <c r="D130" t="s">
        <v>1621</v>
      </c>
      <c r="E130" t="s">
        <v>77</v>
      </c>
      <c r="F130" t="s">
        <v>79</v>
      </c>
      <c r="G130">
        <v>105485.5</v>
      </c>
      <c r="J130">
        <v>1</v>
      </c>
      <c r="M130">
        <v>1</v>
      </c>
      <c r="O130" t="s">
        <v>98</v>
      </c>
      <c r="P130" t="s">
        <v>98</v>
      </c>
      <c r="Q130">
        <v>143128.625</v>
      </c>
      <c r="R130" s="9"/>
      <c r="S130"/>
      <c r="T130"/>
      <c r="U130" s="8"/>
    </row>
    <row r="131" spans="1:21" x14ac:dyDescent="0.45">
      <c r="A131">
        <v>185</v>
      </c>
      <c r="B131" t="s">
        <v>971</v>
      </c>
      <c r="C131">
        <v>0</v>
      </c>
      <c r="D131" t="s">
        <v>1621</v>
      </c>
      <c r="E131" t="s">
        <v>77</v>
      </c>
      <c r="F131" t="s">
        <v>82</v>
      </c>
      <c r="G131">
        <v>8646</v>
      </c>
      <c r="O131" t="s">
        <v>98</v>
      </c>
      <c r="P131" t="s">
        <v>98</v>
      </c>
      <c r="Q131">
        <v>12372.478181818182</v>
      </c>
      <c r="R131" s="9"/>
      <c r="S131"/>
      <c r="T131"/>
      <c r="U131" s="8"/>
    </row>
    <row r="132" spans="1:21" x14ac:dyDescent="0.45">
      <c r="A132">
        <v>185</v>
      </c>
      <c r="B132" t="s">
        <v>971</v>
      </c>
      <c r="C132">
        <v>0</v>
      </c>
      <c r="D132" t="s">
        <v>1621</v>
      </c>
      <c r="E132" t="s">
        <v>77</v>
      </c>
      <c r="F132" t="s">
        <v>84</v>
      </c>
      <c r="G132">
        <v>22740</v>
      </c>
      <c r="J132">
        <v>1</v>
      </c>
      <c r="M132">
        <v>1</v>
      </c>
      <c r="O132" t="s">
        <v>98</v>
      </c>
      <c r="P132" t="s">
        <v>98</v>
      </c>
      <c r="Q132">
        <v>29725.816666666666</v>
      </c>
      <c r="R132" s="9"/>
      <c r="S132"/>
      <c r="T132"/>
      <c r="U132" s="8"/>
    </row>
    <row r="133" spans="1:21" x14ac:dyDescent="0.45">
      <c r="A133">
        <v>185</v>
      </c>
      <c r="B133" t="s">
        <v>971</v>
      </c>
      <c r="C133">
        <v>0</v>
      </c>
      <c r="D133" t="s">
        <v>1621</v>
      </c>
      <c r="E133" t="s">
        <v>77</v>
      </c>
      <c r="F133" t="s">
        <v>878</v>
      </c>
      <c r="G133">
        <v>258105</v>
      </c>
      <c r="O133" t="s">
        <v>98</v>
      </c>
      <c r="P133" t="s">
        <v>98</v>
      </c>
      <c r="Q133">
        <v>285889.53363999998</v>
      </c>
      <c r="R133" s="9"/>
      <c r="S133"/>
      <c r="T133"/>
      <c r="U133" s="8"/>
    </row>
    <row r="134" spans="1:21" x14ac:dyDescent="0.45">
      <c r="A134">
        <v>185</v>
      </c>
      <c r="B134" t="s">
        <v>971</v>
      </c>
      <c r="C134">
        <v>0</v>
      </c>
      <c r="D134" t="s">
        <v>1621</v>
      </c>
      <c r="E134" t="s">
        <v>77</v>
      </c>
      <c r="F134" t="s">
        <v>878</v>
      </c>
      <c r="G134">
        <v>282486.4375</v>
      </c>
      <c r="J134">
        <v>1</v>
      </c>
      <c r="M134">
        <v>1</v>
      </c>
      <c r="O134" t="s">
        <v>98</v>
      </c>
      <c r="P134" t="s">
        <v>98</v>
      </c>
      <c r="Q134">
        <v>285889.53363999998</v>
      </c>
      <c r="R134" s="9"/>
      <c r="S134"/>
      <c r="T134"/>
      <c r="U134" s="8"/>
    </row>
    <row r="135" spans="1:21" x14ac:dyDescent="0.45">
      <c r="A135">
        <v>185</v>
      </c>
      <c r="B135" t="s">
        <v>971</v>
      </c>
      <c r="C135">
        <v>0</v>
      </c>
      <c r="D135" t="s">
        <v>1621</v>
      </c>
      <c r="E135" t="s">
        <v>77</v>
      </c>
      <c r="F135" t="s">
        <v>81</v>
      </c>
      <c r="G135">
        <v>49257</v>
      </c>
      <c r="O135" t="s">
        <v>98</v>
      </c>
      <c r="P135" t="s">
        <v>98</v>
      </c>
      <c r="Q135">
        <v>58189.921730769231</v>
      </c>
      <c r="R135" s="9"/>
      <c r="S135"/>
      <c r="T135"/>
      <c r="U135" s="8"/>
    </row>
    <row r="136" spans="1:21" x14ac:dyDescent="0.45">
      <c r="A136">
        <v>185</v>
      </c>
      <c r="B136" t="s">
        <v>971</v>
      </c>
      <c r="C136">
        <v>0</v>
      </c>
      <c r="D136" t="s">
        <v>1621</v>
      </c>
      <c r="E136" t="s">
        <v>77</v>
      </c>
      <c r="F136" t="s">
        <v>81</v>
      </c>
      <c r="G136">
        <v>98361.697499999995</v>
      </c>
      <c r="J136">
        <v>1</v>
      </c>
      <c r="M136">
        <v>1</v>
      </c>
      <c r="O136" t="s">
        <v>98</v>
      </c>
      <c r="P136" t="s">
        <v>98</v>
      </c>
      <c r="Q136">
        <v>58189.921730769231</v>
      </c>
      <c r="R136" s="9"/>
      <c r="S136"/>
      <c r="T136"/>
      <c r="U136" s="8"/>
    </row>
    <row r="137" spans="1:21" x14ac:dyDescent="0.45">
      <c r="A137">
        <v>212</v>
      </c>
      <c r="B137" t="s">
        <v>1058</v>
      </c>
      <c r="C137">
        <v>0</v>
      </c>
      <c r="D137" t="s">
        <v>1620</v>
      </c>
      <c r="E137" t="s">
        <v>77</v>
      </c>
      <c r="F137" t="s">
        <v>78</v>
      </c>
      <c r="G137">
        <v>38971.599999999999</v>
      </c>
      <c r="M137">
        <v>1</v>
      </c>
      <c r="N137">
        <v>1</v>
      </c>
      <c r="O137" t="s">
        <v>98</v>
      </c>
      <c r="P137" t="s">
        <v>98</v>
      </c>
      <c r="Q137">
        <v>38971.599999999999</v>
      </c>
      <c r="R137" s="9"/>
      <c r="S137"/>
      <c r="T137"/>
      <c r="U137" s="8"/>
    </row>
    <row r="138" spans="1:21" x14ac:dyDescent="0.45">
      <c r="A138">
        <v>212</v>
      </c>
      <c r="B138" t="s">
        <v>1058</v>
      </c>
      <c r="C138">
        <v>0</v>
      </c>
      <c r="D138" t="s">
        <v>1620</v>
      </c>
      <c r="E138" t="s">
        <v>77</v>
      </c>
      <c r="F138" t="s">
        <v>80</v>
      </c>
      <c r="G138">
        <v>80000</v>
      </c>
      <c r="O138" t="s">
        <v>98</v>
      </c>
      <c r="P138" t="s">
        <v>98</v>
      </c>
      <c r="Q138">
        <v>80000</v>
      </c>
      <c r="R138" s="9"/>
      <c r="S138"/>
      <c r="T138"/>
      <c r="U138" s="8"/>
    </row>
    <row r="139" spans="1:21" x14ac:dyDescent="0.45">
      <c r="A139">
        <v>224</v>
      </c>
      <c r="B139" t="s">
        <v>1116</v>
      </c>
      <c r="C139">
        <v>0</v>
      </c>
      <c r="D139" t="s">
        <v>1621</v>
      </c>
      <c r="E139" t="s">
        <v>77</v>
      </c>
      <c r="F139" t="s">
        <v>78</v>
      </c>
      <c r="G139">
        <v>80000</v>
      </c>
      <c r="O139" t="s">
        <v>98</v>
      </c>
      <c r="P139" t="s">
        <v>98</v>
      </c>
      <c r="Q139">
        <v>80000</v>
      </c>
      <c r="R139" s="9"/>
      <c r="S139"/>
      <c r="T139"/>
      <c r="U139" s="8"/>
    </row>
    <row r="140" spans="1:21" x14ac:dyDescent="0.45">
      <c r="A140">
        <v>224</v>
      </c>
      <c r="B140" t="s">
        <v>1116</v>
      </c>
      <c r="C140">
        <v>0</v>
      </c>
      <c r="D140" t="s">
        <v>1621</v>
      </c>
      <c r="E140" t="s">
        <v>77</v>
      </c>
      <c r="F140" t="s">
        <v>79</v>
      </c>
      <c r="G140">
        <v>35595</v>
      </c>
      <c r="O140" t="s">
        <v>98</v>
      </c>
      <c r="P140" t="s">
        <v>98</v>
      </c>
      <c r="Q140">
        <v>35595</v>
      </c>
      <c r="R140" s="9"/>
      <c r="S140"/>
      <c r="T140"/>
      <c r="U140" s="8"/>
    </row>
    <row r="141" spans="1:21" x14ac:dyDescent="0.45">
      <c r="A141">
        <v>247</v>
      </c>
      <c r="B141" t="s">
        <v>1209</v>
      </c>
      <c r="C141">
        <v>0</v>
      </c>
      <c r="D141" t="s">
        <v>1620</v>
      </c>
      <c r="E141" t="s">
        <v>77</v>
      </c>
      <c r="F141" t="s">
        <v>78</v>
      </c>
      <c r="G141">
        <v>150013</v>
      </c>
      <c r="M141">
        <v>1</v>
      </c>
      <c r="N141">
        <v>1</v>
      </c>
      <c r="O141" t="s">
        <v>98</v>
      </c>
      <c r="P141" t="s">
        <v>98</v>
      </c>
      <c r="Q141">
        <v>150013</v>
      </c>
      <c r="R141" s="9"/>
      <c r="S141"/>
      <c r="T141"/>
      <c r="U141" s="8"/>
    </row>
    <row r="142" spans="1:21" x14ac:dyDescent="0.45">
      <c r="A142">
        <v>247</v>
      </c>
      <c r="B142" t="s">
        <v>1209</v>
      </c>
      <c r="C142">
        <v>0</v>
      </c>
      <c r="D142" t="s">
        <v>1620</v>
      </c>
      <c r="E142" t="s">
        <v>77</v>
      </c>
      <c r="F142" t="s">
        <v>87</v>
      </c>
      <c r="G142">
        <v>340000</v>
      </c>
      <c r="O142" t="s">
        <v>98</v>
      </c>
      <c r="P142" t="s">
        <v>98</v>
      </c>
      <c r="Q142">
        <v>340000</v>
      </c>
      <c r="R142" s="9"/>
      <c r="S142"/>
      <c r="T142"/>
      <c r="U142" s="8"/>
    </row>
    <row r="143" spans="1:21" x14ac:dyDescent="0.45">
      <c r="A143">
        <v>253</v>
      </c>
      <c r="B143" t="s">
        <v>1258</v>
      </c>
      <c r="C143">
        <v>0</v>
      </c>
      <c r="D143" t="s">
        <v>1624</v>
      </c>
      <c r="E143" t="s">
        <v>77</v>
      </c>
      <c r="F143" t="s">
        <v>78</v>
      </c>
      <c r="G143">
        <v>197600</v>
      </c>
      <c r="O143" t="s">
        <v>98</v>
      </c>
      <c r="P143" t="s">
        <v>98</v>
      </c>
      <c r="Q143">
        <v>138956.25</v>
      </c>
      <c r="R143" s="9"/>
      <c r="S143"/>
      <c r="T143"/>
      <c r="U143" s="8"/>
    </row>
    <row r="144" spans="1:21" x14ac:dyDescent="0.45">
      <c r="A144">
        <v>253</v>
      </c>
      <c r="B144" t="s">
        <v>1258</v>
      </c>
      <c r="C144">
        <v>0</v>
      </c>
      <c r="D144" t="s">
        <v>1624</v>
      </c>
      <c r="E144" t="s">
        <v>77</v>
      </c>
      <c r="F144" t="s">
        <v>78</v>
      </c>
      <c r="G144">
        <v>111830</v>
      </c>
      <c r="M144">
        <v>1</v>
      </c>
      <c r="N144">
        <v>1</v>
      </c>
      <c r="O144" t="s">
        <v>98</v>
      </c>
      <c r="P144" t="s">
        <v>98</v>
      </c>
      <c r="Q144">
        <v>138956.25</v>
      </c>
      <c r="R144" s="9"/>
      <c r="S144"/>
      <c r="T144"/>
      <c r="U144" s="8"/>
    </row>
    <row r="145" spans="1:21" x14ac:dyDescent="0.45">
      <c r="A145">
        <v>253</v>
      </c>
      <c r="B145" t="s">
        <v>1258</v>
      </c>
      <c r="C145">
        <v>0</v>
      </c>
      <c r="D145" t="s">
        <v>1624</v>
      </c>
      <c r="E145" t="s">
        <v>77</v>
      </c>
      <c r="F145" t="s">
        <v>78</v>
      </c>
      <c r="G145">
        <v>116120</v>
      </c>
      <c r="M145">
        <v>1</v>
      </c>
      <c r="N145">
        <v>1</v>
      </c>
      <c r="O145" t="s">
        <v>98</v>
      </c>
      <c r="P145" t="s">
        <v>98</v>
      </c>
      <c r="Q145">
        <v>138956.25</v>
      </c>
      <c r="R145" s="9"/>
      <c r="S145"/>
      <c r="T145"/>
      <c r="U145" s="8"/>
    </row>
    <row r="146" spans="1:21" x14ac:dyDescent="0.45">
      <c r="A146">
        <v>253</v>
      </c>
      <c r="B146" t="s">
        <v>1258</v>
      </c>
      <c r="C146">
        <v>0</v>
      </c>
      <c r="D146" t="s">
        <v>1624</v>
      </c>
      <c r="E146" t="s">
        <v>77</v>
      </c>
      <c r="F146" t="s">
        <v>79</v>
      </c>
      <c r="G146">
        <v>36100</v>
      </c>
      <c r="O146" t="s">
        <v>98</v>
      </c>
      <c r="P146" t="s">
        <v>98</v>
      </c>
      <c r="Q146">
        <v>36516.666666666664</v>
      </c>
      <c r="R146" s="9"/>
      <c r="S146"/>
      <c r="T146"/>
      <c r="U146" s="8"/>
    </row>
    <row r="147" spans="1:21" x14ac:dyDescent="0.45">
      <c r="A147">
        <v>253</v>
      </c>
      <c r="B147" t="s">
        <v>1258</v>
      </c>
      <c r="C147">
        <v>0</v>
      </c>
      <c r="D147" t="s">
        <v>1624</v>
      </c>
      <c r="E147" t="s">
        <v>77</v>
      </c>
      <c r="F147" t="s">
        <v>79</v>
      </c>
      <c r="G147">
        <v>36100</v>
      </c>
      <c r="O147" t="s">
        <v>98</v>
      </c>
      <c r="P147" t="s">
        <v>98</v>
      </c>
      <c r="Q147">
        <v>36516.666666666664</v>
      </c>
      <c r="R147" s="9"/>
      <c r="S147"/>
      <c r="T147"/>
      <c r="U147" s="8"/>
    </row>
    <row r="148" spans="1:21" x14ac:dyDescent="0.45">
      <c r="A148">
        <v>253</v>
      </c>
      <c r="B148" t="s">
        <v>1258</v>
      </c>
      <c r="C148">
        <v>0</v>
      </c>
      <c r="D148" t="s">
        <v>1624</v>
      </c>
      <c r="E148" t="s">
        <v>77</v>
      </c>
      <c r="F148" t="s">
        <v>80</v>
      </c>
      <c r="G148">
        <v>450000</v>
      </c>
      <c r="M148">
        <v>1</v>
      </c>
      <c r="O148" t="s">
        <v>98</v>
      </c>
      <c r="P148" t="s">
        <v>98</v>
      </c>
      <c r="Q148">
        <v>436190.71428571426</v>
      </c>
      <c r="R148" s="9"/>
      <c r="S148"/>
      <c r="T148"/>
      <c r="U148" s="8"/>
    </row>
    <row r="149" spans="1:21" x14ac:dyDescent="0.45">
      <c r="A149">
        <v>253</v>
      </c>
      <c r="B149" t="s">
        <v>1258</v>
      </c>
      <c r="C149">
        <v>0</v>
      </c>
      <c r="D149" t="s">
        <v>1624</v>
      </c>
      <c r="E149" t="s">
        <v>77</v>
      </c>
      <c r="F149" t="s">
        <v>80</v>
      </c>
      <c r="G149">
        <v>450000</v>
      </c>
      <c r="M149">
        <v>1</v>
      </c>
      <c r="O149" t="s">
        <v>98</v>
      </c>
      <c r="P149" t="s">
        <v>98</v>
      </c>
      <c r="Q149">
        <v>436190.71428571426</v>
      </c>
      <c r="R149" s="9"/>
      <c r="S149"/>
      <c r="T149"/>
      <c r="U149" s="8"/>
    </row>
    <row r="150" spans="1:21" x14ac:dyDescent="0.45">
      <c r="A150">
        <v>253</v>
      </c>
      <c r="B150" t="s">
        <v>1258</v>
      </c>
      <c r="C150">
        <v>0</v>
      </c>
      <c r="D150" t="s">
        <v>1624</v>
      </c>
      <c r="E150" t="s">
        <v>77</v>
      </c>
      <c r="F150" t="s">
        <v>80</v>
      </c>
      <c r="G150">
        <v>450000</v>
      </c>
      <c r="M150">
        <v>1</v>
      </c>
      <c r="O150" t="s">
        <v>98</v>
      </c>
      <c r="P150" t="s">
        <v>98</v>
      </c>
      <c r="Q150">
        <v>436190.71428571426</v>
      </c>
      <c r="R150" s="9"/>
      <c r="S150"/>
      <c r="T150"/>
      <c r="U150" s="8"/>
    </row>
    <row r="151" spans="1:21" x14ac:dyDescent="0.45">
      <c r="A151">
        <v>253</v>
      </c>
      <c r="B151" t="s">
        <v>1258</v>
      </c>
      <c r="C151">
        <v>0</v>
      </c>
      <c r="D151" t="s">
        <v>1624</v>
      </c>
      <c r="E151" t="s">
        <v>77</v>
      </c>
      <c r="F151" t="s">
        <v>80</v>
      </c>
      <c r="G151">
        <v>465450</v>
      </c>
      <c r="O151" t="s">
        <v>98</v>
      </c>
      <c r="P151" t="s">
        <v>98</v>
      </c>
      <c r="Q151">
        <v>436190.71428571426</v>
      </c>
      <c r="R151" s="9"/>
      <c r="S151"/>
      <c r="T151"/>
      <c r="U151" s="8"/>
    </row>
    <row r="152" spans="1:21" x14ac:dyDescent="0.45">
      <c r="A152">
        <v>253</v>
      </c>
      <c r="B152" t="s">
        <v>1258</v>
      </c>
      <c r="C152">
        <v>0</v>
      </c>
      <c r="D152" t="s">
        <v>1624</v>
      </c>
      <c r="E152" t="s">
        <v>77</v>
      </c>
      <c r="F152" t="s">
        <v>80</v>
      </c>
      <c r="G152">
        <v>412245</v>
      </c>
      <c r="O152" t="s">
        <v>98</v>
      </c>
      <c r="P152" t="s">
        <v>98</v>
      </c>
      <c r="Q152">
        <v>436190.71428571426</v>
      </c>
      <c r="R152" s="9"/>
      <c r="S152"/>
      <c r="T152"/>
      <c r="U152" s="8"/>
    </row>
    <row r="153" spans="1:21" x14ac:dyDescent="0.45">
      <c r="A153">
        <v>253</v>
      </c>
      <c r="B153" t="s">
        <v>1258</v>
      </c>
      <c r="C153">
        <v>0</v>
      </c>
      <c r="D153" t="s">
        <v>1624</v>
      </c>
      <c r="E153" t="s">
        <v>77</v>
      </c>
      <c r="F153" t="s">
        <v>80</v>
      </c>
      <c r="G153">
        <v>410445</v>
      </c>
      <c r="O153" t="s">
        <v>98</v>
      </c>
      <c r="P153" t="s">
        <v>98</v>
      </c>
      <c r="Q153">
        <v>436190.71428571426</v>
      </c>
      <c r="R153" s="9"/>
      <c r="S153"/>
      <c r="T153"/>
      <c r="U153" s="8"/>
    </row>
    <row r="154" spans="1:21" x14ac:dyDescent="0.45">
      <c r="A154">
        <v>253</v>
      </c>
      <c r="B154" t="s">
        <v>1258</v>
      </c>
      <c r="C154">
        <v>0</v>
      </c>
      <c r="D154" t="s">
        <v>1624</v>
      </c>
      <c r="E154" t="s">
        <v>77</v>
      </c>
      <c r="F154" t="s">
        <v>85</v>
      </c>
      <c r="G154">
        <v>95750</v>
      </c>
      <c r="M154">
        <v>1</v>
      </c>
      <c r="O154" t="s">
        <v>98</v>
      </c>
      <c r="P154" t="s">
        <v>98</v>
      </c>
      <c r="Q154">
        <v>87125</v>
      </c>
      <c r="R154" s="9"/>
      <c r="S154"/>
      <c r="T154"/>
      <c r="U154" s="8"/>
    </row>
    <row r="155" spans="1:21" x14ac:dyDescent="0.45">
      <c r="A155">
        <v>253</v>
      </c>
      <c r="B155" t="s">
        <v>1258</v>
      </c>
      <c r="C155">
        <v>0</v>
      </c>
      <c r="D155" t="s">
        <v>1624</v>
      </c>
      <c r="E155" t="s">
        <v>77</v>
      </c>
      <c r="F155" t="s">
        <v>85</v>
      </c>
      <c r="G155">
        <v>90000</v>
      </c>
      <c r="M155">
        <v>1</v>
      </c>
      <c r="O155" t="s">
        <v>98</v>
      </c>
      <c r="P155" t="s">
        <v>98</v>
      </c>
      <c r="Q155">
        <v>87125</v>
      </c>
      <c r="R155" s="9"/>
      <c r="S155"/>
      <c r="T155"/>
      <c r="U155" s="8"/>
    </row>
    <row r="156" spans="1:21" x14ac:dyDescent="0.45">
      <c r="A156">
        <v>253</v>
      </c>
      <c r="B156" t="s">
        <v>1258</v>
      </c>
      <c r="C156">
        <v>0</v>
      </c>
      <c r="D156" t="s">
        <v>1624</v>
      </c>
      <c r="E156" t="s">
        <v>77</v>
      </c>
      <c r="F156" t="s">
        <v>85</v>
      </c>
      <c r="G156">
        <v>81500</v>
      </c>
      <c r="O156" t="s">
        <v>98</v>
      </c>
      <c r="P156" t="s">
        <v>98</v>
      </c>
      <c r="Q156">
        <v>87125</v>
      </c>
      <c r="R156" s="9"/>
      <c r="S156"/>
      <c r="T156"/>
      <c r="U156" s="8"/>
    </row>
    <row r="157" spans="1:21" x14ac:dyDescent="0.45">
      <c r="A157">
        <v>254</v>
      </c>
      <c r="B157" t="s">
        <v>1303</v>
      </c>
      <c r="C157">
        <v>0</v>
      </c>
      <c r="D157" t="s">
        <v>1620</v>
      </c>
      <c r="E157" t="s">
        <v>77</v>
      </c>
      <c r="F157" t="s">
        <v>78</v>
      </c>
      <c r="G157">
        <v>74591</v>
      </c>
      <c r="M157">
        <v>1</v>
      </c>
      <c r="N157">
        <v>1</v>
      </c>
      <c r="O157" t="s">
        <v>98</v>
      </c>
      <c r="P157" t="s">
        <v>98</v>
      </c>
      <c r="Q157">
        <v>41106.625</v>
      </c>
      <c r="R157" s="9"/>
      <c r="S157"/>
      <c r="T157"/>
      <c r="U157" s="8"/>
    </row>
    <row r="158" spans="1:21" x14ac:dyDescent="0.45">
      <c r="A158">
        <v>254</v>
      </c>
      <c r="B158" t="s">
        <v>1303</v>
      </c>
      <c r="C158">
        <v>0</v>
      </c>
      <c r="D158" t="s">
        <v>1620</v>
      </c>
      <c r="E158" t="s">
        <v>77</v>
      </c>
      <c r="F158" t="s">
        <v>78</v>
      </c>
      <c r="G158">
        <v>30200</v>
      </c>
      <c r="O158" t="s">
        <v>98</v>
      </c>
      <c r="P158" t="s">
        <v>98</v>
      </c>
      <c r="Q158">
        <v>41106.625</v>
      </c>
      <c r="R158" s="9"/>
      <c r="S158"/>
      <c r="T158"/>
      <c r="U158" s="8"/>
    </row>
    <row r="159" spans="1:21" x14ac:dyDescent="0.45">
      <c r="A159">
        <v>254</v>
      </c>
      <c r="B159" t="s">
        <v>1303</v>
      </c>
      <c r="C159">
        <v>0</v>
      </c>
      <c r="D159" t="s">
        <v>1620</v>
      </c>
      <c r="E159" t="s">
        <v>77</v>
      </c>
      <c r="F159" t="s">
        <v>78</v>
      </c>
      <c r="G159">
        <v>24400</v>
      </c>
      <c r="K159">
        <v>1</v>
      </c>
      <c r="O159" t="s">
        <v>98</v>
      </c>
      <c r="P159" t="s">
        <v>98</v>
      </c>
      <c r="Q159">
        <v>41106.625</v>
      </c>
      <c r="R159" s="9"/>
      <c r="S159"/>
      <c r="T159"/>
      <c r="U159" s="8"/>
    </row>
    <row r="160" spans="1:21" x14ac:dyDescent="0.45">
      <c r="A160">
        <v>254</v>
      </c>
      <c r="B160" t="s">
        <v>1303</v>
      </c>
      <c r="C160">
        <v>0</v>
      </c>
      <c r="D160" t="s">
        <v>1620</v>
      </c>
      <c r="E160" t="s">
        <v>77</v>
      </c>
      <c r="F160" t="s">
        <v>78</v>
      </c>
      <c r="G160">
        <v>45175</v>
      </c>
      <c r="O160" t="s">
        <v>98</v>
      </c>
      <c r="P160" t="s">
        <v>98</v>
      </c>
      <c r="Q160">
        <v>41106.625</v>
      </c>
      <c r="R160" s="9"/>
      <c r="S160"/>
      <c r="T160"/>
      <c r="U160" s="8"/>
    </row>
    <row r="161" spans="1:21" x14ac:dyDescent="0.45">
      <c r="A161">
        <v>254</v>
      </c>
      <c r="B161" t="s">
        <v>1303</v>
      </c>
      <c r="C161">
        <v>0</v>
      </c>
      <c r="D161" t="s">
        <v>1620</v>
      </c>
      <c r="E161" t="s">
        <v>77</v>
      </c>
      <c r="F161" t="s">
        <v>78</v>
      </c>
      <c r="G161">
        <v>45175</v>
      </c>
      <c r="O161" t="s">
        <v>98</v>
      </c>
      <c r="P161" t="s">
        <v>98</v>
      </c>
      <c r="Q161">
        <v>41106.625</v>
      </c>
      <c r="R161" s="9"/>
      <c r="S161"/>
      <c r="T161"/>
      <c r="U161" s="8"/>
    </row>
    <row r="162" spans="1:21" x14ac:dyDescent="0.45">
      <c r="A162">
        <v>254</v>
      </c>
      <c r="B162" t="s">
        <v>1303</v>
      </c>
      <c r="C162">
        <v>0</v>
      </c>
      <c r="D162" t="s">
        <v>1620</v>
      </c>
      <c r="E162" t="s">
        <v>77</v>
      </c>
      <c r="F162" t="s">
        <v>78</v>
      </c>
      <c r="G162">
        <v>40000</v>
      </c>
      <c r="K162">
        <v>1</v>
      </c>
      <c r="N162">
        <v>1</v>
      </c>
      <c r="O162" t="s">
        <v>98</v>
      </c>
      <c r="P162" t="s">
        <v>98</v>
      </c>
      <c r="Q162">
        <v>41106.625</v>
      </c>
      <c r="R162" s="9"/>
      <c r="S162"/>
      <c r="T162"/>
      <c r="U162" s="8"/>
    </row>
    <row r="163" spans="1:21" x14ac:dyDescent="0.45">
      <c r="A163">
        <v>254</v>
      </c>
      <c r="B163" t="s">
        <v>1303</v>
      </c>
      <c r="C163">
        <v>0</v>
      </c>
      <c r="D163" t="s">
        <v>1620</v>
      </c>
      <c r="E163" t="s">
        <v>77</v>
      </c>
      <c r="F163" t="s">
        <v>78</v>
      </c>
      <c r="G163">
        <v>39312</v>
      </c>
      <c r="K163">
        <v>1</v>
      </c>
      <c r="M163">
        <v>1</v>
      </c>
      <c r="O163" t="s">
        <v>98</v>
      </c>
      <c r="P163" t="s">
        <v>98</v>
      </c>
      <c r="Q163">
        <v>41106.625</v>
      </c>
      <c r="R163" s="9"/>
      <c r="S163"/>
      <c r="T163"/>
      <c r="U163" s="8"/>
    </row>
    <row r="164" spans="1:21" x14ac:dyDescent="0.45">
      <c r="A164">
        <v>254</v>
      </c>
      <c r="B164" t="s">
        <v>1303</v>
      </c>
      <c r="C164">
        <v>0</v>
      </c>
      <c r="D164" t="s">
        <v>1620</v>
      </c>
      <c r="E164" t="s">
        <v>77</v>
      </c>
      <c r="F164" t="s">
        <v>80</v>
      </c>
      <c r="G164">
        <v>122625</v>
      </c>
      <c r="O164" t="s">
        <v>98</v>
      </c>
      <c r="P164" t="s">
        <v>98</v>
      </c>
      <c r="Q164">
        <v>74830.5625</v>
      </c>
      <c r="R164" s="9"/>
      <c r="S164"/>
      <c r="T164"/>
      <c r="U164" s="8"/>
    </row>
    <row r="165" spans="1:21" x14ac:dyDescent="0.45">
      <c r="A165">
        <v>254</v>
      </c>
      <c r="B165" t="s">
        <v>1303</v>
      </c>
      <c r="C165">
        <v>0</v>
      </c>
      <c r="D165" t="s">
        <v>1620</v>
      </c>
      <c r="E165" t="s">
        <v>77</v>
      </c>
      <c r="F165" t="s">
        <v>80</v>
      </c>
      <c r="G165">
        <v>150450</v>
      </c>
      <c r="O165" t="s">
        <v>98</v>
      </c>
      <c r="P165" t="s">
        <v>98</v>
      </c>
      <c r="Q165">
        <v>74830.5625</v>
      </c>
      <c r="R165" s="9"/>
      <c r="S165"/>
      <c r="T165"/>
      <c r="U165" s="8"/>
    </row>
    <row r="166" spans="1:21" x14ac:dyDescent="0.45">
      <c r="A166">
        <v>254</v>
      </c>
      <c r="B166" t="s">
        <v>1303</v>
      </c>
      <c r="C166">
        <v>0</v>
      </c>
      <c r="D166" t="s">
        <v>1620</v>
      </c>
      <c r="E166" t="s">
        <v>77</v>
      </c>
      <c r="F166" t="s">
        <v>80</v>
      </c>
      <c r="G166">
        <v>38450</v>
      </c>
      <c r="O166" t="s">
        <v>98</v>
      </c>
      <c r="P166" t="s">
        <v>98</v>
      </c>
      <c r="Q166">
        <v>74830.5625</v>
      </c>
      <c r="R166" s="9"/>
      <c r="S166"/>
      <c r="T166"/>
      <c r="U166" s="8"/>
    </row>
    <row r="167" spans="1:21" x14ac:dyDescent="0.45">
      <c r="A167">
        <v>254</v>
      </c>
      <c r="B167" t="s">
        <v>1303</v>
      </c>
      <c r="C167">
        <v>0</v>
      </c>
      <c r="D167" t="s">
        <v>1620</v>
      </c>
      <c r="E167" t="s">
        <v>77</v>
      </c>
      <c r="F167" t="s">
        <v>80</v>
      </c>
      <c r="G167">
        <v>26850</v>
      </c>
      <c r="O167" t="s">
        <v>98</v>
      </c>
      <c r="P167" t="s">
        <v>98</v>
      </c>
      <c r="Q167">
        <v>74830.5625</v>
      </c>
      <c r="R167" s="9"/>
      <c r="S167"/>
      <c r="T167"/>
      <c r="U167" s="8"/>
    </row>
    <row r="168" spans="1:21" x14ac:dyDescent="0.45">
      <c r="A168">
        <v>254</v>
      </c>
      <c r="B168" t="s">
        <v>1303</v>
      </c>
      <c r="C168">
        <v>0</v>
      </c>
      <c r="D168" t="s">
        <v>1620</v>
      </c>
      <c r="E168" t="s">
        <v>77</v>
      </c>
      <c r="F168" t="s">
        <v>80</v>
      </c>
      <c r="G168">
        <v>53194</v>
      </c>
      <c r="O168" t="s">
        <v>98</v>
      </c>
      <c r="P168" t="s">
        <v>98</v>
      </c>
      <c r="Q168">
        <v>74830.5625</v>
      </c>
      <c r="R168" s="9"/>
      <c r="S168"/>
      <c r="T168"/>
      <c r="U168" s="8"/>
    </row>
    <row r="169" spans="1:21" x14ac:dyDescent="0.45">
      <c r="A169">
        <v>254</v>
      </c>
      <c r="B169" t="s">
        <v>1303</v>
      </c>
      <c r="C169">
        <v>0</v>
      </c>
      <c r="D169" t="s">
        <v>1620</v>
      </c>
      <c r="E169" t="s">
        <v>77</v>
      </c>
      <c r="F169" t="s">
        <v>80</v>
      </c>
      <c r="G169">
        <v>149900</v>
      </c>
      <c r="O169" t="s">
        <v>98</v>
      </c>
      <c r="P169" t="s">
        <v>98</v>
      </c>
      <c r="Q169">
        <v>74830.5625</v>
      </c>
      <c r="R169" s="9"/>
      <c r="S169"/>
      <c r="T169"/>
      <c r="U169" s="8"/>
    </row>
    <row r="170" spans="1:21" x14ac:dyDescent="0.45">
      <c r="A170">
        <v>254</v>
      </c>
      <c r="B170" t="s">
        <v>1303</v>
      </c>
      <c r="C170">
        <v>0</v>
      </c>
      <c r="D170" t="s">
        <v>1620</v>
      </c>
      <c r="E170" t="s">
        <v>77</v>
      </c>
      <c r="F170" t="s">
        <v>80</v>
      </c>
      <c r="G170">
        <v>12000</v>
      </c>
      <c r="O170" t="s">
        <v>98</v>
      </c>
      <c r="P170" t="s">
        <v>98</v>
      </c>
      <c r="Q170">
        <v>74830.5625</v>
      </c>
      <c r="R170" s="9"/>
      <c r="S170"/>
      <c r="T170"/>
      <c r="U170" s="8"/>
    </row>
    <row r="171" spans="1:21" x14ac:dyDescent="0.45">
      <c r="A171">
        <v>254</v>
      </c>
      <c r="B171" t="s">
        <v>1303</v>
      </c>
      <c r="C171">
        <v>0</v>
      </c>
      <c r="D171" t="s">
        <v>1620</v>
      </c>
      <c r="E171" t="s">
        <v>77</v>
      </c>
      <c r="F171" t="s">
        <v>80</v>
      </c>
      <c r="G171">
        <v>45175.5</v>
      </c>
      <c r="O171" t="s">
        <v>98</v>
      </c>
      <c r="P171" t="s">
        <v>98</v>
      </c>
      <c r="Q171">
        <v>74830.5625</v>
      </c>
      <c r="R171" s="9"/>
      <c r="S171"/>
      <c r="T171"/>
      <c r="U171" s="8"/>
    </row>
    <row r="172" spans="1:21" x14ac:dyDescent="0.45">
      <c r="A172">
        <v>254</v>
      </c>
      <c r="B172" t="s">
        <v>1303</v>
      </c>
      <c r="C172">
        <v>0</v>
      </c>
      <c r="D172" t="s">
        <v>1620</v>
      </c>
      <c r="E172" t="s">
        <v>77</v>
      </c>
      <c r="F172" t="s">
        <v>79</v>
      </c>
      <c r="G172">
        <v>23000</v>
      </c>
      <c r="O172" t="s">
        <v>98</v>
      </c>
      <c r="P172" t="s">
        <v>98</v>
      </c>
      <c r="Q172">
        <v>30763.934000000001</v>
      </c>
      <c r="R172" s="9"/>
      <c r="S172"/>
      <c r="T172"/>
      <c r="U172" s="8"/>
    </row>
    <row r="173" spans="1:21" x14ac:dyDescent="0.45">
      <c r="A173">
        <v>254</v>
      </c>
      <c r="B173" t="s">
        <v>1303</v>
      </c>
      <c r="C173">
        <v>0</v>
      </c>
      <c r="D173" t="s">
        <v>1620</v>
      </c>
      <c r="E173" t="s">
        <v>77</v>
      </c>
      <c r="F173" t="s">
        <v>79</v>
      </c>
      <c r="G173">
        <v>20000</v>
      </c>
      <c r="O173" t="s">
        <v>98</v>
      </c>
      <c r="P173" t="s">
        <v>98</v>
      </c>
      <c r="Q173">
        <v>30763.934000000001</v>
      </c>
      <c r="R173" s="9"/>
      <c r="S173"/>
      <c r="T173"/>
      <c r="U173" s="8"/>
    </row>
    <row r="174" spans="1:21" x14ac:dyDescent="0.45">
      <c r="A174">
        <v>254</v>
      </c>
      <c r="B174" t="s">
        <v>1303</v>
      </c>
      <c r="C174">
        <v>0</v>
      </c>
      <c r="D174" t="s">
        <v>1620</v>
      </c>
      <c r="E174" t="s">
        <v>77</v>
      </c>
      <c r="F174" t="s">
        <v>79</v>
      </c>
      <c r="G174">
        <v>30000</v>
      </c>
      <c r="O174" t="s">
        <v>98</v>
      </c>
      <c r="P174" t="s">
        <v>98</v>
      </c>
      <c r="Q174">
        <v>30763.934000000001</v>
      </c>
      <c r="R174" s="9"/>
      <c r="S174"/>
      <c r="T174"/>
      <c r="U174" s="8"/>
    </row>
    <row r="175" spans="1:21" x14ac:dyDescent="0.45">
      <c r="A175">
        <v>254</v>
      </c>
      <c r="B175" t="s">
        <v>1303</v>
      </c>
      <c r="C175">
        <v>0</v>
      </c>
      <c r="D175" t="s">
        <v>1620</v>
      </c>
      <c r="E175" t="s">
        <v>77</v>
      </c>
      <c r="F175" t="s">
        <v>79</v>
      </c>
      <c r="G175">
        <v>27000</v>
      </c>
      <c r="O175" t="s">
        <v>98</v>
      </c>
      <c r="P175" t="s">
        <v>98</v>
      </c>
      <c r="Q175">
        <v>30763.934000000001</v>
      </c>
      <c r="R175" s="9"/>
      <c r="S175"/>
      <c r="T175"/>
      <c r="U175" s="8"/>
    </row>
    <row r="176" spans="1:21" x14ac:dyDescent="0.45">
      <c r="A176">
        <v>254</v>
      </c>
      <c r="B176" t="s">
        <v>1303</v>
      </c>
      <c r="C176">
        <v>0</v>
      </c>
      <c r="D176" t="s">
        <v>1620</v>
      </c>
      <c r="E176" t="s">
        <v>77</v>
      </c>
      <c r="F176" t="s">
        <v>79</v>
      </c>
      <c r="G176">
        <v>29508.2</v>
      </c>
      <c r="M176">
        <v>1</v>
      </c>
      <c r="O176" t="s">
        <v>98</v>
      </c>
      <c r="P176" t="s">
        <v>98</v>
      </c>
      <c r="Q176">
        <v>30763.934000000001</v>
      </c>
      <c r="R176" s="9"/>
      <c r="S176"/>
      <c r="T176"/>
      <c r="U176" s="8"/>
    </row>
    <row r="177" spans="1:21" x14ac:dyDescent="0.45">
      <c r="A177">
        <v>254</v>
      </c>
      <c r="B177" t="s">
        <v>1303</v>
      </c>
      <c r="C177">
        <v>0</v>
      </c>
      <c r="D177" t="s">
        <v>1620</v>
      </c>
      <c r="E177" t="s">
        <v>77</v>
      </c>
      <c r="F177" t="s">
        <v>79</v>
      </c>
      <c r="G177">
        <v>44000</v>
      </c>
      <c r="O177" t="s">
        <v>98</v>
      </c>
      <c r="P177" t="s">
        <v>98</v>
      </c>
      <c r="Q177">
        <v>30763.934000000001</v>
      </c>
      <c r="R177" s="9"/>
      <c r="S177"/>
      <c r="T177"/>
      <c r="U177" s="8"/>
    </row>
    <row r="178" spans="1:21" x14ac:dyDescent="0.45">
      <c r="A178">
        <v>254</v>
      </c>
      <c r="B178" t="s">
        <v>1303</v>
      </c>
      <c r="C178">
        <v>0</v>
      </c>
      <c r="D178" t="s">
        <v>1620</v>
      </c>
      <c r="E178" t="s">
        <v>77</v>
      </c>
      <c r="F178" t="s">
        <v>79</v>
      </c>
      <c r="G178">
        <v>44000</v>
      </c>
      <c r="O178" t="s">
        <v>98</v>
      </c>
      <c r="P178" t="s">
        <v>98</v>
      </c>
      <c r="Q178">
        <v>30763.934000000001</v>
      </c>
      <c r="R178" s="9"/>
      <c r="S178"/>
      <c r="T178"/>
      <c r="U178" s="8"/>
    </row>
    <row r="179" spans="1:21" x14ac:dyDescent="0.45">
      <c r="A179">
        <v>254</v>
      </c>
      <c r="B179" t="s">
        <v>1303</v>
      </c>
      <c r="C179">
        <v>0</v>
      </c>
      <c r="D179" t="s">
        <v>1620</v>
      </c>
      <c r="E179" t="s">
        <v>77</v>
      </c>
      <c r="F179" t="s">
        <v>878</v>
      </c>
      <c r="G179">
        <v>68510.64</v>
      </c>
      <c r="J179">
        <v>1</v>
      </c>
      <c r="O179" t="s">
        <v>98</v>
      </c>
      <c r="P179" t="s">
        <v>98</v>
      </c>
      <c r="Q179">
        <v>634941.55293500016</v>
      </c>
      <c r="R179" s="9"/>
      <c r="S179"/>
      <c r="T179"/>
      <c r="U179" s="8"/>
    </row>
    <row r="180" spans="1:21" x14ac:dyDescent="0.45">
      <c r="A180">
        <v>254</v>
      </c>
      <c r="B180" t="s">
        <v>1303</v>
      </c>
      <c r="C180">
        <v>0</v>
      </c>
      <c r="D180" t="s">
        <v>1620</v>
      </c>
      <c r="E180" t="s">
        <v>77</v>
      </c>
      <c r="F180" t="s">
        <v>878</v>
      </c>
      <c r="G180">
        <v>71261.91</v>
      </c>
      <c r="J180">
        <v>1</v>
      </c>
      <c r="O180" t="s">
        <v>98</v>
      </c>
      <c r="P180" t="s">
        <v>98</v>
      </c>
      <c r="Q180">
        <v>634941.55293500016</v>
      </c>
      <c r="R180" s="9"/>
      <c r="S180"/>
      <c r="T180"/>
      <c r="U180" s="8"/>
    </row>
    <row r="181" spans="1:21" x14ac:dyDescent="0.45">
      <c r="A181">
        <v>254</v>
      </c>
      <c r="B181" t="s">
        <v>1303</v>
      </c>
      <c r="C181">
        <v>0</v>
      </c>
      <c r="D181" t="s">
        <v>1620</v>
      </c>
      <c r="E181" t="s">
        <v>77</v>
      </c>
      <c r="F181" t="s">
        <v>878</v>
      </c>
      <c r="G181">
        <v>72945.48</v>
      </c>
      <c r="J181">
        <v>1</v>
      </c>
      <c r="O181" t="s">
        <v>98</v>
      </c>
      <c r="P181" t="s">
        <v>98</v>
      </c>
      <c r="Q181">
        <v>634941.55293500016</v>
      </c>
      <c r="R181" s="9"/>
      <c r="S181"/>
      <c r="T181"/>
      <c r="U181" s="8"/>
    </row>
    <row r="182" spans="1:21" x14ac:dyDescent="0.45">
      <c r="A182">
        <v>254</v>
      </c>
      <c r="B182" t="s">
        <v>1303</v>
      </c>
      <c r="C182">
        <v>0</v>
      </c>
      <c r="D182" t="s">
        <v>1620</v>
      </c>
      <c r="E182" t="s">
        <v>77</v>
      </c>
      <c r="F182" t="s">
        <v>878</v>
      </c>
      <c r="G182">
        <v>76090.393479999999</v>
      </c>
      <c r="O182" t="s">
        <v>98</v>
      </c>
      <c r="P182" t="s">
        <v>98</v>
      </c>
      <c r="Q182">
        <v>634941.55293500016</v>
      </c>
      <c r="R182" s="9"/>
      <c r="S182"/>
      <c r="T182"/>
      <c r="U182" s="8"/>
    </row>
    <row r="183" spans="1:21" x14ac:dyDescent="0.45">
      <c r="A183">
        <v>254</v>
      </c>
      <c r="B183" t="s">
        <v>1303</v>
      </c>
      <c r="C183">
        <v>0</v>
      </c>
      <c r="D183" t="s">
        <v>1620</v>
      </c>
      <c r="E183" t="s">
        <v>77</v>
      </c>
      <c r="F183" t="s">
        <v>878</v>
      </c>
      <c r="G183">
        <v>1270171</v>
      </c>
      <c r="O183" t="s">
        <v>98</v>
      </c>
      <c r="P183" t="s">
        <v>98</v>
      </c>
      <c r="Q183">
        <v>634941.55293500016</v>
      </c>
      <c r="R183" s="9"/>
      <c r="S183"/>
      <c r="T183"/>
      <c r="U183" s="8"/>
    </row>
    <row r="184" spans="1:21" x14ac:dyDescent="0.45">
      <c r="A184">
        <v>254</v>
      </c>
      <c r="B184" t="s">
        <v>1303</v>
      </c>
      <c r="C184">
        <v>0</v>
      </c>
      <c r="D184" t="s">
        <v>1620</v>
      </c>
      <c r="E184" t="s">
        <v>77</v>
      </c>
      <c r="F184" t="s">
        <v>878</v>
      </c>
      <c r="G184">
        <v>1125191</v>
      </c>
      <c r="O184" t="s">
        <v>98</v>
      </c>
      <c r="P184" t="s">
        <v>98</v>
      </c>
      <c r="Q184">
        <v>634941.55293500016</v>
      </c>
      <c r="R184" s="9"/>
      <c r="S184"/>
      <c r="T184"/>
      <c r="U184" s="8"/>
    </row>
    <row r="185" spans="1:21" x14ac:dyDescent="0.45">
      <c r="A185">
        <v>254</v>
      </c>
      <c r="B185" t="s">
        <v>1303</v>
      </c>
      <c r="C185">
        <v>0</v>
      </c>
      <c r="D185" t="s">
        <v>1620</v>
      </c>
      <c r="E185" t="s">
        <v>77</v>
      </c>
      <c r="F185" t="s">
        <v>878</v>
      </c>
      <c r="G185">
        <v>1270171</v>
      </c>
      <c r="O185" t="s">
        <v>98</v>
      </c>
      <c r="P185" t="s">
        <v>98</v>
      </c>
      <c r="Q185">
        <v>634941.55293500016</v>
      </c>
      <c r="R185" s="9"/>
      <c r="S185"/>
      <c r="T185"/>
      <c r="U185" s="8"/>
    </row>
    <row r="186" spans="1:21" x14ac:dyDescent="0.45">
      <c r="A186">
        <v>254</v>
      </c>
      <c r="B186" t="s">
        <v>1303</v>
      </c>
      <c r="C186">
        <v>0</v>
      </c>
      <c r="D186" t="s">
        <v>1620</v>
      </c>
      <c r="E186" t="s">
        <v>77</v>
      </c>
      <c r="F186" t="s">
        <v>878</v>
      </c>
      <c r="G186">
        <v>1125191</v>
      </c>
      <c r="O186" t="s">
        <v>98</v>
      </c>
      <c r="P186" t="s">
        <v>98</v>
      </c>
      <c r="Q186">
        <v>634941.55293500016</v>
      </c>
      <c r="R186" s="9"/>
      <c r="S186"/>
      <c r="T186"/>
      <c r="U186" s="8"/>
    </row>
    <row r="187" spans="1:21" x14ac:dyDescent="0.45">
      <c r="A187">
        <v>255</v>
      </c>
      <c r="B187" t="s">
        <v>1373</v>
      </c>
      <c r="C187">
        <v>0</v>
      </c>
      <c r="D187" t="s">
        <v>1620</v>
      </c>
      <c r="E187" t="s">
        <v>77</v>
      </c>
      <c r="F187" t="s">
        <v>78</v>
      </c>
      <c r="G187">
        <v>25635</v>
      </c>
      <c r="O187" t="s">
        <v>98</v>
      </c>
      <c r="P187" t="s">
        <v>98</v>
      </c>
      <c r="Q187">
        <v>25635</v>
      </c>
      <c r="R187" s="9"/>
      <c r="S187"/>
      <c r="T187"/>
      <c r="U187" s="8"/>
    </row>
    <row r="188" spans="1:21" x14ac:dyDescent="0.45">
      <c r="A188">
        <v>255</v>
      </c>
      <c r="B188" t="s">
        <v>1373</v>
      </c>
      <c r="C188">
        <v>0</v>
      </c>
      <c r="D188" t="s">
        <v>1620</v>
      </c>
      <c r="E188" t="s">
        <v>77</v>
      </c>
      <c r="F188" t="s">
        <v>79</v>
      </c>
      <c r="G188">
        <v>39140</v>
      </c>
      <c r="M188">
        <v>1</v>
      </c>
      <c r="O188" t="s">
        <v>98</v>
      </c>
      <c r="P188" t="s">
        <v>98</v>
      </c>
      <c r="Q188">
        <v>35451.5</v>
      </c>
      <c r="R188" s="9"/>
      <c r="S188"/>
      <c r="T188"/>
      <c r="U188" s="8"/>
    </row>
    <row r="189" spans="1:21" x14ac:dyDescent="0.45">
      <c r="A189">
        <v>255</v>
      </c>
      <c r="B189" t="s">
        <v>1373</v>
      </c>
      <c r="C189">
        <v>0</v>
      </c>
      <c r="D189" t="s">
        <v>1620</v>
      </c>
      <c r="E189" t="s">
        <v>77</v>
      </c>
      <c r="F189" t="s">
        <v>80</v>
      </c>
      <c r="G189">
        <v>75184</v>
      </c>
      <c r="O189" t="s">
        <v>98</v>
      </c>
      <c r="P189" t="s">
        <v>98</v>
      </c>
      <c r="Q189">
        <v>70874</v>
      </c>
      <c r="R189" s="9"/>
      <c r="S189"/>
      <c r="T189"/>
      <c r="U189" s="8"/>
    </row>
    <row r="190" spans="1:21" x14ac:dyDescent="0.45">
      <c r="A190">
        <v>255</v>
      </c>
      <c r="B190" t="s">
        <v>1373</v>
      </c>
      <c r="C190">
        <v>0</v>
      </c>
      <c r="D190" t="s">
        <v>1620</v>
      </c>
      <c r="E190" t="s">
        <v>77</v>
      </c>
      <c r="F190" t="s">
        <v>80</v>
      </c>
      <c r="G190">
        <v>75885</v>
      </c>
      <c r="O190" t="s">
        <v>98</v>
      </c>
      <c r="P190" t="s">
        <v>98</v>
      </c>
      <c r="Q190">
        <v>70874</v>
      </c>
      <c r="R190" s="9"/>
      <c r="S190"/>
      <c r="T190"/>
      <c r="U190" s="8"/>
    </row>
    <row r="191" spans="1:21" x14ac:dyDescent="0.45">
      <c r="A191">
        <v>255</v>
      </c>
      <c r="B191" t="s">
        <v>1373</v>
      </c>
      <c r="C191">
        <v>0</v>
      </c>
      <c r="D191" t="s">
        <v>1620</v>
      </c>
      <c r="E191" t="s">
        <v>77</v>
      </c>
      <c r="F191" t="s">
        <v>83</v>
      </c>
      <c r="G191">
        <v>21590</v>
      </c>
      <c r="O191" t="s">
        <v>98</v>
      </c>
      <c r="P191" t="s">
        <v>98</v>
      </c>
      <c r="Q191">
        <v>21590</v>
      </c>
      <c r="R191" s="9"/>
      <c r="S191"/>
      <c r="T191"/>
      <c r="U191" s="8"/>
    </row>
    <row r="192" spans="1:21" x14ac:dyDescent="0.45">
      <c r="A192">
        <v>263</v>
      </c>
      <c r="B192" t="s">
        <v>1425</v>
      </c>
      <c r="C192">
        <v>0</v>
      </c>
      <c r="D192" t="s">
        <v>1620</v>
      </c>
      <c r="E192" t="s">
        <v>77</v>
      </c>
      <c r="F192" t="s">
        <v>1426</v>
      </c>
      <c r="G192">
        <v>185000</v>
      </c>
      <c r="O192" t="s">
        <v>98</v>
      </c>
      <c r="P192" t="s">
        <v>98</v>
      </c>
      <c r="Q192">
        <v>149426.66666666669</v>
      </c>
      <c r="R192" s="9"/>
      <c r="S192"/>
      <c r="T192"/>
      <c r="U192" s="8"/>
    </row>
    <row r="193" spans="1:21" x14ac:dyDescent="0.45">
      <c r="A193">
        <v>263</v>
      </c>
      <c r="B193" t="s">
        <v>1425</v>
      </c>
      <c r="C193">
        <v>0</v>
      </c>
      <c r="D193" t="s">
        <v>1620</v>
      </c>
      <c r="E193" t="s">
        <v>77</v>
      </c>
      <c r="F193" t="s">
        <v>1426</v>
      </c>
      <c r="G193">
        <v>210000</v>
      </c>
      <c r="O193" t="s">
        <v>98</v>
      </c>
      <c r="P193" t="s">
        <v>98</v>
      </c>
      <c r="Q193">
        <v>149426.66666666669</v>
      </c>
      <c r="R193" s="9"/>
      <c r="S193"/>
      <c r="T193"/>
      <c r="U193" s="8"/>
    </row>
    <row r="194" spans="1:21" x14ac:dyDescent="0.45">
      <c r="A194">
        <v>264</v>
      </c>
      <c r="B194" t="s">
        <v>1431</v>
      </c>
      <c r="C194">
        <v>0</v>
      </c>
      <c r="D194" t="s">
        <v>1620</v>
      </c>
      <c r="E194" t="s">
        <v>77</v>
      </c>
      <c r="F194" t="s">
        <v>1432</v>
      </c>
      <c r="G194">
        <v>536250</v>
      </c>
      <c r="O194" t="s">
        <v>98</v>
      </c>
      <c r="P194" t="s">
        <v>98</v>
      </c>
      <c r="Q194">
        <v>300525</v>
      </c>
      <c r="R194" s="9"/>
      <c r="S194"/>
      <c r="T194"/>
      <c r="U194" s="8"/>
    </row>
    <row r="195" spans="1:21" x14ac:dyDescent="0.45">
      <c r="A195">
        <v>272</v>
      </c>
      <c r="B195" t="s">
        <v>1472</v>
      </c>
      <c r="C195">
        <v>0</v>
      </c>
      <c r="D195" t="s">
        <v>1624</v>
      </c>
      <c r="E195" t="s">
        <v>77</v>
      </c>
      <c r="F195" t="s">
        <v>78</v>
      </c>
      <c r="G195">
        <v>134345</v>
      </c>
      <c r="M195">
        <v>1</v>
      </c>
      <c r="N195">
        <v>1</v>
      </c>
      <c r="O195" t="s">
        <v>98</v>
      </c>
      <c r="P195" t="s">
        <v>98</v>
      </c>
      <c r="Q195">
        <v>131010.71428571429</v>
      </c>
      <c r="R195" s="9"/>
      <c r="S195"/>
      <c r="T195"/>
      <c r="U195" s="8"/>
    </row>
    <row r="196" spans="1:21" x14ac:dyDescent="0.45">
      <c r="A196">
        <v>272</v>
      </c>
      <c r="B196" t="s">
        <v>1472</v>
      </c>
      <c r="C196">
        <v>0</v>
      </c>
      <c r="D196" t="s">
        <v>1624</v>
      </c>
      <c r="E196" t="s">
        <v>77</v>
      </c>
      <c r="F196" t="s">
        <v>78</v>
      </c>
      <c r="G196">
        <v>136670</v>
      </c>
      <c r="O196" t="s">
        <v>98</v>
      </c>
      <c r="P196" t="s">
        <v>98</v>
      </c>
      <c r="Q196">
        <v>131010.71428571429</v>
      </c>
      <c r="R196" s="9"/>
      <c r="S196"/>
      <c r="T196"/>
      <c r="U196" s="8"/>
    </row>
    <row r="197" spans="1:21" x14ac:dyDescent="0.45">
      <c r="A197">
        <v>272</v>
      </c>
      <c r="B197" t="s">
        <v>1472</v>
      </c>
      <c r="C197">
        <v>0</v>
      </c>
      <c r="D197" t="s">
        <v>1624</v>
      </c>
      <c r="E197" t="s">
        <v>77</v>
      </c>
      <c r="F197" t="s">
        <v>78</v>
      </c>
      <c r="G197">
        <v>88540</v>
      </c>
      <c r="O197" t="s">
        <v>98</v>
      </c>
      <c r="P197" t="s">
        <v>98</v>
      </c>
      <c r="Q197">
        <v>131010.71428571429</v>
      </c>
      <c r="R197" s="9"/>
      <c r="S197"/>
      <c r="T197"/>
      <c r="U197" s="8"/>
    </row>
    <row r="198" spans="1:21" x14ac:dyDescent="0.45">
      <c r="A198">
        <v>272</v>
      </c>
      <c r="B198" t="s">
        <v>1472</v>
      </c>
      <c r="C198">
        <v>0</v>
      </c>
      <c r="D198" t="s">
        <v>1624</v>
      </c>
      <c r="E198" t="s">
        <v>77</v>
      </c>
      <c r="F198" t="s">
        <v>78</v>
      </c>
      <c r="G198">
        <v>136462.5</v>
      </c>
      <c r="O198" t="s">
        <v>98</v>
      </c>
      <c r="P198" t="s">
        <v>98</v>
      </c>
      <c r="Q198">
        <v>131010.71428571429</v>
      </c>
      <c r="R198" s="9"/>
      <c r="S198"/>
      <c r="T198"/>
      <c r="U198" s="8"/>
    </row>
    <row r="199" spans="1:21" x14ac:dyDescent="0.45">
      <c r="A199">
        <v>272</v>
      </c>
      <c r="B199" t="s">
        <v>1472</v>
      </c>
      <c r="C199">
        <v>0</v>
      </c>
      <c r="D199" t="s">
        <v>1624</v>
      </c>
      <c r="E199" t="s">
        <v>77</v>
      </c>
      <c r="F199" t="s">
        <v>78</v>
      </c>
      <c r="G199">
        <v>85562.5</v>
      </c>
      <c r="O199" t="s">
        <v>98</v>
      </c>
      <c r="P199" t="s">
        <v>98</v>
      </c>
      <c r="Q199">
        <v>131010.71428571429</v>
      </c>
      <c r="R199" s="9"/>
      <c r="S199"/>
      <c r="T199"/>
      <c r="U199" s="8"/>
    </row>
    <row r="200" spans="1:21" x14ac:dyDescent="0.45">
      <c r="A200">
        <v>272</v>
      </c>
      <c r="B200" t="s">
        <v>1472</v>
      </c>
      <c r="C200">
        <v>0</v>
      </c>
      <c r="D200" t="s">
        <v>1624</v>
      </c>
      <c r="E200" t="s">
        <v>77</v>
      </c>
      <c r="F200" t="s">
        <v>78</v>
      </c>
      <c r="G200">
        <v>219930</v>
      </c>
      <c r="O200" t="s">
        <v>98</v>
      </c>
      <c r="P200" t="s">
        <v>98</v>
      </c>
      <c r="Q200">
        <v>131010.71428571429</v>
      </c>
      <c r="R200" s="9"/>
      <c r="S200"/>
      <c r="T200"/>
      <c r="U200" s="8"/>
    </row>
    <row r="201" spans="1:21" x14ac:dyDescent="0.45">
      <c r="A201">
        <v>272</v>
      </c>
      <c r="B201" t="s">
        <v>1472</v>
      </c>
      <c r="C201">
        <v>0</v>
      </c>
      <c r="D201" t="s">
        <v>1624</v>
      </c>
      <c r="E201" t="s">
        <v>77</v>
      </c>
      <c r="F201" t="s">
        <v>78</v>
      </c>
      <c r="G201">
        <v>115565</v>
      </c>
      <c r="O201" t="s">
        <v>98</v>
      </c>
      <c r="P201" t="s">
        <v>98</v>
      </c>
      <c r="Q201">
        <v>131010.71428571429</v>
      </c>
      <c r="R201" s="9"/>
      <c r="S201"/>
      <c r="T201"/>
      <c r="U201" s="8"/>
    </row>
    <row r="202" spans="1:21" x14ac:dyDescent="0.45">
      <c r="A202">
        <v>272</v>
      </c>
      <c r="B202" t="s">
        <v>1472</v>
      </c>
      <c r="C202">
        <v>0</v>
      </c>
      <c r="D202" t="s">
        <v>1624</v>
      </c>
      <c r="E202" t="s">
        <v>77</v>
      </c>
      <c r="F202" t="s">
        <v>87</v>
      </c>
      <c r="G202">
        <v>677000</v>
      </c>
      <c r="O202" t="s">
        <v>98</v>
      </c>
      <c r="P202" t="s">
        <v>98</v>
      </c>
      <c r="Q202">
        <v>713883.33333333337</v>
      </c>
      <c r="R202" s="9"/>
      <c r="S202"/>
      <c r="T202"/>
      <c r="U202" s="8"/>
    </row>
    <row r="203" spans="1:21" x14ac:dyDescent="0.45">
      <c r="A203">
        <v>272</v>
      </c>
      <c r="B203" t="s">
        <v>1472</v>
      </c>
      <c r="C203">
        <v>0</v>
      </c>
      <c r="D203" t="s">
        <v>1624</v>
      </c>
      <c r="E203" t="s">
        <v>77</v>
      </c>
      <c r="F203" t="s">
        <v>87</v>
      </c>
      <c r="G203">
        <v>814650</v>
      </c>
      <c r="O203" t="s">
        <v>98</v>
      </c>
      <c r="P203" t="s">
        <v>98</v>
      </c>
      <c r="Q203">
        <v>713883.33333333337</v>
      </c>
      <c r="R203" s="9"/>
      <c r="S203"/>
      <c r="T203"/>
      <c r="U203" s="8"/>
    </row>
    <row r="204" spans="1:21" x14ac:dyDescent="0.45">
      <c r="A204">
        <v>272</v>
      </c>
      <c r="B204" t="s">
        <v>1472</v>
      </c>
      <c r="C204">
        <v>0</v>
      </c>
      <c r="D204" t="s">
        <v>1624</v>
      </c>
      <c r="E204" t="s">
        <v>77</v>
      </c>
      <c r="F204" t="s">
        <v>87</v>
      </c>
      <c r="G204">
        <v>650000</v>
      </c>
      <c r="O204" t="s">
        <v>98</v>
      </c>
      <c r="P204" t="s">
        <v>98</v>
      </c>
      <c r="Q204">
        <v>713883.33333333337</v>
      </c>
      <c r="R204" s="9"/>
      <c r="S204"/>
      <c r="T204"/>
      <c r="U204" s="8"/>
    </row>
    <row r="205" spans="1:21" x14ac:dyDescent="0.45">
      <c r="A205">
        <v>40</v>
      </c>
      <c r="B205" t="s">
        <v>539</v>
      </c>
      <c r="C205">
        <v>0</v>
      </c>
      <c r="D205" t="s">
        <v>1619</v>
      </c>
      <c r="E205" t="s">
        <v>77</v>
      </c>
      <c r="F205" t="s">
        <v>80</v>
      </c>
      <c r="G205">
        <v>31200</v>
      </c>
      <c r="O205" t="s">
        <v>98</v>
      </c>
      <c r="P205" t="s">
        <v>98</v>
      </c>
      <c r="Q205">
        <v>31200</v>
      </c>
      <c r="R205" s="9"/>
      <c r="S205"/>
      <c r="T205"/>
      <c r="U205" s="8"/>
    </row>
    <row r="206" spans="1:21" x14ac:dyDescent="0.45">
      <c r="A206">
        <v>40</v>
      </c>
      <c r="B206" t="s">
        <v>539</v>
      </c>
      <c r="C206">
        <v>0</v>
      </c>
      <c r="D206" t="s">
        <v>1619</v>
      </c>
      <c r="E206" t="s">
        <v>77</v>
      </c>
      <c r="F206" t="s">
        <v>87</v>
      </c>
      <c r="G206">
        <v>376750</v>
      </c>
      <c r="O206" t="s">
        <v>98</v>
      </c>
      <c r="P206" t="s">
        <v>98</v>
      </c>
      <c r="Q206">
        <v>348525</v>
      </c>
      <c r="R206" s="9"/>
      <c r="S206"/>
      <c r="T206"/>
      <c r="U206" s="8"/>
    </row>
    <row r="207" spans="1:21" x14ac:dyDescent="0.45">
      <c r="A207">
        <v>40</v>
      </c>
      <c r="B207" t="s">
        <v>539</v>
      </c>
      <c r="C207">
        <v>0</v>
      </c>
      <c r="D207" t="s">
        <v>1619</v>
      </c>
      <c r="E207" t="s">
        <v>77</v>
      </c>
      <c r="F207" t="s">
        <v>87</v>
      </c>
      <c r="G207">
        <v>388300</v>
      </c>
      <c r="O207" t="s">
        <v>98</v>
      </c>
      <c r="P207" t="s">
        <v>98</v>
      </c>
      <c r="Q207">
        <v>348525</v>
      </c>
      <c r="R207" s="9"/>
      <c r="S207"/>
      <c r="T207"/>
      <c r="U207" s="8"/>
    </row>
    <row r="208" spans="1:21" x14ac:dyDescent="0.45">
      <c r="A208">
        <v>40</v>
      </c>
      <c r="B208" t="s">
        <v>539</v>
      </c>
      <c r="C208">
        <v>0</v>
      </c>
      <c r="D208" t="s">
        <v>1619</v>
      </c>
      <c r="E208" t="s">
        <v>77</v>
      </c>
      <c r="F208" t="s">
        <v>87</v>
      </c>
      <c r="G208">
        <v>332200</v>
      </c>
      <c r="O208" t="s">
        <v>98</v>
      </c>
      <c r="P208" t="s">
        <v>98</v>
      </c>
      <c r="Q208">
        <v>348525</v>
      </c>
      <c r="R208" s="9"/>
      <c r="S208"/>
      <c r="T208"/>
      <c r="U208" s="8"/>
    </row>
    <row r="209" spans="1:21" x14ac:dyDescent="0.45">
      <c r="A209">
        <v>40</v>
      </c>
      <c r="B209" t="s">
        <v>539</v>
      </c>
      <c r="C209">
        <v>0</v>
      </c>
      <c r="D209" t="s">
        <v>1619</v>
      </c>
      <c r="E209" t="s">
        <v>77</v>
      </c>
      <c r="F209" t="s">
        <v>78</v>
      </c>
      <c r="G209">
        <v>113990.39999999999</v>
      </c>
      <c r="L209">
        <v>1</v>
      </c>
      <c r="M209">
        <v>1</v>
      </c>
      <c r="N209">
        <v>1</v>
      </c>
      <c r="O209" t="s">
        <v>98</v>
      </c>
      <c r="P209" t="s">
        <v>98</v>
      </c>
      <c r="Q209">
        <v>100840.13333333333</v>
      </c>
      <c r="R209" s="9"/>
      <c r="S209"/>
      <c r="T209"/>
      <c r="U209" s="8"/>
    </row>
    <row r="210" spans="1:21" x14ac:dyDescent="0.45">
      <c r="A210">
        <v>40</v>
      </c>
      <c r="B210" t="s">
        <v>539</v>
      </c>
      <c r="C210">
        <v>0</v>
      </c>
      <c r="D210" t="s">
        <v>1619</v>
      </c>
      <c r="E210" t="s">
        <v>77</v>
      </c>
      <c r="F210" t="s">
        <v>78</v>
      </c>
      <c r="G210">
        <v>90090</v>
      </c>
      <c r="O210" t="s">
        <v>98</v>
      </c>
      <c r="P210" t="s">
        <v>98</v>
      </c>
      <c r="Q210">
        <v>100840.13333333333</v>
      </c>
      <c r="R210" s="9"/>
      <c r="S210"/>
      <c r="T210"/>
      <c r="U210" s="8"/>
    </row>
    <row r="211" spans="1:21" x14ac:dyDescent="0.45">
      <c r="A211">
        <v>40</v>
      </c>
      <c r="B211" t="s">
        <v>539</v>
      </c>
      <c r="C211">
        <v>0</v>
      </c>
      <c r="D211" t="s">
        <v>1619</v>
      </c>
      <c r="E211" t="s">
        <v>77</v>
      </c>
      <c r="F211" t="s">
        <v>79</v>
      </c>
      <c r="G211">
        <v>12350</v>
      </c>
      <c r="O211" t="s">
        <v>98</v>
      </c>
      <c r="P211" t="s">
        <v>98</v>
      </c>
      <c r="Q211">
        <v>12350</v>
      </c>
      <c r="R211" s="9"/>
      <c r="S211"/>
      <c r="T211"/>
      <c r="U211" s="8"/>
    </row>
    <row r="212" spans="1:21" x14ac:dyDescent="0.45">
      <c r="A212">
        <v>42</v>
      </c>
      <c r="B212" t="s">
        <v>565</v>
      </c>
      <c r="C212">
        <v>0</v>
      </c>
      <c r="D212" t="s">
        <v>1619</v>
      </c>
      <c r="E212" t="s">
        <v>77</v>
      </c>
      <c r="F212" t="s">
        <v>78</v>
      </c>
      <c r="G212">
        <v>280048.40000000002</v>
      </c>
      <c r="O212" t="s">
        <v>98</v>
      </c>
      <c r="P212" t="s">
        <v>98</v>
      </c>
      <c r="Q212">
        <v>95311.685000000027</v>
      </c>
      <c r="R212" s="9"/>
      <c r="S212"/>
      <c r="T212"/>
      <c r="U212" s="8"/>
    </row>
    <row r="213" spans="1:21" x14ac:dyDescent="0.45">
      <c r="A213">
        <v>42</v>
      </c>
      <c r="B213" t="s">
        <v>565</v>
      </c>
      <c r="C213">
        <v>0</v>
      </c>
      <c r="D213" t="s">
        <v>1619</v>
      </c>
      <c r="E213" t="s">
        <v>77</v>
      </c>
      <c r="F213" t="s">
        <v>78</v>
      </c>
      <c r="G213">
        <v>15067</v>
      </c>
      <c r="O213" t="s">
        <v>98</v>
      </c>
      <c r="P213" t="s">
        <v>98</v>
      </c>
      <c r="Q213">
        <v>95311.685000000027</v>
      </c>
      <c r="R213" s="9"/>
      <c r="S213"/>
      <c r="T213"/>
      <c r="U213" s="8"/>
    </row>
    <row r="214" spans="1:21" x14ac:dyDescent="0.45">
      <c r="A214">
        <v>42</v>
      </c>
      <c r="B214" t="s">
        <v>565</v>
      </c>
      <c r="C214">
        <v>0</v>
      </c>
      <c r="D214" t="s">
        <v>1619</v>
      </c>
      <c r="E214" t="s">
        <v>77</v>
      </c>
      <c r="F214" t="s">
        <v>78</v>
      </c>
      <c r="G214">
        <v>34862.199999999997</v>
      </c>
      <c r="O214" t="s">
        <v>98</v>
      </c>
      <c r="P214" t="s">
        <v>98</v>
      </c>
      <c r="Q214">
        <v>95311.685000000027</v>
      </c>
      <c r="R214" s="9"/>
      <c r="S214"/>
      <c r="T214"/>
      <c r="U214" s="8"/>
    </row>
    <row r="215" spans="1:21" x14ac:dyDescent="0.45">
      <c r="A215">
        <v>42</v>
      </c>
      <c r="B215" t="s">
        <v>565</v>
      </c>
      <c r="C215">
        <v>0</v>
      </c>
      <c r="D215" t="s">
        <v>1619</v>
      </c>
      <c r="E215" t="s">
        <v>77</v>
      </c>
      <c r="F215" t="s">
        <v>78</v>
      </c>
      <c r="G215">
        <v>227365</v>
      </c>
      <c r="O215" t="s">
        <v>98</v>
      </c>
      <c r="P215" t="s">
        <v>98</v>
      </c>
      <c r="Q215">
        <v>95311.685000000027</v>
      </c>
      <c r="R215" s="9"/>
      <c r="S215"/>
      <c r="T215"/>
      <c r="U215" s="8"/>
    </row>
    <row r="216" spans="1:21" x14ac:dyDescent="0.45">
      <c r="A216">
        <v>42</v>
      </c>
      <c r="B216" t="s">
        <v>565</v>
      </c>
      <c r="C216">
        <v>0</v>
      </c>
      <c r="D216" t="s">
        <v>1619</v>
      </c>
      <c r="E216" t="s">
        <v>77</v>
      </c>
      <c r="F216" t="s">
        <v>78</v>
      </c>
      <c r="G216">
        <v>19343</v>
      </c>
      <c r="O216" t="s">
        <v>98</v>
      </c>
      <c r="P216" t="s">
        <v>98</v>
      </c>
      <c r="Q216">
        <v>95311.685000000027</v>
      </c>
      <c r="R216" s="9"/>
      <c r="S216"/>
      <c r="T216"/>
      <c r="U216" s="8"/>
    </row>
    <row r="217" spans="1:21" x14ac:dyDescent="0.45">
      <c r="A217">
        <v>42</v>
      </c>
      <c r="B217" t="s">
        <v>565</v>
      </c>
      <c r="C217">
        <v>0</v>
      </c>
      <c r="D217" t="s">
        <v>1619</v>
      </c>
      <c r="E217" t="s">
        <v>77</v>
      </c>
      <c r="F217" t="s">
        <v>78</v>
      </c>
      <c r="G217">
        <v>37272.5</v>
      </c>
      <c r="O217" t="s">
        <v>98</v>
      </c>
      <c r="P217" t="s">
        <v>98</v>
      </c>
      <c r="Q217">
        <v>95311.685000000027</v>
      </c>
      <c r="R217" s="9"/>
      <c r="S217"/>
      <c r="T217"/>
      <c r="U217" s="8"/>
    </row>
    <row r="218" spans="1:21" x14ac:dyDescent="0.45">
      <c r="A218">
        <v>42</v>
      </c>
      <c r="B218" t="s">
        <v>565</v>
      </c>
      <c r="C218">
        <v>0</v>
      </c>
      <c r="D218" t="s">
        <v>1619</v>
      </c>
      <c r="E218" t="s">
        <v>77</v>
      </c>
      <c r="F218" t="s">
        <v>78</v>
      </c>
      <c r="G218">
        <v>38675</v>
      </c>
      <c r="M218">
        <v>1</v>
      </c>
      <c r="O218" t="s">
        <v>98</v>
      </c>
      <c r="P218" t="s">
        <v>98</v>
      </c>
      <c r="Q218">
        <v>95311.685000000027</v>
      </c>
      <c r="R218" s="9"/>
      <c r="S218"/>
      <c r="T218"/>
      <c r="U218" s="8"/>
    </row>
    <row r="219" spans="1:21" x14ac:dyDescent="0.45">
      <c r="A219">
        <v>42</v>
      </c>
      <c r="B219" t="s">
        <v>565</v>
      </c>
      <c r="C219">
        <v>0</v>
      </c>
      <c r="D219" t="s">
        <v>1619</v>
      </c>
      <c r="E219" t="s">
        <v>77</v>
      </c>
      <c r="F219" t="s">
        <v>78</v>
      </c>
      <c r="G219">
        <v>19843.75</v>
      </c>
      <c r="M219">
        <v>1</v>
      </c>
      <c r="O219" t="s">
        <v>98</v>
      </c>
      <c r="P219" t="s">
        <v>98</v>
      </c>
      <c r="Q219">
        <v>95311.685000000027</v>
      </c>
      <c r="R219" s="9"/>
      <c r="S219"/>
      <c r="T219"/>
      <c r="U219" s="8"/>
    </row>
    <row r="220" spans="1:21" x14ac:dyDescent="0.45">
      <c r="A220">
        <v>42</v>
      </c>
      <c r="B220" t="s">
        <v>565</v>
      </c>
      <c r="C220">
        <v>0</v>
      </c>
      <c r="D220" t="s">
        <v>1619</v>
      </c>
      <c r="E220" t="s">
        <v>77</v>
      </c>
      <c r="F220" t="s">
        <v>78</v>
      </c>
      <c r="G220">
        <v>22015</v>
      </c>
      <c r="M220">
        <v>1</v>
      </c>
      <c r="O220" t="s">
        <v>98</v>
      </c>
      <c r="P220" t="s">
        <v>98</v>
      </c>
      <c r="Q220">
        <v>95311.685000000027</v>
      </c>
      <c r="R220" s="9"/>
      <c r="S220"/>
      <c r="T220"/>
      <c r="U220" s="8"/>
    </row>
    <row r="221" spans="1:21" x14ac:dyDescent="0.45">
      <c r="A221">
        <v>49</v>
      </c>
      <c r="B221" t="s">
        <v>630</v>
      </c>
      <c r="C221">
        <v>0</v>
      </c>
      <c r="D221" t="s">
        <v>1619</v>
      </c>
      <c r="E221" t="s">
        <v>77</v>
      </c>
      <c r="F221" t="s">
        <v>78</v>
      </c>
      <c r="G221">
        <v>82355.759999999995</v>
      </c>
      <c r="K221">
        <v>1</v>
      </c>
      <c r="L221">
        <v>1</v>
      </c>
      <c r="M221">
        <v>1</v>
      </c>
      <c r="N221">
        <v>1</v>
      </c>
      <c r="O221" t="s">
        <v>98</v>
      </c>
      <c r="P221" t="s">
        <v>98</v>
      </c>
      <c r="Q221">
        <v>83587.81</v>
      </c>
      <c r="R221" s="9"/>
      <c r="S221"/>
      <c r="T221"/>
      <c r="U221" s="8"/>
    </row>
    <row r="222" spans="1:21" x14ac:dyDescent="0.45">
      <c r="A222">
        <v>49</v>
      </c>
      <c r="B222" t="s">
        <v>630</v>
      </c>
      <c r="C222">
        <v>0</v>
      </c>
      <c r="D222" t="s">
        <v>1619</v>
      </c>
      <c r="E222" t="s">
        <v>77</v>
      </c>
      <c r="F222" t="s">
        <v>79</v>
      </c>
      <c r="G222">
        <v>4465</v>
      </c>
      <c r="K222">
        <v>1</v>
      </c>
      <c r="L222">
        <v>1</v>
      </c>
      <c r="M222">
        <v>1</v>
      </c>
      <c r="N222">
        <v>1</v>
      </c>
      <c r="O222" t="s">
        <v>98</v>
      </c>
      <c r="P222" t="s">
        <v>98</v>
      </c>
      <c r="Q222">
        <v>4465</v>
      </c>
      <c r="R222" s="9"/>
      <c r="S222"/>
      <c r="T222"/>
      <c r="U222" s="8"/>
    </row>
    <row r="223" spans="1:21" x14ac:dyDescent="0.45">
      <c r="A223">
        <v>49</v>
      </c>
      <c r="B223" t="s">
        <v>630</v>
      </c>
      <c r="C223">
        <v>0</v>
      </c>
      <c r="D223" t="s">
        <v>1619</v>
      </c>
      <c r="E223" t="s">
        <v>77</v>
      </c>
      <c r="F223" t="s">
        <v>80</v>
      </c>
      <c r="G223">
        <v>46493</v>
      </c>
      <c r="K223">
        <v>1</v>
      </c>
      <c r="L223">
        <v>1</v>
      </c>
      <c r="M223">
        <v>1</v>
      </c>
      <c r="N223">
        <v>1</v>
      </c>
      <c r="O223" t="s">
        <v>98</v>
      </c>
      <c r="P223" t="s">
        <v>98</v>
      </c>
      <c r="Q223">
        <v>46493</v>
      </c>
      <c r="R223" s="9"/>
      <c r="S223"/>
      <c r="T223"/>
      <c r="U223" s="8"/>
    </row>
    <row r="224" spans="1:21" x14ac:dyDescent="0.45">
      <c r="A224">
        <v>52</v>
      </c>
      <c r="B224" t="s">
        <v>642</v>
      </c>
      <c r="C224">
        <v>0</v>
      </c>
      <c r="D224" t="s">
        <v>1619</v>
      </c>
      <c r="E224" t="s">
        <v>77</v>
      </c>
      <c r="F224" t="s">
        <v>78</v>
      </c>
      <c r="G224">
        <v>100223</v>
      </c>
      <c r="O224" t="s">
        <v>98</v>
      </c>
      <c r="P224" t="s">
        <v>98</v>
      </c>
      <c r="Q224">
        <v>100223</v>
      </c>
      <c r="R224" s="9"/>
      <c r="S224"/>
      <c r="T224"/>
      <c r="U224" s="8"/>
    </row>
    <row r="225" spans="1:21" x14ac:dyDescent="0.45">
      <c r="A225">
        <v>60</v>
      </c>
      <c r="B225" t="s">
        <v>658</v>
      </c>
      <c r="C225">
        <v>0</v>
      </c>
      <c r="D225" t="s">
        <v>1619</v>
      </c>
      <c r="E225" t="s">
        <v>77</v>
      </c>
      <c r="F225" t="s">
        <v>78</v>
      </c>
      <c r="G225">
        <v>77380</v>
      </c>
      <c r="K225">
        <v>1</v>
      </c>
      <c r="L225">
        <v>1</v>
      </c>
      <c r="M225">
        <v>1</v>
      </c>
      <c r="N225">
        <v>1</v>
      </c>
      <c r="O225" t="s">
        <v>98</v>
      </c>
      <c r="P225" t="s">
        <v>98</v>
      </c>
      <c r="Q225">
        <v>63273.15</v>
      </c>
      <c r="R225" s="9"/>
      <c r="S225"/>
      <c r="T225"/>
      <c r="U225" s="8"/>
    </row>
    <row r="226" spans="1:21" x14ac:dyDescent="0.45">
      <c r="A226">
        <v>61</v>
      </c>
      <c r="B226" t="s">
        <v>678</v>
      </c>
      <c r="C226">
        <v>0</v>
      </c>
      <c r="D226" t="s">
        <v>1619</v>
      </c>
      <c r="E226" t="s">
        <v>77</v>
      </c>
      <c r="F226" t="s">
        <v>78</v>
      </c>
      <c r="G226">
        <v>76833.90625</v>
      </c>
      <c r="O226" t="s">
        <v>98</v>
      </c>
      <c r="P226" t="s">
        <v>98</v>
      </c>
      <c r="Q226">
        <v>66724.453125</v>
      </c>
      <c r="R226" s="9"/>
      <c r="S226"/>
      <c r="T226"/>
      <c r="U226" s="8"/>
    </row>
    <row r="227" spans="1:21" x14ac:dyDescent="0.45">
      <c r="A227">
        <v>61</v>
      </c>
      <c r="B227" t="s">
        <v>678</v>
      </c>
      <c r="C227">
        <v>0</v>
      </c>
      <c r="D227" t="s">
        <v>1619</v>
      </c>
      <c r="E227" t="s">
        <v>77</v>
      </c>
      <c r="F227" t="s">
        <v>87</v>
      </c>
      <c r="G227">
        <v>185200</v>
      </c>
      <c r="O227" t="s">
        <v>98</v>
      </c>
      <c r="P227" t="s">
        <v>98</v>
      </c>
      <c r="Q227">
        <v>176660</v>
      </c>
      <c r="R227" s="9"/>
      <c r="S227"/>
      <c r="T227"/>
      <c r="U227" s="8"/>
    </row>
    <row r="228" spans="1:21" x14ac:dyDescent="0.45">
      <c r="A228">
        <v>61</v>
      </c>
      <c r="B228" t="s">
        <v>678</v>
      </c>
      <c r="C228">
        <v>0</v>
      </c>
      <c r="D228" t="s">
        <v>1619</v>
      </c>
      <c r="E228" t="s">
        <v>77</v>
      </c>
      <c r="F228" t="s">
        <v>87</v>
      </c>
      <c r="G228">
        <v>226100</v>
      </c>
      <c r="O228" t="s">
        <v>98</v>
      </c>
      <c r="P228" t="s">
        <v>98</v>
      </c>
      <c r="Q228">
        <v>176660</v>
      </c>
      <c r="R228" s="9"/>
      <c r="S228"/>
      <c r="T228"/>
      <c r="U228" s="8"/>
    </row>
    <row r="229" spans="1:21" x14ac:dyDescent="0.45">
      <c r="A229">
        <v>61</v>
      </c>
      <c r="B229" t="s">
        <v>678</v>
      </c>
      <c r="C229">
        <v>0</v>
      </c>
      <c r="D229" t="s">
        <v>1619</v>
      </c>
      <c r="E229" t="s">
        <v>77</v>
      </c>
      <c r="F229" t="s">
        <v>87</v>
      </c>
      <c r="G229">
        <v>188900</v>
      </c>
      <c r="O229" t="s">
        <v>98</v>
      </c>
      <c r="P229" t="s">
        <v>98</v>
      </c>
      <c r="Q229">
        <v>176660</v>
      </c>
      <c r="R229" s="9"/>
      <c r="S229"/>
      <c r="T229"/>
      <c r="U229" s="8"/>
    </row>
    <row r="230" spans="1:21" x14ac:dyDescent="0.45">
      <c r="A230">
        <v>61</v>
      </c>
      <c r="B230" t="s">
        <v>678</v>
      </c>
      <c r="C230">
        <v>0</v>
      </c>
      <c r="D230" t="s">
        <v>1619</v>
      </c>
      <c r="E230" t="s">
        <v>77</v>
      </c>
      <c r="F230" t="s">
        <v>85</v>
      </c>
      <c r="G230">
        <v>72000</v>
      </c>
      <c r="O230" t="s">
        <v>98</v>
      </c>
      <c r="P230" t="s">
        <v>98</v>
      </c>
      <c r="Q230">
        <v>73500</v>
      </c>
      <c r="R230" s="9"/>
      <c r="S230"/>
      <c r="T230"/>
      <c r="U230" s="8"/>
    </row>
    <row r="231" spans="1:21" x14ac:dyDescent="0.45">
      <c r="A231">
        <v>61</v>
      </c>
      <c r="B231" t="s">
        <v>678</v>
      </c>
      <c r="C231">
        <v>0</v>
      </c>
      <c r="D231" t="s">
        <v>1619</v>
      </c>
      <c r="E231" t="s">
        <v>77</v>
      </c>
      <c r="F231" t="s">
        <v>85</v>
      </c>
      <c r="G231">
        <v>75000</v>
      </c>
      <c r="O231" t="s">
        <v>98</v>
      </c>
      <c r="P231" t="s">
        <v>98</v>
      </c>
      <c r="Q231">
        <v>73500</v>
      </c>
      <c r="R231" s="9"/>
      <c r="S231"/>
      <c r="T231"/>
      <c r="U231" s="8"/>
    </row>
    <row r="232" spans="1:21" x14ac:dyDescent="0.45">
      <c r="A232">
        <v>74</v>
      </c>
      <c r="B232" t="s">
        <v>750</v>
      </c>
      <c r="C232">
        <v>0</v>
      </c>
      <c r="D232" t="s">
        <v>1619</v>
      </c>
      <c r="E232" t="s">
        <v>77</v>
      </c>
      <c r="F232" t="s">
        <v>78</v>
      </c>
      <c r="G232">
        <v>175290.14</v>
      </c>
      <c r="L232">
        <v>1</v>
      </c>
      <c r="M232">
        <v>1</v>
      </c>
      <c r="N232">
        <v>1</v>
      </c>
      <c r="O232" t="s">
        <v>98</v>
      </c>
      <c r="P232" t="s">
        <v>98</v>
      </c>
      <c r="Q232">
        <v>161300.64199999999</v>
      </c>
      <c r="R232" s="9"/>
      <c r="S232"/>
      <c r="T232"/>
      <c r="U232" s="8"/>
    </row>
    <row r="233" spans="1:21" x14ac:dyDescent="0.45">
      <c r="A233">
        <v>74</v>
      </c>
      <c r="B233" t="s">
        <v>750</v>
      </c>
      <c r="C233">
        <v>0</v>
      </c>
      <c r="D233" t="s">
        <v>1619</v>
      </c>
      <c r="E233" t="s">
        <v>77</v>
      </c>
      <c r="F233" t="s">
        <v>78</v>
      </c>
      <c r="G233">
        <v>186588.45</v>
      </c>
      <c r="L233">
        <v>1</v>
      </c>
      <c r="M233">
        <v>1</v>
      </c>
      <c r="N233">
        <v>1</v>
      </c>
      <c r="O233" t="s">
        <v>98</v>
      </c>
      <c r="P233" t="s">
        <v>98</v>
      </c>
      <c r="Q233">
        <v>161300.64199999999</v>
      </c>
      <c r="R233" s="9"/>
      <c r="S233"/>
      <c r="T233"/>
      <c r="U233" s="8"/>
    </row>
    <row r="234" spans="1:21" x14ac:dyDescent="0.45">
      <c r="A234">
        <v>74</v>
      </c>
      <c r="B234" t="s">
        <v>750</v>
      </c>
      <c r="C234">
        <v>0</v>
      </c>
      <c r="D234" t="s">
        <v>1619</v>
      </c>
      <c r="E234" t="s">
        <v>77</v>
      </c>
      <c r="F234" t="s">
        <v>78</v>
      </c>
      <c r="G234">
        <v>142897.44</v>
      </c>
      <c r="L234">
        <v>1</v>
      </c>
      <c r="M234">
        <v>1</v>
      </c>
      <c r="N234">
        <v>1</v>
      </c>
      <c r="O234" t="s">
        <v>98</v>
      </c>
      <c r="P234" t="s">
        <v>98</v>
      </c>
      <c r="Q234">
        <v>161300.64199999999</v>
      </c>
      <c r="R234" s="9"/>
      <c r="S234"/>
      <c r="T234"/>
      <c r="U234" s="8"/>
    </row>
    <row r="235" spans="1:21" x14ac:dyDescent="0.45">
      <c r="A235">
        <v>74</v>
      </c>
      <c r="B235" t="s">
        <v>750</v>
      </c>
      <c r="C235">
        <v>0</v>
      </c>
      <c r="D235" t="s">
        <v>1619</v>
      </c>
      <c r="E235" t="s">
        <v>77</v>
      </c>
      <c r="F235" t="s">
        <v>78</v>
      </c>
      <c r="G235">
        <v>154433.74</v>
      </c>
      <c r="L235">
        <v>1</v>
      </c>
      <c r="M235">
        <v>1</v>
      </c>
      <c r="N235">
        <v>1</v>
      </c>
      <c r="O235" t="s">
        <v>98</v>
      </c>
      <c r="P235" t="s">
        <v>98</v>
      </c>
      <c r="Q235">
        <v>161300.64199999999</v>
      </c>
      <c r="R235" s="9"/>
      <c r="S235"/>
      <c r="T235"/>
      <c r="U235" s="8"/>
    </row>
    <row r="236" spans="1:21" x14ac:dyDescent="0.45">
      <c r="A236">
        <v>74</v>
      </c>
      <c r="B236" t="s">
        <v>750</v>
      </c>
      <c r="C236">
        <v>0</v>
      </c>
      <c r="D236" t="s">
        <v>1619</v>
      </c>
      <c r="E236" t="s">
        <v>77</v>
      </c>
      <c r="F236" t="s">
        <v>87</v>
      </c>
      <c r="G236">
        <v>180120</v>
      </c>
      <c r="O236" t="s">
        <v>98</v>
      </c>
      <c r="P236" t="s">
        <v>98</v>
      </c>
      <c r="Q236">
        <v>174120</v>
      </c>
      <c r="R236" s="9"/>
      <c r="S236"/>
      <c r="T236"/>
      <c r="U236" s="8"/>
    </row>
    <row r="237" spans="1:21" x14ac:dyDescent="0.45">
      <c r="A237">
        <v>82</v>
      </c>
      <c r="B237" t="s">
        <v>824</v>
      </c>
      <c r="C237">
        <v>0</v>
      </c>
      <c r="D237" t="s">
        <v>1619</v>
      </c>
      <c r="E237" t="s">
        <v>77</v>
      </c>
      <c r="F237" t="s">
        <v>78</v>
      </c>
      <c r="G237">
        <v>20150</v>
      </c>
      <c r="M237">
        <v>1</v>
      </c>
      <c r="N237">
        <v>1</v>
      </c>
      <c r="O237" t="s">
        <v>98</v>
      </c>
      <c r="P237" t="s">
        <v>98</v>
      </c>
      <c r="Q237">
        <v>24055</v>
      </c>
      <c r="R237" s="9"/>
      <c r="S237"/>
      <c r="T237"/>
      <c r="U237" s="8"/>
    </row>
    <row r="238" spans="1:21" x14ac:dyDescent="0.45">
      <c r="A238">
        <v>82</v>
      </c>
      <c r="B238" t="s">
        <v>824</v>
      </c>
      <c r="C238">
        <v>0</v>
      </c>
      <c r="D238" t="s">
        <v>1619</v>
      </c>
      <c r="E238" t="s">
        <v>77</v>
      </c>
      <c r="F238" t="s">
        <v>78</v>
      </c>
      <c r="G238">
        <v>27960</v>
      </c>
      <c r="M238">
        <v>1</v>
      </c>
      <c r="N238">
        <v>1</v>
      </c>
      <c r="O238" t="s">
        <v>98</v>
      </c>
      <c r="P238" t="s">
        <v>98</v>
      </c>
      <c r="Q238">
        <v>24055</v>
      </c>
      <c r="R238" s="9"/>
      <c r="S238"/>
      <c r="T238"/>
      <c r="U238" s="8"/>
    </row>
    <row r="239" spans="1:21" x14ac:dyDescent="0.45">
      <c r="A239">
        <v>180</v>
      </c>
      <c r="B239" t="s">
        <v>917</v>
      </c>
      <c r="C239">
        <v>0</v>
      </c>
      <c r="D239" t="s">
        <v>1619</v>
      </c>
      <c r="E239" t="s">
        <v>77</v>
      </c>
      <c r="F239" t="s">
        <v>78</v>
      </c>
      <c r="G239">
        <v>86455</v>
      </c>
      <c r="K239">
        <v>1</v>
      </c>
      <c r="M239">
        <v>1</v>
      </c>
      <c r="N239">
        <v>1</v>
      </c>
      <c r="O239" t="s">
        <v>98</v>
      </c>
      <c r="P239" t="s">
        <v>98</v>
      </c>
      <c r="Q239">
        <v>82200.21875</v>
      </c>
      <c r="R239" s="9"/>
      <c r="S239"/>
      <c r="T239"/>
      <c r="U239" s="8"/>
    </row>
    <row r="240" spans="1:21" x14ac:dyDescent="0.45">
      <c r="A240">
        <v>180</v>
      </c>
      <c r="B240" t="s">
        <v>917</v>
      </c>
      <c r="C240">
        <v>0</v>
      </c>
      <c r="D240" t="s">
        <v>1619</v>
      </c>
      <c r="E240" t="s">
        <v>77</v>
      </c>
      <c r="F240" t="s">
        <v>78</v>
      </c>
      <c r="G240">
        <v>96250</v>
      </c>
      <c r="O240" t="s">
        <v>98</v>
      </c>
      <c r="P240" t="s">
        <v>98</v>
      </c>
      <c r="Q240">
        <v>82200.21875</v>
      </c>
      <c r="R240" s="9"/>
      <c r="S240"/>
      <c r="T240"/>
      <c r="U240" s="8"/>
    </row>
    <row r="241" spans="1:21" x14ac:dyDescent="0.45">
      <c r="A241">
        <v>180</v>
      </c>
      <c r="B241" t="s">
        <v>917</v>
      </c>
      <c r="C241">
        <v>0</v>
      </c>
      <c r="D241" t="s">
        <v>1619</v>
      </c>
      <c r="E241" t="s">
        <v>77</v>
      </c>
      <c r="F241" t="s">
        <v>78</v>
      </c>
      <c r="G241">
        <v>78000</v>
      </c>
      <c r="O241" t="s">
        <v>98</v>
      </c>
      <c r="P241" t="s">
        <v>98</v>
      </c>
      <c r="Q241">
        <v>82200.21875</v>
      </c>
      <c r="R241" s="9"/>
      <c r="S241"/>
      <c r="T241"/>
      <c r="U241" s="8"/>
    </row>
    <row r="242" spans="1:21" x14ac:dyDescent="0.45">
      <c r="A242">
        <v>180</v>
      </c>
      <c r="B242" t="s">
        <v>917</v>
      </c>
      <c r="C242">
        <v>0</v>
      </c>
      <c r="D242" t="s">
        <v>1619</v>
      </c>
      <c r="E242" t="s">
        <v>77</v>
      </c>
      <c r="F242" t="s">
        <v>78</v>
      </c>
      <c r="G242">
        <v>74567.5</v>
      </c>
      <c r="O242" t="s">
        <v>98</v>
      </c>
      <c r="P242" t="s">
        <v>98</v>
      </c>
      <c r="Q242">
        <v>82200.21875</v>
      </c>
      <c r="R242" s="9"/>
      <c r="S242"/>
      <c r="T242"/>
      <c r="U242" s="8"/>
    </row>
    <row r="243" spans="1:21" x14ac:dyDescent="0.45">
      <c r="A243">
        <v>180</v>
      </c>
      <c r="B243" t="s">
        <v>917</v>
      </c>
      <c r="C243">
        <v>0</v>
      </c>
      <c r="D243" t="s">
        <v>1619</v>
      </c>
      <c r="E243" t="s">
        <v>77</v>
      </c>
      <c r="F243" t="s">
        <v>78</v>
      </c>
      <c r="G243">
        <v>76067.5</v>
      </c>
      <c r="O243" t="s">
        <v>98</v>
      </c>
      <c r="P243" t="s">
        <v>98</v>
      </c>
      <c r="Q243">
        <v>82200.21875</v>
      </c>
      <c r="R243" s="9"/>
      <c r="S243"/>
      <c r="T243"/>
      <c r="U243" s="8"/>
    </row>
    <row r="244" spans="1:21" x14ac:dyDescent="0.45">
      <c r="A244">
        <v>180</v>
      </c>
      <c r="B244" t="s">
        <v>917</v>
      </c>
      <c r="C244">
        <v>0</v>
      </c>
      <c r="D244" t="s">
        <v>1619</v>
      </c>
      <c r="E244" t="s">
        <v>77</v>
      </c>
      <c r="F244" t="s">
        <v>78</v>
      </c>
      <c r="G244">
        <v>74967.5</v>
      </c>
      <c r="O244" t="s">
        <v>98</v>
      </c>
      <c r="P244" t="s">
        <v>98</v>
      </c>
      <c r="Q244">
        <v>82200.21875</v>
      </c>
      <c r="R244" s="9"/>
      <c r="S244"/>
      <c r="T244"/>
      <c r="U244" s="8"/>
    </row>
    <row r="245" spans="1:21" x14ac:dyDescent="0.45">
      <c r="A245">
        <v>180</v>
      </c>
      <c r="B245" t="s">
        <v>917</v>
      </c>
      <c r="C245">
        <v>0</v>
      </c>
      <c r="D245" t="s">
        <v>1619</v>
      </c>
      <c r="E245" t="s">
        <v>77</v>
      </c>
      <c r="F245" t="s">
        <v>78</v>
      </c>
      <c r="G245">
        <v>80684.25</v>
      </c>
      <c r="O245" t="s">
        <v>98</v>
      </c>
      <c r="P245" t="s">
        <v>98</v>
      </c>
      <c r="Q245">
        <v>82200.21875</v>
      </c>
      <c r="R245" s="9"/>
      <c r="S245"/>
      <c r="T245"/>
      <c r="U245" s="8"/>
    </row>
    <row r="246" spans="1:21" x14ac:dyDescent="0.45">
      <c r="A246">
        <v>180</v>
      </c>
      <c r="B246" t="s">
        <v>917</v>
      </c>
      <c r="C246">
        <v>0</v>
      </c>
      <c r="D246" t="s">
        <v>1619</v>
      </c>
      <c r="E246" t="s">
        <v>77</v>
      </c>
      <c r="F246" t="s">
        <v>87</v>
      </c>
      <c r="G246">
        <v>231050</v>
      </c>
      <c r="O246" t="s">
        <v>98</v>
      </c>
      <c r="P246" t="s">
        <v>98</v>
      </c>
      <c r="Q246">
        <v>229872.5</v>
      </c>
      <c r="R246" s="9"/>
      <c r="S246"/>
      <c r="T246"/>
      <c r="U246" s="8"/>
    </row>
    <row r="247" spans="1:21" x14ac:dyDescent="0.45">
      <c r="A247">
        <v>180</v>
      </c>
      <c r="B247" t="s">
        <v>917</v>
      </c>
      <c r="C247">
        <v>0</v>
      </c>
      <c r="D247" t="s">
        <v>1619</v>
      </c>
      <c r="E247" t="s">
        <v>77</v>
      </c>
      <c r="F247" t="s">
        <v>87</v>
      </c>
      <c r="G247">
        <v>239880</v>
      </c>
      <c r="O247" t="s">
        <v>98</v>
      </c>
      <c r="P247" t="s">
        <v>98</v>
      </c>
      <c r="Q247">
        <v>229872.5</v>
      </c>
      <c r="R247" s="9"/>
      <c r="S247"/>
      <c r="T247"/>
      <c r="U247" s="8"/>
    </row>
    <row r="248" spans="1:21" x14ac:dyDescent="0.45">
      <c r="A248">
        <v>180</v>
      </c>
      <c r="B248" t="s">
        <v>917</v>
      </c>
      <c r="C248">
        <v>0</v>
      </c>
      <c r="D248" t="s">
        <v>1619</v>
      </c>
      <c r="E248" t="s">
        <v>77</v>
      </c>
      <c r="F248" t="s">
        <v>87</v>
      </c>
      <c r="G248">
        <v>224280</v>
      </c>
      <c r="O248" t="s">
        <v>98</v>
      </c>
      <c r="P248" t="s">
        <v>98</v>
      </c>
      <c r="Q248">
        <v>229872.5</v>
      </c>
      <c r="R248" s="9"/>
      <c r="S248"/>
      <c r="T248"/>
      <c r="U248" s="8"/>
    </row>
    <row r="249" spans="1:21" x14ac:dyDescent="0.45">
      <c r="A249">
        <v>180</v>
      </c>
      <c r="B249" t="s">
        <v>917</v>
      </c>
      <c r="C249">
        <v>0</v>
      </c>
      <c r="D249" t="s">
        <v>1619</v>
      </c>
      <c r="E249" t="s">
        <v>77</v>
      </c>
      <c r="F249" t="s">
        <v>82</v>
      </c>
      <c r="G249">
        <v>5786.2349999999997</v>
      </c>
      <c r="O249" t="s">
        <v>98</v>
      </c>
      <c r="P249" t="s">
        <v>98</v>
      </c>
      <c r="Q249">
        <v>5786.2349999999997</v>
      </c>
      <c r="R249" s="9"/>
      <c r="S249"/>
      <c r="T249"/>
      <c r="U249" s="8"/>
    </row>
    <row r="250" spans="1:21" x14ac:dyDescent="0.45">
      <c r="A250">
        <v>182</v>
      </c>
      <c r="B250" t="s">
        <v>955</v>
      </c>
      <c r="C250">
        <v>0</v>
      </c>
      <c r="D250" t="s">
        <v>1619</v>
      </c>
      <c r="E250" t="s">
        <v>77</v>
      </c>
      <c r="F250" t="s">
        <v>78</v>
      </c>
      <c r="G250">
        <v>109355.9</v>
      </c>
      <c r="O250" t="s">
        <v>98</v>
      </c>
      <c r="P250" t="s">
        <v>98</v>
      </c>
      <c r="Q250">
        <v>109355.9</v>
      </c>
      <c r="R250" s="9"/>
      <c r="S250"/>
      <c r="T250"/>
      <c r="U250" s="8"/>
    </row>
    <row r="251" spans="1:21" x14ac:dyDescent="0.45">
      <c r="A251">
        <v>182</v>
      </c>
      <c r="B251" t="s">
        <v>955</v>
      </c>
      <c r="C251">
        <v>0</v>
      </c>
      <c r="D251" t="s">
        <v>1619</v>
      </c>
      <c r="E251" t="s">
        <v>77</v>
      </c>
      <c r="F251" t="s">
        <v>80</v>
      </c>
      <c r="G251">
        <v>81365</v>
      </c>
      <c r="M251">
        <v>1</v>
      </c>
      <c r="O251" t="s">
        <v>98</v>
      </c>
      <c r="P251" t="s">
        <v>98</v>
      </c>
      <c r="Q251">
        <v>56110</v>
      </c>
      <c r="R251" s="9"/>
      <c r="S251"/>
      <c r="T251"/>
      <c r="U251" s="8"/>
    </row>
    <row r="252" spans="1:21" x14ac:dyDescent="0.45">
      <c r="A252">
        <v>182</v>
      </c>
      <c r="B252" t="s">
        <v>955</v>
      </c>
      <c r="C252">
        <v>0</v>
      </c>
      <c r="D252" t="s">
        <v>1619</v>
      </c>
      <c r="E252" t="s">
        <v>77</v>
      </c>
      <c r="F252" t="s">
        <v>80</v>
      </c>
      <c r="G252">
        <v>5600</v>
      </c>
      <c r="O252" t="s">
        <v>98</v>
      </c>
      <c r="P252" t="s">
        <v>98</v>
      </c>
      <c r="Q252">
        <v>56110</v>
      </c>
      <c r="R252" s="9"/>
      <c r="S252"/>
      <c r="T252"/>
      <c r="U252" s="8"/>
    </row>
    <row r="253" spans="1:21" x14ac:dyDescent="0.45">
      <c r="A253">
        <v>220</v>
      </c>
      <c r="B253" t="s">
        <v>1065</v>
      </c>
      <c r="C253">
        <v>0</v>
      </c>
      <c r="D253" t="s">
        <v>1619</v>
      </c>
      <c r="E253" t="s">
        <v>77</v>
      </c>
      <c r="F253" t="s">
        <v>78</v>
      </c>
      <c r="G253">
        <v>179483.5</v>
      </c>
      <c r="O253" t="s">
        <v>98</v>
      </c>
      <c r="P253" t="s">
        <v>98</v>
      </c>
      <c r="Q253">
        <v>185652.86666666667</v>
      </c>
      <c r="R253" s="9"/>
      <c r="S253"/>
      <c r="T253"/>
      <c r="U253" s="8"/>
    </row>
    <row r="254" spans="1:21" x14ac:dyDescent="0.45">
      <c r="A254">
        <v>220</v>
      </c>
      <c r="B254" t="s">
        <v>1065</v>
      </c>
      <c r="C254">
        <v>0</v>
      </c>
      <c r="D254" t="s">
        <v>1619</v>
      </c>
      <c r="E254" t="s">
        <v>77</v>
      </c>
      <c r="F254" t="s">
        <v>78</v>
      </c>
      <c r="G254">
        <v>194217.5</v>
      </c>
      <c r="M254">
        <v>1</v>
      </c>
      <c r="N254">
        <v>1</v>
      </c>
      <c r="O254" t="s">
        <v>98</v>
      </c>
      <c r="P254" t="s">
        <v>98</v>
      </c>
      <c r="Q254">
        <v>185652.86666666667</v>
      </c>
      <c r="R254" s="9"/>
      <c r="S254"/>
      <c r="T254"/>
      <c r="U254" s="8"/>
    </row>
    <row r="255" spans="1:21" x14ac:dyDescent="0.45">
      <c r="A255">
        <v>220</v>
      </c>
      <c r="B255" t="s">
        <v>1065</v>
      </c>
      <c r="C255">
        <v>0</v>
      </c>
      <c r="D255" t="s">
        <v>1619</v>
      </c>
      <c r="E255" t="s">
        <v>77</v>
      </c>
      <c r="F255" t="s">
        <v>78</v>
      </c>
      <c r="G255">
        <v>184217.5</v>
      </c>
      <c r="M255">
        <v>1</v>
      </c>
      <c r="N255">
        <v>1</v>
      </c>
      <c r="O255" t="s">
        <v>98</v>
      </c>
      <c r="P255" t="s">
        <v>98</v>
      </c>
      <c r="Q255">
        <v>185652.86666666667</v>
      </c>
      <c r="R255" s="9"/>
      <c r="S255"/>
      <c r="T255"/>
      <c r="U255" s="8"/>
    </row>
    <row r="256" spans="1:21" x14ac:dyDescent="0.45">
      <c r="A256">
        <v>220</v>
      </c>
      <c r="B256" t="s">
        <v>1065</v>
      </c>
      <c r="C256">
        <v>0</v>
      </c>
      <c r="D256" t="s">
        <v>1619</v>
      </c>
      <c r="E256" t="s">
        <v>77</v>
      </c>
      <c r="F256" t="s">
        <v>78</v>
      </c>
      <c r="G256">
        <v>216421</v>
      </c>
      <c r="M256">
        <v>1</v>
      </c>
      <c r="N256">
        <v>1</v>
      </c>
      <c r="O256" t="s">
        <v>98</v>
      </c>
      <c r="P256" t="s">
        <v>98</v>
      </c>
      <c r="Q256">
        <v>185652.86666666667</v>
      </c>
      <c r="R256" s="9"/>
      <c r="S256"/>
      <c r="T256"/>
      <c r="U256" s="8"/>
    </row>
    <row r="257" spans="1:21" x14ac:dyDescent="0.45">
      <c r="A257">
        <v>220</v>
      </c>
      <c r="B257" t="s">
        <v>1065</v>
      </c>
      <c r="C257">
        <v>0</v>
      </c>
      <c r="D257" t="s">
        <v>1619</v>
      </c>
      <c r="E257" t="s">
        <v>77</v>
      </c>
      <c r="F257" t="s">
        <v>78</v>
      </c>
      <c r="G257">
        <v>160094.20000000001</v>
      </c>
      <c r="O257" t="s">
        <v>98</v>
      </c>
      <c r="P257" t="s">
        <v>98</v>
      </c>
      <c r="Q257">
        <v>185652.86666666667</v>
      </c>
      <c r="R257" s="9"/>
      <c r="S257"/>
      <c r="T257"/>
      <c r="U257" s="8"/>
    </row>
    <row r="258" spans="1:21" x14ac:dyDescent="0.45">
      <c r="A258">
        <v>235</v>
      </c>
      <c r="B258" t="s">
        <v>1154</v>
      </c>
      <c r="C258">
        <v>0</v>
      </c>
      <c r="D258" t="s">
        <v>1619</v>
      </c>
      <c r="E258" t="s">
        <v>77</v>
      </c>
      <c r="F258" t="s">
        <v>78</v>
      </c>
      <c r="G258">
        <v>218960</v>
      </c>
      <c r="O258" t="s">
        <v>98</v>
      </c>
      <c r="P258" t="s">
        <v>98</v>
      </c>
      <c r="Q258">
        <v>251967.5</v>
      </c>
      <c r="R258" s="9"/>
      <c r="S258"/>
      <c r="T258"/>
      <c r="U258" s="8"/>
    </row>
    <row r="259" spans="1:21" x14ac:dyDescent="0.45">
      <c r="A259">
        <v>235</v>
      </c>
      <c r="B259" t="s">
        <v>1154</v>
      </c>
      <c r="C259">
        <v>0</v>
      </c>
      <c r="D259" t="s">
        <v>1619</v>
      </c>
      <c r="E259" t="s">
        <v>77</v>
      </c>
      <c r="F259" t="s">
        <v>80</v>
      </c>
      <c r="G259">
        <v>72900</v>
      </c>
      <c r="O259" t="s">
        <v>98</v>
      </c>
      <c r="P259" t="s">
        <v>98</v>
      </c>
      <c r="Q259">
        <v>72900</v>
      </c>
      <c r="R259" s="9"/>
      <c r="S259"/>
      <c r="T259"/>
      <c r="U259" s="8"/>
    </row>
    <row r="260" spans="1:21" x14ac:dyDescent="0.45">
      <c r="A260">
        <v>235</v>
      </c>
      <c r="B260" t="s">
        <v>1154</v>
      </c>
      <c r="C260">
        <v>0</v>
      </c>
      <c r="D260" t="s">
        <v>1619</v>
      </c>
      <c r="E260" t="s">
        <v>77</v>
      </c>
      <c r="F260" t="s">
        <v>79</v>
      </c>
      <c r="G260">
        <v>5850</v>
      </c>
      <c r="O260" t="s">
        <v>98</v>
      </c>
      <c r="P260" t="s">
        <v>98</v>
      </c>
      <c r="Q260">
        <v>13575</v>
      </c>
      <c r="R260" s="9"/>
      <c r="S260"/>
      <c r="T260"/>
      <c r="U260" s="8"/>
    </row>
    <row r="261" spans="1:21" x14ac:dyDescent="0.45">
      <c r="A261">
        <v>235</v>
      </c>
      <c r="B261" t="s">
        <v>1154</v>
      </c>
      <c r="C261">
        <v>0</v>
      </c>
      <c r="D261" t="s">
        <v>1619</v>
      </c>
      <c r="E261" t="s">
        <v>77</v>
      </c>
      <c r="F261" t="s">
        <v>79</v>
      </c>
      <c r="G261">
        <v>21300</v>
      </c>
      <c r="O261" t="s">
        <v>98</v>
      </c>
      <c r="P261" t="s">
        <v>98</v>
      </c>
      <c r="Q261">
        <v>13575</v>
      </c>
      <c r="R261" s="9"/>
      <c r="S261"/>
      <c r="T261"/>
      <c r="U261" s="8"/>
    </row>
    <row r="262" spans="1:21" x14ac:dyDescent="0.45">
      <c r="A262">
        <v>249</v>
      </c>
      <c r="B262" t="s">
        <v>1216</v>
      </c>
      <c r="C262">
        <v>0</v>
      </c>
      <c r="D262" t="s">
        <v>1619</v>
      </c>
      <c r="E262" t="s">
        <v>77</v>
      </c>
      <c r="F262" t="s">
        <v>78</v>
      </c>
      <c r="G262">
        <v>100630</v>
      </c>
      <c r="O262" t="s">
        <v>98</v>
      </c>
      <c r="P262" t="s">
        <v>98</v>
      </c>
      <c r="Q262">
        <v>113910.05</v>
      </c>
      <c r="R262" s="9"/>
      <c r="S262"/>
      <c r="T262"/>
      <c r="U262" s="8"/>
    </row>
    <row r="263" spans="1:21" x14ac:dyDescent="0.45">
      <c r="A263">
        <v>249</v>
      </c>
      <c r="B263" t="s">
        <v>1216</v>
      </c>
      <c r="C263">
        <v>0</v>
      </c>
      <c r="D263" t="s">
        <v>1619</v>
      </c>
      <c r="E263" t="s">
        <v>77</v>
      </c>
      <c r="F263" t="s">
        <v>80</v>
      </c>
      <c r="G263">
        <v>189215</v>
      </c>
      <c r="O263" t="s">
        <v>98</v>
      </c>
      <c r="P263" t="s">
        <v>98</v>
      </c>
      <c r="Q263">
        <v>172501.25</v>
      </c>
      <c r="R263" s="9"/>
      <c r="S263"/>
      <c r="T263"/>
      <c r="U263" s="8"/>
    </row>
    <row r="264" spans="1:21" x14ac:dyDescent="0.45">
      <c r="A264">
        <v>249</v>
      </c>
      <c r="B264" t="s">
        <v>1216</v>
      </c>
      <c r="C264">
        <v>0</v>
      </c>
      <c r="D264" t="s">
        <v>1619</v>
      </c>
      <c r="E264" t="s">
        <v>77</v>
      </c>
      <c r="F264" t="s">
        <v>80</v>
      </c>
      <c r="G264">
        <v>162100</v>
      </c>
      <c r="O264" t="s">
        <v>98</v>
      </c>
      <c r="P264" t="s">
        <v>98</v>
      </c>
      <c r="Q264">
        <v>172501.25</v>
      </c>
      <c r="R264" s="9"/>
      <c r="S264"/>
      <c r="T264"/>
      <c r="U264" s="8"/>
    </row>
    <row r="265" spans="1:21" x14ac:dyDescent="0.45">
      <c r="A265">
        <v>249</v>
      </c>
      <c r="B265" t="s">
        <v>1216</v>
      </c>
      <c r="C265">
        <v>0</v>
      </c>
      <c r="D265" t="s">
        <v>1619</v>
      </c>
      <c r="E265" t="s">
        <v>77</v>
      </c>
      <c r="F265" t="s">
        <v>80</v>
      </c>
      <c r="G265">
        <v>168815</v>
      </c>
      <c r="O265" t="s">
        <v>98</v>
      </c>
      <c r="P265" t="s">
        <v>98</v>
      </c>
      <c r="Q265">
        <v>172501.25</v>
      </c>
      <c r="R265" s="9"/>
      <c r="S265"/>
      <c r="T265"/>
      <c r="U265" s="8"/>
    </row>
    <row r="266" spans="1:21" x14ac:dyDescent="0.45">
      <c r="A266">
        <v>249</v>
      </c>
      <c r="B266" t="s">
        <v>1216</v>
      </c>
      <c r="C266">
        <v>0</v>
      </c>
      <c r="D266" t="s">
        <v>1619</v>
      </c>
      <c r="E266" t="s">
        <v>77</v>
      </c>
      <c r="F266" t="s">
        <v>878</v>
      </c>
      <c r="G266">
        <v>62682</v>
      </c>
      <c r="O266" t="s">
        <v>98</v>
      </c>
      <c r="P266" t="s">
        <v>98</v>
      </c>
      <c r="Q266">
        <v>66490.666666666672</v>
      </c>
      <c r="R266" s="9"/>
      <c r="S266"/>
      <c r="T266"/>
      <c r="U266" s="8"/>
    </row>
    <row r="267" spans="1:21" x14ac:dyDescent="0.45">
      <c r="A267">
        <v>249</v>
      </c>
      <c r="B267" t="s">
        <v>1216</v>
      </c>
      <c r="C267">
        <v>0</v>
      </c>
      <c r="D267" t="s">
        <v>1619</v>
      </c>
      <c r="E267" t="s">
        <v>77</v>
      </c>
      <c r="F267" t="s">
        <v>878</v>
      </c>
      <c r="G267">
        <v>76161</v>
      </c>
      <c r="J267">
        <v>1</v>
      </c>
      <c r="O267" t="s">
        <v>98</v>
      </c>
      <c r="P267" t="s">
        <v>98</v>
      </c>
      <c r="Q267">
        <v>66490.666666666672</v>
      </c>
      <c r="R267" s="9"/>
      <c r="S267"/>
      <c r="T267"/>
      <c r="U267" s="8"/>
    </row>
    <row r="268" spans="1:21" x14ac:dyDescent="0.45">
      <c r="A268">
        <v>268</v>
      </c>
      <c r="B268" t="s">
        <v>1450</v>
      </c>
      <c r="C268">
        <v>0</v>
      </c>
      <c r="D268" t="s">
        <v>1619</v>
      </c>
      <c r="E268" t="s">
        <v>77</v>
      </c>
      <c r="F268" t="s">
        <v>78</v>
      </c>
      <c r="G268">
        <v>158357.29999999999</v>
      </c>
      <c r="M268">
        <v>1</v>
      </c>
      <c r="N268">
        <v>1</v>
      </c>
      <c r="O268" t="s">
        <v>98</v>
      </c>
      <c r="P268" t="s">
        <v>98</v>
      </c>
      <c r="Q268">
        <v>158357.29999999999</v>
      </c>
      <c r="R268" s="9"/>
      <c r="S268"/>
      <c r="T268"/>
      <c r="U268" s="8"/>
    </row>
    <row r="269" spans="1:21" x14ac:dyDescent="0.45">
      <c r="A269">
        <v>268</v>
      </c>
      <c r="B269" t="s">
        <v>1450</v>
      </c>
      <c r="C269">
        <v>0</v>
      </c>
      <c r="D269" t="s">
        <v>1619</v>
      </c>
      <c r="E269" t="s">
        <v>77</v>
      </c>
      <c r="F269" t="s">
        <v>878</v>
      </c>
      <c r="G269">
        <v>47299.45</v>
      </c>
      <c r="O269" t="s">
        <v>98</v>
      </c>
      <c r="P269" t="s">
        <v>98</v>
      </c>
      <c r="Q269">
        <v>47299.45</v>
      </c>
      <c r="R269" s="9"/>
      <c r="S269"/>
      <c r="T269"/>
      <c r="U269" s="8"/>
    </row>
    <row r="270" spans="1:21" x14ac:dyDescent="0.45">
      <c r="A270">
        <v>268</v>
      </c>
      <c r="B270" t="s">
        <v>1450</v>
      </c>
      <c r="C270">
        <v>0</v>
      </c>
      <c r="D270" t="s">
        <v>1619</v>
      </c>
      <c r="E270" t="s">
        <v>77</v>
      </c>
      <c r="F270" t="s">
        <v>82</v>
      </c>
      <c r="G270">
        <v>15380.8</v>
      </c>
      <c r="O270" t="s">
        <v>98</v>
      </c>
      <c r="P270" t="s">
        <v>98</v>
      </c>
      <c r="Q270">
        <v>15380.8</v>
      </c>
      <c r="R270" s="9"/>
      <c r="S270"/>
      <c r="T270"/>
      <c r="U270" s="8"/>
    </row>
    <row r="271" spans="1:21" x14ac:dyDescent="0.45">
      <c r="A271">
        <v>269</v>
      </c>
      <c r="B271" t="s">
        <v>1459</v>
      </c>
      <c r="C271">
        <v>0</v>
      </c>
      <c r="D271" t="s">
        <v>1619</v>
      </c>
      <c r="E271" t="s">
        <v>77</v>
      </c>
      <c r="F271" t="s">
        <v>79</v>
      </c>
      <c r="G271">
        <v>15250</v>
      </c>
      <c r="O271" t="s">
        <v>98</v>
      </c>
      <c r="P271" t="s">
        <v>98</v>
      </c>
      <c r="Q271">
        <v>15250</v>
      </c>
      <c r="R271" s="9"/>
      <c r="S271"/>
      <c r="T271"/>
      <c r="U271" s="8"/>
    </row>
    <row r="272" spans="1:21" x14ac:dyDescent="0.45">
      <c r="A272">
        <v>269</v>
      </c>
      <c r="B272" t="s">
        <v>1459</v>
      </c>
      <c r="C272">
        <v>0</v>
      </c>
      <c r="D272" t="s">
        <v>1619</v>
      </c>
      <c r="E272" t="s">
        <v>77</v>
      </c>
      <c r="F272" t="s">
        <v>79</v>
      </c>
      <c r="G272">
        <v>15250</v>
      </c>
      <c r="O272" t="s">
        <v>98</v>
      </c>
      <c r="P272" t="s">
        <v>98</v>
      </c>
      <c r="Q272">
        <v>15250</v>
      </c>
      <c r="R272" s="9"/>
      <c r="S272"/>
      <c r="T272"/>
      <c r="U272" s="8"/>
    </row>
    <row r="273" spans="1:21" x14ac:dyDescent="0.45">
      <c r="A273">
        <v>271</v>
      </c>
      <c r="B273" t="s">
        <v>1461</v>
      </c>
      <c r="C273">
        <v>0</v>
      </c>
      <c r="D273" t="s">
        <v>1619</v>
      </c>
      <c r="E273" t="s">
        <v>77</v>
      </c>
      <c r="F273" t="s">
        <v>78</v>
      </c>
      <c r="G273">
        <v>502480</v>
      </c>
      <c r="J273">
        <v>1</v>
      </c>
      <c r="O273" t="s">
        <v>98</v>
      </c>
      <c r="P273" t="s">
        <v>98</v>
      </c>
      <c r="Q273">
        <v>446970.8</v>
      </c>
      <c r="R273" s="9"/>
      <c r="S273"/>
      <c r="T273"/>
      <c r="U273" s="8"/>
    </row>
    <row r="274" spans="1:21" x14ac:dyDescent="0.45">
      <c r="A274">
        <v>271</v>
      </c>
      <c r="B274" t="s">
        <v>1461</v>
      </c>
      <c r="C274">
        <v>0</v>
      </c>
      <c r="D274" t="s">
        <v>1619</v>
      </c>
      <c r="E274" t="s">
        <v>77</v>
      </c>
      <c r="F274" t="s">
        <v>78</v>
      </c>
      <c r="G274">
        <v>439032.4</v>
      </c>
      <c r="K274">
        <v>1</v>
      </c>
      <c r="O274" t="s">
        <v>98</v>
      </c>
      <c r="P274" t="s">
        <v>98</v>
      </c>
      <c r="Q274">
        <v>446970.8</v>
      </c>
      <c r="R274" s="9"/>
      <c r="S274"/>
      <c r="T274"/>
      <c r="U274" s="8"/>
    </row>
    <row r="275" spans="1:21" x14ac:dyDescent="0.45">
      <c r="A275">
        <v>271</v>
      </c>
      <c r="B275" t="s">
        <v>1461</v>
      </c>
      <c r="C275">
        <v>0</v>
      </c>
      <c r="D275" t="s">
        <v>1619</v>
      </c>
      <c r="E275" t="s">
        <v>77</v>
      </c>
      <c r="F275" t="s">
        <v>78</v>
      </c>
      <c r="G275">
        <v>399400</v>
      </c>
      <c r="O275" t="s">
        <v>98</v>
      </c>
      <c r="P275" t="s">
        <v>98</v>
      </c>
      <c r="Q275">
        <v>446970.8</v>
      </c>
      <c r="R275" s="9"/>
      <c r="S275"/>
      <c r="T275"/>
      <c r="U275" s="8"/>
    </row>
    <row r="276" spans="1:21" x14ac:dyDescent="0.45">
      <c r="A276">
        <v>60</v>
      </c>
      <c r="B276" t="s">
        <v>658</v>
      </c>
      <c r="C276">
        <v>0</v>
      </c>
      <c r="D276" t="s">
        <v>1619</v>
      </c>
      <c r="E276" t="s">
        <v>77</v>
      </c>
      <c r="F276" t="s">
        <v>74</v>
      </c>
      <c r="G276">
        <v>250009.29</v>
      </c>
      <c r="I276">
        <v>1</v>
      </c>
      <c r="J276">
        <v>1</v>
      </c>
      <c r="O276" t="s">
        <v>1498</v>
      </c>
      <c r="P276" t="s">
        <v>98</v>
      </c>
      <c r="Q276">
        <v>249112.37400000001</v>
      </c>
      <c r="R276" s="9"/>
      <c r="S276"/>
      <c r="T276"/>
      <c r="U276" s="8"/>
    </row>
    <row r="277" spans="1:21" x14ac:dyDescent="0.45">
      <c r="A277">
        <v>60</v>
      </c>
      <c r="B277" t="s">
        <v>658</v>
      </c>
      <c r="C277">
        <v>0</v>
      </c>
      <c r="D277" t="s">
        <v>1619</v>
      </c>
      <c r="E277" t="s">
        <v>77</v>
      </c>
      <c r="F277" t="s">
        <v>74</v>
      </c>
      <c r="G277">
        <v>250009.29</v>
      </c>
      <c r="I277">
        <v>1</v>
      </c>
      <c r="J277">
        <v>1</v>
      </c>
      <c r="O277" t="s">
        <v>1498</v>
      </c>
      <c r="P277" t="s">
        <v>98</v>
      </c>
      <c r="Q277">
        <v>249112.37400000001</v>
      </c>
      <c r="R277" s="9"/>
      <c r="S277"/>
      <c r="T277"/>
      <c r="U277" s="8"/>
    </row>
    <row r="278" spans="1:21" x14ac:dyDescent="0.45">
      <c r="A278">
        <v>60</v>
      </c>
      <c r="B278" t="s">
        <v>658</v>
      </c>
      <c r="C278">
        <v>0</v>
      </c>
      <c r="D278" t="s">
        <v>1619</v>
      </c>
      <c r="E278" t="s">
        <v>77</v>
      </c>
      <c r="F278" t="s">
        <v>74</v>
      </c>
      <c r="G278">
        <v>268683.28999999998</v>
      </c>
      <c r="I278">
        <v>1</v>
      </c>
      <c r="O278" t="s">
        <v>1499</v>
      </c>
      <c r="P278" t="s">
        <v>98</v>
      </c>
      <c r="Q278">
        <v>249112.37400000001</v>
      </c>
      <c r="R278" s="9"/>
      <c r="S278"/>
      <c r="T278"/>
      <c r="U278" s="8"/>
    </row>
    <row r="279" spans="1:21" x14ac:dyDescent="0.45">
      <c r="A279">
        <v>61</v>
      </c>
      <c r="B279" t="s">
        <v>678</v>
      </c>
      <c r="C279">
        <v>0</v>
      </c>
      <c r="D279" t="s">
        <v>1619</v>
      </c>
      <c r="E279" t="s">
        <v>77</v>
      </c>
      <c r="F279" t="s">
        <v>74</v>
      </c>
      <c r="G279">
        <v>884063.5148</v>
      </c>
      <c r="I279">
        <v>1</v>
      </c>
      <c r="M279">
        <v>1</v>
      </c>
      <c r="O279" t="s">
        <v>1500</v>
      </c>
      <c r="P279" t="s">
        <v>98</v>
      </c>
      <c r="Q279">
        <v>953395.24809999997</v>
      </c>
      <c r="R279" s="9"/>
      <c r="S279"/>
      <c r="T279"/>
      <c r="U279" s="8"/>
    </row>
    <row r="280" spans="1:21" x14ac:dyDescent="0.45">
      <c r="A280">
        <v>61</v>
      </c>
      <c r="B280" t="s">
        <v>678</v>
      </c>
      <c r="C280">
        <v>0</v>
      </c>
      <c r="D280" t="s">
        <v>1619</v>
      </c>
      <c r="E280" t="s">
        <v>77</v>
      </c>
      <c r="F280" t="s">
        <v>74</v>
      </c>
      <c r="G280">
        <v>955673.5148</v>
      </c>
      <c r="I280">
        <v>1</v>
      </c>
      <c r="M280">
        <v>1</v>
      </c>
      <c r="O280" t="s">
        <v>1501</v>
      </c>
      <c r="P280" t="s">
        <v>98</v>
      </c>
      <c r="Q280">
        <v>953395.24809999997</v>
      </c>
      <c r="R280" s="9"/>
      <c r="S280"/>
      <c r="T280"/>
      <c r="U280" s="8"/>
    </row>
    <row r="281" spans="1:21" x14ac:dyDescent="0.45">
      <c r="A281">
        <v>61</v>
      </c>
      <c r="B281" t="s">
        <v>678</v>
      </c>
      <c r="C281">
        <v>0</v>
      </c>
      <c r="D281" t="s">
        <v>1619</v>
      </c>
      <c r="E281" t="s">
        <v>77</v>
      </c>
      <c r="F281" t="s">
        <v>74</v>
      </c>
      <c r="G281">
        <v>797390.69319999998</v>
      </c>
      <c r="I281">
        <v>1</v>
      </c>
      <c r="M281">
        <v>1</v>
      </c>
      <c r="O281" t="s">
        <v>1502</v>
      </c>
      <c r="P281" t="s">
        <v>98</v>
      </c>
      <c r="Q281">
        <v>953395.24809999997</v>
      </c>
      <c r="R281" s="9"/>
      <c r="S281"/>
      <c r="T281"/>
      <c r="U281" s="8"/>
    </row>
    <row r="282" spans="1:21" x14ac:dyDescent="0.45">
      <c r="A282">
        <v>61</v>
      </c>
      <c r="B282" t="s">
        <v>678</v>
      </c>
      <c r="C282">
        <v>0</v>
      </c>
      <c r="D282" t="s">
        <v>1619</v>
      </c>
      <c r="E282" t="s">
        <v>77</v>
      </c>
      <c r="F282" t="s">
        <v>87</v>
      </c>
      <c r="G282">
        <v>163600</v>
      </c>
      <c r="I282">
        <v>1</v>
      </c>
      <c r="O282" t="s">
        <v>1503</v>
      </c>
      <c r="P282" t="s">
        <v>98</v>
      </c>
      <c r="Q282">
        <v>176660</v>
      </c>
      <c r="R282" s="9"/>
      <c r="S282"/>
      <c r="T282"/>
      <c r="U282" s="8"/>
    </row>
    <row r="283" spans="1:21" x14ac:dyDescent="0.45">
      <c r="A283">
        <v>72</v>
      </c>
      <c r="B283" t="s">
        <v>725</v>
      </c>
      <c r="C283">
        <v>0</v>
      </c>
      <c r="D283" t="s">
        <v>1619</v>
      </c>
      <c r="E283" t="s">
        <v>77</v>
      </c>
      <c r="F283" t="s">
        <v>74</v>
      </c>
      <c r="G283">
        <v>539687</v>
      </c>
      <c r="I283">
        <v>1</v>
      </c>
      <c r="M283">
        <v>1</v>
      </c>
      <c r="O283" t="s">
        <v>1504</v>
      </c>
      <c r="P283" t="s">
        <v>98</v>
      </c>
      <c r="Q283">
        <v>702069.67162222217</v>
      </c>
      <c r="R283" s="9"/>
      <c r="S283"/>
      <c r="T283"/>
      <c r="U283" s="8"/>
    </row>
    <row r="284" spans="1:21" x14ac:dyDescent="0.45">
      <c r="A284">
        <v>72</v>
      </c>
      <c r="B284" t="s">
        <v>725</v>
      </c>
      <c r="C284">
        <v>0</v>
      </c>
      <c r="D284" t="s">
        <v>1619</v>
      </c>
      <c r="E284" t="s">
        <v>77</v>
      </c>
      <c r="F284" t="s">
        <v>74</v>
      </c>
      <c r="G284">
        <v>546087</v>
      </c>
      <c r="I284">
        <v>1</v>
      </c>
      <c r="M284">
        <v>1</v>
      </c>
      <c r="O284" t="s">
        <v>1505</v>
      </c>
      <c r="P284" t="s">
        <v>98</v>
      </c>
      <c r="Q284">
        <v>702069.67162222217</v>
      </c>
      <c r="R284" s="9"/>
      <c r="S284"/>
      <c r="T284"/>
      <c r="U284" s="8"/>
    </row>
    <row r="285" spans="1:21" x14ac:dyDescent="0.45">
      <c r="A285">
        <v>72</v>
      </c>
      <c r="B285" t="s">
        <v>725</v>
      </c>
      <c r="C285">
        <v>0</v>
      </c>
      <c r="D285" t="s">
        <v>1619</v>
      </c>
      <c r="E285" t="s">
        <v>77</v>
      </c>
      <c r="F285" t="s">
        <v>74</v>
      </c>
      <c r="G285">
        <v>546874</v>
      </c>
      <c r="I285">
        <v>1</v>
      </c>
      <c r="M285">
        <v>1</v>
      </c>
      <c r="O285" t="s">
        <v>729</v>
      </c>
      <c r="P285" t="s">
        <v>98</v>
      </c>
      <c r="Q285">
        <v>702069.67162222217</v>
      </c>
      <c r="R285" s="9"/>
      <c r="S285"/>
      <c r="T285"/>
      <c r="U285" s="8"/>
    </row>
    <row r="286" spans="1:21" x14ac:dyDescent="0.45">
      <c r="A286">
        <v>74</v>
      </c>
      <c r="B286" t="s">
        <v>750</v>
      </c>
      <c r="C286">
        <v>0</v>
      </c>
      <c r="D286" t="s">
        <v>1619</v>
      </c>
      <c r="E286" t="s">
        <v>77</v>
      </c>
      <c r="F286" t="s">
        <v>74</v>
      </c>
      <c r="G286">
        <v>915193.07519999996</v>
      </c>
      <c r="I286">
        <v>1</v>
      </c>
      <c r="J286">
        <v>1</v>
      </c>
      <c r="M286">
        <v>1</v>
      </c>
      <c r="O286" t="s">
        <v>1506</v>
      </c>
      <c r="P286" t="s">
        <v>98</v>
      </c>
      <c r="Q286">
        <v>737018.98235714284</v>
      </c>
      <c r="R286" s="9"/>
      <c r="S286"/>
      <c r="T286"/>
      <c r="U286" s="8"/>
    </row>
    <row r="287" spans="1:21" x14ac:dyDescent="0.45">
      <c r="A287">
        <v>74</v>
      </c>
      <c r="B287" t="s">
        <v>750</v>
      </c>
      <c r="C287">
        <v>0</v>
      </c>
      <c r="D287" t="s">
        <v>1619</v>
      </c>
      <c r="E287" t="s">
        <v>77</v>
      </c>
      <c r="F287" t="s">
        <v>74</v>
      </c>
      <c r="G287">
        <v>799179.59589999996</v>
      </c>
      <c r="I287">
        <v>1</v>
      </c>
      <c r="J287">
        <v>1</v>
      </c>
      <c r="M287">
        <v>1</v>
      </c>
      <c r="O287" t="s">
        <v>1507</v>
      </c>
      <c r="P287" t="s">
        <v>98</v>
      </c>
      <c r="Q287">
        <v>737018.98235714284</v>
      </c>
      <c r="R287" s="9"/>
      <c r="S287"/>
      <c r="T287"/>
      <c r="U287" s="8"/>
    </row>
    <row r="288" spans="1:21" x14ac:dyDescent="0.45">
      <c r="A288">
        <v>74</v>
      </c>
      <c r="B288" t="s">
        <v>750</v>
      </c>
      <c r="C288">
        <v>0</v>
      </c>
      <c r="D288" t="s">
        <v>1619</v>
      </c>
      <c r="E288" t="s">
        <v>77</v>
      </c>
      <c r="F288" t="s">
        <v>74</v>
      </c>
      <c r="G288">
        <v>662391.20189999999</v>
      </c>
      <c r="I288">
        <v>1</v>
      </c>
      <c r="J288">
        <v>1</v>
      </c>
      <c r="M288">
        <v>1</v>
      </c>
      <c r="O288" t="s">
        <v>1508</v>
      </c>
      <c r="P288" t="s">
        <v>98</v>
      </c>
      <c r="Q288">
        <v>737018.98235714284</v>
      </c>
      <c r="R288" s="9"/>
      <c r="S288"/>
      <c r="T288"/>
      <c r="U288" s="8"/>
    </row>
    <row r="289" spans="1:21" x14ac:dyDescent="0.45">
      <c r="A289">
        <v>74</v>
      </c>
      <c r="B289" t="s">
        <v>750</v>
      </c>
      <c r="C289">
        <v>0</v>
      </c>
      <c r="D289" t="s">
        <v>1619</v>
      </c>
      <c r="E289" t="s">
        <v>77</v>
      </c>
      <c r="F289" t="s">
        <v>74</v>
      </c>
      <c r="G289">
        <v>603650.83429999999</v>
      </c>
      <c r="I289">
        <v>1</v>
      </c>
      <c r="J289">
        <v>1</v>
      </c>
      <c r="M289">
        <v>1</v>
      </c>
      <c r="O289" t="s">
        <v>1509</v>
      </c>
      <c r="P289" t="s">
        <v>98</v>
      </c>
      <c r="Q289">
        <v>737018.98235714284</v>
      </c>
      <c r="R289" s="9"/>
      <c r="S289"/>
      <c r="T289"/>
      <c r="U289" s="8"/>
    </row>
    <row r="290" spans="1:21" x14ac:dyDescent="0.45">
      <c r="A290">
        <v>74</v>
      </c>
      <c r="B290" t="s">
        <v>750</v>
      </c>
      <c r="C290">
        <v>0</v>
      </c>
      <c r="D290" t="s">
        <v>1619</v>
      </c>
      <c r="E290" t="s">
        <v>77</v>
      </c>
      <c r="F290" t="s">
        <v>74</v>
      </c>
      <c r="G290">
        <v>704353.69850000006</v>
      </c>
      <c r="I290">
        <v>1</v>
      </c>
      <c r="J290">
        <v>1</v>
      </c>
      <c r="M290">
        <v>1</v>
      </c>
      <c r="O290" t="s">
        <v>1510</v>
      </c>
      <c r="P290" t="s">
        <v>98</v>
      </c>
      <c r="Q290">
        <v>737018.98235714284</v>
      </c>
      <c r="R290" s="9"/>
      <c r="S290"/>
      <c r="T290"/>
      <c r="U290" s="8"/>
    </row>
    <row r="291" spans="1:21" x14ac:dyDescent="0.45">
      <c r="A291">
        <v>74</v>
      </c>
      <c r="B291" t="s">
        <v>750</v>
      </c>
      <c r="C291">
        <v>0</v>
      </c>
      <c r="D291" t="s">
        <v>1619</v>
      </c>
      <c r="E291" t="s">
        <v>77</v>
      </c>
      <c r="F291" t="s">
        <v>74</v>
      </c>
      <c r="G291">
        <v>797556.84589999996</v>
      </c>
      <c r="I291">
        <v>1</v>
      </c>
      <c r="J291">
        <v>1</v>
      </c>
      <c r="M291">
        <v>1</v>
      </c>
      <c r="O291" t="s">
        <v>1511</v>
      </c>
      <c r="P291" t="s">
        <v>98</v>
      </c>
      <c r="Q291">
        <v>737018.98235714284</v>
      </c>
      <c r="R291" s="9"/>
      <c r="S291"/>
      <c r="T291"/>
      <c r="U291" s="8"/>
    </row>
    <row r="292" spans="1:21" x14ac:dyDescent="0.45">
      <c r="A292">
        <v>75</v>
      </c>
      <c r="B292" t="s">
        <v>783</v>
      </c>
      <c r="C292">
        <v>0</v>
      </c>
      <c r="D292" t="s">
        <v>1619</v>
      </c>
      <c r="E292" t="s">
        <v>77</v>
      </c>
      <c r="F292" t="s">
        <v>74</v>
      </c>
      <c r="G292">
        <v>1528347.713</v>
      </c>
      <c r="I292">
        <v>1</v>
      </c>
      <c r="J292">
        <v>1</v>
      </c>
      <c r="O292" t="s">
        <v>1512</v>
      </c>
      <c r="P292" t="s">
        <v>98</v>
      </c>
      <c r="Q292">
        <v>960338.05835714273</v>
      </c>
      <c r="R292" s="9"/>
      <c r="S292"/>
      <c r="T292"/>
      <c r="U292" s="8"/>
    </row>
    <row r="293" spans="1:21" x14ac:dyDescent="0.45">
      <c r="A293">
        <v>75</v>
      </c>
      <c r="B293" t="s">
        <v>783</v>
      </c>
      <c r="C293">
        <v>0</v>
      </c>
      <c r="D293" t="s">
        <v>1619</v>
      </c>
      <c r="E293" t="s">
        <v>77</v>
      </c>
      <c r="F293" t="s">
        <v>74</v>
      </c>
      <c r="G293">
        <v>1528347.713</v>
      </c>
      <c r="I293">
        <v>1</v>
      </c>
      <c r="J293">
        <v>1</v>
      </c>
      <c r="O293" t="s">
        <v>1512</v>
      </c>
      <c r="P293" t="s">
        <v>98</v>
      </c>
      <c r="Q293">
        <v>960338.05835714273</v>
      </c>
      <c r="R293" s="9"/>
      <c r="S293"/>
      <c r="T293"/>
      <c r="U293" s="8"/>
    </row>
    <row r="294" spans="1:21" x14ac:dyDescent="0.45">
      <c r="A294">
        <v>75</v>
      </c>
      <c r="B294" t="s">
        <v>783</v>
      </c>
      <c r="C294">
        <v>0</v>
      </c>
      <c r="D294" t="s">
        <v>1619</v>
      </c>
      <c r="E294" t="s">
        <v>77</v>
      </c>
      <c r="F294" t="s">
        <v>74</v>
      </c>
      <c r="G294">
        <v>1369572.1780000001</v>
      </c>
      <c r="I294">
        <v>1</v>
      </c>
      <c r="J294">
        <v>1</v>
      </c>
      <c r="O294" t="s">
        <v>1513</v>
      </c>
      <c r="P294" t="s">
        <v>98</v>
      </c>
      <c r="Q294">
        <v>960338.05835714273</v>
      </c>
      <c r="R294" s="9"/>
      <c r="S294"/>
      <c r="T294"/>
      <c r="U294" s="8"/>
    </row>
    <row r="295" spans="1:21" x14ac:dyDescent="0.45">
      <c r="A295">
        <v>76</v>
      </c>
      <c r="B295" t="s">
        <v>812</v>
      </c>
      <c r="C295">
        <v>0</v>
      </c>
      <c r="D295" t="s">
        <v>1619</v>
      </c>
      <c r="E295" t="s">
        <v>77</v>
      </c>
      <c r="F295" t="s">
        <v>74</v>
      </c>
      <c r="G295">
        <v>77523</v>
      </c>
      <c r="I295">
        <v>1</v>
      </c>
      <c r="J295">
        <v>1</v>
      </c>
      <c r="M295">
        <v>1</v>
      </c>
      <c r="N295">
        <v>1</v>
      </c>
      <c r="O295" t="s">
        <v>1514</v>
      </c>
      <c r="P295" t="s">
        <v>98</v>
      </c>
      <c r="Q295">
        <v>73935.166666666672</v>
      </c>
      <c r="R295" s="9"/>
      <c r="S295"/>
      <c r="T295"/>
      <c r="U295" s="8"/>
    </row>
    <row r="296" spans="1:21" x14ac:dyDescent="0.45">
      <c r="A296">
        <v>171</v>
      </c>
      <c r="B296" t="s">
        <v>880</v>
      </c>
      <c r="C296">
        <v>0</v>
      </c>
      <c r="D296" t="s">
        <v>1626</v>
      </c>
      <c r="E296" t="s">
        <v>77</v>
      </c>
      <c r="F296" t="s">
        <v>74</v>
      </c>
      <c r="G296">
        <v>1799363.91</v>
      </c>
      <c r="I296">
        <v>1</v>
      </c>
      <c r="O296" t="s">
        <v>1515</v>
      </c>
      <c r="P296" t="s">
        <v>98</v>
      </c>
      <c r="Q296">
        <v>1867674.155</v>
      </c>
      <c r="R296" s="9"/>
      <c r="S296"/>
      <c r="T296"/>
      <c r="U296" s="8"/>
    </row>
    <row r="297" spans="1:21" x14ac:dyDescent="0.45">
      <c r="A297">
        <v>171</v>
      </c>
      <c r="B297" t="s">
        <v>880</v>
      </c>
      <c r="C297">
        <v>0</v>
      </c>
      <c r="D297" t="s">
        <v>1626</v>
      </c>
      <c r="E297" t="s">
        <v>77</v>
      </c>
      <c r="F297" t="s">
        <v>74</v>
      </c>
      <c r="G297">
        <v>1860468.77</v>
      </c>
      <c r="I297">
        <v>1</v>
      </c>
      <c r="O297" t="s">
        <v>1516</v>
      </c>
      <c r="P297" t="s">
        <v>98</v>
      </c>
      <c r="Q297">
        <v>1867674.155</v>
      </c>
      <c r="R297" s="9"/>
      <c r="S297"/>
      <c r="T297"/>
      <c r="U297" s="8"/>
    </row>
    <row r="298" spans="1:21" x14ac:dyDescent="0.45">
      <c r="A298">
        <v>171</v>
      </c>
      <c r="B298" t="s">
        <v>880</v>
      </c>
      <c r="C298">
        <v>0</v>
      </c>
      <c r="D298" t="s">
        <v>1626</v>
      </c>
      <c r="E298" t="s">
        <v>77</v>
      </c>
      <c r="F298" t="s">
        <v>74</v>
      </c>
      <c r="G298">
        <v>2088989.94</v>
      </c>
      <c r="I298">
        <v>1</v>
      </c>
      <c r="O298" t="s">
        <v>1517</v>
      </c>
      <c r="P298" t="s">
        <v>98</v>
      </c>
      <c r="Q298">
        <v>1867674.155</v>
      </c>
      <c r="R298" s="9"/>
      <c r="S298"/>
      <c r="T298"/>
      <c r="U298" s="8"/>
    </row>
    <row r="299" spans="1:21" x14ac:dyDescent="0.45">
      <c r="A299">
        <v>175</v>
      </c>
      <c r="B299" t="s">
        <v>894</v>
      </c>
      <c r="C299">
        <v>0</v>
      </c>
      <c r="D299" t="s">
        <v>1624</v>
      </c>
      <c r="E299" t="s">
        <v>77</v>
      </c>
      <c r="F299" t="s">
        <v>74</v>
      </c>
      <c r="G299">
        <v>966776.52500000002</v>
      </c>
      <c r="I299">
        <v>1</v>
      </c>
      <c r="J299">
        <v>1</v>
      </c>
      <c r="O299" t="s">
        <v>1518</v>
      </c>
      <c r="P299" t="s">
        <v>98</v>
      </c>
      <c r="Q299">
        <v>966121.495</v>
      </c>
      <c r="R299" s="9"/>
      <c r="S299"/>
      <c r="T299"/>
      <c r="U299" s="8"/>
    </row>
    <row r="300" spans="1:21" x14ac:dyDescent="0.45">
      <c r="A300">
        <v>175</v>
      </c>
      <c r="B300" t="s">
        <v>894</v>
      </c>
      <c r="C300">
        <v>0</v>
      </c>
      <c r="D300" t="s">
        <v>1624</v>
      </c>
      <c r="E300" t="s">
        <v>77</v>
      </c>
      <c r="F300" t="s">
        <v>74</v>
      </c>
      <c r="G300">
        <v>999838</v>
      </c>
      <c r="I300">
        <v>1</v>
      </c>
      <c r="M300">
        <v>1</v>
      </c>
      <c r="O300" t="s">
        <v>1519</v>
      </c>
      <c r="P300" t="s">
        <v>98</v>
      </c>
      <c r="Q300">
        <v>966121.495</v>
      </c>
      <c r="R300" s="9"/>
      <c r="S300"/>
      <c r="T300"/>
      <c r="U300" s="8"/>
    </row>
    <row r="301" spans="1:21" x14ac:dyDescent="0.45">
      <c r="A301">
        <v>180</v>
      </c>
      <c r="B301" t="s">
        <v>917</v>
      </c>
      <c r="C301">
        <v>0</v>
      </c>
      <c r="D301" t="s">
        <v>1619</v>
      </c>
      <c r="E301" t="s">
        <v>77</v>
      </c>
      <c r="F301" t="s">
        <v>74</v>
      </c>
      <c r="G301">
        <v>391843</v>
      </c>
      <c r="I301">
        <v>1</v>
      </c>
      <c r="J301">
        <v>1</v>
      </c>
      <c r="M301">
        <v>1</v>
      </c>
      <c r="O301" t="s">
        <v>1520</v>
      </c>
      <c r="P301" t="s">
        <v>98</v>
      </c>
      <c r="Q301">
        <v>443843.50624999998</v>
      </c>
      <c r="R301" s="9"/>
      <c r="S301"/>
      <c r="T301"/>
      <c r="U301" s="8"/>
    </row>
    <row r="302" spans="1:21" x14ac:dyDescent="0.45">
      <c r="A302">
        <v>180</v>
      </c>
      <c r="B302" t="s">
        <v>917</v>
      </c>
      <c r="C302">
        <v>0</v>
      </c>
      <c r="D302" t="s">
        <v>1619</v>
      </c>
      <c r="E302" t="s">
        <v>77</v>
      </c>
      <c r="F302" t="s">
        <v>74</v>
      </c>
      <c r="G302">
        <v>556400</v>
      </c>
      <c r="I302">
        <v>1</v>
      </c>
      <c r="J302">
        <v>1</v>
      </c>
      <c r="M302">
        <v>1</v>
      </c>
      <c r="O302" t="s">
        <v>1521</v>
      </c>
      <c r="P302" t="s">
        <v>98</v>
      </c>
      <c r="Q302">
        <v>443843.50624999998</v>
      </c>
      <c r="R302" s="9"/>
      <c r="S302"/>
      <c r="T302"/>
      <c r="U302" s="8"/>
    </row>
    <row r="303" spans="1:21" x14ac:dyDescent="0.45">
      <c r="A303">
        <v>182</v>
      </c>
      <c r="B303" t="s">
        <v>955</v>
      </c>
      <c r="C303">
        <v>0</v>
      </c>
      <c r="D303" t="s">
        <v>1619</v>
      </c>
      <c r="E303" t="s">
        <v>77</v>
      </c>
      <c r="F303" t="s">
        <v>74</v>
      </c>
      <c r="G303">
        <v>771360</v>
      </c>
      <c r="I303">
        <v>1</v>
      </c>
      <c r="O303" t="s">
        <v>1522</v>
      </c>
      <c r="P303" t="s">
        <v>98</v>
      </c>
      <c r="Q303">
        <v>513546</v>
      </c>
      <c r="R303" s="9"/>
      <c r="S303"/>
      <c r="T303"/>
      <c r="U303" s="8"/>
    </row>
    <row r="304" spans="1:21" x14ac:dyDescent="0.45">
      <c r="A304">
        <v>182</v>
      </c>
      <c r="B304" t="s">
        <v>955</v>
      </c>
      <c r="C304">
        <v>0</v>
      </c>
      <c r="D304" t="s">
        <v>1619</v>
      </c>
      <c r="E304" t="s">
        <v>77</v>
      </c>
      <c r="F304" t="s">
        <v>74</v>
      </c>
      <c r="G304">
        <v>59267</v>
      </c>
      <c r="I304">
        <v>1</v>
      </c>
      <c r="O304" t="s">
        <v>1523</v>
      </c>
      <c r="P304" t="s">
        <v>98</v>
      </c>
      <c r="Q304">
        <v>513546</v>
      </c>
      <c r="R304" s="9"/>
      <c r="S304"/>
      <c r="T304"/>
      <c r="U304" s="8"/>
    </row>
    <row r="305" spans="1:21" x14ac:dyDescent="0.45">
      <c r="A305">
        <v>182</v>
      </c>
      <c r="B305" t="s">
        <v>955</v>
      </c>
      <c r="C305">
        <v>0</v>
      </c>
      <c r="D305" t="s">
        <v>1619</v>
      </c>
      <c r="E305" t="s">
        <v>77</v>
      </c>
      <c r="F305" t="s">
        <v>89</v>
      </c>
      <c r="G305">
        <v>66097</v>
      </c>
      <c r="I305">
        <v>1</v>
      </c>
      <c r="O305" t="s">
        <v>1524</v>
      </c>
      <c r="P305" t="s">
        <v>98</v>
      </c>
      <c r="Q305">
        <v>66097</v>
      </c>
      <c r="R305" s="9"/>
      <c r="S305"/>
      <c r="T305"/>
      <c r="U305" s="8"/>
    </row>
    <row r="306" spans="1:21" x14ac:dyDescent="0.45">
      <c r="A306">
        <v>185</v>
      </c>
      <c r="B306" t="s">
        <v>971</v>
      </c>
      <c r="C306">
        <v>0</v>
      </c>
      <c r="D306" t="s">
        <v>1621</v>
      </c>
      <c r="E306" t="s">
        <v>77</v>
      </c>
      <c r="F306" t="s">
        <v>74</v>
      </c>
      <c r="G306">
        <v>890399.91630000004</v>
      </c>
      <c r="I306">
        <v>1</v>
      </c>
      <c r="J306">
        <v>1</v>
      </c>
      <c r="N306">
        <v>1</v>
      </c>
      <c r="O306" t="s">
        <v>1525</v>
      </c>
      <c r="P306" t="s">
        <v>98</v>
      </c>
      <c r="Q306">
        <v>659651.60844999994</v>
      </c>
      <c r="R306" s="9"/>
      <c r="S306"/>
      <c r="T306"/>
      <c r="U306" s="8"/>
    </row>
    <row r="307" spans="1:21" x14ac:dyDescent="0.45">
      <c r="A307">
        <v>185</v>
      </c>
      <c r="B307" t="s">
        <v>971</v>
      </c>
      <c r="C307">
        <v>0</v>
      </c>
      <c r="D307" t="s">
        <v>1621</v>
      </c>
      <c r="E307" t="s">
        <v>77</v>
      </c>
      <c r="F307" t="s">
        <v>74</v>
      </c>
      <c r="G307">
        <v>794714.91630000004</v>
      </c>
      <c r="I307">
        <v>1</v>
      </c>
      <c r="J307">
        <v>1</v>
      </c>
      <c r="N307">
        <v>1</v>
      </c>
      <c r="O307" t="s">
        <v>1526</v>
      </c>
      <c r="P307" t="s">
        <v>98</v>
      </c>
      <c r="Q307">
        <v>659651.60844999994</v>
      </c>
      <c r="R307" s="9"/>
      <c r="S307"/>
      <c r="T307"/>
      <c r="U307" s="8"/>
    </row>
    <row r="308" spans="1:21" x14ac:dyDescent="0.45">
      <c r="A308">
        <v>185</v>
      </c>
      <c r="B308" t="s">
        <v>971</v>
      </c>
      <c r="C308">
        <v>0</v>
      </c>
      <c r="D308" t="s">
        <v>1621</v>
      </c>
      <c r="E308" t="s">
        <v>77</v>
      </c>
      <c r="F308" t="s">
        <v>74</v>
      </c>
      <c r="G308">
        <v>556087</v>
      </c>
      <c r="I308">
        <v>1</v>
      </c>
      <c r="J308">
        <v>1</v>
      </c>
      <c r="N308">
        <v>1</v>
      </c>
      <c r="O308" t="s">
        <v>1527</v>
      </c>
      <c r="P308" t="s">
        <v>98</v>
      </c>
      <c r="Q308">
        <v>659651.60844999994</v>
      </c>
      <c r="R308" s="9"/>
      <c r="S308"/>
      <c r="T308"/>
      <c r="U308" s="8"/>
    </row>
    <row r="309" spans="1:21" x14ac:dyDescent="0.45">
      <c r="A309">
        <v>185</v>
      </c>
      <c r="B309" t="s">
        <v>971</v>
      </c>
      <c r="C309">
        <v>0</v>
      </c>
      <c r="D309" t="s">
        <v>1621</v>
      </c>
      <c r="E309" t="s">
        <v>77</v>
      </c>
      <c r="F309" t="s">
        <v>74</v>
      </c>
      <c r="G309">
        <v>822069.41630000004</v>
      </c>
      <c r="I309">
        <v>1</v>
      </c>
      <c r="J309">
        <v>1</v>
      </c>
      <c r="N309">
        <v>1</v>
      </c>
      <c r="O309" t="s">
        <v>1528</v>
      </c>
      <c r="P309" t="s">
        <v>98</v>
      </c>
      <c r="Q309">
        <v>659651.60844999994</v>
      </c>
      <c r="R309" s="9"/>
      <c r="S309"/>
      <c r="T309"/>
      <c r="U309" s="8"/>
    </row>
    <row r="310" spans="1:21" x14ac:dyDescent="0.45">
      <c r="A310">
        <v>185</v>
      </c>
      <c r="B310" t="s">
        <v>971</v>
      </c>
      <c r="C310">
        <v>0</v>
      </c>
      <c r="D310" t="s">
        <v>1621</v>
      </c>
      <c r="E310" t="s">
        <v>77</v>
      </c>
      <c r="F310" t="s">
        <v>74</v>
      </c>
      <c r="G310">
        <v>774111.86129999999</v>
      </c>
      <c r="I310">
        <v>1</v>
      </c>
      <c r="J310">
        <v>1</v>
      </c>
      <c r="N310">
        <v>1</v>
      </c>
      <c r="O310" t="s">
        <v>1529</v>
      </c>
      <c r="P310" t="s">
        <v>98</v>
      </c>
      <c r="Q310">
        <v>659651.60844999994</v>
      </c>
      <c r="R310" s="9"/>
      <c r="S310"/>
      <c r="T310"/>
      <c r="U310" s="8"/>
    </row>
    <row r="311" spans="1:21" x14ac:dyDescent="0.45">
      <c r="A311">
        <v>185</v>
      </c>
      <c r="B311" t="s">
        <v>971</v>
      </c>
      <c r="C311">
        <v>0</v>
      </c>
      <c r="D311" t="s">
        <v>1621</v>
      </c>
      <c r="E311" t="s">
        <v>77</v>
      </c>
      <c r="F311" t="s">
        <v>74</v>
      </c>
      <c r="G311">
        <v>562068</v>
      </c>
      <c r="I311">
        <v>1</v>
      </c>
      <c r="J311">
        <v>1</v>
      </c>
      <c r="N311">
        <v>1</v>
      </c>
      <c r="O311" t="s">
        <v>1530</v>
      </c>
      <c r="P311" t="s">
        <v>98</v>
      </c>
      <c r="Q311">
        <v>659651.60844999994</v>
      </c>
      <c r="R311" s="9"/>
      <c r="S311"/>
      <c r="T311"/>
      <c r="U311" s="8"/>
    </row>
    <row r="312" spans="1:21" x14ac:dyDescent="0.45">
      <c r="A312">
        <v>185</v>
      </c>
      <c r="B312" t="s">
        <v>971</v>
      </c>
      <c r="C312">
        <v>0</v>
      </c>
      <c r="D312" t="s">
        <v>1621</v>
      </c>
      <c r="E312" t="s">
        <v>77</v>
      </c>
      <c r="F312" t="s">
        <v>74</v>
      </c>
      <c r="G312">
        <v>556087</v>
      </c>
      <c r="I312">
        <v>1</v>
      </c>
      <c r="J312">
        <v>1</v>
      </c>
      <c r="N312">
        <v>1</v>
      </c>
      <c r="O312" t="s">
        <v>1527</v>
      </c>
      <c r="P312" t="s">
        <v>98</v>
      </c>
      <c r="Q312">
        <v>659651.60844999994</v>
      </c>
      <c r="R312" s="9"/>
      <c r="S312"/>
      <c r="T312"/>
      <c r="U312" s="8"/>
    </row>
    <row r="313" spans="1:21" x14ac:dyDescent="0.45">
      <c r="A313">
        <v>185</v>
      </c>
      <c r="B313" t="s">
        <v>971</v>
      </c>
      <c r="C313">
        <v>0</v>
      </c>
      <c r="D313" t="s">
        <v>1621</v>
      </c>
      <c r="E313" t="s">
        <v>77</v>
      </c>
      <c r="F313" t="s">
        <v>74</v>
      </c>
      <c r="G313">
        <v>10020.6</v>
      </c>
      <c r="I313">
        <v>1</v>
      </c>
      <c r="O313" t="s">
        <v>1531</v>
      </c>
      <c r="P313" t="s">
        <v>98</v>
      </c>
      <c r="Q313">
        <v>659651.60844999994</v>
      </c>
      <c r="R313" s="9"/>
      <c r="S313"/>
      <c r="T313"/>
      <c r="U313" s="8"/>
    </row>
    <row r="314" spans="1:21" x14ac:dyDescent="0.45">
      <c r="A314">
        <v>185</v>
      </c>
      <c r="B314" t="s">
        <v>971</v>
      </c>
      <c r="C314">
        <v>0</v>
      </c>
      <c r="D314" t="s">
        <v>1621</v>
      </c>
      <c r="E314" t="s">
        <v>77</v>
      </c>
      <c r="F314" t="s">
        <v>74</v>
      </c>
      <c r="G314">
        <v>811832</v>
      </c>
      <c r="I314">
        <v>1</v>
      </c>
      <c r="O314" t="s">
        <v>1532</v>
      </c>
      <c r="P314" t="s">
        <v>98</v>
      </c>
      <c r="Q314">
        <v>659651.60844999994</v>
      </c>
      <c r="R314" s="9"/>
      <c r="S314"/>
      <c r="T314"/>
      <c r="U314" s="8"/>
    </row>
    <row r="315" spans="1:21" x14ac:dyDescent="0.45">
      <c r="A315">
        <v>185</v>
      </c>
      <c r="B315" t="s">
        <v>971</v>
      </c>
      <c r="C315">
        <v>0</v>
      </c>
      <c r="D315" t="s">
        <v>1621</v>
      </c>
      <c r="E315" t="s">
        <v>77</v>
      </c>
      <c r="F315" t="s">
        <v>74</v>
      </c>
      <c r="G315">
        <v>762655</v>
      </c>
      <c r="I315">
        <v>1</v>
      </c>
      <c r="O315" t="s">
        <v>1533</v>
      </c>
      <c r="P315" t="s">
        <v>98</v>
      </c>
      <c r="Q315">
        <v>659651.60844999994</v>
      </c>
      <c r="R315" s="9"/>
      <c r="S315"/>
      <c r="T315"/>
      <c r="U315" s="8"/>
    </row>
    <row r="316" spans="1:21" x14ac:dyDescent="0.45">
      <c r="A316">
        <v>185</v>
      </c>
      <c r="B316" t="s">
        <v>971</v>
      </c>
      <c r="C316">
        <v>0</v>
      </c>
      <c r="D316" t="s">
        <v>1621</v>
      </c>
      <c r="E316" t="s">
        <v>77</v>
      </c>
      <c r="F316" t="s">
        <v>74</v>
      </c>
      <c r="G316">
        <v>610999.57999999996</v>
      </c>
      <c r="I316">
        <v>1</v>
      </c>
      <c r="O316" t="s">
        <v>1534</v>
      </c>
      <c r="P316" t="s">
        <v>98</v>
      </c>
      <c r="Q316">
        <v>659651.60844999994</v>
      </c>
      <c r="R316" s="9"/>
      <c r="S316"/>
      <c r="T316"/>
      <c r="U316" s="8"/>
    </row>
    <row r="317" spans="1:21" x14ac:dyDescent="0.45">
      <c r="A317">
        <v>185</v>
      </c>
      <c r="B317" t="s">
        <v>971</v>
      </c>
      <c r="C317">
        <v>0</v>
      </c>
      <c r="D317" t="s">
        <v>1621</v>
      </c>
      <c r="E317" t="s">
        <v>77</v>
      </c>
      <c r="F317" t="s">
        <v>74</v>
      </c>
      <c r="G317">
        <v>702750.88</v>
      </c>
      <c r="I317">
        <v>1</v>
      </c>
      <c r="O317" t="s">
        <v>1535</v>
      </c>
      <c r="P317" t="s">
        <v>98</v>
      </c>
      <c r="Q317">
        <v>659651.60844999994</v>
      </c>
      <c r="R317" s="9"/>
      <c r="S317"/>
      <c r="T317"/>
      <c r="U317" s="8"/>
    </row>
    <row r="318" spans="1:21" x14ac:dyDescent="0.45">
      <c r="A318">
        <v>185</v>
      </c>
      <c r="B318" t="s">
        <v>971</v>
      </c>
      <c r="C318">
        <v>0</v>
      </c>
      <c r="D318" t="s">
        <v>1621</v>
      </c>
      <c r="E318" t="s">
        <v>77</v>
      </c>
      <c r="F318" t="s">
        <v>74</v>
      </c>
      <c r="G318">
        <v>694257.81</v>
      </c>
      <c r="I318">
        <v>1</v>
      </c>
      <c r="O318" t="s">
        <v>1536</v>
      </c>
      <c r="P318" t="s">
        <v>98</v>
      </c>
      <c r="Q318">
        <v>659651.60844999994</v>
      </c>
      <c r="R318" s="9"/>
      <c r="S318"/>
      <c r="T318"/>
      <c r="U318" s="8"/>
    </row>
    <row r="319" spans="1:21" x14ac:dyDescent="0.45">
      <c r="A319">
        <v>185</v>
      </c>
      <c r="B319" t="s">
        <v>971</v>
      </c>
      <c r="C319">
        <v>0</v>
      </c>
      <c r="D319" t="s">
        <v>1621</v>
      </c>
      <c r="E319" t="s">
        <v>77</v>
      </c>
      <c r="F319" t="s">
        <v>74</v>
      </c>
      <c r="G319">
        <v>599783.57999999996</v>
      </c>
      <c r="I319">
        <v>1</v>
      </c>
      <c r="O319" t="s">
        <v>1537</v>
      </c>
      <c r="P319" t="s">
        <v>98</v>
      </c>
      <c r="Q319">
        <v>659651.60844999994</v>
      </c>
      <c r="R319" s="9"/>
      <c r="S319"/>
      <c r="T319"/>
      <c r="U319" s="8"/>
    </row>
    <row r="320" spans="1:21" x14ac:dyDescent="0.45">
      <c r="A320">
        <v>185</v>
      </c>
      <c r="B320" t="s">
        <v>971</v>
      </c>
      <c r="C320">
        <v>0</v>
      </c>
      <c r="D320" t="s">
        <v>1621</v>
      </c>
      <c r="E320" t="s">
        <v>77</v>
      </c>
      <c r="F320" t="s">
        <v>82</v>
      </c>
      <c r="G320">
        <v>14272.665000000001</v>
      </c>
      <c r="I320">
        <v>1</v>
      </c>
      <c r="J320">
        <v>1</v>
      </c>
      <c r="N320">
        <v>1</v>
      </c>
      <c r="O320" t="s">
        <v>1538</v>
      </c>
      <c r="P320" t="s">
        <v>98</v>
      </c>
      <c r="Q320">
        <v>12372.478181818182</v>
      </c>
      <c r="R320" s="9"/>
      <c r="S320"/>
      <c r="T320"/>
      <c r="U320" s="8"/>
    </row>
    <row r="321" spans="1:21" x14ac:dyDescent="0.45">
      <c r="A321">
        <v>185</v>
      </c>
      <c r="B321" t="s">
        <v>971</v>
      </c>
      <c r="C321">
        <v>0</v>
      </c>
      <c r="D321" t="s">
        <v>1621</v>
      </c>
      <c r="E321" t="s">
        <v>77</v>
      </c>
      <c r="F321" t="s">
        <v>82</v>
      </c>
      <c r="G321">
        <v>14272.665000000001</v>
      </c>
      <c r="I321">
        <v>1</v>
      </c>
      <c r="J321">
        <v>1</v>
      </c>
      <c r="N321">
        <v>1</v>
      </c>
      <c r="O321" t="s">
        <v>1538</v>
      </c>
      <c r="P321" t="s">
        <v>98</v>
      </c>
      <c r="Q321">
        <v>12372.478181818182</v>
      </c>
      <c r="R321" s="9"/>
      <c r="S321"/>
      <c r="T321"/>
      <c r="U321" s="8"/>
    </row>
    <row r="322" spans="1:21" x14ac:dyDescent="0.45">
      <c r="A322">
        <v>185</v>
      </c>
      <c r="B322" t="s">
        <v>971</v>
      </c>
      <c r="C322">
        <v>0</v>
      </c>
      <c r="D322" t="s">
        <v>1621</v>
      </c>
      <c r="E322" t="s">
        <v>77</v>
      </c>
      <c r="F322" t="s">
        <v>82</v>
      </c>
      <c r="G322">
        <v>8646</v>
      </c>
      <c r="I322">
        <v>1</v>
      </c>
      <c r="J322">
        <v>1</v>
      </c>
      <c r="N322">
        <v>1</v>
      </c>
      <c r="O322" t="s">
        <v>1539</v>
      </c>
      <c r="P322" t="s">
        <v>98</v>
      </c>
      <c r="Q322">
        <v>12372.478181818182</v>
      </c>
      <c r="R322" s="9"/>
      <c r="S322"/>
      <c r="T322"/>
      <c r="U322" s="8"/>
    </row>
    <row r="323" spans="1:21" x14ac:dyDescent="0.45">
      <c r="A323">
        <v>185</v>
      </c>
      <c r="B323" t="s">
        <v>971</v>
      </c>
      <c r="C323">
        <v>0</v>
      </c>
      <c r="D323" t="s">
        <v>1621</v>
      </c>
      <c r="E323" t="s">
        <v>77</v>
      </c>
      <c r="F323" t="s">
        <v>82</v>
      </c>
      <c r="G323">
        <v>14272.665000000001</v>
      </c>
      <c r="I323">
        <v>1</v>
      </c>
      <c r="J323">
        <v>1</v>
      </c>
      <c r="N323">
        <v>1</v>
      </c>
      <c r="O323" t="s">
        <v>1538</v>
      </c>
      <c r="P323" t="s">
        <v>98</v>
      </c>
      <c r="Q323">
        <v>12372.478181818182</v>
      </c>
      <c r="R323" s="9"/>
      <c r="S323"/>
      <c r="T323"/>
      <c r="U323" s="8"/>
    </row>
    <row r="324" spans="1:21" x14ac:dyDescent="0.45">
      <c r="A324">
        <v>185</v>
      </c>
      <c r="B324" t="s">
        <v>971</v>
      </c>
      <c r="C324">
        <v>0</v>
      </c>
      <c r="D324" t="s">
        <v>1621</v>
      </c>
      <c r="E324" t="s">
        <v>77</v>
      </c>
      <c r="F324" t="s">
        <v>82</v>
      </c>
      <c r="G324">
        <v>14272.665000000001</v>
      </c>
      <c r="I324">
        <v>1</v>
      </c>
      <c r="J324">
        <v>1</v>
      </c>
      <c r="N324">
        <v>1</v>
      </c>
      <c r="O324" t="s">
        <v>1538</v>
      </c>
      <c r="P324" t="s">
        <v>98</v>
      </c>
      <c r="Q324">
        <v>12372.478181818182</v>
      </c>
      <c r="R324" s="9"/>
      <c r="S324"/>
      <c r="T324"/>
      <c r="U324" s="8"/>
    </row>
    <row r="325" spans="1:21" x14ac:dyDescent="0.45">
      <c r="A325">
        <v>185</v>
      </c>
      <c r="B325" t="s">
        <v>971</v>
      </c>
      <c r="C325">
        <v>0</v>
      </c>
      <c r="D325" t="s">
        <v>1621</v>
      </c>
      <c r="E325" t="s">
        <v>77</v>
      </c>
      <c r="F325" t="s">
        <v>82</v>
      </c>
      <c r="G325">
        <v>8646</v>
      </c>
      <c r="I325">
        <v>1</v>
      </c>
      <c r="J325">
        <v>1</v>
      </c>
      <c r="N325">
        <v>1</v>
      </c>
      <c r="O325" t="s">
        <v>1539</v>
      </c>
      <c r="P325" t="s">
        <v>98</v>
      </c>
      <c r="Q325">
        <v>12372.478181818182</v>
      </c>
      <c r="R325" s="9"/>
      <c r="S325"/>
      <c r="T325"/>
      <c r="U325" s="8"/>
    </row>
    <row r="326" spans="1:21" x14ac:dyDescent="0.45">
      <c r="A326">
        <v>185</v>
      </c>
      <c r="B326" t="s">
        <v>971</v>
      </c>
      <c r="C326">
        <v>0</v>
      </c>
      <c r="D326" t="s">
        <v>1621</v>
      </c>
      <c r="E326" t="s">
        <v>77</v>
      </c>
      <c r="F326" t="s">
        <v>82</v>
      </c>
      <c r="G326">
        <v>8646</v>
      </c>
      <c r="I326">
        <v>1</v>
      </c>
      <c r="J326">
        <v>1</v>
      </c>
      <c r="N326">
        <v>1</v>
      </c>
      <c r="O326" t="s">
        <v>1539</v>
      </c>
      <c r="P326" t="s">
        <v>98</v>
      </c>
      <c r="Q326">
        <v>12372.478181818182</v>
      </c>
      <c r="R326" s="9"/>
      <c r="S326"/>
      <c r="T326"/>
      <c r="U326" s="8"/>
    </row>
    <row r="327" spans="1:21" x14ac:dyDescent="0.45">
      <c r="A327">
        <v>185</v>
      </c>
      <c r="B327" t="s">
        <v>971</v>
      </c>
      <c r="C327">
        <v>0</v>
      </c>
      <c r="D327" t="s">
        <v>1621</v>
      </c>
      <c r="E327" t="s">
        <v>77</v>
      </c>
      <c r="F327" t="s">
        <v>82</v>
      </c>
      <c r="G327">
        <v>13490.6</v>
      </c>
      <c r="I327">
        <v>1</v>
      </c>
      <c r="O327" t="s">
        <v>1540</v>
      </c>
      <c r="P327" t="s">
        <v>98</v>
      </c>
      <c r="Q327">
        <v>12372.478181818182</v>
      </c>
      <c r="R327" s="9"/>
      <c r="S327"/>
      <c r="T327"/>
      <c r="U327" s="8"/>
    </row>
    <row r="328" spans="1:21" x14ac:dyDescent="0.45">
      <c r="A328">
        <v>185</v>
      </c>
      <c r="B328" t="s">
        <v>971</v>
      </c>
      <c r="C328">
        <v>0</v>
      </c>
      <c r="D328" t="s">
        <v>1621</v>
      </c>
      <c r="E328" t="s">
        <v>77</v>
      </c>
      <c r="F328" t="s">
        <v>82</v>
      </c>
      <c r="G328">
        <v>15466</v>
      </c>
      <c r="I328">
        <v>1</v>
      </c>
      <c r="O328" t="s">
        <v>1541</v>
      </c>
      <c r="P328" t="s">
        <v>98</v>
      </c>
      <c r="Q328">
        <v>12372.478181818182</v>
      </c>
      <c r="R328" s="9"/>
      <c r="S328"/>
      <c r="T328"/>
      <c r="U328" s="8"/>
    </row>
    <row r="329" spans="1:21" x14ac:dyDescent="0.45">
      <c r="A329">
        <v>185</v>
      </c>
      <c r="B329" t="s">
        <v>971</v>
      </c>
      <c r="C329">
        <v>0</v>
      </c>
      <c r="D329" t="s">
        <v>1621</v>
      </c>
      <c r="E329" t="s">
        <v>77</v>
      </c>
      <c r="F329" t="s">
        <v>82</v>
      </c>
      <c r="G329">
        <v>15466</v>
      </c>
      <c r="I329">
        <v>1</v>
      </c>
      <c r="O329" t="s">
        <v>1541</v>
      </c>
      <c r="P329" t="s">
        <v>98</v>
      </c>
      <c r="Q329">
        <v>12372.478181818182</v>
      </c>
      <c r="R329" s="9"/>
      <c r="S329"/>
      <c r="T329"/>
      <c r="U329" s="8"/>
    </row>
    <row r="330" spans="1:21" x14ac:dyDescent="0.45">
      <c r="A330">
        <v>185</v>
      </c>
      <c r="B330" t="s">
        <v>971</v>
      </c>
      <c r="C330">
        <v>0</v>
      </c>
      <c r="D330" t="s">
        <v>1621</v>
      </c>
      <c r="E330" t="s">
        <v>77</v>
      </c>
      <c r="F330" t="s">
        <v>84</v>
      </c>
      <c r="G330">
        <v>20801</v>
      </c>
      <c r="I330">
        <v>1</v>
      </c>
      <c r="J330">
        <v>1</v>
      </c>
      <c r="N330">
        <v>1</v>
      </c>
      <c r="O330" t="s">
        <v>1542</v>
      </c>
      <c r="P330" t="s">
        <v>98</v>
      </c>
      <c r="Q330">
        <v>29725.816666666666</v>
      </c>
      <c r="R330" s="9"/>
      <c r="S330"/>
      <c r="T330"/>
      <c r="U330" s="8"/>
    </row>
    <row r="331" spans="1:21" x14ac:dyDescent="0.45">
      <c r="A331">
        <v>185</v>
      </c>
      <c r="B331" t="s">
        <v>971</v>
      </c>
      <c r="C331">
        <v>0</v>
      </c>
      <c r="D331" t="s">
        <v>1621</v>
      </c>
      <c r="E331" t="s">
        <v>77</v>
      </c>
      <c r="F331" t="s">
        <v>84</v>
      </c>
      <c r="G331">
        <v>20801</v>
      </c>
      <c r="I331">
        <v>1</v>
      </c>
      <c r="J331">
        <v>1</v>
      </c>
      <c r="N331">
        <v>1</v>
      </c>
      <c r="O331" t="s">
        <v>1542</v>
      </c>
      <c r="P331" t="s">
        <v>98</v>
      </c>
      <c r="Q331">
        <v>29725.816666666666</v>
      </c>
      <c r="R331" s="9"/>
      <c r="S331"/>
      <c r="T331"/>
      <c r="U331" s="8"/>
    </row>
    <row r="332" spans="1:21" x14ac:dyDescent="0.45">
      <c r="A332">
        <v>185</v>
      </c>
      <c r="B332" t="s">
        <v>971</v>
      </c>
      <c r="C332">
        <v>0</v>
      </c>
      <c r="D332" t="s">
        <v>1621</v>
      </c>
      <c r="E332" t="s">
        <v>77</v>
      </c>
      <c r="F332" t="s">
        <v>84</v>
      </c>
      <c r="G332">
        <v>38977</v>
      </c>
      <c r="I332">
        <v>1</v>
      </c>
      <c r="O332" t="s">
        <v>1543</v>
      </c>
      <c r="P332" t="s">
        <v>98</v>
      </c>
      <c r="Q332">
        <v>29725.816666666666</v>
      </c>
      <c r="R332" s="9"/>
      <c r="S332"/>
      <c r="T332"/>
      <c r="U332" s="8"/>
    </row>
    <row r="333" spans="1:21" x14ac:dyDescent="0.45">
      <c r="A333">
        <v>185</v>
      </c>
      <c r="B333" t="s">
        <v>971</v>
      </c>
      <c r="C333">
        <v>0</v>
      </c>
      <c r="D333" t="s">
        <v>1621</v>
      </c>
      <c r="E333" t="s">
        <v>77</v>
      </c>
      <c r="F333" t="s">
        <v>84</v>
      </c>
      <c r="G333">
        <v>38977</v>
      </c>
      <c r="I333">
        <v>1</v>
      </c>
      <c r="O333" t="s">
        <v>1543</v>
      </c>
      <c r="P333" t="s">
        <v>98</v>
      </c>
      <c r="Q333">
        <v>29725.816666666666</v>
      </c>
      <c r="R333" s="9"/>
      <c r="S333"/>
      <c r="T333"/>
      <c r="U333" s="8"/>
    </row>
    <row r="334" spans="1:21" x14ac:dyDescent="0.45">
      <c r="A334">
        <v>185</v>
      </c>
      <c r="B334" t="s">
        <v>971</v>
      </c>
      <c r="C334">
        <v>0</v>
      </c>
      <c r="D334" t="s">
        <v>1621</v>
      </c>
      <c r="E334" t="s">
        <v>77</v>
      </c>
      <c r="F334" t="s">
        <v>84</v>
      </c>
      <c r="G334">
        <v>36058.9</v>
      </c>
      <c r="I334">
        <v>1</v>
      </c>
      <c r="O334" t="s">
        <v>1544</v>
      </c>
      <c r="P334" t="s">
        <v>98</v>
      </c>
      <c r="Q334">
        <v>29725.816666666666</v>
      </c>
      <c r="R334" s="9"/>
      <c r="S334"/>
      <c r="T334"/>
      <c r="U334" s="8"/>
    </row>
    <row r="335" spans="1:21" x14ac:dyDescent="0.45">
      <c r="A335">
        <v>185</v>
      </c>
      <c r="B335" t="s">
        <v>971</v>
      </c>
      <c r="C335">
        <v>0</v>
      </c>
      <c r="D335" t="s">
        <v>1621</v>
      </c>
      <c r="E335" t="s">
        <v>77</v>
      </c>
      <c r="F335" t="s">
        <v>878</v>
      </c>
      <c r="G335">
        <v>176226.76670000001</v>
      </c>
      <c r="I335">
        <v>1</v>
      </c>
      <c r="J335">
        <v>1</v>
      </c>
      <c r="N335">
        <v>1</v>
      </c>
      <c r="O335" t="s">
        <v>1545</v>
      </c>
      <c r="P335" t="s">
        <v>98</v>
      </c>
      <c r="Q335">
        <v>285889.53363999998</v>
      </c>
      <c r="R335" s="9"/>
      <c r="S335"/>
      <c r="T335"/>
      <c r="U335" s="8"/>
    </row>
    <row r="336" spans="1:21" x14ac:dyDescent="0.45">
      <c r="A336">
        <v>185</v>
      </c>
      <c r="B336" t="s">
        <v>971</v>
      </c>
      <c r="C336">
        <v>0</v>
      </c>
      <c r="D336" t="s">
        <v>1621</v>
      </c>
      <c r="E336" t="s">
        <v>77</v>
      </c>
      <c r="F336" t="s">
        <v>878</v>
      </c>
      <c r="G336">
        <v>176226.76670000001</v>
      </c>
      <c r="I336">
        <v>1</v>
      </c>
      <c r="J336">
        <v>1</v>
      </c>
      <c r="N336">
        <v>1</v>
      </c>
      <c r="O336" t="s">
        <v>1545</v>
      </c>
      <c r="P336" t="s">
        <v>98</v>
      </c>
      <c r="Q336">
        <v>285889.53363999998</v>
      </c>
      <c r="R336" s="9"/>
      <c r="S336"/>
      <c r="T336"/>
      <c r="U336" s="8"/>
    </row>
    <row r="337" spans="1:21" x14ac:dyDescent="0.45">
      <c r="A337">
        <v>185</v>
      </c>
      <c r="B337" t="s">
        <v>971</v>
      </c>
      <c r="C337">
        <v>0</v>
      </c>
      <c r="D337" t="s">
        <v>1621</v>
      </c>
      <c r="E337" t="s">
        <v>77</v>
      </c>
      <c r="F337" t="s">
        <v>878</v>
      </c>
      <c r="G337">
        <v>112931</v>
      </c>
      <c r="I337">
        <v>1</v>
      </c>
      <c r="J337">
        <v>1</v>
      </c>
      <c r="N337">
        <v>1</v>
      </c>
      <c r="O337" t="s">
        <v>1546</v>
      </c>
      <c r="P337" t="s">
        <v>98</v>
      </c>
      <c r="Q337">
        <v>285889.53363999998</v>
      </c>
      <c r="R337" s="9"/>
      <c r="S337"/>
      <c r="T337"/>
      <c r="U337" s="8"/>
    </row>
    <row r="338" spans="1:21" x14ac:dyDescent="0.45">
      <c r="A338">
        <v>185</v>
      </c>
      <c r="B338" t="s">
        <v>971</v>
      </c>
      <c r="C338">
        <v>0</v>
      </c>
      <c r="D338" t="s">
        <v>1621</v>
      </c>
      <c r="E338" t="s">
        <v>77</v>
      </c>
      <c r="F338" t="s">
        <v>878</v>
      </c>
      <c r="G338">
        <v>301607.11829999997</v>
      </c>
      <c r="I338">
        <v>1</v>
      </c>
      <c r="J338">
        <v>1</v>
      </c>
      <c r="N338">
        <v>1</v>
      </c>
      <c r="O338" t="s">
        <v>1547</v>
      </c>
      <c r="P338" t="s">
        <v>98</v>
      </c>
      <c r="Q338">
        <v>285889.53363999998</v>
      </c>
      <c r="R338" s="9"/>
      <c r="S338"/>
      <c r="T338"/>
      <c r="U338" s="8"/>
    </row>
    <row r="339" spans="1:21" x14ac:dyDescent="0.45">
      <c r="A339">
        <v>185</v>
      </c>
      <c r="B339" t="s">
        <v>971</v>
      </c>
      <c r="C339">
        <v>0</v>
      </c>
      <c r="D339" t="s">
        <v>1621</v>
      </c>
      <c r="E339" t="s">
        <v>77</v>
      </c>
      <c r="F339" t="s">
        <v>878</v>
      </c>
      <c r="G339">
        <v>237360.43539999999</v>
      </c>
      <c r="I339">
        <v>1</v>
      </c>
      <c r="J339">
        <v>1</v>
      </c>
      <c r="N339">
        <v>1</v>
      </c>
      <c r="O339" t="s">
        <v>1548</v>
      </c>
      <c r="P339" t="s">
        <v>98</v>
      </c>
      <c r="Q339">
        <v>285889.53363999998</v>
      </c>
      <c r="R339" s="9"/>
      <c r="S339"/>
      <c r="T339"/>
      <c r="U339" s="8"/>
    </row>
    <row r="340" spans="1:21" x14ac:dyDescent="0.45">
      <c r="A340">
        <v>185</v>
      </c>
      <c r="B340" t="s">
        <v>971</v>
      </c>
      <c r="C340">
        <v>0</v>
      </c>
      <c r="D340" t="s">
        <v>1621</v>
      </c>
      <c r="E340" t="s">
        <v>77</v>
      </c>
      <c r="F340" t="s">
        <v>878</v>
      </c>
      <c r="G340">
        <v>323561</v>
      </c>
      <c r="I340">
        <v>1</v>
      </c>
      <c r="J340">
        <v>1</v>
      </c>
      <c r="N340">
        <v>1</v>
      </c>
      <c r="O340" t="s">
        <v>1549</v>
      </c>
      <c r="P340" t="s">
        <v>98</v>
      </c>
      <c r="Q340">
        <v>285889.53363999998</v>
      </c>
      <c r="R340" s="9"/>
      <c r="S340"/>
      <c r="T340"/>
      <c r="U340" s="8"/>
    </row>
    <row r="341" spans="1:21" x14ac:dyDescent="0.45">
      <c r="A341">
        <v>185</v>
      </c>
      <c r="B341" t="s">
        <v>971</v>
      </c>
      <c r="C341">
        <v>0</v>
      </c>
      <c r="D341" t="s">
        <v>1621</v>
      </c>
      <c r="E341" t="s">
        <v>77</v>
      </c>
      <c r="F341" t="s">
        <v>878</v>
      </c>
      <c r="G341">
        <v>158541</v>
      </c>
      <c r="I341">
        <v>1</v>
      </c>
      <c r="J341">
        <v>1</v>
      </c>
      <c r="N341">
        <v>1</v>
      </c>
      <c r="O341" t="s">
        <v>1550</v>
      </c>
      <c r="P341" t="s">
        <v>98</v>
      </c>
      <c r="Q341">
        <v>285889.53363999998</v>
      </c>
      <c r="R341" s="9"/>
      <c r="S341"/>
      <c r="T341"/>
      <c r="U341" s="8"/>
    </row>
    <row r="342" spans="1:21" x14ac:dyDescent="0.45">
      <c r="A342">
        <v>185</v>
      </c>
      <c r="B342" t="s">
        <v>971</v>
      </c>
      <c r="C342">
        <v>0</v>
      </c>
      <c r="D342" t="s">
        <v>1621</v>
      </c>
      <c r="E342" t="s">
        <v>77</v>
      </c>
      <c r="F342" t="s">
        <v>878</v>
      </c>
      <c r="G342">
        <v>549180</v>
      </c>
      <c r="I342">
        <v>1</v>
      </c>
      <c r="O342" t="s">
        <v>1551</v>
      </c>
      <c r="P342" t="s">
        <v>98</v>
      </c>
      <c r="Q342">
        <v>285889.53363999998</v>
      </c>
      <c r="R342" s="9"/>
      <c r="S342"/>
      <c r="T342"/>
      <c r="U342" s="8"/>
    </row>
    <row r="343" spans="1:21" x14ac:dyDescent="0.45">
      <c r="A343">
        <v>185</v>
      </c>
      <c r="B343" t="s">
        <v>971</v>
      </c>
      <c r="C343">
        <v>0</v>
      </c>
      <c r="D343" t="s">
        <v>1621</v>
      </c>
      <c r="E343" t="s">
        <v>77</v>
      </c>
      <c r="F343" t="s">
        <v>878</v>
      </c>
      <c r="G343">
        <v>357324</v>
      </c>
      <c r="I343">
        <v>1</v>
      </c>
      <c r="O343" t="s">
        <v>1552</v>
      </c>
      <c r="P343" t="s">
        <v>98</v>
      </c>
      <c r="Q343">
        <v>285889.53363999998</v>
      </c>
      <c r="R343" s="9"/>
      <c r="S343"/>
      <c r="T343"/>
      <c r="U343" s="8"/>
    </row>
    <row r="344" spans="1:21" x14ac:dyDescent="0.45">
      <c r="A344">
        <v>185</v>
      </c>
      <c r="B344" t="s">
        <v>971</v>
      </c>
      <c r="C344">
        <v>0</v>
      </c>
      <c r="D344" t="s">
        <v>1621</v>
      </c>
      <c r="E344" t="s">
        <v>77</v>
      </c>
      <c r="F344" t="s">
        <v>878</v>
      </c>
      <c r="G344">
        <v>333049.96999999997</v>
      </c>
      <c r="I344">
        <v>1</v>
      </c>
      <c r="O344" t="s">
        <v>1553</v>
      </c>
      <c r="P344" t="s">
        <v>98</v>
      </c>
      <c r="Q344">
        <v>285889.53363999998</v>
      </c>
      <c r="R344" s="9"/>
      <c r="S344"/>
      <c r="T344"/>
      <c r="U344" s="8"/>
    </row>
    <row r="345" spans="1:21" x14ac:dyDescent="0.45">
      <c r="A345">
        <v>185</v>
      </c>
      <c r="B345" t="s">
        <v>971</v>
      </c>
      <c r="C345">
        <v>0</v>
      </c>
      <c r="D345" t="s">
        <v>1621</v>
      </c>
      <c r="E345" t="s">
        <v>77</v>
      </c>
      <c r="F345" t="s">
        <v>878</v>
      </c>
      <c r="G345">
        <v>589962.93999999994</v>
      </c>
      <c r="I345">
        <v>1</v>
      </c>
      <c r="O345" t="s">
        <v>1554</v>
      </c>
      <c r="P345" t="s">
        <v>98</v>
      </c>
      <c r="Q345">
        <v>285889.53363999998</v>
      </c>
      <c r="R345" s="9"/>
      <c r="S345"/>
      <c r="T345"/>
      <c r="U345" s="8"/>
    </row>
    <row r="346" spans="1:21" x14ac:dyDescent="0.45">
      <c r="A346">
        <v>185</v>
      </c>
      <c r="B346" t="s">
        <v>971</v>
      </c>
      <c r="C346">
        <v>0</v>
      </c>
      <c r="D346" t="s">
        <v>1621</v>
      </c>
      <c r="E346" t="s">
        <v>77</v>
      </c>
      <c r="F346" t="s">
        <v>878</v>
      </c>
      <c r="G346">
        <v>298057.09000000003</v>
      </c>
      <c r="I346">
        <v>1</v>
      </c>
      <c r="O346" t="s">
        <v>1555</v>
      </c>
      <c r="P346" t="s">
        <v>98</v>
      </c>
      <c r="Q346">
        <v>285889.53363999998</v>
      </c>
      <c r="R346" s="9"/>
      <c r="S346"/>
      <c r="T346"/>
      <c r="U346" s="8"/>
    </row>
    <row r="347" spans="1:21" x14ac:dyDescent="0.45">
      <c r="A347">
        <v>185</v>
      </c>
      <c r="B347" t="s">
        <v>971</v>
      </c>
      <c r="C347">
        <v>0</v>
      </c>
      <c r="D347" t="s">
        <v>1621</v>
      </c>
      <c r="E347" t="s">
        <v>77</v>
      </c>
      <c r="F347" t="s">
        <v>878</v>
      </c>
      <c r="G347">
        <v>133723.48000000001</v>
      </c>
      <c r="I347">
        <v>1</v>
      </c>
      <c r="O347" t="s">
        <v>1556</v>
      </c>
      <c r="P347" t="s">
        <v>98</v>
      </c>
      <c r="Q347">
        <v>285889.53363999998</v>
      </c>
      <c r="R347" s="9"/>
      <c r="S347"/>
      <c r="T347"/>
      <c r="U347" s="8"/>
    </row>
    <row r="348" spans="1:21" x14ac:dyDescent="0.45">
      <c r="A348">
        <v>185</v>
      </c>
      <c r="B348" t="s">
        <v>971</v>
      </c>
      <c r="C348">
        <v>0</v>
      </c>
      <c r="D348" t="s">
        <v>1621</v>
      </c>
      <c r="E348" t="s">
        <v>77</v>
      </c>
      <c r="F348" t="s">
        <v>81</v>
      </c>
      <c r="G348">
        <v>59540.964999999997</v>
      </c>
      <c r="I348">
        <v>1</v>
      </c>
      <c r="J348">
        <v>1</v>
      </c>
      <c r="N348">
        <v>1</v>
      </c>
      <c r="O348" t="s">
        <v>1557</v>
      </c>
      <c r="P348" t="s">
        <v>98</v>
      </c>
      <c r="Q348">
        <v>58189.921730769231</v>
      </c>
      <c r="R348" s="9"/>
      <c r="S348"/>
      <c r="T348"/>
      <c r="U348" s="8"/>
    </row>
    <row r="349" spans="1:21" x14ac:dyDescent="0.45">
      <c r="A349">
        <v>185</v>
      </c>
      <c r="B349" t="s">
        <v>971</v>
      </c>
      <c r="C349">
        <v>0</v>
      </c>
      <c r="D349" t="s">
        <v>1621</v>
      </c>
      <c r="E349" t="s">
        <v>77</v>
      </c>
      <c r="F349" t="s">
        <v>81</v>
      </c>
      <c r="G349">
        <v>59540.964999999997</v>
      </c>
      <c r="I349">
        <v>1</v>
      </c>
      <c r="J349">
        <v>1</v>
      </c>
      <c r="N349">
        <v>1</v>
      </c>
      <c r="O349" t="s">
        <v>1557</v>
      </c>
      <c r="P349" t="s">
        <v>98</v>
      </c>
      <c r="Q349">
        <v>58189.921730769231</v>
      </c>
      <c r="R349" s="9"/>
      <c r="S349"/>
      <c r="T349"/>
      <c r="U349" s="8"/>
    </row>
    <row r="350" spans="1:21" x14ac:dyDescent="0.45">
      <c r="A350">
        <v>185</v>
      </c>
      <c r="B350" t="s">
        <v>971</v>
      </c>
      <c r="C350">
        <v>0</v>
      </c>
      <c r="D350" t="s">
        <v>1621</v>
      </c>
      <c r="E350" t="s">
        <v>77</v>
      </c>
      <c r="F350" t="s">
        <v>81</v>
      </c>
      <c r="G350">
        <v>49257</v>
      </c>
      <c r="I350">
        <v>1</v>
      </c>
      <c r="J350">
        <v>1</v>
      </c>
      <c r="N350">
        <v>1</v>
      </c>
      <c r="O350" t="s">
        <v>1558</v>
      </c>
      <c r="P350" t="s">
        <v>98</v>
      </c>
      <c r="Q350">
        <v>58189.921730769231</v>
      </c>
      <c r="R350" s="9"/>
      <c r="S350"/>
      <c r="T350"/>
      <c r="U350" s="8"/>
    </row>
    <row r="351" spans="1:21" x14ac:dyDescent="0.45">
      <c r="A351">
        <v>185</v>
      </c>
      <c r="B351" t="s">
        <v>971</v>
      </c>
      <c r="C351">
        <v>0</v>
      </c>
      <c r="D351" t="s">
        <v>1621</v>
      </c>
      <c r="E351" t="s">
        <v>77</v>
      </c>
      <c r="F351" t="s">
        <v>81</v>
      </c>
      <c r="G351">
        <v>61113.69</v>
      </c>
      <c r="I351">
        <v>1</v>
      </c>
      <c r="J351">
        <v>1</v>
      </c>
      <c r="N351">
        <v>1</v>
      </c>
      <c r="O351" t="s">
        <v>1559</v>
      </c>
      <c r="P351" t="s">
        <v>98</v>
      </c>
      <c r="Q351">
        <v>58189.921730769231</v>
      </c>
      <c r="R351" s="9"/>
      <c r="S351"/>
      <c r="T351"/>
      <c r="U351" s="8"/>
    </row>
    <row r="352" spans="1:21" x14ac:dyDescent="0.45">
      <c r="A352">
        <v>185</v>
      </c>
      <c r="B352" t="s">
        <v>971</v>
      </c>
      <c r="C352">
        <v>0</v>
      </c>
      <c r="D352" t="s">
        <v>1621</v>
      </c>
      <c r="E352" t="s">
        <v>77</v>
      </c>
      <c r="F352" t="s">
        <v>81</v>
      </c>
      <c r="G352">
        <v>59540.964999999997</v>
      </c>
      <c r="I352">
        <v>1</v>
      </c>
      <c r="J352">
        <v>1</v>
      </c>
      <c r="N352">
        <v>1</v>
      </c>
      <c r="O352" t="s">
        <v>1557</v>
      </c>
      <c r="P352" t="s">
        <v>98</v>
      </c>
      <c r="Q352">
        <v>58189.921730769231</v>
      </c>
      <c r="R352" s="9"/>
      <c r="S352"/>
      <c r="T352"/>
      <c r="U352" s="8"/>
    </row>
    <row r="353" spans="1:21" x14ac:dyDescent="0.45">
      <c r="A353">
        <v>185</v>
      </c>
      <c r="B353" t="s">
        <v>971</v>
      </c>
      <c r="C353">
        <v>0</v>
      </c>
      <c r="D353" t="s">
        <v>1621</v>
      </c>
      <c r="E353" t="s">
        <v>77</v>
      </c>
      <c r="F353" t="s">
        <v>81</v>
      </c>
      <c r="G353">
        <v>49259</v>
      </c>
      <c r="I353">
        <v>1</v>
      </c>
      <c r="J353">
        <v>1</v>
      </c>
      <c r="N353">
        <v>1</v>
      </c>
      <c r="O353" t="s">
        <v>1560</v>
      </c>
      <c r="P353" t="s">
        <v>98</v>
      </c>
      <c r="Q353">
        <v>58189.921730769231</v>
      </c>
      <c r="R353" s="9"/>
      <c r="S353"/>
      <c r="T353"/>
      <c r="U353" s="8"/>
    </row>
    <row r="354" spans="1:21" x14ac:dyDescent="0.45">
      <c r="A354">
        <v>185</v>
      </c>
      <c r="B354" t="s">
        <v>971</v>
      </c>
      <c r="C354">
        <v>0</v>
      </c>
      <c r="D354" t="s">
        <v>1621</v>
      </c>
      <c r="E354" t="s">
        <v>77</v>
      </c>
      <c r="F354" t="s">
        <v>81</v>
      </c>
      <c r="G354">
        <v>49259</v>
      </c>
      <c r="I354">
        <v>1</v>
      </c>
      <c r="J354">
        <v>1</v>
      </c>
      <c r="N354">
        <v>1</v>
      </c>
      <c r="O354" t="s">
        <v>1560</v>
      </c>
      <c r="P354" t="s">
        <v>98</v>
      </c>
      <c r="Q354">
        <v>58189.921730769231</v>
      </c>
      <c r="R354" s="9"/>
      <c r="S354"/>
      <c r="T354"/>
      <c r="U354" s="8"/>
    </row>
    <row r="355" spans="1:21" x14ac:dyDescent="0.45">
      <c r="A355">
        <v>185</v>
      </c>
      <c r="B355" t="s">
        <v>971</v>
      </c>
      <c r="C355">
        <v>0</v>
      </c>
      <c r="D355" t="s">
        <v>1621</v>
      </c>
      <c r="E355" t="s">
        <v>77</v>
      </c>
      <c r="F355" t="s">
        <v>81</v>
      </c>
      <c r="G355">
        <v>10872</v>
      </c>
      <c r="I355">
        <v>1</v>
      </c>
      <c r="O355" t="s">
        <v>1561</v>
      </c>
      <c r="P355" t="s">
        <v>98</v>
      </c>
      <c r="Q355">
        <v>58189.921730769231</v>
      </c>
      <c r="R355" s="9"/>
      <c r="S355"/>
      <c r="T355"/>
      <c r="U355" s="8"/>
    </row>
    <row r="356" spans="1:21" x14ac:dyDescent="0.45">
      <c r="A356">
        <v>185</v>
      </c>
      <c r="B356" t="s">
        <v>971</v>
      </c>
      <c r="C356">
        <v>0</v>
      </c>
      <c r="D356" t="s">
        <v>1621</v>
      </c>
      <c r="E356" t="s">
        <v>77</v>
      </c>
      <c r="F356" t="s">
        <v>81</v>
      </c>
      <c r="G356">
        <v>10806</v>
      </c>
      <c r="I356">
        <v>1</v>
      </c>
      <c r="O356" t="s">
        <v>1562</v>
      </c>
      <c r="P356" t="s">
        <v>98</v>
      </c>
      <c r="Q356">
        <v>58189.921730769231</v>
      </c>
      <c r="R356" s="9"/>
      <c r="S356"/>
      <c r="T356"/>
      <c r="U356" s="8"/>
    </row>
    <row r="357" spans="1:21" x14ac:dyDescent="0.45">
      <c r="A357">
        <v>185</v>
      </c>
      <c r="B357" t="s">
        <v>971</v>
      </c>
      <c r="C357">
        <v>0</v>
      </c>
      <c r="D357" t="s">
        <v>1621</v>
      </c>
      <c r="E357" t="s">
        <v>77</v>
      </c>
      <c r="F357" t="s">
        <v>81</v>
      </c>
      <c r="G357">
        <v>99830</v>
      </c>
      <c r="I357">
        <v>1</v>
      </c>
      <c r="O357" t="s">
        <v>1563</v>
      </c>
      <c r="P357" t="s">
        <v>98</v>
      </c>
      <c r="Q357">
        <v>58189.921730769231</v>
      </c>
      <c r="R357" s="9"/>
      <c r="S357"/>
      <c r="T357"/>
      <c r="U357" s="8"/>
    </row>
    <row r="358" spans="1:21" x14ac:dyDescent="0.45">
      <c r="A358">
        <v>185</v>
      </c>
      <c r="B358" t="s">
        <v>971</v>
      </c>
      <c r="C358">
        <v>0</v>
      </c>
      <c r="D358" t="s">
        <v>1621</v>
      </c>
      <c r="E358" t="s">
        <v>77</v>
      </c>
      <c r="F358" t="s">
        <v>81</v>
      </c>
      <c r="G358">
        <v>99830.7</v>
      </c>
      <c r="I358">
        <v>1</v>
      </c>
      <c r="O358" t="s">
        <v>1564</v>
      </c>
      <c r="P358" t="s">
        <v>98</v>
      </c>
      <c r="Q358">
        <v>58189.921730769231</v>
      </c>
      <c r="R358" s="9"/>
      <c r="S358"/>
      <c r="T358"/>
      <c r="U358" s="8"/>
    </row>
    <row r="359" spans="1:21" x14ac:dyDescent="0.45">
      <c r="A359">
        <v>233</v>
      </c>
      <c r="B359" t="s">
        <v>1127</v>
      </c>
      <c r="C359">
        <v>0</v>
      </c>
      <c r="D359" t="s">
        <v>1622</v>
      </c>
      <c r="E359" t="s">
        <v>77</v>
      </c>
      <c r="F359" t="s">
        <v>74</v>
      </c>
      <c r="G359">
        <v>768011.21</v>
      </c>
      <c r="I359">
        <v>1</v>
      </c>
      <c r="O359" t="s">
        <v>1565</v>
      </c>
      <c r="P359" t="s">
        <v>98</v>
      </c>
      <c r="Q359">
        <v>555753.45692307688</v>
      </c>
      <c r="R359" s="9"/>
      <c r="S359"/>
      <c r="T359"/>
      <c r="U359" s="8"/>
    </row>
    <row r="360" spans="1:21" x14ac:dyDescent="0.45">
      <c r="A360">
        <v>233</v>
      </c>
      <c r="B360" t="s">
        <v>1127</v>
      </c>
      <c r="C360">
        <v>0</v>
      </c>
      <c r="D360" t="s">
        <v>1622</v>
      </c>
      <c r="E360" t="s">
        <v>77</v>
      </c>
      <c r="F360" t="s">
        <v>74</v>
      </c>
      <c r="G360">
        <v>766251.51</v>
      </c>
      <c r="I360">
        <v>1</v>
      </c>
      <c r="O360" t="s">
        <v>1566</v>
      </c>
      <c r="P360" t="s">
        <v>98</v>
      </c>
      <c r="Q360">
        <v>555753.45692307688</v>
      </c>
      <c r="R360" s="9"/>
      <c r="S360"/>
      <c r="T360"/>
      <c r="U360" s="8"/>
    </row>
    <row r="361" spans="1:21" x14ac:dyDescent="0.45">
      <c r="A361">
        <v>233</v>
      </c>
      <c r="B361" t="s">
        <v>1127</v>
      </c>
      <c r="C361">
        <v>0</v>
      </c>
      <c r="D361" t="s">
        <v>1622</v>
      </c>
      <c r="E361" t="s">
        <v>77</v>
      </c>
      <c r="F361" t="s">
        <v>74</v>
      </c>
      <c r="G361">
        <v>768011.21</v>
      </c>
      <c r="I361">
        <v>1</v>
      </c>
      <c r="O361" t="s">
        <v>1565</v>
      </c>
      <c r="P361" t="s">
        <v>98</v>
      </c>
      <c r="Q361">
        <v>555753.45692307688</v>
      </c>
      <c r="R361" s="9"/>
      <c r="S361"/>
      <c r="T361"/>
      <c r="U361" s="8"/>
    </row>
    <row r="362" spans="1:21" x14ac:dyDescent="0.45">
      <c r="A362">
        <v>233</v>
      </c>
      <c r="B362" t="s">
        <v>1127</v>
      </c>
      <c r="C362">
        <v>0</v>
      </c>
      <c r="D362" t="s">
        <v>1622</v>
      </c>
      <c r="E362" t="s">
        <v>77</v>
      </c>
      <c r="F362" t="s">
        <v>74</v>
      </c>
      <c r="G362">
        <v>574950</v>
      </c>
      <c r="I362">
        <v>1</v>
      </c>
      <c r="O362" t="s">
        <v>1567</v>
      </c>
      <c r="P362" t="s">
        <v>98</v>
      </c>
      <c r="Q362">
        <v>555753.45692307688</v>
      </c>
      <c r="R362" s="9"/>
      <c r="S362"/>
      <c r="T362"/>
      <c r="U362" s="8"/>
    </row>
    <row r="363" spans="1:21" x14ac:dyDescent="0.45">
      <c r="A363">
        <v>233</v>
      </c>
      <c r="B363" t="s">
        <v>1127</v>
      </c>
      <c r="C363">
        <v>0</v>
      </c>
      <c r="D363" t="s">
        <v>1622</v>
      </c>
      <c r="E363" t="s">
        <v>77</v>
      </c>
      <c r="F363" t="s">
        <v>74</v>
      </c>
      <c r="G363">
        <v>573190.63</v>
      </c>
      <c r="I363">
        <v>1</v>
      </c>
      <c r="O363" t="s">
        <v>1568</v>
      </c>
      <c r="P363" t="s">
        <v>98</v>
      </c>
      <c r="Q363">
        <v>555753.45692307688</v>
      </c>
      <c r="R363" s="9"/>
      <c r="S363"/>
      <c r="T363"/>
      <c r="U363" s="8"/>
    </row>
    <row r="364" spans="1:21" x14ac:dyDescent="0.45">
      <c r="A364">
        <v>233</v>
      </c>
      <c r="B364" t="s">
        <v>1127</v>
      </c>
      <c r="C364">
        <v>0</v>
      </c>
      <c r="D364" t="s">
        <v>1622</v>
      </c>
      <c r="E364" t="s">
        <v>77</v>
      </c>
      <c r="F364" t="s">
        <v>74</v>
      </c>
      <c r="G364">
        <v>574950</v>
      </c>
      <c r="I364">
        <v>1</v>
      </c>
      <c r="O364" t="s">
        <v>1567</v>
      </c>
      <c r="P364" t="s">
        <v>98</v>
      </c>
      <c r="Q364">
        <v>555753.45692307688</v>
      </c>
      <c r="R364" s="9"/>
      <c r="S364"/>
      <c r="T364"/>
      <c r="U364" s="8"/>
    </row>
    <row r="365" spans="1:21" x14ac:dyDescent="0.45">
      <c r="A365">
        <v>233</v>
      </c>
      <c r="B365" t="s">
        <v>1127</v>
      </c>
      <c r="C365">
        <v>0</v>
      </c>
      <c r="D365" t="s">
        <v>1622</v>
      </c>
      <c r="E365" t="s">
        <v>77</v>
      </c>
      <c r="F365" t="s">
        <v>74</v>
      </c>
      <c r="G365">
        <v>193060.88</v>
      </c>
      <c r="I365">
        <v>1</v>
      </c>
      <c r="O365" t="s">
        <v>1569</v>
      </c>
      <c r="P365" t="s">
        <v>98</v>
      </c>
      <c r="Q365">
        <v>555753.45692307688</v>
      </c>
      <c r="R365" s="9"/>
      <c r="S365"/>
      <c r="T365"/>
      <c r="U365" s="8"/>
    </row>
    <row r="366" spans="1:21" x14ac:dyDescent="0.45">
      <c r="A366">
        <v>233</v>
      </c>
      <c r="B366" t="s">
        <v>1127</v>
      </c>
      <c r="C366">
        <v>0</v>
      </c>
      <c r="D366" t="s">
        <v>1622</v>
      </c>
      <c r="E366" t="s">
        <v>77</v>
      </c>
      <c r="F366" t="s">
        <v>74</v>
      </c>
      <c r="G366">
        <v>768011.21</v>
      </c>
      <c r="I366">
        <v>1</v>
      </c>
      <c r="O366" t="s">
        <v>1565</v>
      </c>
      <c r="P366" t="s">
        <v>98</v>
      </c>
      <c r="Q366">
        <v>555753.45692307688</v>
      </c>
      <c r="R366" s="9"/>
      <c r="S366"/>
      <c r="T366"/>
      <c r="U366" s="8"/>
    </row>
    <row r="367" spans="1:21" x14ac:dyDescent="0.45">
      <c r="A367">
        <v>233</v>
      </c>
      <c r="B367" t="s">
        <v>1127</v>
      </c>
      <c r="C367">
        <v>0</v>
      </c>
      <c r="D367" t="s">
        <v>1622</v>
      </c>
      <c r="E367" t="s">
        <v>77</v>
      </c>
      <c r="F367" t="s">
        <v>74</v>
      </c>
      <c r="G367">
        <v>766251.51</v>
      </c>
      <c r="I367">
        <v>1</v>
      </c>
      <c r="O367" t="s">
        <v>1566</v>
      </c>
      <c r="P367" t="s">
        <v>98</v>
      </c>
      <c r="Q367">
        <v>555753.45692307688</v>
      </c>
      <c r="R367" s="9"/>
      <c r="S367"/>
      <c r="T367"/>
      <c r="U367" s="8"/>
    </row>
    <row r="368" spans="1:21" x14ac:dyDescent="0.45">
      <c r="A368">
        <v>233</v>
      </c>
      <c r="B368" t="s">
        <v>1127</v>
      </c>
      <c r="C368">
        <v>0</v>
      </c>
      <c r="D368" t="s">
        <v>1622</v>
      </c>
      <c r="E368" t="s">
        <v>77</v>
      </c>
      <c r="F368" t="s">
        <v>74</v>
      </c>
      <c r="G368">
        <v>768011.21</v>
      </c>
      <c r="I368">
        <v>1</v>
      </c>
      <c r="O368" t="s">
        <v>1565</v>
      </c>
      <c r="P368" t="s">
        <v>98</v>
      </c>
      <c r="Q368">
        <v>555753.45692307688</v>
      </c>
      <c r="R368" s="9"/>
      <c r="S368"/>
      <c r="T368"/>
      <c r="U368" s="8"/>
    </row>
    <row r="369" spans="1:21" x14ac:dyDescent="0.45">
      <c r="A369">
        <v>233</v>
      </c>
      <c r="B369" t="s">
        <v>1127</v>
      </c>
      <c r="C369">
        <v>0</v>
      </c>
      <c r="D369" t="s">
        <v>1622</v>
      </c>
      <c r="E369" t="s">
        <v>77</v>
      </c>
      <c r="F369" t="s">
        <v>74</v>
      </c>
      <c r="G369">
        <v>574950</v>
      </c>
      <c r="I369">
        <v>1</v>
      </c>
      <c r="O369" t="s">
        <v>1567</v>
      </c>
      <c r="P369" t="s">
        <v>98</v>
      </c>
      <c r="Q369">
        <v>555753.45692307688</v>
      </c>
      <c r="R369" s="9"/>
      <c r="S369"/>
      <c r="T369"/>
      <c r="U369" s="8"/>
    </row>
    <row r="370" spans="1:21" x14ac:dyDescent="0.45">
      <c r="A370">
        <v>233</v>
      </c>
      <c r="B370" t="s">
        <v>1127</v>
      </c>
      <c r="C370">
        <v>0</v>
      </c>
      <c r="D370" t="s">
        <v>1622</v>
      </c>
      <c r="E370" t="s">
        <v>77</v>
      </c>
      <c r="F370" t="s">
        <v>74</v>
      </c>
      <c r="G370">
        <v>573190.63</v>
      </c>
      <c r="I370">
        <v>1</v>
      </c>
      <c r="O370" t="s">
        <v>1568</v>
      </c>
      <c r="P370" t="s">
        <v>98</v>
      </c>
      <c r="Q370">
        <v>555753.45692307688</v>
      </c>
      <c r="R370" s="9"/>
      <c r="S370"/>
      <c r="T370"/>
      <c r="U370" s="8"/>
    </row>
    <row r="371" spans="1:21" x14ac:dyDescent="0.45">
      <c r="A371">
        <v>233</v>
      </c>
      <c r="B371" t="s">
        <v>1127</v>
      </c>
      <c r="C371">
        <v>0</v>
      </c>
      <c r="D371" t="s">
        <v>1622</v>
      </c>
      <c r="E371" t="s">
        <v>77</v>
      </c>
      <c r="F371" t="s">
        <v>74</v>
      </c>
      <c r="G371">
        <v>574950</v>
      </c>
      <c r="I371">
        <v>1</v>
      </c>
      <c r="O371" t="s">
        <v>1567</v>
      </c>
      <c r="P371" t="s">
        <v>98</v>
      </c>
      <c r="Q371">
        <v>555753.45692307688</v>
      </c>
      <c r="R371" s="9"/>
      <c r="S371"/>
      <c r="T371"/>
      <c r="U371" s="8"/>
    </row>
    <row r="372" spans="1:21" x14ac:dyDescent="0.45">
      <c r="A372">
        <v>233</v>
      </c>
      <c r="B372" t="s">
        <v>1127</v>
      </c>
      <c r="C372">
        <v>0</v>
      </c>
      <c r="D372" t="s">
        <v>1622</v>
      </c>
      <c r="E372" t="s">
        <v>77</v>
      </c>
      <c r="F372" t="s">
        <v>74</v>
      </c>
      <c r="G372">
        <v>193060.88</v>
      </c>
      <c r="I372">
        <v>1</v>
      </c>
      <c r="O372" t="s">
        <v>1569</v>
      </c>
      <c r="P372" t="s">
        <v>98</v>
      </c>
      <c r="Q372">
        <v>555753.45692307688</v>
      </c>
      <c r="R372" s="9"/>
      <c r="S372"/>
      <c r="T372"/>
      <c r="U372" s="8"/>
    </row>
    <row r="373" spans="1:21" x14ac:dyDescent="0.45">
      <c r="A373">
        <v>247</v>
      </c>
      <c r="B373" t="s">
        <v>1209</v>
      </c>
      <c r="C373">
        <v>0</v>
      </c>
      <c r="D373" t="s">
        <v>1620</v>
      </c>
      <c r="E373" t="s">
        <v>77</v>
      </c>
      <c r="F373" t="s">
        <v>74</v>
      </c>
      <c r="G373">
        <v>399124</v>
      </c>
      <c r="I373">
        <v>1</v>
      </c>
      <c r="J373">
        <v>1</v>
      </c>
      <c r="O373" t="s">
        <v>1570</v>
      </c>
      <c r="P373" t="s">
        <v>98</v>
      </c>
      <c r="Q373">
        <v>429400.45</v>
      </c>
      <c r="R373" s="9"/>
      <c r="S373"/>
      <c r="T373"/>
      <c r="U373" s="8"/>
    </row>
    <row r="374" spans="1:21" x14ac:dyDescent="0.45">
      <c r="A374">
        <v>252</v>
      </c>
      <c r="B374" t="s">
        <v>1242</v>
      </c>
      <c r="C374">
        <v>0</v>
      </c>
      <c r="D374" t="s">
        <v>1623</v>
      </c>
      <c r="E374" t="s">
        <v>77</v>
      </c>
      <c r="F374" t="s">
        <v>74</v>
      </c>
      <c r="G374">
        <v>1097224</v>
      </c>
      <c r="I374">
        <v>1</v>
      </c>
      <c r="N374">
        <v>1</v>
      </c>
      <c r="O374" t="s">
        <v>1571</v>
      </c>
      <c r="P374" t="s">
        <v>98</v>
      </c>
      <c r="Q374">
        <v>414718.27272727271</v>
      </c>
      <c r="R374" s="9"/>
      <c r="S374"/>
      <c r="T374"/>
      <c r="U374" s="8"/>
    </row>
    <row r="375" spans="1:21" x14ac:dyDescent="0.45">
      <c r="A375">
        <v>252</v>
      </c>
      <c r="B375" t="s">
        <v>1242</v>
      </c>
      <c r="C375">
        <v>0</v>
      </c>
      <c r="D375" t="s">
        <v>1623</v>
      </c>
      <c r="E375" t="s">
        <v>77</v>
      </c>
      <c r="F375" t="s">
        <v>74</v>
      </c>
      <c r="G375">
        <v>729678</v>
      </c>
      <c r="I375">
        <v>1</v>
      </c>
      <c r="M375">
        <v>1</v>
      </c>
      <c r="O375" t="s">
        <v>1572</v>
      </c>
      <c r="P375" t="s">
        <v>98</v>
      </c>
      <c r="Q375">
        <v>414718.27272727271</v>
      </c>
      <c r="R375" s="9"/>
      <c r="S375"/>
      <c r="T375"/>
      <c r="U375" s="8"/>
    </row>
    <row r="376" spans="1:21" x14ac:dyDescent="0.45">
      <c r="A376">
        <v>252</v>
      </c>
      <c r="B376" t="s">
        <v>1242</v>
      </c>
      <c r="C376">
        <v>0</v>
      </c>
      <c r="D376" t="s">
        <v>1623</v>
      </c>
      <c r="E376" t="s">
        <v>77</v>
      </c>
      <c r="F376" t="s">
        <v>74</v>
      </c>
      <c r="G376">
        <v>715153</v>
      </c>
      <c r="I376">
        <v>1</v>
      </c>
      <c r="M376">
        <v>1</v>
      </c>
      <c r="O376" t="s">
        <v>1573</v>
      </c>
      <c r="P376" t="s">
        <v>98</v>
      </c>
      <c r="Q376">
        <v>414718.27272727271</v>
      </c>
      <c r="R376" s="9"/>
      <c r="S376"/>
      <c r="T376"/>
      <c r="U376" s="8"/>
    </row>
    <row r="377" spans="1:21" x14ac:dyDescent="0.45">
      <c r="A377">
        <v>252</v>
      </c>
      <c r="B377" t="s">
        <v>1242</v>
      </c>
      <c r="C377">
        <v>0</v>
      </c>
      <c r="D377" t="s">
        <v>1623</v>
      </c>
      <c r="E377" t="s">
        <v>77</v>
      </c>
      <c r="F377" t="s">
        <v>74</v>
      </c>
      <c r="G377">
        <v>813485</v>
      </c>
      <c r="I377">
        <v>1</v>
      </c>
      <c r="M377">
        <v>1</v>
      </c>
      <c r="O377" t="s">
        <v>1574</v>
      </c>
      <c r="P377" t="s">
        <v>98</v>
      </c>
      <c r="Q377">
        <v>414718.27272727271</v>
      </c>
      <c r="R377" s="9"/>
      <c r="S377"/>
      <c r="T377"/>
      <c r="U377" s="8"/>
    </row>
    <row r="378" spans="1:21" x14ac:dyDescent="0.45">
      <c r="A378">
        <v>254</v>
      </c>
      <c r="B378" t="s">
        <v>1303</v>
      </c>
      <c r="C378">
        <v>0</v>
      </c>
      <c r="D378" t="s">
        <v>1620</v>
      </c>
      <c r="E378" t="s">
        <v>77</v>
      </c>
      <c r="F378" t="s">
        <v>79</v>
      </c>
      <c r="G378">
        <v>29300</v>
      </c>
      <c r="I378">
        <v>1</v>
      </c>
      <c r="M378">
        <v>1</v>
      </c>
      <c r="O378" t="s">
        <v>1575</v>
      </c>
      <c r="P378" t="s">
        <v>98</v>
      </c>
      <c r="Q378">
        <v>30763.934000000001</v>
      </c>
      <c r="R378" s="9"/>
      <c r="S378"/>
      <c r="T378"/>
      <c r="U378" s="8"/>
    </row>
    <row r="379" spans="1:21" x14ac:dyDescent="0.45">
      <c r="A379">
        <v>254</v>
      </c>
      <c r="B379" t="s">
        <v>1303</v>
      </c>
      <c r="C379">
        <v>0</v>
      </c>
      <c r="D379" t="s">
        <v>1620</v>
      </c>
      <c r="E379" t="s">
        <v>77</v>
      </c>
      <c r="F379" t="s">
        <v>79</v>
      </c>
      <c r="G379">
        <v>34700</v>
      </c>
      <c r="I379">
        <v>1</v>
      </c>
      <c r="M379">
        <v>1</v>
      </c>
      <c r="O379" t="s">
        <v>1576</v>
      </c>
      <c r="P379" t="s">
        <v>98</v>
      </c>
      <c r="Q379">
        <v>30763.934000000001</v>
      </c>
      <c r="R379" s="9"/>
      <c r="S379"/>
      <c r="T379"/>
      <c r="U379" s="8"/>
    </row>
    <row r="380" spans="1:21" x14ac:dyDescent="0.45">
      <c r="A380">
        <v>257</v>
      </c>
      <c r="B380" t="s">
        <v>1388</v>
      </c>
      <c r="C380">
        <v>0</v>
      </c>
      <c r="D380" t="s">
        <v>1625</v>
      </c>
      <c r="E380" t="s">
        <v>77</v>
      </c>
      <c r="F380" t="s">
        <v>74</v>
      </c>
      <c r="G380">
        <v>693643.72</v>
      </c>
      <c r="I380">
        <v>1</v>
      </c>
      <c r="N380">
        <v>1</v>
      </c>
      <c r="O380" t="s">
        <v>1577</v>
      </c>
      <c r="P380" t="s">
        <v>98</v>
      </c>
      <c r="Q380">
        <v>456194.86875000002</v>
      </c>
      <c r="R380" s="9"/>
      <c r="S380"/>
      <c r="T380"/>
      <c r="U380" s="8"/>
    </row>
    <row r="381" spans="1:21" x14ac:dyDescent="0.45">
      <c r="A381">
        <v>257</v>
      </c>
      <c r="B381" t="s">
        <v>1388</v>
      </c>
      <c r="C381">
        <v>0</v>
      </c>
      <c r="D381" t="s">
        <v>1625</v>
      </c>
      <c r="E381" t="s">
        <v>77</v>
      </c>
      <c r="F381" t="s">
        <v>74</v>
      </c>
      <c r="G381">
        <v>761179.23</v>
      </c>
      <c r="I381">
        <v>1</v>
      </c>
      <c r="N381">
        <v>1</v>
      </c>
      <c r="O381" t="s">
        <v>1578</v>
      </c>
      <c r="P381" t="s">
        <v>98</v>
      </c>
      <c r="Q381">
        <v>456194.86875000002</v>
      </c>
      <c r="R381" s="9"/>
      <c r="S381"/>
      <c r="T381"/>
      <c r="U381" s="8"/>
    </row>
    <row r="382" spans="1:21" x14ac:dyDescent="0.45">
      <c r="A382">
        <v>257</v>
      </c>
      <c r="B382" t="s">
        <v>1388</v>
      </c>
      <c r="C382">
        <v>0</v>
      </c>
      <c r="D382" t="s">
        <v>1625</v>
      </c>
      <c r="E382" t="s">
        <v>77</v>
      </c>
      <c r="F382" t="s">
        <v>74</v>
      </c>
      <c r="G382">
        <v>689502.57</v>
      </c>
      <c r="I382">
        <v>1</v>
      </c>
      <c r="N382">
        <v>1</v>
      </c>
      <c r="O382" t="s">
        <v>1579</v>
      </c>
      <c r="P382" t="s">
        <v>98</v>
      </c>
      <c r="Q382">
        <v>456194.86875000002</v>
      </c>
      <c r="R382" s="9"/>
      <c r="S382"/>
      <c r="T382"/>
      <c r="U382" s="8"/>
    </row>
    <row r="383" spans="1:21" x14ac:dyDescent="0.45">
      <c r="A383">
        <v>257</v>
      </c>
      <c r="B383" t="s">
        <v>1388</v>
      </c>
      <c r="C383">
        <v>0</v>
      </c>
      <c r="D383" t="s">
        <v>1625</v>
      </c>
      <c r="E383" t="s">
        <v>77</v>
      </c>
      <c r="F383" t="s">
        <v>74</v>
      </c>
      <c r="G383">
        <v>699839.43</v>
      </c>
      <c r="I383">
        <v>1</v>
      </c>
      <c r="N383">
        <v>1</v>
      </c>
      <c r="O383" t="s">
        <v>1580</v>
      </c>
      <c r="P383" t="s">
        <v>98</v>
      </c>
      <c r="Q383">
        <v>456194.86875000002</v>
      </c>
      <c r="R383" s="9"/>
      <c r="S383"/>
      <c r="T383"/>
      <c r="U383" s="8"/>
    </row>
    <row r="384" spans="1:21" x14ac:dyDescent="0.45">
      <c r="A384">
        <v>61</v>
      </c>
      <c r="B384" t="s">
        <v>678</v>
      </c>
      <c r="C384">
        <v>1</v>
      </c>
      <c r="D384" t="s">
        <v>1619</v>
      </c>
      <c r="E384" t="s">
        <v>690</v>
      </c>
      <c r="F384" t="s">
        <v>74</v>
      </c>
      <c r="G384">
        <v>698239.19319999998</v>
      </c>
      <c r="H384">
        <v>953395.24809999997</v>
      </c>
      <c r="I384">
        <v>1</v>
      </c>
      <c r="M384">
        <v>1</v>
      </c>
      <c r="O384" t="s">
        <v>1581</v>
      </c>
      <c r="P384" t="s">
        <v>1581</v>
      </c>
      <c r="Q384">
        <v>953395.24809999997</v>
      </c>
      <c r="R384" s="9">
        <v>953395.24809999997</v>
      </c>
      <c r="S384">
        <v>698239.19319999998</v>
      </c>
      <c r="T384">
        <v>-255156.05489999999</v>
      </c>
      <c r="U384" s="8">
        <v>-0.26762883012947097</v>
      </c>
    </row>
    <row r="385" spans="1:21" x14ac:dyDescent="0.45">
      <c r="A385">
        <v>72</v>
      </c>
      <c r="B385" t="s">
        <v>725</v>
      </c>
      <c r="C385">
        <v>1</v>
      </c>
      <c r="D385" t="s">
        <v>1619</v>
      </c>
      <c r="E385" t="s">
        <v>726</v>
      </c>
      <c r="F385" t="s">
        <v>74</v>
      </c>
      <c r="G385">
        <v>546874</v>
      </c>
      <c r="H385">
        <v>702069.6716</v>
      </c>
      <c r="I385">
        <v>1</v>
      </c>
      <c r="M385">
        <v>1</v>
      </c>
      <c r="O385" t="s">
        <v>729</v>
      </c>
      <c r="P385" t="s">
        <v>729</v>
      </c>
      <c r="Q385">
        <v>702069.67162222217</v>
      </c>
      <c r="R385" s="9">
        <v>702069.67162222217</v>
      </c>
      <c r="S385">
        <v>546874</v>
      </c>
      <c r="T385">
        <v>-155195.67162222217</v>
      </c>
      <c r="U385" s="8">
        <v>-0.22105451623287301</v>
      </c>
    </row>
    <row r="386" spans="1:21" x14ac:dyDescent="0.45">
      <c r="A386">
        <v>74</v>
      </c>
      <c r="B386" t="s">
        <v>750</v>
      </c>
      <c r="C386">
        <v>1</v>
      </c>
      <c r="D386" t="s">
        <v>1619</v>
      </c>
      <c r="E386" t="s">
        <v>753</v>
      </c>
      <c r="F386" t="s">
        <v>74</v>
      </c>
      <c r="G386">
        <v>676807.62479999999</v>
      </c>
      <c r="H386">
        <v>737018.98230000003</v>
      </c>
      <c r="I386">
        <v>1</v>
      </c>
      <c r="J386">
        <v>1</v>
      </c>
      <c r="M386">
        <v>1</v>
      </c>
      <c r="O386" t="s">
        <v>1582</v>
      </c>
      <c r="P386" t="s">
        <v>1582</v>
      </c>
      <c r="Q386">
        <v>737018.98235714284</v>
      </c>
      <c r="R386" s="9">
        <v>737018.98235714284</v>
      </c>
      <c r="S386">
        <v>676807.62479999999</v>
      </c>
      <c r="T386">
        <v>-60211.357557142852</v>
      </c>
      <c r="U386" s="8">
        <v>-8.1695802955541505E-2</v>
      </c>
    </row>
    <row r="387" spans="1:21" x14ac:dyDescent="0.45">
      <c r="A387">
        <v>75</v>
      </c>
      <c r="B387" t="s">
        <v>783</v>
      </c>
      <c r="C387">
        <v>1</v>
      </c>
      <c r="D387" t="s">
        <v>1619</v>
      </c>
      <c r="E387" t="s">
        <v>786</v>
      </c>
      <c r="F387" t="s">
        <v>74</v>
      </c>
      <c r="G387">
        <v>1344821.5530000001</v>
      </c>
      <c r="H387">
        <v>960338.05839999998</v>
      </c>
      <c r="I387">
        <v>1</v>
      </c>
      <c r="J387">
        <v>1</v>
      </c>
      <c r="O387" t="s">
        <v>1583</v>
      </c>
      <c r="P387" t="s">
        <v>1583</v>
      </c>
      <c r="Q387">
        <v>960338.05835714273</v>
      </c>
      <c r="R387" s="9">
        <v>960338.05835714273</v>
      </c>
      <c r="S387">
        <v>1344821.5530000001</v>
      </c>
      <c r="T387">
        <v>384483.49464285735</v>
      </c>
      <c r="U387" s="8">
        <v>0.40036265489737599</v>
      </c>
    </row>
    <row r="388" spans="1:21" x14ac:dyDescent="0.45">
      <c r="A388">
        <v>166</v>
      </c>
      <c r="B388" t="s">
        <v>868</v>
      </c>
      <c r="C388">
        <v>1</v>
      </c>
      <c r="D388" t="s">
        <v>1625</v>
      </c>
      <c r="E388" t="s">
        <v>654</v>
      </c>
      <c r="F388" t="s">
        <v>74</v>
      </c>
      <c r="G388">
        <v>707268</v>
      </c>
      <c r="H388">
        <v>705255</v>
      </c>
      <c r="I388">
        <v>1</v>
      </c>
      <c r="O388" t="s">
        <v>1584</v>
      </c>
      <c r="P388" t="s">
        <v>1584</v>
      </c>
      <c r="Q388">
        <v>705255</v>
      </c>
      <c r="R388" s="9">
        <v>705255</v>
      </c>
      <c r="S388">
        <v>707268</v>
      </c>
      <c r="T388">
        <v>2013</v>
      </c>
      <c r="U388" s="8">
        <v>2.8542867473466999E-3</v>
      </c>
    </row>
    <row r="389" spans="1:21" x14ac:dyDescent="0.45">
      <c r="A389">
        <v>166</v>
      </c>
      <c r="B389" t="s">
        <v>868</v>
      </c>
      <c r="C389">
        <v>1</v>
      </c>
      <c r="D389" t="s">
        <v>1625</v>
      </c>
      <c r="E389" t="s">
        <v>654</v>
      </c>
      <c r="F389" t="s">
        <v>78</v>
      </c>
      <c r="G389">
        <v>249543</v>
      </c>
      <c r="H389">
        <v>249543</v>
      </c>
      <c r="I389">
        <v>1</v>
      </c>
      <c r="O389" t="s">
        <v>1585</v>
      </c>
      <c r="P389" t="s">
        <v>1585</v>
      </c>
      <c r="Q389">
        <v>249543</v>
      </c>
      <c r="R389" s="9">
        <v>249543</v>
      </c>
      <c r="S389">
        <v>249543</v>
      </c>
      <c r="T389">
        <v>0</v>
      </c>
      <c r="U389" s="8">
        <v>0</v>
      </c>
    </row>
    <row r="390" spans="1:21" x14ac:dyDescent="0.45">
      <c r="A390">
        <v>166</v>
      </c>
      <c r="B390" t="s">
        <v>868</v>
      </c>
      <c r="C390">
        <v>1</v>
      </c>
      <c r="D390" t="s">
        <v>1625</v>
      </c>
      <c r="E390" t="s">
        <v>654</v>
      </c>
      <c r="F390" t="s">
        <v>878</v>
      </c>
      <c r="G390">
        <v>40076</v>
      </c>
      <c r="H390">
        <v>40076</v>
      </c>
      <c r="I390">
        <v>1</v>
      </c>
      <c r="O390" t="s">
        <v>1586</v>
      </c>
      <c r="P390" t="s">
        <v>1586</v>
      </c>
      <c r="Q390">
        <v>40076</v>
      </c>
      <c r="R390" s="9">
        <v>40076</v>
      </c>
      <c r="S390">
        <v>40076</v>
      </c>
      <c r="T390">
        <v>0</v>
      </c>
      <c r="U390" s="8">
        <v>0</v>
      </c>
    </row>
    <row r="391" spans="1:21" x14ac:dyDescent="0.45">
      <c r="A391">
        <v>166</v>
      </c>
      <c r="B391" t="s">
        <v>868</v>
      </c>
      <c r="C391">
        <v>1</v>
      </c>
      <c r="D391" t="s">
        <v>1625</v>
      </c>
      <c r="E391" t="s">
        <v>654</v>
      </c>
      <c r="F391" t="s">
        <v>81</v>
      </c>
      <c r="G391">
        <v>5659</v>
      </c>
      <c r="H391">
        <v>5659</v>
      </c>
      <c r="I391">
        <v>1</v>
      </c>
      <c r="O391" t="s">
        <v>1587</v>
      </c>
      <c r="P391" t="s">
        <v>1587</v>
      </c>
      <c r="Q391">
        <v>5659</v>
      </c>
      <c r="R391" s="9">
        <v>5659</v>
      </c>
      <c r="S391">
        <v>5659</v>
      </c>
      <c r="T391">
        <v>0</v>
      </c>
      <c r="U391" s="8">
        <v>0</v>
      </c>
    </row>
    <row r="392" spans="1:21" x14ac:dyDescent="0.45">
      <c r="A392">
        <v>212</v>
      </c>
      <c r="B392" t="s">
        <v>1058</v>
      </c>
      <c r="C392">
        <v>1</v>
      </c>
      <c r="D392" t="s">
        <v>1620</v>
      </c>
      <c r="E392" t="s">
        <v>1059</v>
      </c>
      <c r="F392" t="s">
        <v>74</v>
      </c>
      <c r="G392">
        <v>827507</v>
      </c>
      <c r="H392">
        <v>827507</v>
      </c>
      <c r="I392">
        <v>1</v>
      </c>
      <c r="O392" t="s">
        <v>1588</v>
      </c>
      <c r="P392" t="s">
        <v>1588</v>
      </c>
      <c r="Q392">
        <v>827507</v>
      </c>
      <c r="R392" s="9">
        <v>827507</v>
      </c>
      <c r="S392">
        <v>827507</v>
      </c>
      <c r="T392">
        <v>0</v>
      </c>
      <c r="U392" s="8">
        <v>0</v>
      </c>
    </row>
    <row r="393" spans="1:21" x14ac:dyDescent="0.45">
      <c r="A393">
        <v>40</v>
      </c>
      <c r="B393" t="s">
        <v>539</v>
      </c>
      <c r="C393">
        <v>1</v>
      </c>
      <c r="D393" t="s">
        <v>1619</v>
      </c>
      <c r="E393" t="s">
        <v>543</v>
      </c>
      <c r="F393" t="s">
        <v>74</v>
      </c>
      <c r="G393">
        <v>1258947.925</v>
      </c>
      <c r="H393">
        <v>1424324.892</v>
      </c>
      <c r="O393" t="s">
        <v>98</v>
      </c>
      <c r="P393" t="s">
        <v>98</v>
      </c>
      <c r="Q393">
        <v>1424324.892</v>
      </c>
      <c r="R393" s="9">
        <v>1424324.892</v>
      </c>
      <c r="S393">
        <v>1258947.925</v>
      </c>
      <c r="T393">
        <v>-165376.96699999995</v>
      </c>
      <c r="U393" s="8">
        <v>-0.116109019739016</v>
      </c>
    </row>
    <row r="394" spans="1:21" x14ac:dyDescent="0.45">
      <c r="A394">
        <v>40</v>
      </c>
      <c r="B394" t="s">
        <v>539</v>
      </c>
      <c r="C394">
        <v>1</v>
      </c>
      <c r="D394" t="s">
        <v>1619</v>
      </c>
      <c r="E394" t="s">
        <v>557</v>
      </c>
      <c r="F394" t="s">
        <v>87</v>
      </c>
      <c r="G394">
        <v>296850</v>
      </c>
      <c r="H394">
        <v>348525</v>
      </c>
      <c r="O394" t="s">
        <v>98</v>
      </c>
      <c r="P394" t="s">
        <v>98</v>
      </c>
      <c r="Q394">
        <v>348525</v>
      </c>
      <c r="R394" s="9">
        <v>348525</v>
      </c>
      <c r="S394">
        <v>296850</v>
      </c>
      <c r="T394">
        <v>-51675</v>
      </c>
      <c r="U394" s="8">
        <v>-0.14826769959113401</v>
      </c>
    </row>
    <row r="395" spans="1:21" x14ac:dyDescent="0.45">
      <c r="A395">
        <v>40</v>
      </c>
      <c r="B395" t="s">
        <v>539</v>
      </c>
      <c r="C395">
        <v>1</v>
      </c>
      <c r="D395" t="s">
        <v>1619</v>
      </c>
      <c r="E395" t="s">
        <v>561</v>
      </c>
      <c r="F395" t="s">
        <v>78</v>
      </c>
      <c r="G395">
        <v>98440</v>
      </c>
      <c r="H395">
        <v>100840.1333</v>
      </c>
      <c r="O395" t="s">
        <v>98</v>
      </c>
      <c r="P395" t="s">
        <v>98</v>
      </c>
      <c r="Q395">
        <v>100840.13333333333</v>
      </c>
      <c r="R395" s="9">
        <v>100840.13333333333</v>
      </c>
      <c r="S395">
        <v>98440</v>
      </c>
      <c r="T395">
        <v>-2400.1333333333314</v>
      </c>
      <c r="U395" s="8">
        <v>-2.3801370089422E-2</v>
      </c>
    </row>
    <row r="396" spans="1:21" x14ac:dyDescent="0.45">
      <c r="A396">
        <v>42</v>
      </c>
      <c r="B396" t="s">
        <v>565</v>
      </c>
      <c r="C396">
        <v>1</v>
      </c>
      <c r="D396" t="s">
        <v>1619</v>
      </c>
      <c r="E396" t="s">
        <v>568</v>
      </c>
      <c r="F396" t="s">
        <v>74</v>
      </c>
      <c r="G396">
        <v>1378361.513</v>
      </c>
      <c r="H396">
        <v>1597664.8840000001</v>
      </c>
      <c r="J396">
        <v>1</v>
      </c>
      <c r="M396">
        <v>1</v>
      </c>
      <c r="O396" t="s">
        <v>98</v>
      </c>
      <c r="P396" t="s">
        <v>98</v>
      </c>
      <c r="Q396">
        <v>1597664.8845000002</v>
      </c>
      <c r="R396" s="9">
        <v>1597664.8845000002</v>
      </c>
      <c r="S396">
        <v>1378361.513</v>
      </c>
      <c r="T396">
        <v>-219303.37150000012</v>
      </c>
      <c r="U396" s="8">
        <v>-0.13726493811537499</v>
      </c>
    </row>
    <row r="397" spans="1:21" x14ac:dyDescent="0.45">
      <c r="A397">
        <v>42</v>
      </c>
      <c r="B397" t="s">
        <v>565</v>
      </c>
      <c r="C397">
        <v>1</v>
      </c>
      <c r="D397" t="s">
        <v>1619</v>
      </c>
      <c r="E397" t="s">
        <v>584</v>
      </c>
      <c r="F397" t="s">
        <v>78</v>
      </c>
      <c r="G397">
        <v>258625</v>
      </c>
      <c r="H397">
        <v>95311.684999999998</v>
      </c>
      <c r="M397">
        <v>1</v>
      </c>
      <c r="O397" t="s">
        <v>98</v>
      </c>
      <c r="P397" t="s">
        <v>98</v>
      </c>
      <c r="Q397">
        <v>95311.685000000027</v>
      </c>
      <c r="R397" s="9">
        <v>95311.685000000027</v>
      </c>
      <c r="S397">
        <v>258625</v>
      </c>
      <c r="T397">
        <v>163313.31499999997</v>
      </c>
      <c r="U397" s="8">
        <v>1.7134658253077799</v>
      </c>
    </row>
    <row r="398" spans="1:21" x14ac:dyDescent="0.45">
      <c r="A398">
        <v>43</v>
      </c>
      <c r="B398" t="s">
        <v>598</v>
      </c>
      <c r="C398">
        <v>1</v>
      </c>
      <c r="D398" t="s">
        <v>1619</v>
      </c>
      <c r="E398" t="s">
        <v>600</v>
      </c>
      <c r="F398" t="s">
        <v>74</v>
      </c>
      <c r="G398">
        <v>1739749.0349999999</v>
      </c>
      <c r="H398">
        <v>1845072.327</v>
      </c>
      <c r="O398" t="s">
        <v>98</v>
      </c>
      <c r="P398" t="s">
        <v>98</v>
      </c>
      <c r="Q398">
        <v>1845072.3275000001</v>
      </c>
      <c r="R398" s="9">
        <v>1845072.3275000001</v>
      </c>
      <c r="S398">
        <v>1739749.0349999999</v>
      </c>
      <c r="T398">
        <v>-105323.29250000021</v>
      </c>
      <c r="U398" s="8">
        <v>-5.7083557609207199E-2</v>
      </c>
    </row>
    <row r="399" spans="1:21" x14ac:dyDescent="0.45">
      <c r="A399">
        <v>43</v>
      </c>
      <c r="B399" t="s">
        <v>598</v>
      </c>
      <c r="C399">
        <v>1</v>
      </c>
      <c r="D399" t="s">
        <v>1619</v>
      </c>
      <c r="E399" t="s">
        <v>602</v>
      </c>
      <c r="F399" t="s">
        <v>78</v>
      </c>
      <c r="G399">
        <v>238972.34</v>
      </c>
      <c r="H399">
        <v>130306.79</v>
      </c>
      <c r="M399">
        <v>1</v>
      </c>
      <c r="N399">
        <v>1</v>
      </c>
      <c r="O399" t="s">
        <v>98</v>
      </c>
      <c r="P399" t="s">
        <v>98</v>
      </c>
      <c r="Q399">
        <v>130306.79</v>
      </c>
      <c r="R399" s="9">
        <v>130306.79</v>
      </c>
      <c r="S399">
        <v>238972.34</v>
      </c>
      <c r="T399">
        <v>108665.55</v>
      </c>
      <c r="U399" s="8">
        <v>0.83392085707889796</v>
      </c>
    </row>
    <row r="400" spans="1:21" x14ac:dyDescent="0.45">
      <c r="A400">
        <v>43</v>
      </c>
      <c r="B400" t="s">
        <v>598</v>
      </c>
      <c r="C400">
        <v>1</v>
      </c>
      <c r="D400" t="s">
        <v>1619</v>
      </c>
      <c r="E400" t="s">
        <v>602</v>
      </c>
      <c r="F400" t="s">
        <v>78</v>
      </c>
      <c r="G400">
        <v>21641.24</v>
      </c>
      <c r="H400">
        <v>130306.79</v>
      </c>
      <c r="M400">
        <v>1</v>
      </c>
      <c r="N400">
        <v>1</v>
      </c>
      <c r="O400" t="s">
        <v>98</v>
      </c>
      <c r="P400" t="s">
        <v>98</v>
      </c>
      <c r="Q400">
        <v>130306.79</v>
      </c>
      <c r="R400" s="9">
        <v>130306.79</v>
      </c>
      <c r="S400">
        <v>21641.24</v>
      </c>
      <c r="T400">
        <v>-108665.54999999999</v>
      </c>
      <c r="U400" s="8">
        <v>-0.83392085707889796</v>
      </c>
    </row>
    <row r="401" spans="1:21" x14ac:dyDescent="0.45">
      <c r="A401">
        <v>44</v>
      </c>
      <c r="B401" t="s">
        <v>610</v>
      </c>
      <c r="C401">
        <v>1</v>
      </c>
      <c r="D401" t="s">
        <v>1619</v>
      </c>
      <c r="E401" t="s">
        <v>600</v>
      </c>
      <c r="F401" t="s">
        <v>74</v>
      </c>
      <c r="G401">
        <v>3386143.3539999998</v>
      </c>
      <c r="H401">
        <v>2470626.2280000001</v>
      </c>
      <c r="O401" t="s">
        <v>98</v>
      </c>
      <c r="P401" t="s">
        <v>98</v>
      </c>
      <c r="Q401">
        <v>2470626.2278</v>
      </c>
      <c r="R401" s="9">
        <v>2470626.2278</v>
      </c>
      <c r="S401">
        <v>3386143.3539999998</v>
      </c>
      <c r="T401">
        <v>915517.12619999982</v>
      </c>
      <c r="U401" s="8">
        <v>0.37056075738952798</v>
      </c>
    </row>
    <row r="402" spans="1:21" x14ac:dyDescent="0.45">
      <c r="A402">
        <v>49</v>
      </c>
      <c r="B402" t="s">
        <v>630</v>
      </c>
      <c r="C402">
        <v>1</v>
      </c>
      <c r="D402" t="s">
        <v>1619</v>
      </c>
      <c r="E402" t="s">
        <v>602</v>
      </c>
      <c r="F402" t="s">
        <v>78</v>
      </c>
      <c r="G402">
        <v>84819.86</v>
      </c>
      <c r="H402">
        <v>83587.81</v>
      </c>
      <c r="K402">
        <v>1</v>
      </c>
      <c r="L402">
        <v>1</v>
      </c>
      <c r="M402">
        <v>1</v>
      </c>
      <c r="N402">
        <v>1</v>
      </c>
      <c r="O402" t="s">
        <v>98</v>
      </c>
      <c r="P402" t="s">
        <v>98</v>
      </c>
      <c r="Q402">
        <v>83587.81</v>
      </c>
      <c r="R402" s="9">
        <v>83587.81</v>
      </c>
      <c r="S402">
        <v>84819.86</v>
      </c>
      <c r="T402">
        <v>1232.0500000000029</v>
      </c>
      <c r="U402" s="8">
        <v>1.4739589420993401E-2</v>
      </c>
    </row>
    <row r="403" spans="1:21" x14ac:dyDescent="0.45">
      <c r="A403">
        <v>60</v>
      </c>
      <c r="B403" t="s">
        <v>658</v>
      </c>
      <c r="C403">
        <v>1</v>
      </c>
      <c r="D403" t="s">
        <v>1619</v>
      </c>
      <c r="E403" t="s">
        <v>661</v>
      </c>
      <c r="F403" t="s">
        <v>74</v>
      </c>
      <c r="G403">
        <v>232970</v>
      </c>
      <c r="H403">
        <v>249112.37400000001</v>
      </c>
      <c r="J403">
        <v>1</v>
      </c>
      <c r="O403" t="s">
        <v>98</v>
      </c>
      <c r="P403" t="s">
        <v>98</v>
      </c>
      <c r="Q403">
        <v>249112.37400000001</v>
      </c>
      <c r="R403" s="9">
        <v>249112.37400000001</v>
      </c>
      <c r="S403">
        <v>232970</v>
      </c>
      <c r="T403">
        <v>-16142.374000000011</v>
      </c>
      <c r="U403" s="8">
        <v>-6.4799567122265894E-2</v>
      </c>
    </row>
    <row r="404" spans="1:21" x14ac:dyDescent="0.45">
      <c r="A404">
        <v>60</v>
      </c>
      <c r="B404" t="s">
        <v>658</v>
      </c>
      <c r="C404">
        <v>1</v>
      </c>
      <c r="D404" t="s">
        <v>1619</v>
      </c>
      <c r="E404" t="s">
        <v>672</v>
      </c>
      <c r="F404" t="s">
        <v>78</v>
      </c>
      <c r="G404">
        <v>49166.3</v>
      </c>
      <c r="H404">
        <v>63273.15</v>
      </c>
      <c r="O404" t="s">
        <v>98</v>
      </c>
      <c r="P404" t="s">
        <v>98</v>
      </c>
      <c r="Q404">
        <v>63273.15</v>
      </c>
      <c r="R404" s="9">
        <v>63273.15</v>
      </c>
      <c r="S404">
        <v>49166.3</v>
      </c>
      <c r="T404">
        <v>-14106.849999999999</v>
      </c>
      <c r="U404" s="8">
        <v>-0.22295159953313501</v>
      </c>
    </row>
    <row r="405" spans="1:21" x14ac:dyDescent="0.45">
      <c r="A405">
        <v>61</v>
      </c>
      <c r="B405" t="s">
        <v>678</v>
      </c>
      <c r="C405">
        <v>1</v>
      </c>
      <c r="D405" t="s">
        <v>1619</v>
      </c>
      <c r="E405" t="s">
        <v>584</v>
      </c>
      <c r="F405" t="s">
        <v>78</v>
      </c>
      <c r="G405">
        <v>56615</v>
      </c>
      <c r="H405">
        <v>66724.453129999994</v>
      </c>
      <c r="K405">
        <v>1</v>
      </c>
      <c r="M405">
        <v>1</v>
      </c>
      <c r="N405">
        <v>1</v>
      </c>
      <c r="O405" t="s">
        <v>98</v>
      </c>
      <c r="P405" t="s">
        <v>98</v>
      </c>
      <c r="Q405">
        <v>66724.453125</v>
      </c>
      <c r="R405" s="9">
        <v>66724.453125</v>
      </c>
      <c r="S405">
        <v>56615</v>
      </c>
      <c r="T405">
        <v>-10109.453125</v>
      </c>
      <c r="U405" s="8">
        <v>-0.151510468074743</v>
      </c>
    </row>
    <row r="406" spans="1:21" x14ac:dyDescent="0.45">
      <c r="A406">
        <v>61</v>
      </c>
      <c r="B406" t="s">
        <v>678</v>
      </c>
      <c r="C406">
        <v>1</v>
      </c>
      <c r="D406" t="s">
        <v>1619</v>
      </c>
      <c r="E406" t="s">
        <v>594</v>
      </c>
      <c r="F406" t="s">
        <v>87</v>
      </c>
      <c r="G406">
        <v>119500</v>
      </c>
      <c r="H406">
        <v>176660</v>
      </c>
      <c r="O406" t="s">
        <v>98</v>
      </c>
      <c r="P406" t="s">
        <v>98</v>
      </c>
      <c r="Q406">
        <v>176660</v>
      </c>
      <c r="R406" s="9">
        <v>176660</v>
      </c>
      <c r="S406">
        <v>119500</v>
      </c>
      <c r="T406">
        <v>-57160</v>
      </c>
      <c r="U406" s="8">
        <v>-0.32355937959922998</v>
      </c>
    </row>
    <row r="407" spans="1:21" x14ac:dyDescent="0.45">
      <c r="A407">
        <v>74</v>
      </c>
      <c r="B407" t="s">
        <v>750</v>
      </c>
      <c r="C407">
        <v>1</v>
      </c>
      <c r="D407" t="s">
        <v>1619</v>
      </c>
      <c r="E407" t="s">
        <v>602</v>
      </c>
      <c r="F407" t="s">
        <v>78</v>
      </c>
      <c r="G407">
        <v>147293.44</v>
      </c>
      <c r="H407">
        <v>161300.64199999999</v>
      </c>
      <c r="L407">
        <v>1</v>
      </c>
      <c r="M407">
        <v>1</v>
      </c>
      <c r="N407">
        <v>1</v>
      </c>
      <c r="O407" t="s">
        <v>98</v>
      </c>
      <c r="P407" t="s">
        <v>98</v>
      </c>
      <c r="Q407">
        <v>161300.64199999999</v>
      </c>
      <c r="R407" s="9">
        <v>161300.64199999999</v>
      </c>
      <c r="S407">
        <v>147293.44</v>
      </c>
      <c r="T407">
        <v>-14007.20199999999</v>
      </c>
      <c r="U407" s="8">
        <v>-8.6839096399876595E-2</v>
      </c>
    </row>
    <row r="408" spans="1:21" x14ac:dyDescent="0.45">
      <c r="A408">
        <v>74</v>
      </c>
      <c r="B408" t="s">
        <v>750</v>
      </c>
      <c r="C408">
        <v>1</v>
      </c>
      <c r="D408" t="s">
        <v>1619</v>
      </c>
      <c r="E408" t="s">
        <v>594</v>
      </c>
      <c r="F408" t="s">
        <v>87</v>
      </c>
      <c r="G408">
        <v>168120</v>
      </c>
      <c r="H408">
        <v>174120</v>
      </c>
      <c r="O408" t="s">
        <v>98</v>
      </c>
      <c r="P408" t="s">
        <v>98</v>
      </c>
      <c r="Q408">
        <v>174120</v>
      </c>
      <c r="R408" s="9">
        <v>174120</v>
      </c>
      <c r="S408">
        <v>168120</v>
      </c>
      <c r="T408">
        <v>-6000</v>
      </c>
      <c r="U408" s="8">
        <v>-3.4458993797381099E-2</v>
      </c>
    </row>
    <row r="409" spans="1:21" x14ac:dyDescent="0.45">
      <c r="A409">
        <v>76</v>
      </c>
      <c r="B409" t="s">
        <v>812</v>
      </c>
      <c r="C409">
        <v>1</v>
      </c>
      <c r="D409" t="s">
        <v>1619</v>
      </c>
      <c r="E409" t="s">
        <v>813</v>
      </c>
      <c r="F409" t="s">
        <v>74</v>
      </c>
      <c r="G409">
        <v>69966.25</v>
      </c>
      <c r="H409">
        <v>73935.166670000006</v>
      </c>
      <c r="O409" t="s">
        <v>98</v>
      </c>
      <c r="P409" t="s">
        <v>98</v>
      </c>
      <c r="Q409">
        <v>73935.166666666672</v>
      </c>
      <c r="R409" s="9">
        <v>73935.166666666672</v>
      </c>
      <c r="S409">
        <v>69966.25</v>
      </c>
      <c r="T409">
        <v>-3968.9166666666715</v>
      </c>
      <c r="U409" s="8">
        <v>-5.3681040370955703E-2</v>
      </c>
    </row>
    <row r="410" spans="1:21" x14ac:dyDescent="0.45">
      <c r="A410">
        <v>151</v>
      </c>
      <c r="B410" t="s">
        <v>832</v>
      </c>
      <c r="C410">
        <v>1</v>
      </c>
      <c r="D410" t="s">
        <v>1619</v>
      </c>
      <c r="E410" t="s">
        <v>836</v>
      </c>
      <c r="F410" t="s">
        <v>74</v>
      </c>
      <c r="G410">
        <v>938444</v>
      </c>
      <c r="H410">
        <v>1014754.5</v>
      </c>
      <c r="O410" t="s">
        <v>98</v>
      </c>
      <c r="P410" t="s">
        <v>98</v>
      </c>
      <c r="Q410">
        <v>1014754.5</v>
      </c>
      <c r="R410" s="9">
        <v>1014754.5</v>
      </c>
      <c r="S410">
        <v>938444</v>
      </c>
      <c r="T410">
        <v>-76310.5</v>
      </c>
      <c r="U410" s="8">
        <v>-7.5200947618364794E-2</v>
      </c>
    </row>
    <row r="411" spans="1:21" x14ac:dyDescent="0.45">
      <c r="A411">
        <v>166</v>
      </c>
      <c r="B411" t="s">
        <v>868</v>
      </c>
      <c r="C411">
        <v>1</v>
      </c>
      <c r="D411" t="s">
        <v>1625</v>
      </c>
      <c r="E411" t="s">
        <v>654</v>
      </c>
      <c r="F411" t="s">
        <v>74</v>
      </c>
      <c r="G411">
        <v>703242</v>
      </c>
      <c r="H411">
        <v>705255</v>
      </c>
      <c r="O411" t="s">
        <v>98</v>
      </c>
      <c r="P411" t="s">
        <v>98</v>
      </c>
      <c r="Q411">
        <v>705255</v>
      </c>
      <c r="R411" s="9">
        <v>705255</v>
      </c>
      <c r="S411">
        <v>703242</v>
      </c>
      <c r="T411">
        <v>-2013</v>
      </c>
      <c r="U411" s="8">
        <v>-2.8542867473466999E-3</v>
      </c>
    </row>
    <row r="412" spans="1:21" x14ac:dyDescent="0.45">
      <c r="A412">
        <v>171</v>
      </c>
      <c r="B412" t="s">
        <v>880</v>
      </c>
      <c r="C412">
        <v>1</v>
      </c>
      <c r="D412" t="s">
        <v>1626</v>
      </c>
      <c r="E412" t="s">
        <v>600</v>
      </c>
      <c r="F412" t="s">
        <v>74</v>
      </c>
      <c r="G412">
        <v>1721874</v>
      </c>
      <c r="H412">
        <v>1867674.155</v>
      </c>
      <c r="O412" t="s">
        <v>98</v>
      </c>
      <c r="P412" t="s">
        <v>98</v>
      </c>
      <c r="Q412">
        <v>1867674.155</v>
      </c>
      <c r="R412" s="9">
        <v>1867674.155</v>
      </c>
      <c r="S412">
        <v>1721874</v>
      </c>
      <c r="T412">
        <v>-145800.15500000003</v>
      </c>
      <c r="U412" s="8">
        <v>-7.8065092141300196E-2</v>
      </c>
    </row>
    <row r="413" spans="1:21" x14ac:dyDescent="0.45">
      <c r="A413">
        <v>171</v>
      </c>
      <c r="B413" t="s">
        <v>880</v>
      </c>
      <c r="C413">
        <v>1</v>
      </c>
      <c r="D413" t="s">
        <v>1626</v>
      </c>
      <c r="E413" t="s">
        <v>602</v>
      </c>
      <c r="F413" t="s">
        <v>78</v>
      </c>
      <c r="G413">
        <v>269721</v>
      </c>
      <c r="H413">
        <v>265183.1667</v>
      </c>
      <c r="O413" t="s">
        <v>98</v>
      </c>
      <c r="P413" t="s">
        <v>98</v>
      </c>
      <c r="Q413">
        <v>265183.16666666669</v>
      </c>
      <c r="R413" s="9">
        <v>265183.16666666669</v>
      </c>
      <c r="S413">
        <v>269721</v>
      </c>
      <c r="T413">
        <v>4537.8333333333139</v>
      </c>
      <c r="U413" s="8">
        <v>1.7112071593282301E-2</v>
      </c>
    </row>
    <row r="414" spans="1:21" x14ac:dyDescent="0.45">
      <c r="A414">
        <v>175</v>
      </c>
      <c r="B414" t="s">
        <v>894</v>
      </c>
      <c r="C414">
        <v>1</v>
      </c>
      <c r="D414" t="s">
        <v>1624</v>
      </c>
      <c r="E414" t="s">
        <v>543</v>
      </c>
      <c r="F414" t="s">
        <v>74</v>
      </c>
      <c r="G414">
        <v>931749.96</v>
      </c>
      <c r="H414">
        <v>966121.495</v>
      </c>
      <c r="O414" t="s">
        <v>98</v>
      </c>
      <c r="P414" t="s">
        <v>98</v>
      </c>
      <c r="Q414">
        <v>966121.495</v>
      </c>
      <c r="R414" s="9">
        <v>966121.495</v>
      </c>
      <c r="S414">
        <v>931749.96</v>
      </c>
      <c r="T414">
        <v>-34371.535000000033</v>
      </c>
      <c r="U414" s="8">
        <v>-3.5576824631150597E-2</v>
      </c>
    </row>
    <row r="415" spans="1:21" x14ac:dyDescent="0.45">
      <c r="A415">
        <v>175</v>
      </c>
      <c r="B415" t="s">
        <v>894</v>
      </c>
      <c r="C415">
        <v>1</v>
      </c>
      <c r="D415" t="s">
        <v>1624</v>
      </c>
      <c r="E415" t="s">
        <v>908</v>
      </c>
      <c r="F415" t="s">
        <v>78</v>
      </c>
      <c r="G415">
        <v>158679.66</v>
      </c>
      <c r="H415">
        <v>177908.76809999999</v>
      </c>
      <c r="O415" t="s">
        <v>98</v>
      </c>
      <c r="P415" t="s">
        <v>98</v>
      </c>
      <c r="Q415">
        <v>177908.76815000002</v>
      </c>
      <c r="R415" s="9">
        <v>177908.76815000002</v>
      </c>
      <c r="S415">
        <v>158679.66</v>
      </c>
      <c r="T415">
        <v>-19229.108150000015</v>
      </c>
      <c r="U415" s="8">
        <v>-0.108084094729875</v>
      </c>
    </row>
    <row r="416" spans="1:21" x14ac:dyDescent="0.45">
      <c r="A416">
        <v>180</v>
      </c>
      <c r="B416" t="s">
        <v>917</v>
      </c>
      <c r="C416">
        <v>1</v>
      </c>
      <c r="D416" t="s">
        <v>1619</v>
      </c>
      <c r="E416" t="s">
        <v>925</v>
      </c>
      <c r="F416" t="s">
        <v>74</v>
      </c>
      <c r="G416">
        <v>413566</v>
      </c>
      <c r="H416">
        <v>443843.50630000001</v>
      </c>
      <c r="O416" t="s">
        <v>98</v>
      </c>
      <c r="P416" t="s">
        <v>98</v>
      </c>
      <c r="Q416">
        <v>443843.50624999998</v>
      </c>
      <c r="R416" s="9">
        <v>443843.50624999998</v>
      </c>
      <c r="S416">
        <v>413566</v>
      </c>
      <c r="T416">
        <v>-30277.506249999977</v>
      </c>
      <c r="U416" s="8">
        <v>-6.8216625507968601E-2</v>
      </c>
    </row>
    <row r="417" spans="1:21" x14ac:dyDescent="0.45">
      <c r="A417">
        <v>180</v>
      </c>
      <c r="B417" t="s">
        <v>917</v>
      </c>
      <c r="C417">
        <v>1</v>
      </c>
      <c r="D417" t="s">
        <v>1619</v>
      </c>
      <c r="E417" t="s">
        <v>941</v>
      </c>
      <c r="F417" t="s">
        <v>78</v>
      </c>
      <c r="G417">
        <v>90610</v>
      </c>
      <c r="H417">
        <v>82200.21875</v>
      </c>
      <c r="O417" t="s">
        <v>98</v>
      </c>
      <c r="P417" t="s">
        <v>98</v>
      </c>
      <c r="Q417">
        <v>82200.21875</v>
      </c>
      <c r="R417" s="9">
        <v>82200.21875</v>
      </c>
      <c r="S417">
        <v>90610</v>
      </c>
      <c r="T417">
        <v>8409.78125</v>
      </c>
      <c r="U417" s="8">
        <v>0.10230850206831101</v>
      </c>
    </row>
    <row r="418" spans="1:21" x14ac:dyDescent="0.45">
      <c r="A418">
        <v>180</v>
      </c>
      <c r="B418" t="s">
        <v>917</v>
      </c>
      <c r="C418">
        <v>1</v>
      </c>
      <c r="D418" t="s">
        <v>1619</v>
      </c>
      <c r="E418" t="s">
        <v>949</v>
      </c>
      <c r="F418" t="s">
        <v>87</v>
      </c>
      <c r="G418">
        <v>224280</v>
      </c>
      <c r="H418">
        <v>229872.5</v>
      </c>
      <c r="O418" t="s">
        <v>98</v>
      </c>
      <c r="P418" t="s">
        <v>98</v>
      </c>
      <c r="Q418">
        <v>229872.5</v>
      </c>
      <c r="R418" s="9">
        <v>229872.5</v>
      </c>
      <c r="S418">
        <v>224280</v>
      </c>
      <c r="T418">
        <v>-5592.5</v>
      </c>
      <c r="U418" s="8">
        <v>-2.4328703955453598E-2</v>
      </c>
    </row>
    <row r="419" spans="1:21" x14ac:dyDescent="0.45">
      <c r="A419">
        <v>182</v>
      </c>
      <c r="B419" t="s">
        <v>955</v>
      </c>
      <c r="C419">
        <v>1</v>
      </c>
      <c r="D419" t="s">
        <v>1619</v>
      </c>
      <c r="E419" t="s">
        <v>836</v>
      </c>
      <c r="F419" t="s">
        <v>74</v>
      </c>
      <c r="G419">
        <v>710011</v>
      </c>
      <c r="H419">
        <v>513546</v>
      </c>
      <c r="O419" t="s">
        <v>98</v>
      </c>
      <c r="P419" t="s">
        <v>98</v>
      </c>
      <c r="Q419">
        <v>513546</v>
      </c>
      <c r="R419" s="9">
        <v>513546</v>
      </c>
      <c r="S419">
        <v>710011</v>
      </c>
      <c r="T419">
        <v>196465</v>
      </c>
      <c r="U419" s="8">
        <v>0.38256553453828901</v>
      </c>
    </row>
    <row r="420" spans="1:21" x14ac:dyDescent="0.45">
      <c r="A420">
        <v>182</v>
      </c>
      <c r="B420" t="s">
        <v>955</v>
      </c>
      <c r="C420">
        <v>1</v>
      </c>
      <c r="D420" t="s">
        <v>1619</v>
      </c>
      <c r="E420" t="s">
        <v>602</v>
      </c>
      <c r="F420" t="s">
        <v>80</v>
      </c>
      <c r="G420">
        <v>81365</v>
      </c>
      <c r="H420">
        <v>56110</v>
      </c>
      <c r="O420" t="s">
        <v>98</v>
      </c>
      <c r="P420" t="s">
        <v>98</v>
      </c>
      <c r="Q420">
        <v>56110</v>
      </c>
      <c r="R420" s="9">
        <v>56110</v>
      </c>
      <c r="S420">
        <v>81365</v>
      </c>
      <c r="T420">
        <v>25255</v>
      </c>
      <c r="U420" s="8">
        <v>0.45009802174300501</v>
      </c>
    </row>
    <row r="421" spans="1:21" x14ac:dyDescent="0.45">
      <c r="A421">
        <v>220</v>
      </c>
      <c r="B421" t="s">
        <v>1065</v>
      </c>
      <c r="C421">
        <v>1</v>
      </c>
      <c r="D421" t="s">
        <v>1619</v>
      </c>
      <c r="E421" t="s">
        <v>602</v>
      </c>
      <c r="F421" t="s">
        <v>78</v>
      </c>
      <c r="G421">
        <v>179483.5</v>
      </c>
      <c r="H421">
        <v>185652.86670000001</v>
      </c>
      <c r="M421">
        <v>1</v>
      </c>
      <c r="N421">
        <v>1</v>
      </c>
      <c r="O421" t="s">
        <v>98</v>
      </c>
      <c r="P421" t="s">
        <v>98</v>
      </c>
      <c r="Q421">
        <v>185652.86666666667</v>
      </c>
      <c r="R421" s="9">
        <v>185652.86666666667</v>
      </c>
      <c r="S421">
        <v>179483.5</v>
      </c>
      <c r="T421">
        <v>-6169.3666666666686</v>
      </c>
      <c r="U421" s="8">
        <v>-3.32306566412656E-2</v>
      </c>
    </row>
    <row r="422" spans="1:21" x14ac:dyDescent="0.45">
      <c r="A422">
        <v>220</v>
      </c>
      <c r="B422" t="s">
        <v>1065</v>
      </c>
      <c r="C422">
        <v>1</v>
      </c>
      <c r="D422" t="s">
        <v>1619</v>
      </c>
      <c r="E422" t="s">
        <v>1077</v>
      </c>
      <c r="F422" t="s">
        <v>74</v>
      </c>
      <c r="G422">
        <v>1537622</v>
      </c>
      <c r="H422">
        <v>975188.5</v>
      </c>
      <c r="O422" t="s">
        <v>98</v>
      </c>
      <c r="P422" t="s">
        <v>98</v>
      </c>
      <c r="Q422">
        <v>975188.5</v>
      </c>
      <c r="R422" s="9">
        <v>975188.5</v>
      </c>
      <c r="S422">
        <v>1537622</v>
      </c>
      <c r="T422">
        <v>562433.5</v>
      </c>
      <c r="U422" s="8">
        <v>0.57674336807704396</v>
      </c>
    </row>
    <row r="423" spans="1:21" x14ac:dyDescent="0.45">
      <c r="A423">
        <v>235</v>
      </c>
      <c r="B423" t="s">
        <v>1154</v>
      </c>
      <c r="C423">
        <v>1</v>
      </c>
      <c r="D423" t="s">
        <v>1619</v>
      </c>
      <c r="E423" t="s">
        <v>1161</v>
      </c>
      <c r="F423" t="s">
        <v>74</v>
      </c>
      <c r="G423">
        <v>1167013</v>
      </c>
      <c r="H423">
        <v>1172834</v>
      </c>
      <c r="M423">
        <v>1</v>
      </c>
      <c r="O423" t="s">
        <v>98</v>
      </c>
      <c r="P423" t="s">
        <v>98</v>
      </c>
      <c r="Q423">
        <v>1172834</v>
      </c>
      <c r="R423" s="9">
        <v>1172834</v>
      </c>
      <c r="S423">
        <v>1167013</v>
      </c>
      <c r="T423">
        <v>-5821</v>
      </c>
      <c r="U423" s="8">
        <v>-4.9631917219316599E-3</v>
      </c>
    </row>
    <row r="424" spans="1:21" x14ac:dyDescent="0.45">
      <c r="A424">
        <v>235</v>
      </c>
      <c r="B424" t="s">
        <v>1154</v>
      </c>
      <c r="C424">
        <v>1</v>
      </c>
      <c r="D424" t="s">
        <v>1619</v>
      </c>
      <c r="E424" t="s">
        <v>1165</v>
      </c>
      <c r="F424" t="s">
        <v>78</v>
      </c>
      <c r="G424">
        <v>284975</v>
      </c>
      <c r="H424">
        <v>251967.5</v>
      </c>
      <c r="O424" t="s">
        <v>98</v>
      </c>
      <c r="P424" t="s">
        <v>98</v>
      </c>
      <c r="Q424">
        <v>251967.5</v>
      </c>
      <c r="R424" s="9">
        <v>251967.5</v>
      </c>
      <c r="S424">
        <v>284975</v>
      </c>
      <c r="T424">
        <v>33007.5</v>
      </c>
      <c r="U424" s="8">
        <v>0.13099903757428999</v>
      </c>
    </row>
    <row r="425" spans="1:21" x14ac:dyDescent="0.45">
      <c r="A425">
        <v>245</v>
      </c>
      <c r="B425" t="s">
        <v>1201</v>
      </c>
      <c r="C425">
        <v>1</v>
      </c>
      <c r="D425" t="s">
        <v>1202</v>
      </c>
      <c r="E425" t="s">
        <v>1204</v>
      </c>
      <c r="F425" t="s">
        <v>74</v>
      </c>
      <c r="G425">
        <v>316669000</v>
      </c>
      <c r="H425">
        <v>321179300</v>
      </c>
      <c r="O425" t="s">
        <v>98</v>
      </c>
      <c r="P425" t="s">
        <v>98</v>
      </c>
      <c r="Q425">
        <v>321179300</v>
      </c>
      <c r="R425" s="9">
        <v>321179300</v>
      </c>
      <c r="S425">
        <v>316669000</v>
      </c>
      <c r="T425">
        <v>-4510300</v>
      </c>
      <c r="U425" s="8">
        <v>-1.4042934896489299E-2</v>
      </c>
    </row>
    <row r="426" spans="1:21" x14ac:dyDescent="0.45">
      <c r="A426">
        <v>249</v>
      </c>
      <c r="B426" t="s">
        <v>1216</v>
      </c>
      <c r="C426">
        <v>1</v>
      </c>
      <c r="D426" t="s">
        <v>1619</v>
      </c>
      <c r="E426" t="s">
        <v>1219</v>
      </c>
      <c r="F426" t="s">
        <v>74</v>
      </c>
      <c r="G426">
        <v>610798</v>
      </c>
      <c r="H426">
        <v>627701.91500000004</v>
      </c>
      <c r="O426" t="s">
        <v>98</v>
      </c>
      <c r="P426" t="s">
        <v>98</v>
      </c>
      <c r="Q426">
        <v>627701.91500000004</v>
      </c>
      <c r="R426" s="9">
        <v>627701.91500000004</v>
      </c>
      <c r="S426">
        <v>610798</v>
      </c>
      <c r="T426">
        <v>-16903.915000000037</v>
      </c>
      <c r="U426" s="8">
        <v>-2.6929844558463801E-2</v>
      </c>
    </row>
    <row r="427" spans="1:21" x14ac:dyDescent="0.45">
      <c r="A427">
        <v>249</v>
      </c>
      <c r="B427" t="s">
        <v>1216</v>
      </c>
      <c r="C427">
        <v>1</v>
      </c>
      <c r="D427" t="s">
        <v>1619</v>
      </c>
      <c r="E427" t="s">
        <v>602</v>
      </c>
      <c r="F427" t="s">
        <v>78</v>
      </c>
      <c r="G427">
        <v>127190.1</v>
      </c>
      <c r="H427">
        <v>113910.05</v>
      </c>
      <c r="K427">
        <v>1</v>
      </c>
      <c r="M427">
        <v>1</v>
      </c>
      <c r="N427">
        <v>1</v>
      </c>
      <c r="O427" t="s">
        <v>98</v>
      </c>
      <c r="P427" t="s">
        <v>98</v>
      </c>
      <c r="Q427">
        <v>113910.05</v>
      </c>
      <c r="R427" s="9">
        <v>113910.05</v>
      </c>
      <c r="S427">
        <v>127190.1</v>
      </c>
      <c r="T427">
        <v>13280.050000000003</v>
      </c>
      <c r="U427" s="8">
        <v>0.116583655261322</v>
      </c>
    </row>
    <row r="428" spans="1:21" x14ac:dyDescent="0.45">
      <c r="A428">
        <v>249</v>
      </c>
      <c r="B428" t="s">
        <v>1216</v>
      </c>
      <c r="C428">
        <v>1</v>
      </c>
      <c r="D428" t="s">
        <v>1619</v>
      </c>
      <c r="E428" t="s">
        <v>594</v>
      </c>
      <c r="F428" t="s">
        <v>80</v>
      </c>
      <c r="G428">
        <v>169875</v>
      </c>
      <c r="H428">
        <v>172501.25</v>
      </c>
      <c r="O428" t="s">
        <v>98</v>
      </c>
      <c r="P428" t="s">
        <v>98</v>
      </c>
      <c r="Q428">
        <v>172501.25</v>
      </c>
      <c r="R428" s="9">
        <v>172501.25</v>
      </c>
      <c r="S428">
        <v>169875</v>
      </c>
      <c r="T428">
        <v>-2626.25</v>
      </c>
      <c r="U428" s="8">
        <v>-1.52245273584974E-2</v>
      </c>
    </row>
    <row r="429" spans="1:21" x14ac:dyDescent="0.45">
      <c r="A429">
        <v>249</v>
      </c>
      <c r="B429" t="s">
        <v>1216</v>
      </c>
      <c r="C429">
        <v>1</v>
      </c>
      <c r="D429" t="s">
        <v>1619</v>
      </c>
      <c r="E429" t="s">
        <v>1219</v>
      </c>
      <c r="F429" t="s">
        <v>878</v>
      </c>
      <c r="G429">
        <v>60629</v>
      </c>
      <c r="H429">
        <v>66490.666670000006</v>
      </c>
      <c r="O429" t="s">
        <v>98</v>
      </c>
      <c r="P429" t="s">
        <v>98</v>
      </c>
      <c r="Q429">
        <v>66490.666666666672</v>
      </c>
      <c r="R429" s="9">
        <v>66490.666666666672</v>
      </c>
      <c r="S429">
        <v>60629</v>
      </c>
      <c r="T429">
        <v>-5861.6666666666715</v>
      </c>
      <c r="U429" s="8">
        <v>-8.8157736424159805E-2</v>
      </c>
    </row>
    <row r="430" spans="1:21" x14ac:dyDescent="0.45">
      <c r="A430">
        <v>253</v>
      </c>
      <c r="B430" t="s">
        <v>1258</v>
      </c>
      <c r="C430">
        <v>1</v>
      </c>
      <c r="D430" t="s">
        <v>1624</v>
      </c>
      <c r="E430" t="s">
        <v>1262</v>
      </c>
      <c r="F430" t="s">
        <v>74</v>
      </c>
      <c r="G430">
        <v>1475629.3529999999</v>
      </c>
      <c r="H430">
        <v>1573029.6629999999</v>
      </c>
      <c r="O430" t="s">
        <v>98</v>
      </c>
      <c r="P430" t="s">
        <v>98</v>
      </c>
      <c r="Q430">
        <v>1573029.66325</v>
      </c>
      <c r="R430" s="9">
        <v>1573029.66325</v>
      </c>
      <c r="S430">
        <v>1475629.3529999999</v>
      </c>
      <c r="T430">
        <v>-97400.310250000097</v>
      </c>
      <c r="U430" s="8">
        <v>-6.1918927866092197E-2</v>
      </c>
    </row>
    <row r="431" spans="1:21" x14ac:dyDescent="0.45">
      <c r="A431">
        <v>253</v>
      </c>
      <c r="B431" t="s">
        <v>1258</v>
      </c>
      <c r="C431">
        <v>1</v>
      </c>
      <c r="D431" t="s">
        <v>1624</v>
      </c>
      <c r="E431" t="s">
        <v>1267</v>
      </c>
      <c r="F431" t="s">
        <v>78</v>
      </c>
      <c r="G431">
        <v>130275</v>
      </c>
      <c r="H431">
        <v>138956.25</v>
      </c>
      <c r="O431" t="s">
        <v>98</v>
      </c>
      <c r="P431" t="s">
        <v>98</v>
      </c>
      <c r="Q431">
        <v>138956.25</v>
      </c>
      <c r="R431" s="9">
        <v>138956.25</v>
      </c>
      <c r="S431">
        <v>130275</v>
      </c>
      <c r="T431">
        <v>-8681.25</v>
      </c>
      <c r="U431" s="8">
        <v>-6.2474699770611299E-2</v>
      </c>
    </row>
    <row r="432" spans="1:21" x14ac:dyDescent="0.45">
      <c r="A432">
        <v>253</v>
      </c>
      <c r="B432" t="s">
        <v>1258</v>
      </c>
      <c r="C432">
        <v>1</v>
      </c>
      <c r="D432" t="s">
        <v>1624</v>
      </c>
      <c r="E432" t="s">
        <v>1278</v>
      </c>
      <c r="F432" t="s">
        <v>79</v>
      </c>
      <c r="G432">
        <v>37350</v>
      </c>
      <c r="H432">
        <v>36516.666669999999</v>
      </c>
      <c r="O432" t="s">
        <v>98</v>
      </c>
      <c r="P432" t="s">
        <v>98</v>
      </c>
      <c r="Q432">
        <v>36516.666666666664</v>
      </c>
      <c r="R432" s="9">
        <v>36516.666666666664</v>
      </c>
      <c r="S432">
        <v>37350</v>
      </c>
      <c r="T432">
        <v>833.33333333333576</v>
      </c>
      <c r="U432" s="8">
        <v>2.2820629849383899E-2</v>
      </c>
    </row>
    <row r="433" spans="1:21" x14ac:dyDescent="0.45">
      <c r="A433">
        <v>253</v>
      </c>
      <c r="B433" t="s">
        <v>1258</v>
      </c>
      <c r="C433">
        <v>1</v>
      </c>
      <c r="D433" t="s">
        <v>1624</v>
      </c>
      <c r="E433" t="s">
        <v>594</v>
      </c>
      <c r="F433" t="s">
        <v>80</v>
      </c>
      <c r="G433">
        <v>415195</v>
      </c>
      <c r="H433">
        <v>436190.71429999999</v>
      </c>
      <c r="O433" t="s">
        <v>98</v>
      </c>
      <c r="P433" t="s">
        <v>98</v>
      </c>
      <c r="Q433">
        <v>436190.71428571426</v>
      </c>
      <c r="R433" s="9">
        <v>436190.71428571426</v>
      </c>
      <c r="S433">
        <v>415195</v>
      </c>
      <c r="T433">
        <v>-20995.714285714261</v>
      </c>
      <c r="U433" s="8">
        <v>-4.81342532018268E-2</v>
      </c>
    </row>
    <row r="434" spans="1:21" x14ac:dyDescent="0.45">
      <c r="A434">
        <v>253</v>
      </c>
      <c r="B434" t="s">
        <v>1258</v>
      </c>
      <c r="C434">
        <v>1</v>
      </c>
      <c r="D434" t="s">
        <v>1624</v>
      </c>
      <c r="E434" t="s">
        <v>1298</v>
      </c>
      <c r="F434" t="s">
        <v>85</v>
      </c>
      <c r="G434">
        <v>81250</v>
      </c>
      <c r="H434">
        <v>87125</v>
      </c>
      <c r="M434">
        <v>1</v>
      </c>
      <c r="O434" t="s">
        <v>98</v>
      </c>
      <c r="P434" t="s">
        <v>98</v>
      </c>
      <c r="Q434">
        <v>87125</v>
      </c>
      <c r="R434" s="9">
        <v>87125</v>
      </c>
      <c r="S434">
        <v>81250</v>
      </c>
      <c r="T434">
        <v>-5875</v>
      </c>
      <c r="U434" s="8">
        <v>-6.7431850789096096E-2</v>
      </c>
    </row>
    <row r="435" spans="1:21" x14ac:dyDescent="0.45">
      <c r="A435">
        <v>254</v>
      </c>
      <c r="B435" t="s">
        <v>1303</v>
      </c>
      <c r="C435">
        <v>1</v>
      </c>
      <c r="D435" t="s">
        <v>1620</v>
      </c>
      <c r="E435" t="s">
        <v>1327</v>
      </c>
      <c r="F435" t="s">
        <v>74</v>
      </c>
      <c r="G435">
        <v>3862187</v>
      </c>
      <c r="H435">
        <v>918707.76540000003</v>
      </c>
      <c r="O435" t="s">
        <v>98</v>
      </c>
      <c r="P435" t="s">
        <v>98</v>
      </c>
      <c r="Q435">
        <v>884375.93209999998</v>
      </c>
      <c r="R435" s="9">
        <v>884375.93209999998</v>
      </c>
      <c r="S435">
        <v>3862187</v>
      </c>
      <c r="T435">
        <v>2977811.0679000001</v>
      </c>
      <c r="U435" s="8">
        <v>3.3671326410127702</v>
      </c>
    </row>
    <row r="436" spans="1:21" x14ac:dyDescent="0.45">
      <c r="A436">
        <v>254</v>
      </c>
      <c r="B436" t="s">
        <v>1303</v>
      </c>
      <c r="C436">
        <v>1</v>
      </c>
      <c r="D436" t="s">
        <v>1620</v>
      </c>
      <c r="E436" t="s">
        <v>1327</v>
      </c>
      <c r="F436" t="s">
        <v>74</v>
      </c>
      <c r="G436">
        <v>129075.6</v>
      </c>
      <c r="O436" t="s">
        <v>98</v>
      </c>
      <c r="P436" t="s">
        <v>98</v>
      </c>
      <c r="Q436">
        <v>884375.93209999998</v>
      </c>
      <c r="R436" s="9">
        <v>884375.93209999998</v>
      </c>
      <c r="S436">
        <v>129075.6</v>
      </c>
      <c r="T436">
        <v>-755300.3321</v>
      </c>
      <c r="U436" s="8">
        <v>-0.85404894534668896</v>
      </c>
    </row>
    <row r="437" spans="1:21" x14ac:dyDescent="0.45">
      <c r="A437">
        <v>254</v>
      </c>
      <c r="B437" t="s">
        <v>1303</v>
      </c>
      <c r="C437">
        <v>1</v>
      </c>
      <c r="D437" t="s">
        <v>1620</v>
      </c>
      <c r="E437" t="s">
        <v>1188</v>
      </c>
      <c r="F437" t="s">
        <v>78</v>
      </c>
      <c r="G437">
        <v>30000</v>
      </c>
      <c r="H437">
        <v>41106.625</v>
      </c>
      <c r="K437">
        <v>1</v>
      </c>
      <c r="M437">
        <v>1</v>
      </c>
      <c r="N437">
        <v>1</v>
      </c>
      <c r="O437" t="s">
        <v>98</v>
      </c>
      <c r="P437" t="s">
        <v>98</v>
      </c>
      <c r="Q437">
        <v>41106.625</v>
      </c>
      <c r="R437" s="9">
        <v>41106.625</v>
      </c>
      <c r="S437">
        <v>30000</v>
      </c>
      <c r="T437">
        <v>-11106.625</v>
      </c>
      <c r="U437" s="8">
        <v>-0.27019063228859103</v>
      </c>
    </row>
    <row r="438" spans="1:21" x14ac:dyDescent="0.45">
      <c r="A438">
        <v>254</v>
      </c>
      <c r="B438" t="s">
        <v>1303</v>
      </c>
      <c r="C438">
        <v>1</v>
      </c>
      <c r="D438" t="s">
        <v>1620</v>
      </c>
      <c r="E438" t="s">
        <v>1360</v>
      </c>
      <c r="F438" t="s">
        <v>79</v>
      </c>
      <c r="G438">
        <v>26131.14</v>
      </c>
      <c r="H438">
        <v>30763.934000000001</v>
      </c>
      <c r="O438" t="s">
        <v>98</v>
      </c>
      <c r="P438" t="s">
        <v>98</v>
      </c>
      <c r="Q438">
        <v>30763.934000000001</v>
      </c>
      <c r="R438" s="9">
        <v>30763.934000000001</v>
      </c>
      <c r="S438">
        <v>26131.14</v>
      </c>
      <c r="T438">
        <v>-4632.7940000000017</v>
      </c>
      <c r="U438" s="8">
        <v>-0.15059172861312201</v>
      </c>
    </row>
    <row r="439" spans="1:21" x14ac:dyDescent="0.45">
      <c r="A439">
        <v>255</v>
      </c>
      <c r="B439" t="s">
        <v>1373</v>
      </c>
      <c r="C439">
        <v>1</v>
      </c>
      <c r="D439" t="s">
        <v>1620</v>
      </c>
      <c r="E439" t="s">
        <v>1375</v>
      </c>
      <c r="F439" t="s">
        <v>74</v>
      </c>
      <c r="G439">
        <v>274817</v>
      </c>
      <c r="H439">
        <v>145939.16</v>
      </c>
      <c r="O439" t="s">
        <v>98</v>
      </c>
      <c r="P439" t="s">
        <v>98</v>
      </c>
      <c r="Q439">
        <v>145939.16</v>
      </c>
      <c r="R439" s="9">
        <v>145939.16</v>
      </c>
      <c r="S439">
        <v>274817</v>
      </c>
      <c r="T439">
        <v>128877.84</v>
      </c>
      <c r="U439" s="8">
        <v>0.883092927217068</v>
      </c>
    </row>
    <row r="440" spans="1:21" x14ac:dyDescent="0.45">
      <c r="A440">
        <v>255</v>
      </c>
      <c r="B440" t="s">
        <v>1373</v>
      </c>
      <c r="C440">
        <v>1</v>
      </c>
      <c r="D440" t="s">
        <v>1620</v>
      </c>
      <c r="E440" t="s">
        <v>1360</v>
      </c>
      <c r="F440" t="s">
        <v>79</v>
      </c>
      <c r="G440">
        <v>31763</v>
      </c>
      <c r="H440">
        <v>35451.5</v>
      </c>
      <c r="O440" t="s">
        <v>98</v>
      </c>
      <c r="P440" t="s">
        <v>98</v>
      </c>
      <c r="Q440">
        <v>35451.5</v>
      </c>
      <c r="R440" s="9">
        <v>35451.5</v>
      </c>
      <c r="S440">
        <v>31763</v>
      </c>
      <c r="T440">
        <v>-3688.5</v>
      </c>
      <c r="U440" s="8">
        <v>-0.10404355245899299</v>
      </c>
    </row>
    <row r="441" spans="1:21" x14ac:dyDescent="0.45">
      <c r="A441">
        <v>255</v>
      </c>
      <c r="B441" t="s">
        <v>1373</v>
      </c>
      <c r="C441">
        <v>1</v>
      </c>
      <c r="D441" t="s">
        <v>1620</v>
      </c>
      <c r="E441" t="s">
        <v>1371</v>
      </c>
      <c r="F441" t="s">
        <v>80</v>
      </c>
      <c r="G441">
        <v>61553</v>
      </c>
      <c r="H441">
        <v>70874</v>
      </c>
      <c r="O441" t="s">
        <v>98</v>
      </c>
      <c r="P441" t="s">
        <v>98</v>
      </c>
      <c r="Q441">
        <v>70874</v>
      </c>
      <c r="R441" s="9">
        <v>70874</v>
      </c>
      <c r="S441">
        <v>61553</v>
      </c>
      <c r="T441">
        <v>-9321</v>
      </c>
      <c r="U441" s="8">
        <v>-0.131515083105229</v>
      </c>
    </row>
    <row r="442" spans="1:21" x14ac:dyDescent="0.45">
      <c r="A442">
        <v>257</v>
      </c>
      <c r="B442" t="s">
        <v>1388</v>
      </c>
      <c r="C442">
        <v>1</v>
      </c>
      <c r="D442" t="s">
        <v>1625</v>
      </c>
      <c r="E442" t="s">
        <v>1393</v>
      </c>
      <c r="F442" t="s">
        <v>74</v>
      </c>
      <c r="G442">
        <v>645364</v>
      </c>
      <c r="H442">
        <v>697905.79</v>
      </c>
      <c r="M442">
        <v>1</v>
      </c>
      <c r="O442" t="s">
        <v>98</v>
      </c>
      <c r="P442" t="s">
        <v>98</v>
      </c>
      <c r="Q442">
        <v>456194.86875000002</v>
      </c>
      <c r="R442" s="9">
        <v>456194.86875000002</v>
      </c>
      <c r="S442">
        <v>645364</v>
      </c>
      <c r="T442">
        <v>189169.13124999998</v>
      </c>
      <c r="U442" s="8">
        <v>0.41466738056114999</v>
      </c>
    </row>
    <row r="443" spans="1:21" x14ac:dyDescent="0.45">
      <c r="A443">
        <v>263</v>
      </c>
      <c r="B443" t="s">
        <v>1425</v>
      </c>
      <c r="C443">
        <v>1</v>
      </c>
      <c r="D443" t="s">
        <v>1620</v>
      </c>
      <c r="E443" t="s">
        <v>1375</v>
      </c>
      <c r="F443" t="s">
        <v>1426</v>
      </c>
      <c r="G443">
        <v>53280</v>
      </c>
      <c r="H443">
        <v>149426.6667</v>
      </c>
      <c r="O443" t="s">
        <v>98</v>
      </c>
      <c r="P443" t="s">
        <v>98</v>
      </c>
      <c r="Q443">
        <v>149426.66666666669</v>
      </c>
      <c r="R443" s="9">
        <v>149426.66666666669</v>
      </c>
      <c r="S443">
        <v>53280</v>
      </c>
      <c r="T443">
        <v>-96146.666666666686</v>
      </c>
      <c r="U443" s="8">
        <v>-0.64343713750334597</v>
      </c>
    </row>
    <row r="444" spans="1:21" x14ac:dyDescent="0.45">
      <c r="A444">
        <v>264</v>
      </c>
      <c r="B444" t="s">
        <v>1431</v>
      </c>
      <c r="C444">
        <v>1</v>
      </c>
      <c r="D444" t="s">
        <v>1620</v>
      </c>
      <c r="E444" t="s">
        <v>1375</v>
      </c>
      <c r="F444" t="s">
        <v>1432</v>
      </c>
      <c r="G444">
        <v>64800</v>
      </c>
      <c r="H444">
        <v>300525</v>
      </c>
      <c r="O444" t="s">
        <v>98</v>
      </c>
      <c r="P444" t="s">
        <v>98</v>
      </c>
      <c r="Q444">
        <v>300525</v>
      </c>
      <c r="R444" s="9">
        <v>300525</v>
      </c>
      <c r="S444">
        <v>64800</v>
      </c>
      <c r="T444">
        <v>-235725</v>
      </c>
      <c r="U444" s="8">
        <v>-0.78437733965560297</v>
      </c>
    </row>
    <row r="445" spans="1:21" x14ac:dyDescent="0.45">
      <c r="A445">
        <v>272</v>
      </c>
      <c r="B445" t="s">
        <v>1472</v>
      </c>
      <c r="C445">
        <v>1</v>
      </c>
      <c r="D445" t="s">
        <v>1624</v>
      </c>
      <c r="E445" t="s">
        <v>1262</v>
      </c>
      <c r="F445" t="s">
        <v>74</v>
      </c>
      <c r="G445">
        <v>1937119</v>
      </c>
      <c r="H445">
        <v>2268382.5</v>
      </c>
      <c r="O445" t="s">
        <v>98</v>
      </c>
      <c r="P445" t="s">
        <v>98</v>
      </c>
      <c r="Q445">
        <v>2268382.5</v>
      </c>
      <c r="R445" s="9">
        <v>2268382.5</v>
      </c>
      <c r="S445">
        <v>1937119</v>
      </c>
      <c r="T445">
        <v>-331263.5</v>
      </c>
      <c r="U445" s="8">
        <v>-0.14603511532997601</v>
      </c>
    </row>
    <row r="446" spans="1:21" x14ac:dyDescent="0.45">
      <c r="A446">
        <v>72</v>
      </c>
      <c r="B446" t="s">
        <v>725</v>
      </c>
      <c r="C446">
        <v>1</v>
      </c>
      <c r="D446" t="s">
        <v>1619</v>
      </c>
      <c r="E446" t="s">
        <v>602</v>
      </c>
      <c r="F446" t="s">
        <v>78</v>
      </c>
      <c r="G446">
        <v>54046.7</v>
      </c>
      <c r="H446">
        <v>54046.7</v>
      </c>
      <c r="L446">
        <v>1</v>
      </c>
      <c r="M446">
        <v>1</v>
      </c>
      <c r="N446">
        <v>1</v>
      </c>
      <c r="O446" t="s">
        <v>98</v>
      </c>
      <c r="P446" t="s">
        <v>98</v>
      </c>
      <c r="Q446">
        <v>54046.7</v>
      </c>
      <c r="R446" s="9">
        <v>54046.7</v>
      </c>
      <c r="S446">
        <v>54046.7</v>
      </c>
      <c r="T446">
        <v>0</v>
      </c>
      <c r="U446" s="8">
        <v>0</v>
      </c>
    </row>
    <row r="447" spans="1:21" x14ac:dyDescent="0.45">
      <c r="A447">
        <v>72</v>
      </c>
      <c r="B447" t="s">
        <v>725</v>
      </c>
      <c r="C447">
        <v>1</v>
      </c>
      <c r="D447" t="s">
        <v>1619</v>
      </c>
      <c r="E447" t="s">
        <v>602</v>
      </c>
      <c r="F447" t="s">
        <v>79</v>
      </c>
      <c r="G447">
        <v>3560</v>
      </c>
      <c r="H447">
        <v>3560</v>
      </c>
      <c r="L447">
        <v>1</v>
      </c>
      <c r="M447">
        <v>1</v>
      </c>
      <c r="N447">
        <v>1</v>
      </c>
      <c r="O447" t="s">
        <v>98</v>
      </c>
      <c r="P447" t="s">
        <v>98</v>
      </c>
      <c r="Q447">
        <v>3560</v>
      </c>
      <c r="R447" s="9">
        <v>3560</v>
      </c>
      <c r="S447">
        <v>3560</v>
      </c>
      <c r="T447">
        <v>0</v>
      </c>
      <c r="U447" s="8">
        <v>0</v>
      </c>
    </row>
    <row r="448" spans="1:21" x14ac:dyDescent="0.45">
      <c r="A448">
        <v>50</v>
      </c>
      <c r="B448" t="s">
        <v>637</v>
      </c>
      <c r="C448">
        <v>1</v>
      </c>
      <c r="D448" t="s">
        <v>1619</v>
      </c>
      <c r="E448" t="s">
        <v>602</v>
      </c>
      <c r="F448" t="s">
        <v>78</v>
      </c>
      <c r="G448">
        <v>129477.84</v>
      </c>
      <c r="H448">
        <v>129477.84</v>
      </c>
      <c r="M448">
        <v>1</v>
      </c>
      <c r="N448">
        <v>1</v>
      </c>
      <c r="O448" t="s">
        <v>98</v>
      </c>
      <c r="P448" t="s">
        <v>98</v>
      </c>
      <c r="Q448">
        <v>129477.84</v>
      </c>
      <c r="R448" s="9">
        <v>129477.84</v>
      </c>
      <c r="S448">
        <v>129477.84</v>
      </c>
      <c r="T448">
        <v>0</v>
      </c>
      <c r="U448" s="8">
        <v>0</v>
      </c>
    </row>
    <row r="449" spans="1:21" x14ac:dyDescent="0.45">
      <c r="A449">
        <v>52</v>
      </c>
      <c r="B449" t="s">
        <v>642</v>
      </c>
      <c r="C449">
        <v>1</v>
      </c>
      <c r="D449" t="s">
        <v>1619</v>
      </c>
      <c r="E449" t="s">
        <v>584</v>
      </c>
      <c r="F449" t="s">
        <v>78</v>
      </c>
      <c r="G449">
        <v>100223</v>
      </c>
      <c r="H449">
        <v>100223</v>
      </c>
      <c r="M449">
        <v>1</v>
      </c>
      <c r="N449">
        <v>1</v>
      </c>
      <c r="O449" t="s">
        <v>98</v>
      </c>
      <c r="P449" t="s">
        <v>98</v>
      </c>
      <c r="Q449">
        <v>100223</v>
      </c>
      <c r="R449" s="9">
        <v>100223</v>
      </c>
      <c r="S449">
        <v>100223</v>
      </c>
      <c r="T449">
        <v>0</v>
      </c>
      <c r="U449" s="8">
        <v>0</v>
      </c>
    </row>
    <row r="450" spans="1:21" x14ac:dyDescent="0.45">
      <c r="A450">
        <v>52</v>
      </c>
      <c r="B450" t="s">
        <v>642</v>
      </c>
      <c r="C450">
        <v>1</v>
      </c>
      <c r="D450" t="s">
        <v>1619</v>
      </c>
      <c r="E450" t="s">
        <v>649</v>
      </c>
      <c r="F450" t="s">
        <v>85</v>
      </c>
      <c r="G450">
        <v>100000</v>
      </c>
      <c r="H450">
        <v>100000</v>
      </c>
      <c r="N450">
        <v>1</v>
      </c>
      <c r="O450" t="s">
        <v>98</v>
      </c>
      <c r="P450" t="s">
        <v>98</v>
      </c>
      <c r="Q450">
        <v>100000</v>
      </c>
      <c r="R450" s="9">
        <v>100000</v>
      </c>
      <c r="S450">
        <v>100000</v>
      </c>
      <c r="T450">
        <v>0</v>
      </c>
      <c r="U450" s="8">
        <v>0</v>
      </c>
    </row>
    <row r="451" spans="1:21" x14ac:dyDescent="0.45">
      <c r="A451">
        <v>75</v>
      </c>
      <c r="B451" t="s">
        <v>783</v>
      </c>
      <c r="C451">
        <v>1</v>
      </c>
      <c r="D451" t="s">
        <v>1619</v>
      </c>
      <c r="E451" t="s">
        <v>602</v>
      </c>
      <c r="F451" t="s">
        <v>78</v>
      </c>
      <c r="G451">
        <v>140356.66</v>
      </c>
      <c r="H451">
        <v>140356.66</v>
      </c>
      <c r="M451">
        <v>1</v>
      </c>
      <c r="N451">
        <v>1</v>
      </c>
      <c r="O451" t="s">
        <v>98</v>
      </c>
      <c r="P451" t="s">
        <v>98</v>
      </c>
      <c r="Q451">
        <v>140356.66</v>
      </c>
      <c r="R451" s="9">
        <v>140356.66</v>
      </c>
      <c r="S451">
        <v>140356.66</v>
      </c>
      <c r="T451">
        <v>0</v>
      </c>
      <c r="U451" s="8">
        <v>0</v>
      </c>
    </row>
    <row r="452" spans="1:21" x14ac:dyDescent="0.45">
      <c r="A452">
        <v>79</v>
      </c>
      <c r="B452" t="s">
        <v>821</v>
      </c>
      <c r="C452">
        <v>1</v>
      </c>
      <c r="D452" t="s">
        <v>1619</v>
      </c>
      <c r="E452" t="s">
        <v>584</v>
      </c>
      <c r="F452" t="s">
        <v>78</v>
      </c>
      <c r="G452">
        <v>162570</v>
      </c>
      <c r="H452">
        <v>162570</v>
      </c>
      <c r="M452">
        <v>1</v>
      </c>
      <c r="N452">
        <v>1</v>
      </c>
      <c r="O452" t="s">
        <v>98</v>
      </c>
      <c r="P452" t="s">
        <v>98</v>
      </c>
      <c r="Q452">
        <v>162570</v>
      </c>
      <c r="R452" s="9">
        <v>162570</v>
      </c>
      <c r="S452">
        <v>162570</v>
      </c>
      <c r="T452">
        <v>0</v>
      </c>
      <c r="U452" s="8">
        <v>0</v>
      </c>
    </row>
    <row r="453" spans="1:21" x14ac:dyDescent="0.45">
      <c r="A453">
        <v>42</v>
      </c>
      <c r="B453" t="s">
        <v>565</v>
      </c>
      <c r="C453">
        <v>1</v>
      </c>
      <c r="D453" t="s">
        <v>1619</v>
      </c>
      <c r="E453" t="s">
        <v>594</v>
      </c>
      <c r="F453" t="s">
        <v>80</v>
      </c>
      <c r="G453">
        <v>230100</v>
      </c>
      <c r="H453">
        <v>230100</v>
      </c>
      <c r="O453" t="s">
        <v>98</v>
      </c>
      <c r="P453" t="s">
        <v>98</v>
      </c>
      <c r="Q453">
        <v>230100</v>
      </c>
      <c r="R453" s="9">
        <v>230100</v>
      </c>
      <c r="S453">
        <v>230100</v>
      </c>
      <c r="T453">
        <v>0</v>
      </c>
      <c r="U453" s="8">
        <v>0</v>
      </c>
    </row>
    <row r="454" spans="1:21" x14ac:dyDescent="0.45">
      <c r="A454">
        <v>43</v>
      </c>
      <c r="B454" t="s">
        <v>598</v>
      </c>
      <c r="C454">
        <v>1</v>
      </c>
      <c r="D454" t="s">
        <v>1619</v>
      </c>
      <c r="E454" t="s">
        <v>594</v>
      </c>
      <c r="F454" t="s">
        <v>87</v>
      </c>
      <c r="G454">
        <v>695380</v>
      </c>
      <c r="H454">
        <v>695380</v>
      </c>
      <c r="O454" t="s">
        <v>98</v>
      </c>
      <c r="P454" t="s">
        <v>98</v>
      </c>
      <c r="Q454">
        <v>695380</v>
      </c>
      <c r="R454" s="9">
        <v>695380</v>
      </c>
      <c r="S454">
        <v>695380</v>
      </c>
      <c r="T454">
        <v>0</v>
      </c>
      <c r="U454" s="8">
        <v>0</v>
      </c>
    </row>
    <row r="455" spans="1:21" x14ac:dyDescent="0.45">
      <c r="A455">
        <v>44</v>
      </c>
      <c r="B455" t="s">
        <v>610</v>
      </c>
      <c r="C455">
        <v>1</v>
      </c>
      <c r="D455" t="s">
        <v>1619</v>
      </c>
      <c r="E455" t="s">
        <v>561</v>
      </c>
      <c r="F455" t="s">
        <v>78</v>
      </c>
      <c r="G455">
        <v>112360</v>
      </c>
      <c r="H455">
        <v>112360</v>
      </c>
      <c r="O455" t="s">
        <v>98</v>
      </c>
      <c r="P455" t="s">
        <v>98</v>
      </c>
      <c r="Q455">
        <v>112360</v>
      </c>
      <c r="R455" s="9">
        <v>112360</v>
      </c>
      <c r="S455">
        <v>112360</v>
      </c>
      <c r="T455">
        <v>0</v>
      </c>
      <c r="U455" s="8">
        <v>0</v>
      </c>
    </row>
    <row r="456" spans="1:21" x14ac:dyDescent="0.45">
      <c r="A456">
        <v>44</v>
      </c>
      <c r="B456" t="s">
        <v>610</v>
      </c>
      <c r="C456">
        <v>1</v>
      </c>
      <c r="D456" t="s">
        <v>1619</v>
      </c>
      <c r="E456" t="s">
        <v>561</v>
      </c>
      <c r="F456" t="s">
        <v>80</v>
      </c>
      <c r="G456">
        <v>184931.6</v>
      </c>
      <c r="H456">
        <v>184931.6</v>
      </c>
      <c r="O456" t="s">
        <v>98</v>
      </c>
      <c r="P456" t="s">
        <v>98</v>
      </c>
      <c r="Q456">
        <v>184931.6</v>
      </c>
      <c r="R456" s="9">
        <v>184931.6</v>
      </c>
      <c r="S456">
        <v>184931.6</v>
      </c>
      <c r="T456">
        <v>0</v>
      </c>
      <c r="U456" s="8">
        <v>0</v>
      </c>
    </row>
    <row r="457" spans="1:21" x14ac:dyDescent="0.45">
      <c r="A457">
        <v>45</v>
      </c>
      <c r="B457" t="s">
        <v>626</v>
      </c>
      <c r="C457">
        <v>1</v>
      </c>
      <c r="D457" t="s">
        <v>1619</v>
      </c>
      <c r="E457" t="s">
        <v>627</v>
      </c>
      <c r="F457" t="s">
        <v>84</v>
      </c>
      <c r="G457">
        <v>285763.75</v>
      </c>
      <c r="H457">
        <v>285763.75</v>
      </c>
      <c r="M457">
        <v>1</v>
      </c>
      <c r="O457" t="s">
        <v>98</v>
      </c>
      <c r="P457" t="s">
        <v>98</v>
      </c>
      <c r="Q457">
        <v>285763.75</v>
      </c>
      <c r="R457" s="9">
        <v>285763.75</v>
      </c>
      <c r="S457">
        <v>285763.75</v>
      </c>
      <c r="T457">
        <v>0</v>
      </c>
      <c r="U457" s="8">
        <v>0</v>
      </c>
    </row>
    <row r="458" spans="1:21" x14ac:dyDescent="0.45">
      <c r="A458">
        <v>50</v>
      </c>
      <c r="B458" t="s">
        <v>637</v>
      </c>
      <c r="C458">
        <v>1</v>
      </c>
      <c r="D458" t="s">
        <v>1619</v>
      </c>
      <c r="E458" t="s">
        <v>594</v>
      </c>
      <c r="F458" t="s">
        <v>87</v>
      </c>
      <c r="G458">
        <v>10000</v>
      </c>
      <c r="H458">
        <v>10000</v>
      </c>
      <c r="O458" t="s">
        <v>98</v>
      </c>
      <c r="P458" t="s">
        <v>98</v>
      </c>
      <c r="Q458">
        <v>10000</v>
      </c>
      <c r="R458" s="9">
        <v>10000</v>
      </c>
      <c r="S458">
        <v>10000</v>
      </c>
      <c r="T458">
        <v>0</v>
      </c>
      <c r="U458" s="8">
        <v>0</v>
      </c>
    </row>
    <row r="459" spans="1:21" x14ac:dyDescent="0.45">
      <c r="A459">
        <v>52</v>
      </c>
      <c r="B459" t="s">
        <v>642</v>
      </c>
      <c r="C459">
        <v>1</v>
      </c>
      <c r="D459" t="s">
        <v>1619</v>
      </c>
      <c r="E459" t="s">
        <v>644</v>
      </c>
      <c r="F459" t="s">
        <v>74</v>
      </c>
      <c r="G459">
        <v>396374.16</v>
      </c>
      <c r="H459">
        <v>396374.16</v>
      </c>
      <c r="O459" t="s">
        <v>98</v>
      </c>
      <c r="P459" t="s">
        <v>98</v>
      </c>
      <c r="Q459">
        <v>396374.16</v>
      </c>
      <c r="R459" s="9">
        <v>396374.16</v>
      </c>
      <c r="S459">
        <v>396374.16</v>
      </c>
      <c r="T459">
        <v>0</v>
      </c>
      <c r="U459" s="8">
        <v>0</v>
      </c>
    </row>
    <row r="460" spans="1:21" x14ac:dyDescent="0.45">
      <c r="A460">
        <v>55</v>
      </c>
      <c r="B460" t="s">
        <v>653</v>
      </c>
      <c r="C460">
        <v>1</v>
      </c>
      <c r="D460" t="s">
        <v>1619</v>
      </c>
      <c r="E460" t="s">
        <v>654</v>
      </c>
      <c r="F460" t="s">
        <v>74</v>
      </c>
      <c r="G460">
        <v>505453</v>
      </c>
      <c r="H460">
        <v>505453</v>
      </c>
      <c r="O460" t="s">
        <v>98</v>
      </c>
      <c r="P460" t="s">
        <v>98</v>
      </c>
      <c r="Q460">
        <v>505453</v>
      </c>
      <c r="R460" s="9">
        <v>505453</v>
      </c>
      <c r="S460">
        <v>505453</v>
      </c>
      <c r="T460">
        <v>0</v>
      </c>
      <c r="U460" s="8">
        <v>0</v>
      </c>
    </row>
    <row r="461" spans="1:21" x14ac:dyDescent="0.45">
      <c r="A461">
        <v>60</v>
      </c>
      <c r="B461" t="s">
        <v>658</v>
      </c>
      <c r="C461">
        <v>1</v>
      </c>
      <c r="D461" t="s">
        <v>1619</v>
      </c>
      <c r="E461" t="s">
        <v>672</v>
      </c>
      <c r="F461" t="s">
        <v>80</v>
      </c>
      <c r="G461">
        <v>19000</v>
      </c>
      <c r="H461">
        <v>19000</v>
      </c>
      <c r="O461" t="s">
        <v>98</v>
      </c>
      <c r="P461" t="s">
        <v>98</v>
      </c>
      <c r="Q461">
        <v>19000</v>
      </c>
      <c r="R461" s="9">
        <v>19000</v>
      </c>
      <c r="S461">
        <v>19000</v>
      </c>
      <c r="T461">
        <v>0</v>
      </c>
      <c r="U461" s="8">
        <v>0</v>
      </c>
    </row>
    <row r="462" spans="1:21" x14ac:dyDescent="0.45">
      <c r="A462">
        <v>63</v>
      </c>
      <c r="B462" t="s">
        <v>716</v>
      </c>
      <c r="C462">
        <v>1</v>
      </c>
      <c r="D462" t="s">
        <v>1619</v>
      </c>
      <c r="E462" t="s">
        <v>717</v>
      </c>
      <c r="F462" t="s">
        <v>74</v>
      </c>
      <c r="G462">
        <v>119844.5344</v>
      </c>
      <c r="H462">
        <v>119844.5344</v>
      </c>
      <c r="O462" t="s">
        <v>98</v>
      </c>
      <c r="P462" t="s">
        <v>98</v>
      </c>
      <c r="Q462">
        <v>119844.5344</v>
      </c>
      <c r="R462" s="9">
        <v>119844.5344</v>
      </c>
      <c r="S462">
        <v>119844.5344</v>
      </c>
      <c r="T462">
        <v>0</v>
      </c>
      <c r="U462" s="8">
        <v>0</v>
      </c>
    </row>
    <row r="463" spans="1:21" x14ac:dyDescent="0.45">
      <c r="A463">
        <v>65</v>
      </c>
      <c r="B463" t="s">
        <v>721</v>
      </c>
      <c r="C463">
        <v>1</v>
      </c>
      <c r="D463" t="s">
        <v>1619</v>
      </c>
      <c r="E463" t="s">
        <v>627</v>
      </c>
      <c r="F463" t="s">
        <v>84</v>
      </c>
      <c r="G463">
        <v>27525</v>
      </c>
      <c r="H463">
        <v>27525</v>
      </c>
      <c r="M463">
        <v>1</v>
      </c>
      <c r="O463" t="s">
        <v>98</v>
      </c>
      <c r="P463" t="s">
        <v>98</v>
      </c>
      <c r="Q463">
        <v>27525</v>
      </c>
      <c r="R463" s="9">
        <v>27525</v>
      </c>
      <c r="S463">
        <v>27525</v>
      </c>
      <c r="T463">
        <v>0</v>
      </c>
      <c r="U463" s="8">
        <v>0</v>
      </c>
    </row>
    <row r="464" spans="1:21" x14ac:dyDescent="0.45">
      <c r="A464">
        <v>75</v>
      </c>
      <c r="B464" t="s">
        <v>783</v>
      </c>
      <c r="C464">
        <v>1</v>
      </c>
      <c r="D464" t="s">
        <v>1619</v>
      </c>
      <c r="E464" t="s">
        <v>594</v>
      </c>
      <c r="F464" t="s">
        <v>87</v>
      </c>
      <c r="G464">
        <v>164130</v>
      </c>
      <c r="H464">
        <v>164130</v>
      </c>
      <c r="O464" t="s">
        <v>98</v>
      </c>
      <c r="P464" t="s">
        <v>98</v>
      </c>
      <c r="Q464">
        <v>164130</v>
      </c>
      <c r="R464" s="9">
        <v>164130</v>
      </c>
      <c r="S464">
        <v>164130</v>
      </c>
      <c r="T464">
        <v>0</v>
      </c>
      <c r="U464" s="8">
        <v>0</v>
      </c>
    </row>
    <row r="465" spans="1:21" x14ac:dyDescent="0.45">
      <c r="A465">
        <v>151</v>
      </c>
      <c r="B465" t="s">
        <v>832</v>
      </c>
      <c r="C465">
        <v>1</v>
      </c>
      <c r="D465" t="s">
        <v>1619</v>
      </c>
      <c r="E465" t="s">
        <v>602</v>
      </c>
      <c r="F465" t="s">
        <v>78</v>
      </c>
      <c r="G465">
        <v>140253</v>
      </c>
      <c r="H465">
        <v>140253</v>
      </c>
      <c r="O465" t="s">
        <v>98</v>
      </c>
      <c r="P465" t="s">
        <v>98</v>
      </c>
      <c r="Q465">
        <v>140253</v>
      </c>
      <c r="R465" s="9">
        <v>140253</v>
      </c>
      <c r="S465">
        <v>140253</v>
      </c>
      <c r="T465">
        <v>0</v>
      </c>
      <c r="U465" s="8">
        <v>0</v>
      </c>
    </row>
    <row r="466" spans="1:21" x14ac:dyDescent="0.45">
      <c r="A466">
        <v>151</v>
      </c>
      <c r="B466" t="s">
        <v>832</v>
      </c>
      <c r="C466">
        <v>1</v>
      </c>
      <c r="D466" t="s">
        <v>1619</v>
      </c>
      <c r="E466" t="s">
        <v>594</v>
      </c>
      <c r="F466" t="s">
        <v>87</v>
      </c>
      <c r="G466">
        <v>160000</v>
      </c>
      <c r="H466">
        <v>160000</v>
      </c>
      <c r="O466" t="s">
        <v>98</v>
      </c>
      <c r="P466" t="s">
        <v>98</v>
      </c>
      <c r="Q466">
        <v>160000</v>
      </c>
      <c r="R466" s="9">
        <v>160000</v>
      </c>
      <c r="S466">
        <v>160000</v>
      </c>
      <c r="T466">
        <v>0</v>
      </c>
      <c r="U466" s="8">
        <v>0</v>
      </c>
    </row>
    <row r="467" spans="1:21" x14ac:dyDescent="0.45">
      <c r="A467">
        <v>162</v>
      </c>
      <c r="B467" t="s">
        <v>844</v>
      </c>
      <c r="C467">
        <v>1</v>
      </c>
      <c r="D467" t="s">
        <v>1620</v>
      </c>
      <c r="E467" t="s">
        <v>845</v>
      </c>
      <c r="F467" t="s">
        <v>74</v>
      </c>
      <c r="G467">
        <v>3624777</v>
      </c>
      <c r="H467">
        <v>3624777</v>
      </c>
      <c r="O467" t="s">
        <v>98</v>
      </c>
      <c r="P467" t="s">
        <v>98</v>
      </c>
      <c r="Q467">
        <v>3624777</v>
      </c>
      <c r="R467" s="9">
        <v>3624777</v>
      </c>
      <c r="S467">
        <v>3624777</v>
      </c>
      <c r="T467">
        <v>0</v>
      </c>
      <c r="U467" s="8">
        <v>0</v>
      </c>
    </row>
    <row r="468" spans="1:21" x14ac:dyDescent="0.45">
      <c r="A468">
        <v>162</v>
      </c>
      <c r="B468" t="s">
        <v>844</v>
      </c>
      <c r="C468">
        <v>1</v>
      </c>
      <c r="D468" t="s">
        <v>1620</v>
      </c>
      <c r="E468" t="s">
        <v>849</v>
      </c>
      <c r="F468" t="s">
        <v>78</v>
      </c>
      <c r="G468">
        <v>249863.44</v>
      </c>
      <c r="H468">
        <v>249863.44</v>
      </c>
      <c r="O468" t="s">
        <v>98</v>
      </c>
      <c r="P468" t="s">
        <v>98</v>
      </c>
      <c r="Q468">
        <v>249863.44</v>
      </c>
      <c r="R468" s="9">
        <v>249863.44</v>
      </c>
      <c r="S468">
        <v>249863.44</v>
      </c>
      <c r="T468">
        <v>0</v>
      </c>
      <c r="U468" s="8">
        <v>0</v>
      </c>
    </row>
    <row r="469" spans="1:21" x14ac:dyDescent="0.45">
      <c r="A469">
        <v>162</v>
      </c>
      <c r="B469" t="s">
        <v>844</v>
      </c>
      <c r="C469">
        <v>1</v>
      </c>
      <c r="D469" t="s">
        <v>1620</v>
      </c>
      <c r="E469" t="s">
        <v>852</v>
      </c>
      <c r="F469" t="s">
        <v>79</v>
      </c>
      <c r="G469">
        <v>90325</v>
      </c>
      <c r="H469">
        <v>90325</v>
      </c>
      <c r="O469" t="s">
        <v>98</v>
      </c>
      <c r="P469" t="s">
        <v>98</v>
      </c>
      <c r="Q469">
        <v>90325</v>
      </c>
      <c r="R469" s="9">
        <v>90325</v>
      </c>
      <c r="S469">
        <v>90325</v>
      </c>
      <c r="T469">
        <v>0</v>
      </c>
      <c r="U469" s="8">
        <v>0</v>
      </c>
    </row>
    <row r="470" spans="1:21" x14ac:dyDescent="0.45">
      <c r="A470">
        <v>162</v>
      </c>
      <c r="B470" t="s">
        <v>844</v>
      </c>
      <c r="C470">
        <v>1</v>
      </c>
      <c r="D470" t="s">
        <v>1620</v>
      </c>
      <c r="E470" t="s">
        <v>854</v>
      </c>
      <c r="F470" t="s">
        <v>87</v>
      </c>
      <c r="G470">
        <v>495540</v>
      </c>
      <c r="H470">
        <v>495540</v>
      </c>
      <c r="O470" t="s">
        <v>98</v>
      </c>
      <c r="P470" t="s">
        <v>98</v>
      </c>
      <c r="Q470">
        <v>495540</v>
      </c>
      <c r="R470" s="9">
        <v>495540</v>
      </c>
      <c r="S470">
        <v>495540</v>
      </c>
      <c r="T470">
        <v>0</v>
      </c>
      <c r="U470" s="8">
        <v>0</v>
      </c>
    </row>
    <row r="471" spans="1:21" x14ac:dyDescent="0.45">
      <c r="A471">
        <v>162</v>
      </c>
      <c r="B471" t="s">
        <v>844</v>
      </c>
      <c r="C471">
        <v>1</v>
      </c>
      <c r="D471" t="s">
        <v>1620</v>
      </c>
      <c r="E471" t="s">
        <v>856</v>
      </c>
      <c r="F471" t="s">
        <v>857</v>
      </c>
      <c r="G471">
        <v>98019.04</v>
      </c>
      <c r="H471">
        <v>98019.04</v>
      </c>
      <c r="O471" t="s">
        <v>98</v>
      </c>
      <c r="P471" t="s">
        <v>98</v>
      </c>
      <c r="Q471">
        <v>98019.04</v>
      </c>
      <c r="R471" s="9">
        <v>98019.04</v>
      </c>
      <c r="S471">
        <v>98019.04</v>
      </c>
      <c r="T471">
        <v>0</v>
      </c>
      <c r="U471" s="8">
        <v>0</v>
      </c>
    </row>
    <row r="472" spans="1:21" x14ac:dyDescent="0.45">
      <c r="A472">
        <v>162</v>
      </c>
      <c r="B472" t="s">
        <v>844</v>
      </c>
      <c r="C472">
        <v>1</v>
      </c>
      <c r="D472" t="s">
        <v>1620</v>
      </c>
      <c r="E472" t="s">
        <v>845</v>
      </c>
      <c r="F472" t="s">
        <v>81</v>
      </c>
      <c r="G472">
        <v>238144</v>
      </c>
      <c r="H472">
        <v>238144</v>
      </c>
      <c r="O472" t="s">
        <v>98</v>
      </c>
      <c r="P472" t="s">
        <v>98</v>
      </c>
      <c r="Q472">
        <v>238144</v>
      </c>
      <c r="R472" s="9">
        <v>238144</v>
      </c>
      <c r="S472">
        <v>238144</v>
      </c>
      <c r="T472">
        <v>0</v>
      </c>
      <c r="U472" s="8">
        <v>0</v>
      </c>
    </row>
    <row r="473" spans="1:21" x14ac:dyDescent="0.45">
      <c r="A473">
        <v>162</v>
      </c>
      <c r="B473" t="s">
        <v>844</v>
      </c>
      <c r="C473">
        <v>1</v>
      </c>
      <c r="D473" t="s">
        <v>1620</v>
      </c>
      <c r="E473" t="s">
        <v>861</v>
      </c>
      <c r="F473" t="s">
        <v>85</v>
      </c>
      <c r="G473">
        <v>90325</v>
      </c>
      <c r="H473">
        <v>90325</v>
      </c>
      <c r="O473" t="s">
        <v>98</v>
      </c>
      <c r="P473" t="s">
        <v>98</v>
      </c>
      <c r="Q473">
        <v>90325</v>
      </c>
      <c r="R473" s="9">
        <v>90325</v>
      </c>
      <c r="S473">
        <v>90325</v>
      </c>
      <c r="T473">
        <v>0</v>
      </c>
      <c r="U473" s="8">
        <v>0</v>
      </c>
    </row>
    <row r="474" spans="1:21" x14ac:dyDescent="0.45">
      <c r="A474">
        <v>166</v>
      </c>
      <c r="B474" t="s">
        <v>868</v>
      </c>
      <c r="C474">
        <v>1</v>
      </c>
      <c r="D474" t="s">
        <v>1625</v>
      </c>
      <c r="E474" t="s">
        <v>875</v>
      </c>
      <c r="F474" t="s">
        <v>78</v>
      </c>
      <c r="G474">
        <v>249543</v>
      </c>
      <c r="H474">
        <v>249543</v>
      </c>
      <c r="O474" t="s">
        <v>98</v>
      </c>
      <c r="P474" t="s">
        <v>98</v>
      </c>
      <c r="Q474">
        <v>249543</v>
      </c>
      <c r="R474" s="9">
        <v>249543</v>
      </c>
      <c r="S474">
        <v>249543</v>
      </c>
      <c r="T474">
        <v>0</v>
      </c>
      <c r="U474" s="8">
        <v>0</v>
      </c>
    </row>
    <row r="475" spans="1:21" x14ac:dyDescent="0.45">
      <c r="A475">
        <v>171</v>
      </c>
      <c r="B475" t="s">
        <v>880</v>
      </c>
      <c r="C475">
        <v>1</v>
      </c>
      <c r="D475" t="s">
        <v>1626</v>
      </c>
      <c r="E475" t="s">
        <v>594</v>
      </c>
      <c r="F475" t="s">
        <v>80</v>
      </c>
      <c r="G475">
        <v>613500</v>
      </c>
      <c r="H475">
        <v>613500</v>
      </c>
      <c r="O475" t="s">
        <v>98</v>
      </c>
      <c r="P475" t="s">
        <v>98</v>
      </c>
      <c r="Q475">
        <v>613500</v>
      </c>
      <c r="R475" s="9">
        <v>613500</v>
      </c>
      <c r="S475">
        <v>613500</v>
      </c>
      <c r="T475">
        <v>0</v>
      </c>
      <c r="U475" s="8">
        <v>0</v>
      </c>
    </row>
    <row r="476" spans="1:21" x14ac:dyDescent="0.45">
      <c r="A476">
        <v>175</v>
      </c>
      <c r="B476" t="s">
        <v>894</v>
      </c>
      <c r="C476">
        <v>1</v>
      </c>
      <c r="D476" t="s">
        <v>1624</v>
      </c>
      <c r="E476" t="s">
        <v>912</v>
      </c>
      <c r="F476" t="s">
        <v>87</v>
      </c>
      <c r="G476">
        <v>93710</v>
      </c>
      <c r="H476">
        <v>93710</v>
      </c>
      <c r="O476" t="s">
        <v>98</v>
      </c>
      <c r="P476" t="s">
        <v>98</v>
      </c>
      <c r="Q476">
        <v>93710</v>
      </c>
      <c r="R476" s="9">
        <v>93710</v>
      </c>
      <c r="S476">
        <v>93710</v>
      </c>
      <c r="T476">
        <v>0</v>
      </c>
      <c r="U476" s="8">
        <v>0</v>
      </c>
    </row>
    <row r="477" spans="1:21" x14ac:dyDescent="0.45">
      <c r="A477">
        <v>182</v>
      </c>
      <c r="B477" t="s">
        <v>955</v>
      </c>
      <c r="C477">
        <v>1</v>
      </c>
      <c r="D477" t="s">
        <v>1619</v>
      </c>
      <c r="E477" t="s">
        <v>602</v>
      </c>
      <c r="F477" t="s">
        <v>78</v>
      </c>
      <c r="G477">
        <v>109355.9</v>
      </c>
      <c r="H477">
        <v>109355.9</v>
      </c>
      <c r="O477" t="s">
        <v>98</v>
      </c>
      <c r="P477" t="s">
        <v>98</v>
      </c>
      <c r="Q477">
        <v>109355.9</v>
      </c>
      <c r="R477" s="9">
        <v>109355.9</v>
      </c>
      <c r="S477">
        <v>109355.9</v>
      </c>
      <c r="T477">
        <v>0</v>
      </c>
      <c r="U477" s="8">
        <v>0</v>
      </c>
    </row>
    <row r="478" spans="1:21" x14ac:dyDescent="0.45">
      <c r="A478">
        <v>182</v>
      </c>
      <c r="B478" t="s">
        <v>955</v>
      </c>
      <c r="C478">
        <v>1</v>
      </c>
      <c r="D478" t="s">
        <v>1619</v>
      </c>
      <c r="E478" t="s">
        <v>602</v>
      </c>
      <c r="F478" t="s">
        <v>78</v>
      </c>
      <c r="G478">
        <v>109355.9</v>
      </c>
      <c r="H478">
        <v>109355.9</v>
      </c>
      <c r="O478" t="s">
        <v>98</v>
      </c>
      <c r="P478" t="s">
        <v>98</v>
      </c>
      <c r="Q478">
        <v>109355.9</v>
      </c>
      <c r="R478" s="9">
        <v>109355.9</v>
      </c>
      <c r="S478">
        <v>109355.9</v>
      </c>
      <c r="T478">
        <v>0</v>
      </c>
      <c r="U478" s="8">
        <v>0</v>
      </c>
    </row>
    <row r="479" spans="1:21" x14ac:dyDescent="0.45">
      <c r="A479">
        <v>182</v>
      </c>
      <c r="B479" t="s">
        <v>955</v>
      </c>
      <c r="C479">
        <v>1</v>
      </c>
      <c r="D479" t="s">
        <v>1619</v>
      </c>
      <c r="E479" t="s">
        <v>602</v>
      </c>
      <c r="F479" t="s">
        <v>78</v>
      </c>
      <c r="G479">
        <v>109355.9</v>
      </c>
      <c r="H479">
        <v>109355.9</v>
      </c>
      <c r="O479" t="s">
        <v>98</v>
      </c>
      <c r="P479" t="s">
        <v>98</v>
      </c>
      <c r="Q479">
        <v>109355.9</v>
      </c>
      <c r="R479" s="9">
        <v>109355.9</v>
      </c>
      <c r="S479">
        <v>109355.9</v>
      </c>
      <c r="T479">
        <v>0</v>
      </c>
      <c r="U479" s="8">
        <v>0</v>
      </c>
    </row>
    <row r="480" spans="1:21" x14ac:dyDescent="0.45">
      <c r="A480">
        <v>220</v>
      </c>
      <c r="B480" t="s">
        <v>1065</v>
      </c>
      <c r="C480">
        <v>1</v>
      </c>
      <c r="D480" t="s">
        <v>1619</v>
      </c>
      <c r="E480" t="s">
        <v>1080</v>
      </c>
      <c r="F480" t="s">
        <v>857</v>
      </c>
      <c r="G480">
        <v>22000</v>
      </c>
      <c r="H480">
        <v>22000</v>
      </c>
      <c r="O480" t="s">
        <v>98</v>
      </c>
      <c r="P480" t="s">
        <v>98</v>
      </c>
      <c r="Q480">
        <v>22000</v>
      </c>
      <c r="R480" s="9">
        <v>22000</v>
      </c>
      <c r="S480">
        <v>22000</v>
      </c>
      <c r="T480">
        <v>0</v>
      </c>
      <c r="U480" s="8">
        <v>0</v>
      </c>
    </row>
    <row r="481" spans="1:21" x14ac:dyDescent="0.45">
      <c r="A481">
        <v>221</v>
      </c>
      <c r="B481" t="s">
        <v>1083</v>
      </c>
      <c r="C481">
        <v>1</v>
      </c>
      <c r="D481" t="s">
        <v>1620</v>
      </c>
      <c r="E481" t="s">
        <v>1084</v>
      </c>
      <c r="F481" t="s">
        <v>74</v>
      </c>
      <c r="G481">
        <v>190608.86</v>
      </c>
      <c r="H481">
        <v>190608.86</v>
      </c>
      <c r="O481" t="s">
        <v>98</v>
      </c>
      <c r="P481" t="s">
        <v>98</v>
      </c>
      <c r="Q481">
        <v>190608.86</v>
      </c>
      <c r="R481" s="9">
        <v>190608.86</v>
      </c>
      <c r="S481">
        <v>190608.86</v>
      </c>
      <c r="T481">
        <v>0</v>
      </c>
      <c r="U481" s="8">
        <v>0</v>
      </c>
    </row>
    <row r="482" spans="1:21" x14ac:dyDescent="0.45">
      <c r="A482">
        <v>221</v>
      </c>
      <c r="B482" t="s">
        <v>1083</v>
      </c>
      <c r="C482">
        <v>1</v>
      </c>
      <c r="D482" t="s">
        <v>1620</v>
      </c>
      <c r="E482" t="s">
        <v>852</v>
      </c>
      <c r="F482" t="s">
        <v>79</v>
      </c>
      <c r="G482">
        <v>5000</v>
      </c>
      <c r="H482">
        <v>5000</v>
      </c>
      <c r="O482" t="s">
        <v>98</v>
      </c>
      <c r="P482" t="s">
        <v>98</v>
      </c>
      <c r="Q482">
        <v>5000</v>
      </c>
      <c r="R482" s="9">
        <v>5000</v>
      </c>
      <c r="S482">
        <v>5000</v>
      </c>
      <c r="T482">
        <v>0</v>
      </c>
      <c r="U482" s="8">
        <v>0</v>
      </c>
    </row>
    <row r="483" spans="1:21" x14ac:dyDescent="0.45">
      <c r="A483">
        <v>221</v>
      </c>
      <c r="B483" t="s">
        <v>1083</v>
      </c>
      <c r="C483">
        <v>1</v>
      </c>
      <c r="D483" t="s">
        <v>1620</v>
      </c>
      <c r="E483" t="s">
        <v>1084</v>
      </c>
      <c r="F483" t="s">
        <v>80</v>
      </c>
      <c r="G483">
        <v>139450</v>
      </c>
      <c r="H483">
        <v>139450</v>
      </c>
      <c r="O483" t="s">
        <v>98</v>
      </c>
      <c r="P483" t="s">
        <v>98</v>
      </c>
      <c r="Q483">
        <v>139450</v>
      </c>
      <c r="R483" s="9">
        <v>139450</v>
      </c>
      <c r="S483">
        <v>139450</v>
      </c>
      <c r="T483">
        <v>0</v>
      </c>
      <c r="U483" s="8">
        <v>0</v>
      </c>
    </row>
    <row r="484" spans="1:21" x14ac:dyDescent="0.45">
      <c r="A484">
        <v>221</v>
      </c>
      <c r="B484" t="s">
        <v>1083</v>
      </c>
      <c r="C484">
        <v>1</v>
      </c>
      <c r="D484" t="s">
        <v>1620</v>
      </c>
      <c r="E484" t="s">
        <v>1091</v>
      </c>
      <c r="F484" t="s">
        <v>84</v>
      </c>
      <c r="G484">
        <v>10300</v>
      </c>
      <c r="H484">
        <v>10300</v>
      </c>
      <c r="O484" t="s">
        <v>98</v>
      </c>
      <c r="P484" t="s">
        <v>98</v>
      </c>
      <c r="Q484">
        <v>10300</v>
      </c>
      <c r="R484" s="9">
        <v>10300</v>
      </c>
      <c r="S484">
        <v>10300</v>
      </c>
      <c r="T484">
        <v>0</v>
      </c>
      <c r="U484" s="8">
        <v>0</v>
      </c>
    </row>
    <row r="485" spans="1:21" x14ac:dyDescent="0.45">
      <c r="A485">
        <v>221</v>
      </c>
      <c r="B485" t="s">
        <v>1083</v>
      </c>
      <c r="C485">
        <v>1</v>
      </c>
      <c r="D485" t="s">
        <v>1620</v>
      </c>
      <c r="E485" t="s">
        <v>1084</v>
      </c>
      <c r="F485" t="s">
        <v>878</v>
      </c>
      <c r="G485">
        <v>17240.09</v>
      </c>
      <c r="H485">
        <v>17240.09</v>
      </c>
      <c r="O485" t="s">
        <v>98</v>
      </c>
      <c r="P485" t="s">
        <v>98</v>
      </c>
      <c r="Q485">
        <v>17240.09</v>
      </c>
      <c r="R485" s="9">
        <v>17240.09</v>
      </c>
      <c r="S485">
        <v>17240.09</v>
      </c>
      <c r="T485">
        <v>0</v>
      </c>
      <c r="U485" s="8">
        <v>0</v>
      </c>
    </row>
    <row r="486" spans="1:21" x14ac:dyDescent="0.45">
      <c r="A486">
        <v>222</v>
      </c>
      <c r="B486" t="s">
        <v>1096</v>
      </c>
      <c r="C486">
        <v>1</v>
      </c>
      <c r="D486" t="s">
        <v>1620</v>
      </c>
      <c r="E486" t="s">
        <v>1098</v>
      </c>
      <c r="F486" t="s">
        <v>74</v>
      </c>
      <c r="G486">
        <v>723760</v>
      </c>
      <c r="H486">
        <v>723760</v>
      </c>
      <c r="O486" t="s">
        <v>98</v>
      </c>
      <c r="P486" t="s">
        <v>98</v>
      </c>
      <c r="Q486">
        <v>723760</v>
      </c>
      <c r="R486" s="9">
        <v>723760</v>
      </c>
      <c r="S486">
        <v>723760</v>
      </c>
      <c r="T486">
        <v>0</v>
      </c>
      <c r="U486" s="8">
        <v>0</v>
      </c>
    </row>
    <row r="487" spans="1:21" x14ac:dyDescent="0.45">
      <c r="A487">
        <v>222</v>
      </c>
      <c r="B487" t="s">
        <v>1096</v>
      </c>
      <c r="C487">
        <v>1</v>
      </c>
      <c r="D487" t="s">
        <v>1620</v>
      </c>
      <c r="E487" t="s">
        <v>1100</v>
      </c>
      <c r="F487" t="s">
        <v>78</v>
      </c>
      <c r="G487">
        <v>87187.5</v>
      </c>
      <c r="H487">
        <v>87187.5</v>
      </c>
      <c r="O487" t="s">
        <v>98</v>
      </c>
      <c r="P487" t="s">
        <v>98</v>
      </c>
      <c r="Q487">
        <v>87187.5</v>
      </c>
      <c r="R487" s="9">
        <v>87187.5</v>
      </c>
      <c r="S487">
        <v>87187.5</v>
      </c>
      <c r="T487">
        <v>0</v>
      </c>
      <c r="U487" s="8">
        <v>0</v>
      </c>
    </row>
    <row r="488" spans="1:21" x14ac:dyDescent="0.45">
      <c r="A488">
        <v>222</v>
      </c>
      <c r="B488" t="s">
        <v>1096</v>
      </c>
      <c r="C488">
        <v>1</v>
      </c>
      <c r="D488" t="s">
        <v>1620</v>
      </c>
      <c r="E488" t="s">
        <v>594</v>
      </c>
      <c r="F488" t="s">
        <v>80</v>
      </c>
      <c r="G488">
        <v>42900</v>
      </c>
      <c r="H488">
        <v>42900</v>
      </c>
      <c r="O488" t="s">
        <v>98</v>
      </c>
      <c r="P488" t="s">
        <v>98</v>
      </c>
      <c r="Q488">
        <v>42900</v>
      </c>
      <c r="R488" s="9">
        <v>42900</v>
      </c>
      <c r="S488">
        <v>42900</v>
      </c>
      <c r="T488">
        <v>0</v>
      </c>
      <c r="U488" s="8">
        <v>0</v>
      </c>
    </row>
    <row r="489" spans="1:21" x14ac:dyDescent="0.45">
      <c r="A489">
        <v>222</v>
      </c>
      <c r="B489" t="s">
        <v>1096</v>
      </c>
      <c r="C489">
        <v>1</v>
      </c>
      <c r="D489" t="s">
        <v>1620</v>
      </c>
      <c r="E489" t="s">
        <v>594</v>
      </c>
      <c r="F489" t="s">
        <v>857</v>
      </c>
      <c r="G489">
        <v>7000</v>
      </c>
      <c r="H489">
        <v>7000</v>
      </c>
      <c r="O489" t="s">
        <v>98</v>
      </c>
      <c r="P489" t="s">
        <v>98</v>
      </c>
      <c r="Q489">
        <v>7000</v>
      </c>
      <c r="R489" s="9">
        <v>7000</v>
      </c>
      <c r="S489">
        <v>7000</v>
      </c>
      <c r="T489">
        <v>0</v>
      </c>
      <c r="U489" s="8">
        <v>0</v>
      </c>
    </row>
    <row r="490" spans="1:21" x14ac:dyDescent="0.45">
      <c r="A490">
        <v>222</v>
      </c>
      <c r="B490" t="s">
        <v>1096</v>
      </c>
      <c r="C490">
        <v>1</v>
      </c>
      <c r="D490" t="s">
        <v>1620</v>
      </c>
      <c r="E490" t="s">
        <v>861</v>
      </c>
      <c r="F490" t="s">
        <v>85</v>
      </c>
      <c r="G490">
        <v>39000</v>
      </c>
      <c r="H490">
        <v>39000</v>
      </c>
      <c r="O490" t="s">
        <v>98</v>
      </c>
      <c r="P490" t="s">
        <v>98</v>
      </c>
      <c r="Q490">
        <v>39000</v>
      </c>
      <c r="R490" s="9">
        <v>39000</v>
      </c>
      <c r="S490">
        <v>39000</v>
      </c>
      <c r="T490">
        <v>0</v>
      </c>
      <c r="U490" s="8">
        <v>0</v>
      </c>
    </row>
    <row r="491" spans="1:21" x14ac:dyDescent="0.45">
      <c r="A491">
        <v>223</v>
      </c>
      <c r="B491" t="s">
        <v>1106</v>
      </c>
      <c r="C491">
        <v>1</v>
      </c>
      <c r="D491" t="s">
        <v>1624</v>
      </c>
      <c r="E491" t="s">
        <v>1059</v>
      </c>
      <c r="F491" t="s">
        <v>74</v>
      </c>
      <c r="G491">
        <v>439117.97</v>
      </c>
      <c r="H491">
        <v>439117.97</v>
      </c>
      <c r="O491" t="s">
        <v>98</v>
      </c>
      <c r="P491" t="s">
        <v>98</v>
      </c>
      <c r="Q491">
        <v>439117.97</v>
      </c>
      <c r="R491" s="9">
        <v>439117.97</v>
      </c>
      <c r="S491">
        <v>439117.97</v>
      </c>
      <c r="T491">
        <v>0</v>
      </c>
      <c r="U491" s="8">
        <v>0</v>
      </c>
    </row>
    <row r="492" spans="1:21" x14ac:dyDescent="0.45">
      <c r="A492">
        <v>223</v>
      </c>
      <c r="B492" t="s">
        <v>1106</v>
      </c>
      <c r="C492">
        <v>1</v>
      </c>
      <c r="D492" t="s">
        <v>1624</v>
      </c>
      <c r="E492" t="s">
        <v>1111</v>
      </c>
      <c r="F492" t="s">
        <v>78</v>
      </c>
      <c r="G492">
        <v>47525</v>
      </c>
      <c r="H492">
        <v>47525</v>
      </c>
      <c r="O492" t="s">
        <v>98</v>
      </c>
      <c r="P492" t="s">
        <v>98</v>
      </c>
      <c r="Q492">
        <v>47525</v>
      </c>
      <c r="R492" s="9">
        <v>47525</v>
      </c>
      <c r="S492">
        <v>47525</v>
      </c>
      <c r="T492">
        <v>0</v>
      </c>
      <c r="U492" s="8">
        <v>0</v>
      </c>
    </row>
    <row r="493" spans="1:21" x14ac:dyDescent="0.45">
      <c r="A493">
        <v>223</v>
      </c>
      <c r="B493" t="s">
        <v>1106</v>
      </c>
      <c r="C493">
        <v>1</v>
      </c>
      <c r="D493" t="s">
        <v>1624</v>
      </c>
      <c r="E493" t="s">
        <v>1113</v>
      </c>
      <c r="F493" t="s">
        <v>87</v>
      </c>
      <c r="G493">
        <v>157160</v>
      </c>
      <c r="H493">
        <v>157160</v>
      </c>
      <c r="O493" t="s">
        <v>98</v>
      </c>
      <c r="P493" t="s">
        <v>98</v>
      </c>
      <c r="Q493">
        <v>157160</v>
      </c>
      <c r="R493" s="9">
        <v>157160</v>
      </c>
      <c r="S493">
        <v>157160</v>
      </c>
      <c r="T493">
        <v>0</v>
      </c>
      <c r="U493" s="8">
        <v>0</v>
      </c>
    </row>
    <row r="494" spans="1:21" x14ac:dyDescent="0.45">
      <c r="A494">
        <v>226</v>
      </c>
      <c r="B494" t="s">
        <v>1123</v>
      </c>
      <c r="C494">
        <v>1</v>
      </c>
      <c r="D494" t="s">
        <v>1619</v>
      </c>
      <c r="E494" t="s">
        <v>1124</v>
      </c>
      <c r="F494" t="s">
        <v>74</v>
      </c>
      <c r="G494">
        <v>278570.2</v>
      </c>
      <c r="H494">
        <v>278570.2</v>
      </c>
      <c r="O494" t="s">
        <v>98</v>
      </c>
      <c r="P494" t="s">
        <v>98</v>
      </c>
      <c r="Q494">
        <v>278570.2</v>
      </c>
      <c r="R494" s="9">
        <v>278570.2</v>
      </c>
      <c r="S494">
        <v>278570.2</v>
      </c>
      <c r="T494">
        <v>0</v>
      </c>
      <c r="U494" s="8">
        <v>0</v>
      </c>
    </row>
    <row r="495" spans="1:21" x14ac:dyDescent="0.45">
      <c r="A495">
        <v>235</v>
      </c>
      <c r="B495" t="s">
        <v>1154</v>
      </c>
      <c r="C495">
        <v>1</v>
      </c>
      <c r="D495" t="s">
        <v>1619</v>
      </c>
      <c r="E495" t="s">
        <v>856</v>
      </c>
      <c r="F495" t="s">
        <v>857</v>
      </c>
      <c r="G495">
        <v>28000</v>
      </c>
      <c r="H495">
        <v>28000</v>
      </c>
      <c r="O495" t="s">
        <v>98</v>
      </c>
      <c r="P495" t="s">
        <v>98</v>
      </c>
      <c r="Q495">
        <v>28000</v>
      </c>
      <c r="R495" s="9">
        <v>28000</v>
      </c>
      <c r="S495">
        <v>28000</v>
      </c>
      <c r="T495">
        <v>0</v>
      </c>
      <c r="U495" s="8">
        <v>0</v>
      </c>
    </row>
    <row r="496" spans="1:21" x14ac:dyDescent="0.45">
      <c r="A496">
        <v>235</v>
      </c>
      <c r="B496" t="s">
        <v>1154</v>
      </c>
      <c r="C496">
        <v>1</v>
      </c>
      <c r="D496" t="s">
        <v>1619</v>
      </c>
      <c r="E496" t="s">
        <v>856</v>
      </c>
      <c r="F496" t="s">
        <v>857</v>
      </c>
      <c r="G496">
        <v>28000</v>
      </c>
      <c r="H496">
        <v>28000</v>
      </c>
      <c r="O496" t="s">
        <v>98</v>
      </c>
      <c r="P496" t="s">
        <v>98</v>
      </c>
      <c r="Q496">
        <v>28000</v>
      </c>
      <c r="R496" s="9">
        <v>28000</v>
      </c>
      <c r="S496">
        <v>28000</v>
      </c>
      <c r="T496">
        <v>0</v>
      </c>
      <c r="U496" s="8">
        <v>0</v>
      </c>
    </row>
    <row r="497" spans="1:21" x14ac:dyDescent="0.45">
      <c r="A497">
        <v>242</v>
      </c>
      <c r="B497" t="s">
        <v>1175</v>
      </c>
      <c r="C497">
        <v>1</v>
      </c>
      <c r="D497" t="s">
        <v>1627</v>
      </c>
      <c r="E497" t="s">
        <v>1177</v>
      </c>
      <c r="F497" t="s">
        <v>74</v>
      </c>
      <c r="G497">
        <v>429995</v>
      </c>
      <c r="H497">
        <v>429995</v>
      </c>
      <c r="O497" t="s">
        <v>98</v>
      </c>
      <c r="P497" t="s">
        <v>98</v>
      </c>
      <c r="Q497">
        <v>429995</v>
      </c>
      <c r="R497" s="9">
        <v>429995</v>
      </c>
      <c r="S497">
        <v>429995</v>
      </c>
      <c r="T497">
        <v>0</v>
      </c>
      <c r="U497" s="8">
        <v>0</v>
      </c>
    </row>
    <row r="498" spans="1:21" x14ac:dyDescent="0.45">
      <c r="A498">
        <v>242</v>
      </c>
      <c r="B498" t="s">
        <v>1175</v>
      </c>
      <c r="C498">
        <v>1</v>
      </c>
      <c r="D498" t="s">
        <v>1627</v>
      </c>
      <c r="E498" t="s">
        <v>1180</v>
      </c>
      <c r="F498" t="s">
        <v>78</v>
      </c>
      <c r="G498">
        <v>105550</v>
      </c>
      <c r="H498">
        <v>105550</v>
      </c>
      <c r="O498" t="s">
        <v>98</v>
      </c>
      <c r="P498" t="s">
        <v>98</v>
      </c>
      <c r="Q498">
        <v>105550</v>
      </c>
      <c r="R498" s="9">
        <v>105550</v>
      </c>
      <c r="S498">
        <v>105550</v>
      </c>
      <c r="T498">
        <v>0</v>
      </c>
      <c r="U498" s="8">
        <v>0</v>
      </c>
    </row>
    <row r="499" spans="1:21" x14ac:dyDescent="0.45">
      <c r="A499">
        <v>243</v>
      </c>
      <c r="B499" t="s">
        <v>1183</v>
      </c>
      <c r="C499">
        <v>1</v>
      </c>
      <c r="D499" t="s">
        <v>1627</v>
      </c>
      <c r="E499" t="s">
        <v>543</v>
      </c>
      <c r="F499" t="s">
        <v>74</v>
      </c>
      <c r="G499">
        <v>1392924.55</v>
      </c>
      <c r="H499">
        <v>1392924.55</v>
      </c>
      <c r="O499" t="s">
        <v>98</v>
      </c>
      <c r="P499" t="s">
        <v>98</v>
      </c>
      <c r="Q499">
        <v>1392924.55</v>
      </c>
      <c r="R499" s="9">
        <v>1392924.55</v>
      </c>
      <c r="S499">
        <v>1392924.55</v>
      </c>
      <c r="T499">
        <v>0</v>
      </c>
      <c r="U499" s="8">
        <v>0</v>
      </c>
    </row>
    <row r="500" spans="1:21" x14ac:dyDescent="0.45">
      <c r="A500">
        <v>243</v>
      </c>
      <c r="B500" t="s">
        <v>1183</v>
      </c>
      <c r="C500">
        <v>1</v>
      </c>
      <c r="D500" t="s">
        <v>1627</v>
      </c>
      <c r="E500" t="s">
        <v>1188</v>
      </c>
      <c r="F500" t="s">
        <v>78</v>
      </c>
      <c r="G500">
        <v>60000</v>
      </c>
      <c r="H500">
        <v>60000</v>
      </c>
      <c r="O500" t="s">
        <v>98</v>
      </c>
      <c r="P500" t="s">
        <v>98</v>
      </c>
      <c r="Q500">
        <v>60000</v>
      </c>
      <c r="R500" s="9">
        <v>60000</v>
      </c>
      <c r="S500">
        <v>60000</v>
      </c>
      <c r="T500">
        <v>0</v>
      </c>
      <c r="U500" s="8">
        <v>0</v>
      </c>
    </row>
    <row r="501" spans="1:21" x14ac:dyDescent="0.45">
      <c r="A501">
        <v>243</v>
      </c>
      <c r="B501" t="s">
        <v>1183</v>
      </c>
      <c r="C501">
        <v>1</v>
      </c>
      <c r="D501" t="s">
        <v>1627</v>
      </c>
      <c r="E501" t="s">
        <v>1190</v>
      </c>
      <c r="F501" t="s">
        <v>80</v>
      </c>
      <c r="G501">
        <v>120000</v>
      </c>
      <c r="H501">
        <v>120000</v>
      </c>
      <c r="O501" t="s">
        <v>98</v>
      </c>
      <c r="P501" t="s">
        <v>98</v>
      </c>
      <c r="Q501">
        <v>120000</v>
      </c>
      <c r="R501" s="9">
        <v>120000</v>
      </c>
      <c r="S501">
        <v>120000</v>
      </c>
      <c r="T501">
        <v>0</v>
      </c>
      <c r="U501" s="8">
        <v>0</v>
      </c>
    </row>
    <row r="502" spans="1:21" x14ac:dyDescent="0.45">
      <c r="A502">
        <v>244</v>
      </c>
      <c r="B502" t="s">
        <v>1193</v>
      </c>
      <c r="C502">
        <v>1</v>
      </c>
      <c r="D502" t="s">
        <v>1626</v>
      </c>
      <c r="E502" t="s">
        <v>1194</v>
      </c>
      <c r="F502" t="s">
        <v>74</v>
      </c>
      <c r="G502">
        <v>2029609.94</v>
      </c>
      <c r="H502">
        <v>2029609.94</v>
      </c>
      <c r="O502" t="s">
        <v>98</v>
      </c>
      <c r="P502" t="s">
        <v>98</v>
      </c>
      <c r="Q502">
        <v>2029609.94</v>
      </c>
      <c r="R502" s="9">
        <v>2029609.94</v>
      </c>
      <c r="S502">
        <v>2029609.94</v>
      </c>
      <c r="T502">
        <v>0</v>
      </c>
      <c r="U502" s="8">
        <v>0</v>
      </c>
    </row>
    <row r="503" spans="1:21" x14ac:dyDescent="0.45">
      <c r="A503">
        <v>244</v>
      </c>
      <c r="B503" t="s">
        <v>1193</v>
      </c>
      <c r="C503">
        <v>1</v>
      </c>
      <c r="D503" t="s">
        <v>1626</v>
      </c>
      <c r="E503" t="s">
        <v>602</v>
      </c>
      <c r="F503" t="s">
        <v>78</v>
      </c>
      <c r="G503">
        <v>128668.1</v>
      </c>
      <c r="H503">
        <v>128668.1</v>
      </c>
      <c r="O503" t="s">
        <v>98</v>
      </c>
      <c r="P503" t="s">
        <v>98</v>
      </c>
      <c r="Q503">
        <v>128668.1</v>
      </c>
      <c r="R503" s="9">
        <v>128668.1</v>
      </c>
      <c r="S503">
        <v>128668.1</v>
      </c>
      <c r="T503">
        <v>0</v>
      </c>
      <c r="U503" s="8">
        <v>0</v>
      </c>
    </row>
    <row r="504" spans="1:21" x14ac:dyDescent="0.45">
      <c r="A504">
        <v>244</v>
      </c>
      <c r="B504" t="s">
        <v>1193</v>
      </c>
      <c r="C504">
        <v>1</v>
      </c>
      <c r="D504" t="s">
        <v>1626</v>
      </c>
      <c r="E504" t="s">
        <v>594</v>
      </c>
      <c r="F504" t="s">
        <v>87</v>
      </c>
      <c r="G504">
        <v>246600</v>
      </c>
      <c r="H504">
        <v>246600</v>
      </c>
      <c r="O504" t="s">
        <v>98</v>
      </c>
      <c r="P504" t="s">
        <v>98</v>
      </c>
      <c r="Q504">
        <v>246600</v>
      </c>
      <c r="R504" s="9">
        <v>246600</v>
      </c>
      <c r="S504">
        <v>246600</v>
      </c>
      <c r="T504">
        <v>0</v>
      </c>
      <c r="U504" s="8">
        <v>0</v>
      </c>
    </row>
    <row r="505" spans="1:21" x14ac:dyDescent="0.45">
      <c r="A505">
        <v>251</v>
      </c>
      <c r="B505" t="s">
        <v>1236</v>
      </c>
      <c r="C505">
        <v>1</v>
      </c>
      <c r="D505" t="s">
        <v>1626</v>
      </c>
      <c r="E505" t="s">
        <v>1237</v>
      </c>
      <c r="F505" t="s">
        <v>74</v>
      </c>
      <c r="G505">
        <v>753600</v>
      </c>
      <c r="H505">
        <v>753600</v>
      </c>
      <c r="O505" t="s">
        <v>98</v>
      </c>
      <c r="P505" t="s">
        <v>98</v>
      </c>
      <c r="Q505">
        <v>753600</v>
      </c>
      <c r="R505" s="9">
        <v>753600</v>
      </c>
      <c r="S505">
        <v>753600</v>
      </c>
      <c r="T505">
        <v>0</v>
      </c>
      <c r="U505" s="8">
        <v>0</v>
      </c>
    </row>
    <row r="506" spans="1:21" x14ac:dyDescent="0.45">
      <c r="A506">
        <v>251</v>
      </c>
      <c r="B506" t="s">
        <v>1236</v>
      </c>
      <c r="C506">
        <v>1</v>
      </c>
      <c r="D506" t="s">
        <v>1626</v>
      </c>
      <c r="E506" t="s">
        <v>1188</v>
      </c>
      <c r="F506" t="s">
        <v>78</v>
      </c>
      <c r="G506">
        <v>124500</v>
      </c>
      <c r="H506">
        <v>124500</v>
      </c>
      <c r="O506" t="s">
        <v>98</v>
      </c>
      <c r="P506" t="s">
        <v>98</v>
      </c>
      <c r="Q506">
        <v>124500</v>
      </c>
      <c r="R506" s="9">
        <v>124500</v>
      </c>
      <c r="S506">
        <v>124500</v>
      </c>
      <c r="T506">
        <v>0</v>
      </c>
      <c r="U506" s="8">
        <v>0</v>
      </c>
    </row>
    <row r="507" spans="1:21" x14ac:dyDescent="0.45">
      <c r="A507">
        <v>254</v>
      </c>
      <c r="B507" t="s">
        <v>1303</v>
      </c>
      <c r="C507">
        <v>1</v>
      </c>
      <c r="D507" t="s">
        <v>1620</v>
      </c>
      <c r="E507" t="s">
        <v>1369</v>
      </c>
      <c r="F507" t="s">
        <v>857</v>
      </c>
      <c r="G507">
        <v>12000</v>
      </c>
      <c r="H507">
        <v>12000</v>
      </c>
      <c r="O507" t="s">
        <v>98</v>
      </c>
      <c r="P507" t="s">
        <v>98</v>
      </c>
      <c r="Q507">
        <v>12000</v>
      </c>
      <c r="R507" s="9">
        <v>12000</v>
      </c>
      <c r="S507">
        <v>12000</v>
      </c>
      <c r="T507">
        <v>0</v>
      </c>
      <c r="U507" s="8">
        <v>0</v>
      </c>
    </row>
    <row r="508" spans="1:21" x14ac:dyDescent="0.45">
      <c r="A508">
        <v>254</v>
      </c>
      <c r="B508" t="s">
        <v>1303</v>
      </c>
      <c r="C508">
        <v>1</v>
      </c>
      <c r="D508" t="s">
        <v>1620</v>
      </c>
      <c r="E508" t="s">
        <v>1371</v>
      </c>
      <c r="F508" t="s">
        <v>87</v>
      </c>
      <c r="G508">
        <v>32215</v>
      </c>
      <c r="H508">
        <v>32215</v>
      </c>
      <c r="O508" t="s">
        <v>98</v>
      </c>
      <c r="P508" t="s">
        <v>98</v>
      </c>
      <c r="Q508">
        <v>32215</v>
      </c>
      <c r="R508" s="9">
        <v>32215</v>
      </c>
      <c r="S508">
        <v>32215</v>
      </c>
      <c r="T508">
        <v>0</v>
      </c>
      <c r="U508" s="8">
        <v>0</v>
      </c>
    </row>
    <row r="509" spans="1:21" x14ac:dyDescent="0.45">
      <c r="A509">
        <v>255</v>
      </c>
      <c r="B509" t="s">
        <v>1373</v>
      </c>
      <c r="C509">
        <v>1</v>
      </c>
      <c r="D509" t="s">
        <v>1620</v>
      </c>
      <c r="E509" t="s">
        <v>1385</v>
      </c>
      <c r="F509" t="s">
        <v>84</v>
      </c>
      <c r="G509">
        <v>22767</v>
      </c>
      <c r="H509">
        <v>22767</v>
      </c>
      <c r="O509" t="s">
        <v>98</v>
      </c>
      <c r="P509" t="s">
        <v>98</v>
      </c>
      <c r="Q509">
        <v>22767</v>
      </c>
      <c r="R509" s="9">
        <v>22767</v>
      </c>
      <c r="S509">
        <v>22767</v>
      </c>
      <c r="T509">
        <v>0</v>
      </c>
      <c r="U509" s="8">
        <v>0</v>
      </c>
    </row>
    <row r="510" spans="1:21" x14ac:dyDescent="0.45">
      <c r="A510">
        <v>262</v>
      </c>
      <c r="B510" t="s">
        <v>1416</v>
      </c>
      <c r="C510">
        <v>1</v>
      </c>
      <c r="D510" t="s">
        <v>1623</v>
      </c>
      <c r="E510" t="s">
        <v>1417</v>
      </c>
      <c r="F510" t="s">
        <v>74</v>
      </c>
      <c r="G510">
        <v>1237603</v>
      </c>
      <c r="H510">
        <v>1237603</v>
      </c>
      <c r="O510" t="s">
        <v>98</v>
      </c>
      <c r="P510" t="s">
        <v>98</v>
      </c>
      <c r="Q510">
        <v>1237603</v>
      </c>
      <c r="R510" s="9">
        <v>1237603</v>
      </c>
      <c r="S510">
        <v>1237603</v>
      </c>
      <c r="T510">
        <v>0</v>
      </c>
      <c r="U510" s="8">
        <v>0</v>
      </c>
    </row>
    <row r="511" spans="1:21" x14ac:dyDescent="0.45">
      <c r="A511">
        <v>262</v>
      </c>
      <c r="B511" t="s">
        <v>1416</v>
      </c>
      <c r="C511">
        <v>1</v>
      </c>
      <c r="D511" t="s">
        <v>1623</v>
      </c>
      <c r="E511" t="s">
        <v>594</v>
      </c>
      <c r="F511" t="s">
        <v>87</v>
      </c>
      <c r="G511">
        <v>178673</v>
      </c>
      <c r="H511">
        <v>178673</v>
      </c>
      <c r="O511" t="s">
        <v>98</v>
      </c>
      <c r="P511" t="s">
        <v>98</v>
      </c>
      <c r="Q511">
        <v>178673</v>
      </c>
      <c r="R511" s="9">
        <v>178673</v>
      </c>
      <c r="S511">
        <v>178673</v>
      </c>
      <c r="T511">
        <v>0</v>
      </c>
      <c r="U511" s="8">
        <v>0</v>
      </c>
    </row>
    <row r="512" spans="1:21" x14ac:dyDescent="0.45">
      <c r="A512">
        <v>262</v>
      </c>
      <c r="B512" t="s">
        <v>1416</v>
      </c>
      <c r="C512">
        <v>1</v>
      </c>
      <c r="D512" t="s">
        <v>1623</v>
      </c>
      <c r="E512" t="s">
        <v>584</v>
      </c>
      <c r="F512" t="s">
        <v>78</v>
      </c>
      <c r="G512">
        <v>210000</v>
      </c>
      <c r="H512">
        <v>210000</v>
      </c>
      <c r="O512" t="s">
        <v>98</v>
      </c>
      <c r="P512" t="s">
        <v>98</v>
      </c>
      <c r="Q512">
        <v>210000</v>
      </c>
      <c r="R512" s="9">
        <v>210000</v>
      </c>
      <c r="S512">
        <v>210000</v>
      </c>
      <c r="T512">
        <v>0</v>
      </c>
      <c r="U512" s="8">
        <v>0</v>
      </c>
    </row>
    <row r="513" spans="1:21" x14ac:dyDescent="0.45">
      <c r="A513">
        <v>264</v>
      </c>
      <c r="B513" t="s">
        <v>1431</v>
      </c>
      <c r="C513">
        <v>1</v>
      </c>
      <c r="D513" t="s">
        <v>1620</v>
      </c>
      <c r="E513" t="s">
        <v>1360</v>
      </c>
      <c r="F513" t="s">
        <v>85</v>
      </c>
      <c r="G513">
        <v>22000</v>
      </c>
      <c r="H513">
        <v>22000</v>
      </c>
      <c r="M513">
        <v>1</v>
      </c>
      <c r="O513" t="s">
        <v>98</v>
      </c>
      <c r="P513" t="s">
        <v>98</v>
      </c>
      <c r="Q513">
        <v>22000</v>
      </c>
      <c r="R513" s="9">
        <v>22000</v>
      </c>
      <c r="S513">
        <v>22000</v>
      </c>
      <c r="T513">
        <v>0</v>
      </c>
      <c r="U513" s="8">
        <v>0</v>
      </c>
    </row>
    <row r="514" spans="1:21" x14ac:dyDescent="0.45">
      <c r="A514">
        <v>264</v>
      </c>
      <c r="B514" t="s">
        <v>1431</v>
      </c>
      <c r="C514">
        <v>1</v>
      </c>
      <c r="D514" t="s">
        <v>1620</v>
      </c>
      <c r="E514" t="s">
        <v>1375</v>
      </c>
      <c r="F514" t="s">
        <v>80</v>
      </c>
      <c r="G514">
        <v>59040</v>
      </c>
      <c r="H514">
        <v>59040</v>
      </c>
      <c r="O514" t="s">
        <v>98</v>
      </c>
      <c r="P514" t="s">
        <v>98</v>
      </c>
      <c r="Q514">
        <v>59040</v>
      </c>
      <c r="R514" s="9">
        <v>59040</v>
      </c>
      <c r="S514">
        <v>59040</v>
      </c>
      <c r="T514">
        <v>0</v>
      </c>
      <c r="U514" s="8">
        <v>0</v>
      </c>
    </row>
    <row r="515" spans="1:21" x14ac:dyDescent="0.45">
      <c r="A515">
        <v>265</v>
      </c>
      <c r="B515" t="s">
        <v>1438</v>
      </c>
      <c r="C515">
        <v>1</v>
      </c>
      <c r="D515" t="s">
        <v>1620</v>
      </c>
      <c r="E515" t="s">
        <v>852</v>
      </c>
      <c r="F515" t="s">
        <v>79</v>
      </c>
      <c r="G515">
        <v>9715</v>
      </c>
      <c r="H515">
        <v>9715</v>
      </c>
      <c r="O515" t="s">
        <v>98</v>
      </c>
      <c r="P515" t="s">
        <v>98</v>
      </c>
      <c r="Q515">
        <v>9715</v>
      </c>
      <c r="R515" s="9">
        <v>9715</v>
      </c>
      <c r="S515">
        <v>9715</v>
      </c>
      <c r="T515">
        <v>0</v>
      </c>
      <c r="U515" s="8">
        <v>0</v>
      </c>
    </row>
    <row r="516" spans="1:21" x14ac:dyDescent="0.45">
      <c r="A516">
        <v>265</v>
      </c>
      <c r="B516" t="s">
        <v>1438</v>
      </c>
      <c r="C516">
        <v>1</v>
      </c>
      <c r="D516" t="s">
        <v>1620</v>
      </c>
      <c r="E516" t="s">
        <v>1440</v>
      </c>
      <c r="F516" t="s">
        <v>1432</v>
      </c>
      <c r="G516">
        <v>144834</v>
      </c>
      <c r="H516">
        <v>144834</v>
      </c>
      <c r="O516" t="s">
        <v>98</v>
      </c>
      <c r="P516" t="s">
        <v>98</v>
      </c>
      <c r="Q516">
        <v>144834</v>
      </c>
      <c r="R516" s="9">
        <v>144834</v>
      </c>
      <c r="S516">
        <v>144834</v>
      </c>
      <c r="T516">
        <v>0</v>
      </c>
      <c r="U516" s="8">
        <v>0</v>
      </c>
    </row>
    <row r="517" spans="1:21" x14ac:dyDescent="0.45">
      <c r="A517">
        <v>266</v>
      </c>
      <c r="B517" t="s">
        <v>1443</v>
      </c>
      <c r="C517">
        <v>1</v>
      </c>
      <c r="D517" t="s">
        <v>1626</v>
      </c>
      <c r="E517" t="s">
        <v>1444</v>
      </c>
      <c r="F517" t="s">
        <v>74</v>
      </c>
      <c r="G517">
        <v>1957018</v>
      </c>
      <c r="H517">
        <v>1957018</v>
      </c>
      <c r="O517" t="s">
        <v>98</v>
      </c>
      <c r="P517" t="s">
        <v>98</v>
      </c>
      <c r="Q517">
        <v>1957018</v>
      </c>
      <c r="R517" s="9">
        <v>1957018</v>
      </c>
      <c r="S517">
        <v>1957018</v>
      </c>
      <c r="T517">
        <v>0</v>
      </c>
      <c r="U517" s="8">
        <v>0</v>
      </c>
    </row>
    <row r="518" spans="1:21" x14ac:dyDescent="0.45">
      <c r="A518">
        <v>266</v>
      </c>
      <c r="B518" t="s">
        <v>1443</v>
      </c>
      <c r="C518">
        <v>1</v>
      </c>
      <c r="D518" t="s">
        <v>1626</v>
      </c>
      <c r="E518" t="s">
        <v>1445</v>
      </c>
      <c r="F518" t="s">
        <v>78</v>
      </c>
      <c r="G518">
        <v>170269</v>
      </c>
      <c r="H518">
        <v>170269</v>
      </c>
      <c r="O518" t="s">
        <v>98</v>
      </c>
      <c r="P518" t="s">
        <v>98</v>
      </c>
      <c r="Q518">
        <v>170269</v>
      </c>
      <c r="R518" s="9">
        <v>170269</v>
      </c>
      <c r="S518">
        <v>170269</v>
      </c>
      <c r="T518">
        <v>0</v>
      </c>
      <c r="U518" s="8">
        <v>0</v>
      </c>
    </row>
    <row r="519" spans="1:21" x14ac:dyDescent="0.45">
      <c r="A519">
        <v>266</v>
      </c>
      <c r="B519" t="s">
        <v>1443</v>
      </c>
      <c r="C519">
        <v>1</v>
      </c>
      <c r="D519" t="s">
        <v>1626</v>
      </c>
      <c r="E519" t="s">
        <v>594</v>
      </c>
      <c r="F519" t="s">
        <v>80</v>
      </c>
      <c r="G519">
        <v>427540</v>
      </c>
      <c r="H519">
        <v>427540</v>
      </c>
      <c r="O519" t="s">
        <v>98</v>
      </c>
      <c r="P519" t="s">
        <v>98</v>
      </c>
      <c r="Q519">
        <v>427540</v>
      </c>
      <c r="R519" s="9">
        <v>427540</v>
      </c>
      <c r="S519">
        <v>427540</v>
      </c>
      <c r="T519">
        <v>0</v>
      </c>
      <c r="U519" s="8">
        <v>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topLeftCell="C1" workbookViewId="0">
      <selection activeCell="K31" sqref="K31"/>
    </sheetView>
  </sheetViews>
  <sheetFormatPr defaultRowHeight="14.25" x14ac:dyDescent="0.45"/>
  <cols>
    <col min="1" max="1" width="23.86328125" bestFit="1" customWidth="1"/>
    <col min="2" max="2" width="17.86328125" style="7" bestFit="1" customWidth="1"/>
    <col min="3" max="3" width="19.86328125" style="7" customWidth="1"/>
    <col min="4" max="4" width="23.3984375" customWidth="1"/>
    <col min="5" max="5" width="19.730468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6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6328125" bestFit="1" customWidth="1"/>
    <col min="405" max="405" width="24.73046875" bestFit="1" customWidth="1"/>
  </cols>
  <sheetData>
    <row r="1" spans="1:3" x14ac:dyDescent="0.45">
      <c r="A1" s="2" t="s">
        <v>93</v>
      </c>
      <c r="B1" t="s">
        <v>105</v>
      </c>
      <c r="C1"/>
    </row>
    <row r="2" spans="1:3" x14ac:dyDescent="0.45">
      <c r="A2" s="3" t="s">
        <v>1202</v>
      </c>
      <c r="B2">
        <v>-1.4042934896489299E-2</v>
      </c>
      <c r="C2"/>
    </row>
    <row r="3" spans="1:3" x14ac:dyDescent="0.45">
      <c r="A3" s="4" t="s">
        <v>74</v>
      </c>
      <c r="B3">
        <v>-1.4042934896489299E-2</v>
      </c>
      <c r="C3"/>
    </row>
    <row r="4" spans="1:3" x14ac:dyDescent="0.45">
      <c r="A4" s="3" t="s">
        <v>1619</v>
      </c>
      <c r="B4">
        <v>1.7134658253077799</v>
      </c>
      <c r="C4"/>
    </row>
    <row r="5" spans="1:3" x14ac:dyDescent="0.45">
      <c r="A5" s="4" t="s">
        <v>78</v>
      </c>
      <c r="B5">
        <v>1.7134658253077799</v>
      </c>
      <c r="C5"/>
    </row>
    <row r="6" spans="1:3" x14ac:dyDescent="0.45">
      <c r="A6" s="4" t="s">
        <v>74</v>
      </c>
      <c r="B6">
        <v>0.57674336807704396</v>
      </c>
      <c r="C6"/>
    </row>
    <row r="7" spans="1:3" x14ac:dyDescent="0.45">
      <c r="A7" s="3" t="s">
        <v>1620</v>
      </c>
      <c r="B7">
        <v>3.3671326410127702</v>
      </c>
      <c r="C7"/>
    </row>
    <row r="8" spans="1:3" x14ac:dyDescent="0.45">
      <c r="A8" s="4" t="s">
        <v>78</v>
      </c>
      <c r="B8">
        <v>0</v>
      </c>
      <c r="C8"/>
    </row>
    <row r="9" spans="1:3" x14ac:dyDescent="0.45">
      <c r="A9" s="4" t="s">
        <v>74</v>
      </c>
      <c r="B9">
        <v>3.3671326410127702</v>
      </c>
      <c r="C9"/>
    </row>
    <row r="10" spans="1:3" x14ac:dyDescent="0.45">
      <c r="A10" s="3" t="s">
        <v>1621</v>
      </c>
      <c r="B10"/>
      <c r="C10"/>
    </row>
    <row r="11" spans="1:3" x14ac:dyDescent="0.45">
      <c r="A11" s="4" t="s">
        <v>78</v>
      </c>
      <c r="B11"/>
      <c r="C11"/>
    </row>
    <row r="12" spans="1:3" x14ac:dyDescent="0.45">
      <c r="A12" s="4" t="s">
        <v>74</v>
      </c>
      <c r="B12"/>
      <c r="C12"/>
    </row>
    <row r="13" spans="1:3" x14ac:dyDescent="0.45">
      <c r="A13" s="3" t="s">
        <v>1622</v>
      </c>
      <c r="B13"/>
      <c r="C13"/>
    </row>
    <row r="14" spans="1:3" x14ac:dyDescent="0.45">
      <c r="A14" s="4" t="s">
        <v>74</v>
      </c>
      <c r="B14"/>
      <c r="C14"/>
    </row>
    <row r="15" spans="1:3" x14ac:dyDescent="0.45">
      <c r="A15" s="3" t="s">
        <v>1623</v>
      </c>
      <c r="B15">
        <v>0</v>
      </c>
      <c r="C15"/>
    </row>
    <row r="16" spans="1:3" x14ac:dyDescent="0.45">
      <c r="A16" s="4" t="s">
        <v>78</v>
      </c>
      <c r="B16">
        <v>0</v>
      </c>
      <c r="C16"/>
    </row>
    <row r="17" spans="1:3" x14ac:dyDescent="0.45">
      <c r="A17" s="4" t="s">
        <v>74</v>
      </c>
      <c r="B17">
        <v>0</v>
      </c>
      <c r="C17"/>
    </row>
    <row r="18" spans="1:3" x14ac:dyDescent="0.45">
      <c r="A18" s="3" t="s">
        <v>1624</v>
      </c>
      <c r="B18">
        <v>0</v>
      </c>
      <c r="C18"/>
    </row>
    <row r="19" spans="1:3" x14ac:dyDescent="0.45">
      <c r="A19" s="4" t="s">
        <v>78</v>
      </c>
      <c r="B19">
        <v>0</v>
      </c>
      <c r="C19"/>
    </row>
    <row r="20" spans="1:3" x14ac:dyDescent="0.45">
      <c r="A20" s="4" t="s">
        <v>74</v>
      </c>
      <c r="B20">
        <v>0</v>
      </c>
      <c r="C20"/>
    </row>
    <row r="21" spans="1:3" x14ac:dyDescent="0.45">
      <c r="A21" s="3" t="s">
        <v>1625</v>
      </c>
      <c r="B21">
        <v>0.41466738056114999</v>
      </c>
      <c r="C21"/>
    </row>
    <row r="22" spans="1:3" x14ac:dyDescent="0.45">
      <c r="A22" s="4" t="s">
        <v>78</v>
      </c>
      <c r="B22">
        <v>0</v>
      </c>
      <c r="C22"/>
    </row>
    <row r="23" spans="1:3" x14ac:dyDescent="0.45">
      <c r="A23" s="4" t="s">
        <v>74</v>
      </c>
      <c r="B23">
        <v>0.41466738056114999</v>
      </c>
      <c r="C23"/>
    </row>
    <row r="24" spans="1:3" x14ac:dyDescent="0.45">
      <c r="A24" s="3" t="s">
        <v>1626</v>
      </c>
      <c r="B24">
        <v>1.7112071593282301E-2</v>
      </c>
      <c r="C24"/>
    </row>
    <row r="25" spans="1:3" ht="14.25" customHeight="1" x14ac:dyDescent="0.45">
      <c r="A25" s="4" t="s">
        <v>78</v>
      </c>
      <c r="B25">
        <v>1.7112071593282301E-2</v>
      </c>
      <c r="C25"/>
    </row>
    <row r="26" spans="1:3" x14ac:dyDescent="0.45">
      <c r="A26" s="4" t="s">
        <v>74</v>
      </c>
      <c r="B26">
        <v>0</v>
      </c>
      <c r="C26"/>
    </row>
    <row r="27" spans="1:3" x14ac:dyDescent="0.45">
      <c r="A27" s="3" t="s">
        <v>1627</v>
      </c>
      <c r="B27">
        <v>0</v>
      </c>
      <c r="C27"/>
    </row>
    <row r="28" spans="1:3" x14ac:dyDescent="0.45">
      <c r="A28" s="4" t="s">
        <v>78</v>
      </c>
      <c r="B28">
        <v>0</v>
      </c>
      <c r="C28"/>
    </row>
    <row r="29" spans="1:3" x14ac:dyDescent="0.45">
      <c r="A29" s="4" t="s">
        <v>74</v>
      </c>
      <c r="B29">
        <v>0</v>
      </c>
      <c r="C29"/>
    </row>
    <row r="30" spans="1:3" x14ac:dyDescent="0.45">
      <c r="A30" s="3" t="s">
        <v>94</v>
      </c>
      <c r="B30">
        <v>3.3671326410127702</v>
      </c>
      <c r="C30"/>
    </row>
    <row r="31" spans="1:3" x14ac:dyDescent="0.45">
      <c r="B31"/>
      <c r="C31"/>
    </row>
    <row r="32" spans="1:3" x14ac:dyDescent="0.45">
      <c r="B32"/>
      <c r="C32"/>
    </row>
    <row r="33" spans="2:3" x14ac:dyDescent="0.45">
      <c r="B33"/>
      <c r="C33"/>
    </row>
    <row r="34" spans="2:3" x14ac:dyDescent="0.45">
      <c r="B34"/>
      <c r="C34"/>
    </row>
    <row r="35" spans="2:3" x14ac:dyDescent="0.45">
      <c r="B35"/>
      <c r="C35"/>
    </row>
    <row r="36" spans="2:3" x14ac:dyDescent="0.45">
      <c r="B36"/>
      <c r="C36"/>
    </row>
    <row r="37" spans="2:3" x14ac:dyDescent="0.45">
      <c r="B37"/>
      <c r="C37"/>
    </row>
    <row r="38" spans="2:3" x14ac:dyDescent="0.45">
      <c r="B38"/>
      <c r="C38"/>
    </row>
    <row r="39" spans="2:3" x14ac:dyDescent="0.45">
      <c r="B39"/>
      <c r="C39"/>
    </row>
    <row r="40" spans="2:3" x14ac:dyDescent="0.45">
      <c r="B40"/>
      <c r="C40"/>
    </row>
    <row r="41" spans="2:3" x14ac:dyDescent="0.45">
      <c r="B41"/>
      <c r="C41"/>
    </row>
    <row r="42" spans="2:3" x14ac:dyDescent="0.45">
      <c r="B42"/>
      <c r="C42"/>
    </row>
    <row r="43" spans="2:3" x14ac:dyDescent="0.45">
      <c r="B43"/>
      <c r="C43"/>
    </row>
    <row r="44" spans="2:3" x14ac:dyDescent="0.45">
      <c r="B44"/>
      <c r="C44"/>
    </row>
    <row r="45" spans="2:3" x14ac:dyDescent="0.45">
      <c r="B45"/>
      <c r="C45"/>
    </row>
    <row r="46" spans="2:3" x14ac:dyDescent="0.45">
      <c r="B46"/>
      <c r="C46"/>
    </row>
    <row r="47" spans="2:3" x14ac:dyDescent="0.45">
      <c r="B47"/>
      <c r="C47"/>
    </row>
    <row r="48" spans="2:3" x14ac:dyDescent="0.45">
      <c r="B48"/>
      <c r="C48"/>
    </row>
    <row r="49" spans="2:3" x14ac:dyDescent="0.45">
      <c r="B49"/>
      <c r="C49"/>
    </row>
    <row r="50" spans="2:3" x14ac:dyDescent="0.45">
      <c r="B50"/>
      <c r="C50"/>
    </row>
    <row r="51" spans="2:3" x14ac:dyDescent="0.45">
      <c r="B51"/>
      <c r="C51"/>
    </row>
    <row r="52" spans="2:3" x14ac:dyDescent="0.45">
      <c r="B52"/>
      <c r="C52"/>
    </row>
    <row r="53" spans="2:3" x14ac:dyDescent="0.45">
      <c r="B53"/>
      <c r="C53"/>
    </row>
    <row r="54" spans="2:3" x14ac:dyDescent="0.45">
      <c r="B54"/>
      <c r="C54"/>
    </row>
    <row r="55" spans="2:3" x14ac:dyDescent="0.45">
      <c r="B55"/>
      <c r="C55"/>
    </row>
    <row r="56" spans="2:3" x14ac:dyDescent="0.45">
      <c r="B56"/>
      <c r="C56"/>
    </row>
    <row r="57" spans="2:3" x14ac:dyDescent="0.45">
      <c r="B57"/>
      <c r="C57"/>
    </row>
    <row r="58" spans="2:3" x14ac:dyDescent="0.45">
      <c r="B58"/>
      <c r="C58"/>
    </row>
    <row r="59" spans="2:3" x14ac:dyDescent="0.45">
      <c r="B59"/>
      <c r="C59"/>
    </row>
    <row r="60" spans="2:3" x14ac:dyDescent="0.45">
      <c r="B60"/>
      <c r="C60"/>
    </row>
    <row r="61" spans="2:3" x14ac:dyDescent="0.45">
      <c r="B61"/>
      <c r="C61"/>
    </row>
    <row r="62" spans="2:3" x14ac:dyDescent="0.45">
      <c r="B62"/>
      <c r="C62"/>
    </row>
    <row r="63" spans="2:3" x14ac:dyDescent="0.45">
      <c r="B63"/>
      <c r="C63"/>
    </row>
    <row r="64" spans="2:3" x14ac:dyDescent="0.45">
      <c r="B64"/>
      <c r="C64"/>
    </row>
    <row r="65" spans="2:3" x14ac:dyDescent="0.45">
      <c r="B65"/>
      <c r="C65"/>
    </row>
    <row r="66" spans="2:3" x14ac:dyDescent="0.45">
      <c r="B66"/>
      <c r="C66"/>
    </row>
    <row r="67" spans="2:3" x14ac:dyDescent="0.45">
      <c r="B67"/>
      <c r="C67"/>
    </row>
    <row r="68" spans="2:3" x14ac:dyDescent="0.45">
      <c r="B68"/>
      <c r="C68"/>
    </row>
    <row r="69" spans="2:3" x14ac:dyDescent="0.45">
      <c r="B69"/>
      <c r="C69"/>
    </row>
    <row r="70" spans="2:3" x14ac:dyDescent="0.45">
      <c r="B70"/>
      <c r="C70"/>
    </row>
    <row r="71" spans="2:3" x14ac:dyDescent="0.45">
      <c r="B71"/>
      <c r="C71"/>
    </row>
    <row r="72" spans="2:3" x14ac:dyDescent="0.45">
      <c r="B72"/>
      <c r="C72"/>
    </row>
    <row r="73" spans="2:3" x14ac:dyDescent="0.45">
      <c r="B73"/>
      <c r="C73"/>
    </row>
    <row r="74" spans="2:3" x14ac:dyDescent="0.45">
      <c r="B74"/>
      <c r="C74"/>
    </row>
    <row r="75" spans="2:3" x14ac:dyDescent="0.45">
      <c r="B75"/>
      <c r="C75"/>
    </row>
    <row r="76" spans="2:3" x14ac:dyDescent="0.45">
      <c r="B76"/>
      <c r="C76"/>
    </row>
    <row r="77" spans="2:3" x14ac:dyDescent="0.45">
      <c r="B77"/>
      <c r="C77"/>
    </row>
    <row r="78" spans="2:3" x14ac:dyDescent="0.45">
      <c r="B78"/>
      <c r="C78"/>
    </row>
    <row r="79" spans="2:3" x14ac:dyDescent="0.45">
      <c r="B79"/>
      <c r="C79"/>
    </row>
    <row r="80" spans="2:3" x14ac:dyDescent="0.45">
      <c r="B80"/>
      <c r="C80"/>
    </row>
    <row r="81" spans="2:3" x14ac:dyDescent="0.45">
      <c r="B81"/>
      <c r="C81"/>
    </row>
    <row r="82" spans="2:3" x14ac:dyDescent="0.45">
      <c r="B82"/>
      <c r="C82"/>
    </row>
    <row r="83" spans="2:3" x14ac:dyDescent="0.45">
      <c r="B83"/>
      <c r="C83"/>
    </row>
    <row r="84" spans="2:3" x14ac:dyDescent="0.45">
      <c r="B84"/>
      <c r="C84"/>
    </row>
    <row r="85" spans="2:3" x14ac:dyDescent="0.45">
      <c r="B85"/>
      <c r="C85"/>
    </row>
    <row r="86" spans="2:3" x14ac:dyDescent="0.45">
      <c r="B86"/>
      <c r="C86"/>
    </row>
    <row r="87" spans="2:3" x14ac:dyDescent="0.45">
      <c r="B87"/>
      <c r="C87"/>
    </row>
    <row r="88" spans="2:3" x14ac:dyDescent="0.45">
      <c r="B88"/>
      <c r="C88"/>
    </row>
    <row r="89" spans="2:3" x14ac:dyDescent="0.45">
      <c r="B89"/>
      <c r="C89"/>
    </row>
    <row r="90" spans="2:3" x14ac:dyDescent="0.45">
      <c r="B90"/>
      <c r="C90"/>
    </row>
    <row r="91" spans="2:3" x14ac:dyDescent="0.45">
      <c r="B91"/>
      <c r="C91"/>
    </row>
    <row r="92" spans="2:3" x14ac:dyDescent="0.45">
      <c r="B92"/>
      <c r="C92"/>
    </row>
    <row r="93" spans="2:3" x14ac:dyDescent="0.45">
      <c r="B93"/>
      <c r="C93"/>
    </row>
    <row r="94" spans="2:3" x14ac:dyDescent="0.45">
      <c r="B94"/>
      <c r="C94"/>
    </row>
    <row r="95" spans="2:3" x14ac:dyDescent="0.45">
      <c r="B95"/>
      <c r="C95"/>
    </row>
    <row r="96" spans="2:3" x14ac:dyDescent="0.45">
      <c r="B96"/>
      <c r="C96"/>
    </row>
    <row r="97" spans="2:3" x14ac:dyDescent="0.45">
      <c r="B97"/>
      <c r="C97"/>
    </row>
    <row r="98" spans="2:3" x14ac:dyDescent="0.45">
      <c r="B98"/>
      <c r="C98"/>
    </row>
    <row r="99" spans="2:3" x14ac:dyDescent="0.45">
      <c r="B99"/>
      <c r="C99"/>
    </row>
    <row r="100" spans="2:3" x14ac:dyDescent="0.45">
      <c r="B100"/>
      <c r="C100"/>
    </row>
    <row r="101" spans="2:3" x14ac:dyDescent="0.45">
      <c r="B101"/>
      <c r="C101"/>
    </row>
    <row r="102" spans="2:3" x14ac:dyDescent="0.45">
      <c r="B102"/>
      <c r="C102"/>
    </row>
    <row r="103" spans="2:3" x14ac:dyDescent="0.45">
      <c r="B103"/>
      <c r="C103"/>
    </row>
    <row r="104" spans="2:3" x14ac:dyDescent="0.45">
      <c r="B104"/>
      <c r="C104"/>
    </row>
    <row r="105" spans="2:3" x14ac:dyDescent="0.45">
      <c r="B105"/>
      <c r="C105"/>
    </row>
    <row r="106" spans="2:3" x14ac:dyDescent="0.45">
      <c r="B106"/>
      <c r="C106"/>
    </row>
    <row r="107" spans="2:3" x14ac:dyDescent="0.45">
      <c r="B107"/>
      <c r="C107"/>
    </row>
    <row r="108" spans="2:3" x14ac:dyDescent="0.45">
      <c r="B108"/>
      <c r="C108"/>
    </row>
    <row r="109" spans="2:3" x14ac:dyDescent="0.45">
      <c r="B109"/>
      <c r="C109"/>
    </row>
    <row r="110" spans="2:3" x14ac:dyDescent="0.45">
      <c r="B110"/>
      <c r="C110"/>
    </row>
    <row r="111" spans="2:3" x14ac:dyDescent="0.45">
      <c r="B111"/>
      <c r="C111"/>
    </row>
    <row r="112" spans="2:3" x14ac:dyDescent="0.45">
      <c r="B112"/>
      <c r="C112"/>
    </row>
    <row r="113" spans="2:3" x14ac:dyDescent="0.45">
      <c r="B113"/>
      <c r="C113"/>
    </row>
    <row r="114" spans="2:3" x14ac:dyDescent="0.45">
      <c r="B114"/>
      <c r="C114"/>
    </row>
    <row r="115" spans="2:3" x14ac:dyDescent="0.45">
      <c r="B115"/>
      <c r="C115"/>
    </row>
    <row r="116" spans="2:3" x14ac:dyDescent="0.45">
      <c r="B116"/>
      <c r="C116"/>
    </row>
    <row r="117" spans="2:3" x14ac:dyDescent="0.45">
      <c r="B117"/>
      <c r="C117"/>
    </row>
    <row r="118" spans="2:3" x14ac:dyDescent="0.45">
      <c r="B118"/>
      <c r="C118"/>
    </row>
    <row r="119" spans="2:3" x14ac:dyDescent="0.45">
      <c r="B119"/>
      <c r="C119"/>
    </row>
    <row r="120" spans="2:3" x14ac:dyDescent="0.45">
      <c r="B120"/>
      <c r="C120"/>
    </row>
    <row r="121" spans="2:3" x14ac:dyDescent="0.45">
      <c r="B121"/>
      <c r="C121"/>
    </row>
    <row r="122" spans="2:3" x14ac:dyDescent="0.45">
      <c r="B122"/>
      <c r="C122"/>
    </row>
    <row r="123" spans="2:3" x14ac:dyDescent="0.45">
      <c r="B123"/>
      <c r="C123"/>
    </row>
    <row r="124" spans="2:3" x14ac:dyDescent="0.45">
      <c r="B124"/>
      <c r="C124"/>
    </row>
    <row r="125" spans="2:3" x14ac:dyDescent="0.45">
      <c r="B125"/>
      <c r="C125"/>
    </row>
    <row r="126" spans="2:3" x14ac:dyDescent="0.45">
      <c r="B126"/>
      <c r="C126"/>
    </row>
    <row r="127" spans="2:3" x14ac:dyDescent="0.45">
      <c r="B127"/>
      <c r="C127"/>
    </row>
    <row r="128" spans="2:3" x14ac:dyDescent="0.45">
      <c r="B128"/>
      <c r="C128"/>
    </row>
    <row r="129" spans="2:3" x14ac:dyDescent="0.45">
      <c r="B129"/>
      <c r="C129"/>
    </row>
    <row r="130" spans="2:3" x14ac:dyDescent="0.45">
      <c r="B130"/>
      <c r="C130"/>
    </row>
    <row r="131" spans="2:3" x14ac:dyDescent="0.45">
      <c r="B131"/>
      <c r="C131"/>
    </row>
    <row r="132" spans="2:3" x14ac:dyDescent="0.45">
      <c r="B132"/>
      <c r="C132"/>
    </row>
    <row r="133" spans="2:3" x14ac:dyDescent="0.45">
      <c r="B133"/>
      <c r="C133"/>
    </row>
    <row r="134" spans="2:3" x14ac:dyDescent="0.45">
      <c r="B134"/>
      <c r="C134"/>
    </row>
    <row r="135" spans="2:3" x14ac:dyDescent="0.45">
      <c r="B135"/>
      <c r="C135"/>
    </row>
    <row r="136" spans="2:3" x14ac:dyDescent="0.45">
      <c r="B136"/>
      <c r="C136"/>
    </row>
    <row r="137" spans="2:3" x14ac:dyDescent="0.45">
      <c r="B137"/>
      <c r="C137"/>
    </row>
    <row r="138" spans="2:3" x14ac:dyDescent="0.45">
      <c r="B138"/>
      <c r="C138"/>
    </row>
    <row r="139" spans="2:3" x14ac:dyDescent="0.45">
      <c r="B139"/>
      <c r="C139"/>
    </row>
    <row r="140" spans="2:3" x14ac:dyDescent="0.45">
      <c r="B140"/>
      <c r="C140"/>
    </row>
    <row r="141" spans="2:3" x14ac:dyDescent="0.45">
      <c r="B141"/>
      <c r="C141"/>
    </row>
    <row r="142" spans="2:3" x14ac:dyDescent="0.45">
      <c r="B142"/>
      <c r="C142"/>
    </row>
    <row r="143" spans="2:3" x14ac:dyDescent="0.45">
      <c r="B143"/>
      <c r="C143"/>
    </row>
    <row r="144" spans="2:3" x14ac:dyDescent="0.45">
      <c r="B144"/>
      <c r="C144"/>
    </row>
    <row r="145" spans="2:3" x14ac:dyDescent="0.45">
      <c r="B145"/>
      <c r="C145"/>
    </row>
    <row r="146" spans="2:3" x14ac:dyDescent="0.45">
      <c r="B146"/>
      <c r="C146"/>
    </row>
    <row r="147" spans="2:3" x14ac:dyDescent="0.45">
      <c r="B147"/>
      <c r="C147"/>
    </row>
    <row r="148" spans="2:3" x14ac:dyDescent="0.45">
      <c r="B148"/>
      <c r="C148"/>
    </row>
    <row r="149" spans="2:3" x14ac:dyDescent="0.45">
      <c r="B149"/>
      <c r="C149"/>
    </row>
    <row r="150" spans="2:3" x14ac:dyDescent="0.45">
      <c r="B150"/>
      <c r="C150"/>
    </row>
    <row r="151" spans="2:3" x14ac:dyDescent="0.45">
      <c r="B151"/>
      <c r="C151"/>
    </row>
    <row r="152" spans="2:3" x14ac:dyDescent="0.45">
      <c r="B152"/>
      <c r="C152"/>
    </row>
    <row r="153" spans="2:3" x14ac:dyDescent="0.45">
      <c r="B153"/>
      <c r="C153"/>
    </row>
    <row r="154" spans="2:3" x14ac:dyDescent="0.45">
      <c r="B154"/>
      <c r="C154"/>
    </row>
    <row r="155" spans="2:3" x14ac:dyDescent="0.45">
      <c r="B155"/>
      <c r="C155"/>
    </row>
    <row r="156" spans="2:3" x14ac:dyDescent="0.45">
      <c r="B156"/>
      <c r="C156"/>
    </row>
    <row r="157" spans="2:3" x14ac:dyDescent="0.45">
      <c r="B157"/>
      <c r="C157"/>
    </row>
    <row r="158" spans="2:3" x14ac:dyDescent="0.45">
      <c r="B158"/>
      <c r="C158"/>
    </row>
    <row r="159" spans="2:3" x14ac:dyDescent="0.45">
      <c r="B159"/>
      <c r="C159"/>
    </row>
    <row r="160" spans="2:3" x14ac:dyDescent="0.45">
      <c r="B160"/>
      <c r="C160"/>
    </row>
    <row r="161" spans="2:3" x14ac:dyDescent="0.45">
      <c r="B161"/>
      <c r="C161"/>
    </row>
    <row r="162" spans="2:3" x14ac:dyDescent="0.45">
      <c r="B162"/>
      <c r="C162"/>
    </row>
    <row r="163" spans="2:3" x14ac:dyDescent="0.45">
      <c r="B163"/>
      <c r="C163"/>
    </row>
    <row r="164" spans="2:3" x14ac:dyDescent="0.45">
      <c r="B164"/>
      <c r="C164"/>
    </row>
    <row r="165" spans="2:3" x14ac:dyDescent="0.45">
      <c r="B165"/>
      <c r="C165"/>
    </row>
    <row r="166" spans="2:3" x14ac:dyDescent="0.45">
      <c r="B166"/>
      <c r="C166"/>
    </row>
    <row r="167" spans="2:3" x14ac:dyDescent="0.45">
      <c r="B167"/>
      <c r="C167"/>
    </row>
    <row r="168" spans="2:3" x14ac:dyDescent="0.45">
      <c r="B168"/>
      <c r="C168"/>
    </row>
    <row r="169" spans="2:3" x14ac:dyDescent="0.45">
      <c r="B169"/>
      <c r="C169"/>
    </row>
    <row r="170" spans="2:3" x14ac:dyDescent="0.45">
      <c r="B170"/>
      <c r="C170"/>
    </row>
    <row r="171" spans="2:3" x14ac:dyDescent="0.45">
      <c r="B171"/>
      <c r="C171"/>
    </row>
    <row r="172" spans="2:3" x14ac:dyDescent="0.45">
      <c r="B172"/>
      <c r="C172"/>
    </row>
    <row r="173" spans="2:3" x14ac:dyDescent="0.45">
      <c r="B173"/>
      <c r="C173"/>
    </row>
    <row r="174" spans="2:3" x14ac:dyDescent="0.45">
      <c r="B174"/>
      <c r="C174"/>
    </row>
    <row r="175" spans="2:3" x14ac:dyDescent="0.45">
      <c r="B175"/>
      <c r="C175"/>
    </row>
    <row r="176" spans="2:3" x14ac:dyDescent="0.45">
      <c r="B176"/>
      <c r="C176"/>
    </row>
    <row r="177" spans="2:3" x14ac:dyDescent="0.45">
      <c r="B177"/>
      <c r="C177"/>
    </row>
    <row r="178" spans="2:3" x14ac:dyDescent="0.45">
      <c r="B178"/>
      <c r="C178"/>
    </row>
    <row r="179" spans="2:3" x14ac:dyDescent="0.45">
      <c r="B179"/>
      <c r="C179"/>
    </row>
    <row r="180" spans="2:3" x14ac:dyDescent="0.45">
      <c r="B180"/>
      <c r="C180"/>
    </row>
    <row r="181" spans="2:3" x14ac:dyDescent="0.45">
      <c r="B181"/>
      <c r="C181"/>
    </row>
    <row r="182" spans="2:3" x14ac:dyDescent="0.45">
      <c r="B182"/>
      <c r="C182"/>
    </row>
    <row r="183" spans="2:3" x14ac:dyDescent="0.45">
      <c r="B183"/>
      <c r="C183"/>
    </row>
    <row r="184" spans="2:3" x14ac:dyDescent="0.45">
      <c r="B184"/>
      <c r="C184"/>
    </row>
    <row r="185" spans="2:3" x14ac:dyDescent="0.45">
      <c r="B185"/>
      <c r="C185"/>
    </row>
    <row r="186" spans="2:3" x14ac:dyDescent="0.45">
      <c r="B186"/>
      <c r="C186"/>
    </row>
    <row r="187" spans="2:3" x14ac:dyDescent="0.45">
      <c r="B187"/>
      <c r="C187"/>
    </row>
    <row r="188" spans="2:3" x14ac:dyDescent="0.45">
      <c r="B188"/>
      <c r="C188"/>
    </row>
    <row r="189" spans="2:3" x14ac:dyDescent="0.45">
      <c r="B189"/>
      <c r="C189"/>
    </row>
    <row r="190" spans="2:3" x14ac:dyDescent="0.45">
      <c r="B190"/>
      <c r="C190"/>
    </row>
    <row r="191" spans="2:3" x14ac:dyDescent="0.45">
      <c r="B191"/>
      <c r="C191"/>
    </row>
    <row r="192" spans="2:3" x14ac:dyDescent="0.45">
      <c r="B192"/>
      <c r="C192"/>
    </row>
    <row r="193" spans="2:3" x14ac:dyDescent="0.45">
      <c r="B193"/>
      <c r="C193"/>
    </row>
    <row r="194" spans="2:3" x14ac:dyDescent="0.45">
      <c r="B194"/>
      <c r="C194"/>
    </row>
    <row r="195" spans="2:3" x14ac:dyDescent="0.45">
      <c r="B195"/>
      <c r="C195"/>
    </row>
    <row r="196" spans="2:3" x14ac:dyDescent="0.45">
      <c r="B196"/>
      <c r="C196"/>
    </row>
    <row r="197" spans="2:3" x14ac:dyDescent="0.45">
      <c r="B197"/>
      <c r="C197"/>
    </row>
    <row r="198" spans="2:3" x14ac:dyDescent="0.45">
      <c r="B198"/>
      <c r="C198"/>
    </row>
    <row r="199" spans="2:3" x14ac:dyDescent="0.45">
      <c r="B199"/>
      <c r="C199"/>
    </row>
    <row r="200" spans="2:3" x14ac:dyDescent="0.45">
      <c r="B200"/>
      <c r="C200"/>
    </row>
    <row r="201" spans="2:3" x14ac:dyDescent="0.45">
      <c r="B201"/>
      <c r="C201"/>
    </row>
    <row r="202" spans="2:3" x14ac:dyDescent="0.45">
      <c r="B202"/>
      <c r="C202"/>
    </row>
    <row r="203" spans="2:3" x14ac:dyDescent="0.45">
      <c r="B203"/>
      <c r="C203"/>
    </row>
    <row r="204" spans="2:3" x14ac:dyDescent="0.45">
      <c r="B204"/>
      <c r="C204"/>
    </row>
    <row r="205" spans="2:3" x14ac:dyDescent="0.45">
      <c r="B205"/>
      <c r="C205"/>
    </row>
    <row r="206" spans="2:3" x14ac:dyDescent="0.45">
      <c r="B206"/>
      <c r="C206"/>
    </row>
    <row r="207" spans="2:3" x14ac:dyDescent="0.45">
      <c r="B207"/>
      <c r="C207"/>
    </row>
    <row r="208" spans="2:3" x14ac:dyDescent="0.45">
      <c r="B208"/>
      <c r="C208"/>
    </row>
    <row r="209" spans="2:3" x14ac:dyDescent="0.45">
      <c r="B209"/>
      <c r="C209"/>
    </row>
    <row r="210" spans="2:3" x14ac:dyDescent="0.45">
      <c r="B210"/>
      <c r="C210"/>
    </row>
    <row r="211" spans="2:3" x14ac:dyDescent="0.45">
      <c r="B211"/>
      <c r="C211"/>
    </row>
    <row r="212" spans="2:3" x14ac:dyDescent="0.45">
      <c r="B212"/>
      <c r="C212"/>
    </row>
    <row r="213" spans="2:3" x14ac:dyDescent="0.45">
      <c r="B213"/>
      <c r="C213"/>
    </row>
    <row r="214" spans="2:3" x14ac:dyDescent="0.45">
      <c r="B214"/>
      <c r="C214"/>
    </row>
    <row r="215" spans="2:3" x14ac:dyDescent="0.45">
      <c r="B215"/>
      <c r="C215"/>
    </row>
    <row r="216" spans="2:3" x14ac:dyDescent="0.45">
      <c r="B216"/>
      <c r="C216"/>
    </row>
    <row r="217" spans="2:3" x14ac:dyDescent="0.45">
      <c r="B217"/>
      <c r="C217"/>
    </row>
    <row r="218" spans="2:3" x14ac:dyDescent="0.45">
      <c r="B218"/>
      <c r="C218"/>
    </row>
    <row r="219" spans="2:3" x14ac:dyDescent="0.45">
      <c r="B219"/>
      <c r="C219"/>
    </row>
    <row r="220" spans="2:3" x14ac:dyDescent="0.45">
      <c r="B220"/>
      <c r="C220"/>
    </row>
    <row r="221" spans="2:3" x14ac:dyDescent="0.45">
      <c r="B221"/>
      <c r="C221"/>
    </row>
    <row r="222" spans="2:3" x14ac:dyDescent="0.45">
      <c r="B222"/>
      <c r="C222"/>
    </row>
    <row r="223" spans="2:3" x14ac:dyDescent="0.45">
      <c r="B223"/>
      <c r="C223"/>
    </row>
    <row r="224" spans="2:3" x14ac:dyDescent="0.45">
      <c r="B224"/>
      <c r="C224"/>
    </row>
    <row r="225" spans="2:3" x14ac:dyDescent="0.45">
      <c r="B225"/>
      <c r="C225"/>
    </row>
    <row r="226" spans="2:3" x14ac:dyDescent="0.45">
      <c r="B226"/>
      <c r="C226"/>
    </row>
    <row r="227" spans="2:3" x14ac:dyDescent="0.45">
      <c r="B227"/>
      <c r="C227"/>
    </row>
    <row r="228" spans="2:3" x14ac:dyDescent="0.45">
      <c r="B228"/>
      <c r="C228"/>
    </row>
    <row r="229" spans="2:3" x14ac:dyDescent="0.45">
      <c r="B229"/>
      <c r="C229"/>
    </row>
    <row r="230" spans="2:3" x14ac:dyDescent="0.45">
      <c r="B230"/>
      <c r="C230"/>
    </row>
    <row r="231" spans="2:3" x14ac:dyDescent="0.45">
      <c r="B231"/>
      <c r="C231"/>
    </row>
    <row r="232" spans="2:3" x14ac:dyDescent="0.45">
      <c r="B232"/>
      <c r="C232"/>
    </row>
    <row r="233" spans="2:3" x14ac:dyDescent="0.45">
      <c r="B233"/>
      <c r="C233"/>
    </row>
    <row r="234" spans="2:3" x14ac:dyDescent="0.45">
      <c r="B234"/>
      <c r="C234"/>
    </row>
    <row r="235" spans="2:3" x14ac:dyDescent="0.45">
      <c r="B235"/>
      <c r="C235"/>
    </row>
    <row r="236" spans="2:3" x14ac:dyDescent="0.45">
      <c r="B236"/>
      <c r="C236"/>
    </row>
    <row r="237" spans="2:3" x14ac:dyDescent="0.45">
      <c r="B237"/>
      <c r="C237"/>
    </row>
    <row r="238" spans="2:3" x14ac:dyDescent="0.45">
      <c r="B238"/>
      <c r="C238"/>
    </row>
    <row r="239" spans="2:3" x14ac:dyDescent="0.45">
      <c r="B239"/>
      <c r="C239"/>
    </row>
    <row r="240" spans="2:3" x14ac:dyDescent="0.45">
      <c r="B240"/>
      <c r="C240"/>
    </row>
    <row r="241" spans="2:3" x14ac:dyDescent="0.45">
      <c r="B241"/>
      <c r="C241"/>
    </row>
    <row r="242" spans="2:3" x14ac:dyDescent="0.45">
      <c r="B242"/>
      <c r="C242"/>
    </row>
    <row r="243" spans="2:3" x14ac:dyDescent="0.45">
      <c r="B243"/>
      <c r="C243"/>
    </row>
    <row r="244" spans="2:3" x14ac:dyDescent="0.45">
      <c r="B244"/>
      <c r="C244"/>
    </row>
    <row r="245" spans="2:3" x14ac:dyDescent="0.45">
      <c r="B245"/>
      <c r="C245"/>
    </row>
    <row r="246" spans="2:3" x14ac:dyDescent="0.45">
      <c r="B246"/>
      <c r="C246"/>
    </row>
    <row r="247" spans="2:3" x14ac:dyDescent="0.45">
      <c r="B247"/>
      <c r="C247"/>
    </row>
    <row r="248" spans="2:3" x14ac:dyDescent="0.45">
      <c r="B248"/>
      <c r="C248"/>
    </row>
    <row r="249" spans="2:3" x14ac:dyDescent="0.45">
      <c r="B249"/>
      <c r="C249"/>
    </row>
    <row r="250" spans="2:3" x14ac:dyDescent="0.45">
      <c r="B250"/>
      <c r="C250"/>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election activeCell="F29" sqref="F29"/>
    </sheetView>
  </sheetViews>
  <sheetFormatPr defaultRowHeight="14.25" x14ac:dyDescent="0.45"/>
  <sheetData>
    <row r="31" spans="14:14" x14ac:dyDescent="0.45">
      <c r="N31" t="s">
        <v>107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topLeftCell="B1" workbookViewId="0">
      <selection activeCell="H4" sqref="H4:K22"/>
    </sheetView>
  </sheetViews>
  <sheetFormatPr defaultRowHeight="14.25" x14ac:dyDescent="0.45"/>
  <cols>
    <col min="1" max="1" width="28.59765625" customWidth="1"/>
    <col min="2" max="2" width="27" customWidth="1"/>
    <col min="3" max="3" width="6.86328125" customWidth="1"/>
    <col min="4" max="4" width="11.1328125" customWidth="1"/>
    <col min="8" max="8" width="15.3984375" customWidth="1"/>
    <col min="9" max="10" width="13.3984375" customWidth="1"/>
  </cols>
  <sheetData>
    <row r="1" spans="1:20" x14ac:dyDescent="0.45">
      <c r="A1" s="69" t="s">
        <v>110</v>
      </c>
      <c r="B1" s="69"/>
      <c r="C1" s="69"/>
      <c r="D1" s="69"/>
      <c r="J1" t="s">
        <v>231</v>
      </c>
    </row>
    <row r="2" spans="1:20" x14ac:dyDescent="0.45">
      <c r="A2" s="69"/>
      <c r="B2" s="69"/>
      <c r="C2" s="69"/>
      <c r="D2" s="69"/>
      <c r="H2" t="s">
        <v>213</v>
      </c>
    </row>
    <row r="3" spans="1:20" ht="16.5" x14ac:dyDescent="0.6">
      <c r="A3" s="10"/>
      <c r="B3" s="10"/>
      <c r="C3" s="10"/>
      <c r="D3" s="10"/>
      <c r="N3" t="s">
        <v>230</v>
      </c>
      <c r="O3" t="s">
        <v>230</v>
      </c>
      <c r="P3" t="s">
        <v>230</v>
      </c>
      <c r="Q3" t="s">
        <v>230</v>
      </c>
      <c r="R3" t="s">
        <v>230</v>
      </c>
    </row>
    <row r="4" spans="1:20" ht="16.5" x14ac:dyDescent="0.6">
      <c r="A4" s="11" t="s">
        <v>112</v>
      </c>
      <c r="B4" s="11" t="s">
        <v>113</v>
      </c>
      <c r="C4" s="11" t="s">
        <v>114</v>
      </c>
      <c r="D4" s="11" t="s">
        <v>115</v>
      </c>
      <c r="H4" t="s">
        <v>112</v>
      </c>
      <c r="I4" t="s">
        <v>113</v>
      </c>
      <c r="J4" t="s">
        <v>114</v>
      </c>
      <c r="K4" t="s">
        <v>115</v>
      </c>
      <c r="P4">
        <v>3000</v>
      </c>
      <c r="R4">
        <v>16000</v>
      </c>
      <c r="T4">
        <v>1500</v>
      </c>
    </row>
    <row r="5" spans="1:20" ht="16.5" x14ac:dyDescent="0.6">
      <c r="A5" s="10" t="s">
        <v>121</v>
      </c>
      <c r="B5" s="10" t="s">
        <v>122</v>
      </c>
      <c r="C5" s="10">
        <v>50</v>
      </c>
      <c r="D5" s="10" t="s">
        <v>123</v>
      </c>
      <c r="H5" t="s">
        <v>215</v>
      </c>
      <c r="I5" s="13" t="s">
        <v>218</v>
      </c>
      <c r="J5">
        <v>300</v>
      </c>
      <c r="K5" t="s">
        <v>232</v>
      </c>
      <c r="N5">
        <v>4000</v>
      </c>
      <c r="P5" s="13" t="s">
        <v>218</v>
      </c>
      <c r="R5" s="12"/>
      <c r="T5" s="13" t="s">
        <v>224</v>
      </c>
    </row>
    <row r="6" spans="1:20" ht="16.5" x14ac:dyDescent="0.6">
      <c r="A6" s="10" t="s">
        <v>129</v>
      </c>
      <c r="B6" s="10" t="s">
        <v>122</v>
      </c>
      <c r="C6" s="10">
        <v>50</v>
      </c>
      <c r="D6" s="10" t="s">
        <v>123</v>
      </c>
      <c r="H6" t="s">
        <v>215</v>
      </c>
      <c r="I6" s="13" t="s">
        <v>219</v>
      </c>
      <c r="J6">
        <v>1000</v>
      </c>
      <c r="K6" t="s">
        <v>232</v>
      </c>
      <c r="N6" s="13" t="s">
        <v>215</v>
      </c>
      <c r="P6" s="13" t="s">
        <v>219</v>
      </c>
      <c r="R6" s="12"/>
      <c r="T6" s="13" t="s">
        <v>225</v>
      </c>
    </row>
    <row r="7" spans="1:20" ht="16.5" x14ac:dyDescent="0.6">
      <c r="A7" s="10" t="s">
        <v>133</v>
      </c>
      <c r="B7" s="10" t="s">
        <v>122</v>
      </c>
      <c r="C7" s="10">
        <v>50</v>
      </c>
      <c r="D7" s="10" t="s">
        <v>123</v>
      </c>
      <c r="H7" s="14" t="s">
        <v>214</v>
      </c>
      <c r="I7" s="14" t="s">
        <v>220</v>
      </c>
      <c r="J7">
        <v>8000</v>
      </c>
      <c r="K7" s="14" t="s">
        <v>233</v>
      </c>
      <c r="P7">
        <v>1000</v>
      </c>
      <c r="R7" s="12"/>
      <c r="T7">
        <v>500</v>
      </c>
    </row>
    <row r="8" spans="1:20" ht="16.5" x14ac:dyDescent="0.6">
      <c r="A8" s="10" t="s">
        <v>137</v>
      </c>
      <c r="B8" s="10" t="s">
        <v>122</v>
      </c>
      <c r="C8" s="10">
        <v>20</v>
      </c>
      <c r="D8" s="10" t="s">
        <v>123</v>
      </c>
      <c r="H8" s="14" t="s">
        <v>214</v>
      </c>
      <c r="I8" s="14" t="s">
        <v>221</v>
      </c>
      <c r="J8">
        <v>2000</v>
      </c>
      <c r="K8" s="14" t="s">
        <v>233</v>
      </c>
      <c r="N8">
        <v>10000</v>
      </c>
      <c r="P8">
        <v>8000</v>
      </c>
      <c r="R8" s="12"/>
      <c r="T8">
        <v>3000</v>
      </c>
    </row>
    <row r="9" spans="1:20" ht="16.5" x14ac:dyDescent="0.6">
      <c r="A9" s="10" t="s">
        <v>122</v>
      </c>
      <c r="B9" s="10" t="s">
        <v>141</v>
      </c>
      <c r="C9" s="10">
        <v>170</v>
      </c>
      <c r="D9" s="10" t="s">
        <v>123</v>
      </c>
      <c r="H9" s="15" t="s">
        <v>217</v>
      </c>
      <c r="I9" s="15" t="s">
        <v>222</v>
      </c>
      <c r="J9">
        <v>1500</v>
      </c>
      <c r="K9" s="15" t="s">
        <v>234</v>
      </c>
      <c r="N9" s="14" t="s">
        <v>214</v>
      </c>
      <c r="P9" s="14" t="s">
        <v>220</v>
      </c>
      <c r="R9" s="12" t="s">
        <v>216</v>
      </c>
      <c r="T9" s="14" t="s">
        <v>226</v>
      </c>
    </row>
    <row r="10" spans="1:20" ht="16.5" x14ac:dyDescent="0.6">
      <c r="A10" s="10" t="s">
        <v>146</v>
      </c>
      <c r="B10" s="10" t="s">
        <v>147</v>
      </c>
      <c r="C10" s="10">
        <v>80</v>
      </c>
      <c r="D10" s="10" t="s">
        <v>123</v>
      </c>
      <c r="H10" s="15" t="s">
        <v>217</v>
      </c>
      <c r="I10" s="15" t="s">
        <v>223</v>
      </c>
      <c r="J10">
        <v>500</v>
      </c>
      <c r="K10" s="15" t="s">
        <v>234</v>
      </c>
      <c r="P10" s="14" t="s">
        <v>221</v>
      </c>
      <c r="R10" s="12"/>
      <c r="T10" s="14" t="s">
        <v>227</v>
      </c>
    </row>
    <row r="11" spans="1:20" ht="16.5" x14ac:dyDescent="0.6">
      <c r="A11" s="10" t="s">
        <v>151</v>
      </c>
      <c r="B11" s="10" t="s">
        <v>147</v>
      </c>
      <c r="C11" s="10">
        <v>50</v>
      </c>
      <c r="D11" s="10" t="s">
        <v>123</v>
      </c>
      <c r="H11" s="13" t="s">
        <v>218</v>
      </c>
      <c r="I11" t="s">
        <v>216</v>
      </c>
      <c r="J11">
        <v>200</v>
      </c>
      <c r="K11" t="s">
        <v>232</v>
      </c>
      <c r="P11">
        <v>2000</v>
      </c>
      <c r="R11" s="12"/>
      <c r="T11">
        <v>1000</v>
      </c>
    </row>
    <row r="12" spans="1:20" ht="16.5" x14ac:dyDescent="0.6">
      <c r="A12" s="10" t="s">
        <v>156</v>
      </c>
      <c r="B12" s="10" t="s">
        <v>147</v>
      </c>
      <c r="C12" s="10">
        <v>30</v>
      </c>
      <c r="D12" s="10" t="s">
        <v>123</v>
      </c>
      <c r="H12" s="13" t="s">
        <v>219</v>
      </c>
      <c r="I12" t="s">
        <v>216</v>
      </c>
      <c r="J12">
        <v>1000</v>
      </c>
      <c r="K12" t="s">
        <v>232</v>
      </c>
      <c r="N12">
        <v>2000</v>
      </c>
      <c r="P12">
        <v>1500</v>
      </c>
      <c r="R12" s="12"/>
      <c r="T12">
        <v>800</v>
      </c>
    </row>
    <row r="13" spans="1:20" ht="16.5" x14ac:dyDescent="0.6">
      <c r="A13" s="10" t="s">
        <v>147</v>
      </c>
      <c r="B13" s="10" t="s">
        <v>141</v>
      </c>
      <c r="C13" s="10">
        <v>160</v>
      </c>
      <c r="D13" s="10" t="s">
        <v>123</v>
      </c>
      <c r="H13" s="14" t="s">
        <v>220</v>
      </c>
      <c r="I13" t="s">
        <v>216</v>
      </c>
      <c r="J13">
        <v>8000</v>
      </c>
      <c r="K13" s="14" t="s">
        <v>233</v>
      </c>
      <c r="N13" s="15" t="s">
        <v>217</v>
      </c>
      <c r="P13" s="15" t="s">
        <v>222</v>
      </c>
      <c r="R13" s="12"/>
      <c r="T13" s="15" t="s">
        <v>228</v>
      </c>
    </row>
    <row r="14" spans="1:20" ht="16.5" x14ac:dyDescent="0.6">
      <c r="A14" s="10" t="s">
        <v>141</v>
      </c>
      <c r="B14" s="10" t="s">
        <v>163</v>
      </c>
      <c r="C14" s="10">
        <v>270</v>
      </c>
      <c r="D14" s="10" t="s">
        <v>164</v>
      </c>
      <c r="H14" s="14" t="s">
        <v>221</v>
      </c>
      <c r="I14" t="s">
        <v>216</v>
      </c>
      <c r="J14">
        <v>2000</v>
      </c>
      <c r="K14" s="14" t="s">
        <v>233</v>
      </c>
      <c r="P14" s="15" t="s">
        <v>223</v>
      </c>
      <c r="R14" s="12"/>
      <c r="T14" s="15" t="s">
        <v>229</v>
      </c>
    </row>
    <row r="15" spans="1:20" ht="16.5" x14ac:dyDescent="0.6">
      <c r="A15" s="10" t="s">
        <v>163</v>
      </c>
      <c r="B15" s="10" t="s">
        <v>168</v>
      </c>
      <c r="C15" s="10">
        <v>160</v>
      </c>
      <c r="D15" s="10" t="s">
        <v>154</v>
      </c>
      <c r="H15" s="15" t="s">
        <v>222</v>
      </c>
      <c r="I15" t="s">
        <v>216</v>
      </c>
      <c r="J15">
        <v>1500</v>
      </c>
      <c r="K15" s="15" t="s">
        <v>234</v>
      </c>
      <c r="P15">
        <v>500</v>
      </c>
      <c r="T15">
        <v>200</v>
      </c>
    </row>
    <row r="16" spans="1:20" ht="16.5" x14ac:dyDescent="0.6">
      <c r="A16" s="10" t="s">
        <v>168</v>
      </c>
      <c r="B16" s="10" t="s">
        <v>174</v>
      </c>
      <c r="C16" s="10">
        <v>60</v>
      </c>
      <c r="D16" s="10" t="s">
        <v>154</v>
      </c>
      <c r="H16" s="15" t="s">
        <v>223</v>
      </c>
      <c r="I16" t="s">
        <v>216</v>
      </c>
      <c r="J16">
        <v>500</v>
      </c>
      <c r="K16" s="15" t="s">
        <v>234</v>
      </c>
    </row>
    <row r="17" spans="1:11" ht="16.5" x14ac:dyDescent="0.6">
      <c r="A17" s="10" t="s">
        <v>168</v>
      </c>
      <c r="B17" s="10" t="s">
        <v>178</v>
      </c>
      <c r="C17" s="10">
        <v>50</v>
      </c>
      <c r="D17" s="10" t="s">
        <v>154</v>
      </c>
      <c r="H17" t="s">
        <v>216</v>
      </c>
      <c r="I17" s="13" t="s">
        <v>224</v>
      </c>
      <c r="J17">
        <v>1500</v>
      </c>
      <c r="K17" t="s">
        <v>232</v>
      </c>
    </row>
    <row r="18" spans="1:11" ht="16.5" x14ac:dyDescent="0.6">
      <c r="A18" s="10" t="s">
        <v>168</v>
      </c>
      <c r="B18" s="10" t="s">
        <v>182</v>
      </c>
      <c r="C18" s="10">
        <v>40</v>
      </c>
      <c r="D18" s="10" t="s">
        <v>154</v>
      </c>
      <c r="H18" t="s">
        <v>216</v>
      </c>
      <c r="I18" s="13" t="s">
        <v>225</v>
      </c>
      <c r="J18">
        <v>500</v>
      </c>
      <c r="K18" t="s">
        <v>232</v>
      </c>
    </row>
    <row r="19" spans="1:11" ht="16.5" x14ac:dyDescent="0.6">
      <c r="A19" s="10" t="s">
        <v>168</v>
      </c>
      <c r="B19" s="10" t="s">
        <v>186</v>
      </c>
      <c r="C19" s="10">
        <v>10</v>
      </c>
      <c r="D19" s="10" t="s">
        <v>154</v>
      </c>
      <c r="H19" t="s">
        <v>216</v>
      </c>
      <c r="I19" s="14" t="s">
        <v>226</v>
      </c>
      <c r="J19">
        <v>3000</v>
      </c>
      <c r="K19" s="14" t="s">
        <v>233</v>
      </c>
    </row>
    <row r="20" spans="1:11" ht="16.5" x14ac:dyDescent="0.6">
      <c r="A20" s="10" t="s">
        <v>163</v>
      </c>
      <c r="B20" s="10" t="s">
        <v>190</v>
      </c>
      <c r="C20" s="10">
        <v>110</v>
      </c>
      <c r="D20" s="10" t="s">
        <v>154</v>
      </c>
      <c r="H20" t="s">
        <v>216</v>
      </c>
      <c r="I20" s="14" t="s">
        <v>227</v>
      </c>
      <c r="J20">
        <v>1000</v>
      </c>
      <c r="K20" s="14" t="s">
        <v>233</v>
      </c>
    </row>
    <row r="21" spans="1:11" ht="16.5" x14ac:dyDescent="0.6">
      <c r="A21" s="10" t="s">
        <v>190</v>
      </c>
      <c r="B21" s="10" t="s">
        <v>193</v>
      </c>
      <c r="C21" s="10">
        <v>80</v>
      </c>
      <c r="D21" s="10" t="s">
        <v>154</v>
      </c>
      <c r="H21" t="s">
        <v>216</v>
      </c>
      <c r="I21" s="15" t="s">
        <v>228</v>
      </c>
      <c r="J21">
        <v>800</v>
      </c>
      <c r="K21" s="15" t="s">
        <v>234</v>
      </c>
    </row>
    <row r="22" spans="1:11" ht="16.5" x14ac:dyDescent="0.6">
      <c r="A22" s="10" t="s">
        <v>190</v>
      </c>
      <c r="B22" s="10" t="s">
        <v>197</v>
      </c>
      <c r="C22" s="10">
        <v>30</v>
      </c>
      <c r="D22" s="10" t="s">
        <v>154</v>
      </c>
      <c r="H22" t="s">
        <v>216</v>
      </c>
      <c r="I22" s="15" t="s">
        <v>229</v>
      </c>
      <c r="J22">
        <v>200</v>
      </c>
      <c r="K22" s="15" t="s">
        <v>234</v>
      </c>
    </row>
    <row r="23" spans="1:11" ht="16.5" x14ac:dyDescent="0.6">
      <c r="A23" s="10" t="s">
        <v>141</v>
      </c>
      <c r="B23" s="10" t="s">
        <v>200</v>
      </c>
      <c r="C23" s="10">
        <v>60</v>
      </c>
      <c r="D23" s="10" t="s">
        <v>201</v>
      </c>
    </row>
    <row r="25" spans="1:11" ht="16.5" x14ac:dyDescent="0.6">
      <c r="B25" s="10" t="s">
        <v>212</v>
      </c>
    </row>
  </sheetData>
  <mergeCells count="1">
    <mergeCell ref="A1:D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election sqref="A1:D19"/>
    </sheetView>
  </sheetViews>
  <sheetFormatPr defaultRowHeight="14.25" x14ac:dyDescent="0.45"/>
  <sheetData>
    <row r="1" spans="1:4" x14ac:dyDescent="0.45">
      <c r="A1" t="s">
        <v>112</v>
      </c>
      <c r="B1" t="s">
        <v>113</v>
      </c>
      <c r="C1" t="s">
        <v>114</v>
      </c>
      <c r="D1" t="s">
        <v>115</v>
      </c>
    </row>
    <row r="2" spans="1:4" x14ac:dyDescent="0.45">
      <c r="A2" t="s">
        <v>215</v>
      </c>
      <c r="B2" s="13" t="s">
        <v>218</v>
      </c>
      <c r="C2">
        <v>300</v>
      </c>
      <c r="D2" t="s">
        <v>232</v>
      </c>
    </row>
    <row r="3" spans="1:4" x14ac:dyDescent="0.45">
      <c r="A3" t="s">
        <v>215</v>
      </c>
      <c r="B3" s="13" t="s">
        <v>219</v>
      </c>
      <c r="C3">
        <v>1000</v>
      </c>
      <c r="D3" t="s">
        <v>232</v>
      </c>
    </row>
    <row r="4" spans="1:4" x14ac:dyDescent="0.45">
      <c r="A4" s="14" t="s">
        <v>214</v>
      </c>
      <c r="B4" s="14" t="s">
        <v>220</v>
      </c>
      <c r="C4">
        <v>8000</v>
      </c>
      <c r="D4" s="14" t="s">
        <v>233</v>
      </c>
    </row>
    <row r="5" spans="1:4" x14ac:dyDescent="0.45">
      <c r="A5" s="14" t="s">
        <v>214</v>
      </c>
      <c r="B5" s="14" t="s">
        <v>221</v>
      </c>
      <c r="C5">
        <v>2000</v>
      </c>
      <c r="D5" s="14" t="s">
        <v>233</v>
      </c>
    </row>
    <row r="6" spans="1:4" x14ac:dyDescent="0.45">
      <c r="A6" s="15" t="s">
        <v>217</v>
      </c>
      <c r="B6" s="15" t="s">
        <v>222</v>
      </c>
      <c r="C6">
        <v>1500</v>
      </c>
      <c r="D6" s="15" t="s">
        <v>234</v>
      </c>
    </row>
    <row r="7" spans="1:4" x14ac:dyDescent="0.45">
      <c r="A7" s="15" t="s">
        <v>217</v>
      </c>
      <c r="B7" s="15" t="s">
        <v>223</v>
      </c>
      <c r="C7">
        <v>500</v>
      </c>
      <c r="D7" s="15" t="s">
        <v>234</v>
      </c>
    </row>
    <row r="8" spans="1:4" x14ac:dyDescent="0.45">
      <c r="A8" s="13" t="s">
        <v>218</v>
      </c>
      <c r="B8" t="s">
        <v>216</v>
      </c>
      <c r="C8">
        <v>200</v>
      </c>
      <c r="D8" t="s">
        <v>232</v>
      </c>
    </row>
    <row r="9" spans="1:4" x14ac:dyDescent="0.45">
      <c r="A9" s="13" t="s">
        <v>219</v>
      </c>
      <c r="B9" t="s">
        <v>216</v>
      </c>
      <c r="C9">
        <v>1000</v>
      </c>
      <c r="D9" t="s">
        <v>232</v>
      </c>
    </row>
    <row r="10" spans="1:4" x14ac:dyDescent="0.45">
      <c r="A10" s="14" t="s">
        <v>220</v>
      </c>
      <c r="B10" t="s">
        <v>216</v>
      </c>
      <c r="C10">
        <v>8000</v>
      </c>
      <c r="D10" s="14" t="s">
        <v>233</v>
      </c>
    </row>
    <row r="11" spans="1:4" x14ac:dyDescent="0.45">
      <c r="A11" s="14" t="s">
        <v>221</v>
      </c>
      <c r="B11" t="s">
        <v>216</v>
      </c>
      <c r="C11">
        <v>2000</v>
      </c>
      <c r="D11" s="14" t="s">
        <v>233</v>
      </c>
    </row>
    <row r="12" spans="1:4" x14ac:dyDescent="0.45">
      <c r="A12" s="15" t="s">
        <v>222</v>
      </c>
      <c r="B12" t="s">
        <v>216</v>
      </c>
      <c r="C12">
        <v>1500</v>
      </c>
      <c r="D12" s="15" t="s">
        <v>234</v>
      </c>
    </row>
    <row r="13" spans="1:4" x14ac:dyDescent="0.45">
      <c r="A13" s="15" t="s">
        <v>223</v>
      </c>
      <c r="B13" t="s">
        <v>216</v>
      </c>
      <c r="C13">
        <v>500</v>
      </c>
      <c r="D13" s="15" t="s">
        <v>234</v>
      </c>
    </row>
    <row r="14" spans="1:4" x14ac:dyDescent="0.45">
      <c r="A14" t="s">
        <v>216</v>
      </c>
      <c r="B14" s="13" t="s">
        <v>224</v>
      </c>
      <c r="C14">
        <v>1500</v>
      </c>
      <c r="D14" t="s">
        <v>232</v>
      </c>
    </row>
    <row r="15" spans="1:4" x14ac:dyDescent="0.45">
      <c r="A15" t="s">
        <v>216</v>
      </c>
      <c r="B15" s="13" t="s">
        <v>225</v>
      </c>
      <c r="C15">
        <v>500</v>
      </c>
      <c r="D15" t="s">
        <v>232</v>
      </c>
    </row>
    <row r="16" spans="1:4" x14ac:dyDescent="0.45">
      <c r="A16" t="s">
        <v>216</v>
      </c>
      <c r="B16" s="14" t="s">
        <v>226</v>
      </c>
      <c r="C16">
        <v>3000</v>
      </c>
      <c r="D16" s="14" t="s">
        <v>233</v>
      </c>
    </row>
    <row r="17" spans="1:4" x14ac:dyDescent="0.45">
      <c r="A17" t="s">
        <v>216</v>
      </c>
      <c r="B17" s="14" t="s">
        <v>227</v>
      </c>
      <c r="C17">
        <v>1000</v>
      </c>
      <c r="D17" s="14" t="s">
        <v>233</v>
      </c>
    </row>
    <row r="18" spans="1:4" x14ac:dyDescent="0.45">
      <c r="A18" t="s">
        <v>216</v>
      </c>
      <c r="B18" s="15" t="s">
        <v>228</v>
      </c>
      <c r="C18">
        <v>800</v>
      </c>
      <c r="D18" s="15" t="s">
        <v>234</v>
      </c>
    </row>
    <row r="19" spans="1:4" x14ac:dyDescent="0.45">
      <c r="A19" t="s">
        <v>216</v>
      </c>
      <c r="B19" s="15" t="s">
        <v>229</v>
      </c>
      <c r="C19">
        <v>200</v>
      </c>
      <c r="D19" s="15" t="s">
        <v>234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zoomScaleNormal="100" workbookViewId="0">
      <selection activeCell="U37" sqref="U37"/>
    </sheetView>
  </sheetViews>
  <sheetFormatPr defaultColWidth="9.1328125" defaultRowHeight="16.5" x14ac:dyDescent="0.6"/>
  <cols>
    <col min="1" max="1" width="4.59765625" style="10" customWidth="1"/>
    <col min="2" max="2" width="23.73046875" style="10" customWidth="1"/>
    <col min="3" max="3" width="16.3984375" style="10" customWidth="1"/>
    <col min="4" max="4" width="6.86328125" style="10" customWidth="1"/>
    <col min="5" max="5" width="7.73046875" style="10" customWidth="1"/>
    <col min="6" max="6" width="9.1328125" style="10"/>
    <col min="7" max="7" width="23.73046875" style="10" customWidth="1"/>
    <col min="8" max="8" width="21.1328125" style="10" customWidth="1"/>
    <col min="9" max="9" width="6.86328125" style="10" customWidth="1"/>
    <col min="10" max="10" width="7.73046875" style="10" customWidth="1"/>
    <col min="11" max="11" width="9.1328125" style="10"/>
    <col min="12" max="12" width="32.1328125" style="10" customWidth="1"/>
    <col min="13" max="13" width="27" style="10" customWidth="1"/>
    <col min="14" max="14" width="9.1328125" style="10"/>
    <col min="15" max="15" width="13.1328125" style="10" customWidth="1"/>
    <col min="16" max="16" width="9.1328125" style="10"/>
    <col min="17" max="17" width="14" style="10" customWidth="1"/>
    <col min="18" max="18" width="24.265625" style="10" customWidth="1"/>
    <col min="19" max="19" width="9.1328125" style="10"/>
    <col min="20" max="20" width="22.1328125" style="10" customWidth="1"/>
    <col min="21" max="16384" width="9.1328125" style="10"/>
  </cols>
  <sheetData>
    <row r="3" spans="2:20" x14ac:dyDescent="0.6">
      <c r="B3" s="69" t="s">
        <v>108</v>
      </c>
      <c r="C3" s="69"/>
      <c r="D3" s="69"/>
      <c r="E3" s="69"/>
      <c r="G3" s="69" t="s">
        <v>109</v>
      </c>
      <c r="H3" s="69"/>
      <c r="I3" s="69"/>
      <c r="J3" s="69"/>
      <c r="L3" s="69" t="s">
        <v>110</v>
      </c>
      <c r="M3" s="69"/>
      <c r="N3" s="69"/>
      <c r="O3" s="69"/>
      <c r="Q3" s="69" t="s">
        <v>111</v>
      </c>
      <c r="R3" s="69"/>
      <c r="S3" s="69"/>
      <c r="T3" s="69"/>
    </row>
    <row r="4" spans="2:20" x14ac:dyDescent="0.6">
      <c r="B4" s="69"/>
      <c r="C4" s="69"/>
      <c r="D4" s="69"/>
      <c r="E4" s="69"/>
      <c r="G4" s="69"/>
      <c r="H4" s="69"/>
      <c r="I4" s="69"/>
      <c r="J4" s="69"/>
      <c r="L4" s="69"/>
      <c r="M4" s="69"/>
      <c r="N4" s="69"/>
      <c r="O4" s="69"/>
      <c r="Q4" s="69"/>
      <c r="R4" s="69"/>
      <c r="S4" s="69"/>
      <c r="T4" s="69"/>
    </row>
    <row r="6" spans="2:20" x14ac:dyDescent="0.6">
      <c r="B6" s="11" t="s">
        <v>112</v>
      </c>
      <c r="C6" s="11" t="s">
        <v>113</v>
      </c>
      <c r="D6" s="11" t="s">
        <v>114</v>
      </c>
      <c r="E6" s="11" t="s">
        <v>115</v>
      </c>
      <c r="G6" s="11" t="s">
        <v>112</v>
      </c>
      <c r="H6" s="11" t="s">
        <v>113</v>
      </c>
      <c r="I6" s="11" t="s">
        <v>114</v>
      </c>
      <c r="J6" s="11" t="s">
        <v>115</v>
      </c>
      <c r="L6" s="11" t="s">
        <v>112</v>
      </c>
      <c r="M6" s="11" t="s">
        <v>113</v>
      </c>
      <c r="N6" s="11" t="s">
        <v>114</v>
      </c>
      <c r="O6" s="11" t="s">
        <v>115</v>
      </c>
      <c r="Q6" s="11" t="s">
        <v>112</v>
      </c>
      <c r="R6" s="11" t="s">
        <v>113</v>
      </c>
      <c r="S6" s="11" t="s">
        <v>114</v>
      </c>
      <c r="T6" s="11" t="s">
        <v>115</v>
      </c>
    </row>
    <row r="7" spans="2:20" x14ac:dyDescent="0.6">
      <c r="B7" s="10" t="s">
        <v>116</v>
      </c>
      <c r="C7" s="10" t="s">
        <v>117</v>
      </c>
      <c r="D7" s="10">
        <v>205.5</v>
      </c>
      <c r="E7" s="10" t="s">
        <v>118</v>
      </c>
      <c r="G7" s="10" t="s">
        <v>119</v>
      </c>
      <c r="H7" s="10" t="s">
        <v>120</v>
      </c>
      <c r="I7" s="10">
        <v>730.8</v>
      </c>
      <c r="J7" s="10" t="s">
        <v>118</v>
      </c>
      <c r="L7" s="10" t="s">
        <v>121</v>
      </c>
      <c r="M7" s="10" t="s">
        <v>122</v>
      </c>
      <c r="N7" s="10">
        <v>50</v>
      </c>
      <c r="O7" s="10" t="s">
        <v>123</v>
      </c>
      <c r="Q7" s="10" t="s">
        <v>124</v>
      </c>
      <c r="R7" s="10" t="s">
        <v>125</v>
      </c>
      <c r="S7" s="10">
        <v>42</v>
      </c>
      <c r="T7" s="10" t="s">
        <v>126</v>
      </c>
    </row>
    <row r="8" spans="2:20" x14ac:dyDescent="0.6">
      <c r="B8" s="10" t="s">
        <v>127</v>
      </c>
      <c r="C8" s="10" t="s">
        <v>117</v>
      </c>
      <c r="D8" s="10">
        <v>40.200000000000003</v>
      </c>
      <c r="E8" s="10" t="s">
        <v>118</v>
      </c>
      <c r="G8" s="10" t="s">
        <v>128</v>
      </c>
      <c r="H8" s="10" t="s">
        <v>120</v>
      </c>
      <c r="I8" s="10">
        <v>171.8</v>
      </c>
      <c r="J8" s="10" t="s">
        <v>118</v>
      </c>
      <c r="L8" s="10" t="s">
        <v>129</v>
      </c>
      <c r="M8" s="10" t="s">
        <v>122</v>
      </c>
      <c r="N8" s="10">
        <v>50</v>
      </c>
      <c r="O8" s="10" t="s">
        <v>123</v>
      </c>
      <c r="Q8" s="10" t="s">
        <v>124</v>
      </c>
      <c r="R8" s="10" t="s">
        <v>130</v>
      </c>
      <c r="S8" s="10">
        <v>41</v>
      </c>
      <c r="T8" s="10" t="s">
        <v>126</v>
      </c>
    </row>
    <row r="9" spans="2:20" x14ac:dyDescent="0.6">
      <c r="B9" s="10" t="s">
        <v>131</v>
      </c>
      <c r="C9" s="10" t="s">
        <v>117</v>
      </c>
      <c r="D9" s="10">
        <v>29.3</v>
      </c>
      <c r="E9" s="10" t="s">
        <v>118</v>
      </c>
      <c r="G9" s="10" t="s">
        <v>132</v>
      </c>
      <c r="H9" s="10" t="s">
        <v>120</v>
      </c>
      <c r="I9" s="10">
        <v>115.4</v>
      </c>
      <c r="J9" s="10" t="s">
        <v>118</v>
      </c>
      <c r="L9" s="10" t="s">
        <v>133</v>
      </c>
      <c r="M9" s="10" t="s">
        <v>122</v>
      </c>
      <c r="N9" s="10">
        <v>50</v>
      </c>
      <c r="O9" s="10" t="s">
        <v>123</v>
      </c>
      <c r="Q9" s="10" t="s">
        <v>124</v>
      </c>
      <c r="R9" s="10" t="s">
        <v>134</v>
      </c>
      <c r="S9" s="10">
        <v>44</v>
      </c>
      <c r="T9" s="10" t="s">
        <v>126</v>
      </c>
    </row>
    <row r="10" spans="2:20" x14ac:dyDescent="0.6">
      <c r="B10" s="10" t="s">
        <v>135</v>
      </c>
      <c r="C10" s="10" t="s">
        <v>117</v>
      </c>
      <c r="D10" s="10">
        <v>41.2</v>
      </c>
      <c r="E10" s="10" t="s">
        <v>118</v>
      </c>
      <c r="G10" s="10" t="s">
        <v>136</v>
      </c>
      <c r="H10" s="10" t="s">
        <v>120</v>
      </c>
      <c r="I10" s="10">
        <v>104.3</v>
      </c>
      <c r="J10" s="10" t="s">
        <v>118</v>
      </c>
      <c r="L10" s="10" t="s">
        <v>137</v>
      </c>
      <c r="M10" s="10" t="s">
        <v>122</v>
      </c>
      <c r="N10" s="10">
        <v>20</v>
      </c>
      <c r="O10" s="10" t="s">
        <v>123</v>
      </c>
      <c r="Q10" s="10" t="s">
        <v>124</v>
      </c>
      <c r="R10" s="10" t="s">
        <v>138</v>
      </c>
      <c r="S10" s="10">
        <v>27</v>
      </c>
      <c r="T10" s="10" t="s">
        <v>126</v>
      </c>
    </row>
    <row r="11" spans="2:20" x14ac:dyDescent="0.6">
      <c r="B11" s="10" t="s">
        <v>117</v>
      </c>
      <c r="C11" s="10" t="s">
        <v>139</v>
      </c>
      <c r="D11" s="10">
        <v>316.2</v>
      </c>
      <c r="E11" s="10" t="s">
        <v>118</v>
      </c>
      <c r="G11" s="10" t="s">
        <v>140</v>
      </c>
      <c r="H11" s="10" t="s">
        <v>120</v>
      </c>
      <c r="I11" s="10">
        <v>96.1</v>
      </c>
      <c r="J11" s="10" t="s">
        <v>118</v>
      </c>
      <c r="L11" s="10" t="s">
        <v>122</v>
      </c>
      <c r="M11" s="10" t="s">
        <v>141</v>
      </c>
      <c r="N11" s="10">
        <v>170</v>
      </c>
      <c r="O11" s="10" t="s">
        <v>123</v>
      </c>
      <c r="Q11" s="10" t="s">
        <v>125</v>
      </c>
      <c r="R11" s="10" t="s">
        <v>142</v>
      </c>
      <c r="S11" s="10">
        <v>28</v>
      </c>
      <c r="T11" s="10" t="s">
        <v>143</v>
      </c>
    </row>
    <row r="12" spans="2:20" x14ac:dyDescent="0.6">
      <c r="B12" s="10" t="s">
        <v>144</v>
      </c>
      <c r="C12" s="10" t="s">
        <v>139</v>
      </c>
      <c r="D12" s="10">
        <v>78.400000000000006</v>
      </c>
      <c r="E12" s="10" t="s">
        <v>118</v>
      </c>
      <c r="G12" s="10" t="s">
        <v>145</v>
      </c>
      <c r="H12" s="10" t="s">
        <v>120</v>
      </c>
      <c r="I12" s="10">
        <v>69.8</v>
      </c>
      <c r="J12" s="10" t="s">
        <v>118</v>
      </c>
      <c r="L12" s="10" t="s">
        <v>146</v>
      </c>
      <c r="M12" s="10" t="s">
        <v>147</v>
      </c>
      <c r="N12" s="10">
        <v>80</v>
      </c>
      <c r="O12" s="10" t="s">
        <v>123</v>
      </c>
      <c r="Q12" s="10" t="s">
        <v>125</v>
      </c>
      <c r="R12" s="10" t="s">
        <v>148</v>
      </c>
      <c r="S12" s="10">
        <v>10</v>
      </c>
      <c r="T12" s="10" t="s">
        <v>143</v>
      </c>
    </row>
    <row r="13" spans="2:20" x14ac:dyDescent="0.6">
      <c r="B13" s="10" t="s">
        <v>139</v>
      </c>
      <c r="C13" s="10" t="s">
        <v>149</v>
      </c>
      <c r="D13" s="10">
        <v>171</v>
      </c>
      <c r="E13" s="10" t="s">
        <v>123</v>
      </c>
      <c r="G13" s="10" t="s">
        <v>150</v>
      </c>
      <c r="H13" s="10" t="s">
        <v>120</v>
      </c>
      <c r="I13" s="10">
        <v>62.5</v>
      </c>
      <c r="J13" s="10" t="s">
        <v>118</v>
      </c>
      <c r="L13" s="10" t="s">
        <v>151</v>
      </c>
      <c r="M13" s="10" t="s">
        <v>147</v>
      </c>
      <c r="N13" s="10">
        <v>50</v>
      </c>
      <c r="O13" s="10" t="s">
        <v>123</v>
      </c>
      <c r="Q13" s="10" t="s">
        <v>125</v>
      </c>
      <c r="R13" s="10" t="s">
        <v>152</v>
      </c>
      <c r="S13" s="10">
        <v>4</v>
      </c>
      <c r="T13" s="10" t="s">
        <v>143</v>
      </c>
    </row>
    <row r="14" spans="2:20" x14ac:dyDescent="0.6">
      <c r="B14" s="10" t="s">
        <v>139</v>
      </c>
      <c r="C14" s="10" t="s">
        <v>153</v>
      </c>
      <c r="D14" s="10">
        <v>223.6</v>
      </c>
      <c r="E14" s="10" t="s">
        <v>154</v>
      </c>
      <c r="G14" s="10" t="s">
        <v>155</v>
      </c>
      <c r="H14" s="10" t="s">
        <v>120</v>
      </c>
      <c r="I14" s="10">
        <v>48.8</v>
      </c>
      <c r="J14" s="10" t="s">
        <v>118</v>
      </c>
      <c r="L14" s="10" t="s">
        <v>156</v>
      </c>
      <c r="M14" s="10" t="s">
        <v>147</v>
      </c>
      <c r="N14" s="10">
        <v>30</v>
      </c>
      <c r="O14" s="10" t="s">
        <v>123</v>
      </c>
      <c r="Q14" s="10" t="s">
        <v>130</v>
      </c>
      <c r="R14" s="10" t="s">
        <v>157</v>
      </c>
      <c r="S14" s="10">
        <v>18</v>
      </c>
      <c r="T14" s="10" t="s">
        <v>158</v>
      </c>
    </row>
    <row r="15" spans="2:20" x14ac:dyDescent="0.6">
      <c r="B15" s="10" t="s">
        <v>149</v>
      </c>
      <c r="C15" s="10" t="s">
        <v>159</v>
      </c>
      <c r="D15" s="10">
        <v>119.6</v>
      </c>
      <c r="E15" s="10" t="s">
        <v>123</v>
      </c>
      <c r="G15" s="10" t="s">
        <v>120</v>
      </c>
      <c r="H15" s="10" t="s">
        <v>149</v>
      </c>
      <c r="I15" s="10">
        <v>577.4</v>
      </c>
      <c r="J15" s="10" t="s">
        <v>123</v>
      </c>
      <c r="L15" s="10" t="s">
        <v>147</v>
      </c>
      <c r="M15" s="10" t="s">
        <v>141</v>
      </c>
      <c r="N15" s="10">
        <v>160</v>
      </c>
      <c r="O15" s="10" t="s">
        <v>123</v>
      </c>
      <c r="Q15" s="10" t="s">
        <v>130</v>
      </c>
      <c r="R15" s="10" t="s">
        <v>160</v>
      </c>
      <c r="S15" s="10">
        <v>12</v>
      </c>
      <c r="T15" s="10" t="s">
        <v>158</v>
      </c>
    </row>
    <row r="16" spans="2:20" x14ac:dyDescent="0.6">
      <c r="B16" s="10" t="s">
        <v>149</v>
      </c>
      <c r="C16" s="10" t="s">
        <v>161</v>
      </c>
      <c r="D16" s="10">
        <v>51.4</v>
      </c>
      <c r="E16" s="10" t="s">
        <v>154</v>
      </c>
      <c r="G16" s="10" t="s">
        <v>120</v>
      </c>
      <c r="H16" s="10" t="s">
        <v>162</v>
      </c>
      <c r="I16" s="10">
        <v>822.1</v>
      </c>
      <c r="J16" s="10" t="s">
        <v>154</v>
      </c>
      <c r="L16" s="10" t="s">
        <v>141</v>
      </c>
      <c r="M16" s="10" t="s">
        <v>163</v>
      </c>
      <c r="N16" s="10">
        <v>270</v>
      </c>
      <c r="O16" s="10" t="s">
        <v>164</v>
      </c>
      <c r="Q16" s="10" t="s">
        <v>130</v>
      </c>
      <c r="R16" s="10" t="s">
        <v>165</v>
      </c>
      <c r="S16" s="10">
        <v>11</v>
      </c>
      <c r="T16" s="10" t="s">
        <v>158</v>
      </c>
    </row>
    <row r="17" spans="2:20" x14ac:dyDescent="0.6">
      <c r="B17" s="10" t="s">
        <v>159</v>
      </c>
      <c r="C17" s="10" t="s">
        <v>166</v>
      </c>
      <c r="D17" s="10">
        <v>99.8</v>
      </c>
      <c r="E17" s="10" t="s">
        <v>123</v>
      </c>
      <c r="G17" s="10" t="s">
        <v>149</v>
      </c>
      <c r="H17" s="10" t="s">
        <v>167</v>
      </c>
      <c r="I17" s="10">
        <v>105.9</v>
      </c>
      <c r="J17" s="10" t="s">
        <v>123</v>
      </c>
      <c r="L17" s="10" t="s">
        <v>163</v>
      </c>
      <c r="M17" s="10" t="s">
        <v>168</v>
      </c>
      <c r="N17" s="10">
        <v>160</v>
      </c>
      <c r="O17" s="10" t="s">
        <v>154</v>
      </c>
      <c r="Q17" s="10" t="s">
        <v>134</v>
      </c>
      <c r="R17" s="10" t="s">
        <v>169</v>
      </c>
      <c r="S17" s="10">
        <v>19</v>
      </c>
      <c r="T17" s="10" t="s">
        <v>170</v>
      </c>
    </row>
    <row r="18" spans="2:20" x14ac:dyDescent="0.6">
      <c r="B18" s="10" t="s">
        <v>159</v>
      </c>
      <c r="C18" s="10" t="s">
        <v>171</v>
      </c>
      <c r="D18" s="10">
        <v>19.3</v>
      </c>
      <c r="E18" s="10" t="s">
        <v>154</v>
      </c>
      <c r="G18" s="10" t="s">
        <v>172</v>
      </c>
      <c r="H18" s="10" t="s">
        <v>173</v>
      </c>
      <c r="I18" s="10">
        <v>71.7</v>
      </c>
      <c r="J18" s="10" t="s">
        <v>123</v>
      </c>
      <c r="L18" s="10" t="s">
        <v>168</v>
      </c>
      <c r="M18" s="10" t="s">
        <v>174</v>
      </c>
      <c r="N18" s="10">
        <v>60</v>
      </c>
      <c r="O18" s="10" t="s">
        <v>154</v>
      </c>
      <c r="Q18" s="10" t="s">
        <v>134</v>
      </c>
      <c r="R18" s="10" t="s">
        <v>175</v>
      </c>
      <c r="S18" s="10">
        <v>15</v>
      </c>
      <c r="T18" s="10" t="s">
        <v>170</v>
      </c>
    </row>
    <row r="19" spans="2:20" x14ac:dyDescent="0.6">
      <c r="B19" s="10" t="s">
        <v>153</v>
      </c>
      <c r="C19" s="10" t="s">
        <v>176</v>
      </c>
      <c r="D19" s="10">
        <v>201.5</v>
      </c>
      <c r="E19" s="10" t="s">
        <v>154</v>
      </c>
      <c r="G19" s="10" t="s">
        <v>172</v>
      </c>
      <c r="H19" s="10" t="s">
        <v>177</v>
      </c>
      <c r="I19" s="10">
        <v>34.1</v>
      </c>
      <c r="J19" s="10" t="s">
        <v>154</v>
      </c>
      <c r="L19" s="10" t="s">
        <v>168</v>
      </c>
      <c r="M19" s="10" t="s">
        <v>178</v>
      </c>
      <c r="N19" s="10">
        <v>50</v>
      </c>
      <c r="O19" s="10" t="s">
        <v>154</v>
      </c>
      <c r="Q19" s="10" t="s">
        <v>134</v>
      </c>
      <c r="R19" s="10" t="s">
        <v>179</v>
      </c>
      <c r="S19" s="10">
        <v>4</v>
      </c>
      <c r="T19" s="10" t="s">
        <v>170</v>
      </c>
    </row>
    <row r="20" spans="2:20" x14ac:dyDescent="0.6">
      <c r="B20" s="10" t="s">
        <v>153</v>
      </c>
      <c r="C20" s="10" t="s">
        <v>180</v>
      </c>
      <c r="D20" s="10">
        <v>22.1</v>
      </c>
      <c r="E20" s="10" t="s">
        <v>154</v>
      </c>
      <c r="G20" s="10" t="s">
        <v>172</v>
      </c>
      <c r="H20" s="10" t="s">
        <v>181</v>
      </c>
      <c r="I20" s="10">
        <v>6.1</v>
      </c>
      <c r="J20" s="10" t="s">
        <v>154</v>
      </c>
      <c r="L20" s="10" t="s">
        <v>168</v>
      </c>
      <c r="M20" s="10" t="s">
        <v>182</v>
      </c>
      <c r="N20" s="10">
        <v>40</v>
      </c>
      <c r="O20" s="10" t="s">
        <v>154</v>
      </c>
      <c r="Q20" s="10" t="s">
        <v>134</v>
      </c>
      <c r="R20" s="10" t="s">
        <v>183</v>
      </c>
      <c r="S20" s="10">
        <v>3</v>
      </c>
      <c r="T20" s="10" t="s">
        <v>170</v>
      </c>
    </row>
    <row r="21" spans="2:20" x14ac:dyDescent="0.6">
      <c r="B21" s="10" t="s">
        <v>161</v>
      </c>
      <c r="C21" s="10" t="s">
        <v>184</v>
      </c>
      <c r="D21" s="10">
        <v>26.3</v>
      </c>
      <c r="E21" s="10" t="s">
        <v>154</v>
      </c>
      <c r="G21" s="10" t="s">
        <v>149</v>
      </c>
      <c r="H21" s="10" t="s">
        <v>185</v>
      </c>
      <c r="I21" s="10">
        <v>131.4</v>
      </c>
      <c r="J21" s="10" t="s">
        <v>154</v>
      </c>
      <c r="L21" s="10" t="s">
        <v>168</v>
      </c>
      <c r="M21" s="10" t="s">
        <v>186</v>
      </c>
      <c r="N21" s="10">
        <v>10</v>
      </c>
      <c r="O21" s="10" t="s">
        <v>154</v>
      </c>
      <c r="Q21" s="10" t="s">
        <v>134</v>
      </c>
      <c r="R21" s="10" t="s">
        <v>187</v>
      </c>
      <c r="S21" s="10">
        <v>2</v>
      </c>
      <c r="T21" s="10" t="s">
        <v>170</v>
      </c>
    </row>
    <row r="22" spans="2:20" x14ac:dyDescent="0.6">
      <c r="B22" s="10" t="s">
        <v>161</v>
      </c>
      <c r="C22" s="10" t="s">
        <v>188</v>
      </c>
      <c r="D22" s="10">
        <v>25.1</v>
      </c>
      <c r="E22" s="10" t="s">
        <v>154</v>
      </c>
      <c r="G22" s="10" t="s">
        <v>149</v>
      </c>
      <c r="H22" s="10" t="s">
        <v>189</v>
      </c>
      <c r="I22" s="10">
        <v>340.1</v>
      </c>
      <c r="J22" s="10" t="s">
        <v>154</v>
      </c>
      <c r="L22" s="10" t="s">
        <v>163</v>
      </c>
      <c r="M22" s="10" t="s">
        <v>190</v>
      </c>
      <c r="N22" s="10">
        <v>110</v>
      </c>
      <c r="O22" s="10" t="s">
        <v>154</v>
      </c>
      <c r="Q22" s="10" t="s">
        <v>134</v>
      </c>
      <c r="R22" s="10" t="s">
        <v>191</v>
      </c>
      <c r="S22" s="10">
        <v>1</v>
      </c>
      <c r="T22" s="10" t="s">
        <v>170</v>
      </c>
    </row>
    <row r="23" spans="2:20" x14ac:dyDescent="0.6">
      <c r="G23" s="10" t="s">
        <v>185</v>
      </c>
      <c r="H23" s="10" t="s">
        <v>192</v>
      </c>
      <c r="I23" s="10">
        <v>7.3</v>
      </c>
      <c r="J23" s="10" t="s">
        <v>154</v>
      </c>
      <c r="L23" s="10" t="s">
        <v>190</v>
      </c>
      <c r="M23" s="10" t="s">
        <v>193</v>
      </c>
      <c r="N23" s="10">
        <v>80</v>
      </c>
      <c r="O23" s="10" t="s">
        <v>154</v>
      </c>
      <c r="Q23" s="10" t="s">
        <v>138</v>
      </c>
      <c r="R23" s="10" t="s">
        <v>194</v>
      </c>
      <c r="S23" s="10">
        <v>9</v>
      </c>
      <c r="T23" s="10" t="s">
        <v>195</v>
      </c>
    </row>
    <row r="24" spans="2:20" x14ac:dyDescent="0.6">
      <c r="G24" s="10" t="s">
        <v>185</v>
      </c>
      <c r="H24" s="10" t="s">
        <v>196</v>
      </c>
      <c r="I24" s="10">
        <v>10.3</v>
      </c>
      <c r="J24" s="10" t="s">
        <v>154</v>
      </c>
      <c r="L24" s="10" t="s">
        <v>190</v>
      </c>
      <c r="M24" s="10" t="s">
        <v>197</v>
      </c>
      <c r="N24" s="10">
        <v>30</v>
      </c>
      <c r="O24" s="10" t="s">
        <v>154</v>
      </c>
      <c r="Q24" s="10" t="s">
        <v>138</v>
      </c>
      <c r="R24" s="10" t="s">
        <v>198</v>
      </c>
      <c r="S24" s="10">
        <v>6</v>
      </c>
      <c r="T24" s="10" t="s">
        <v>195</v>
      </c>
    </row>
    <row r="25" spans="2:20" x14ac:dyDescent="0.6">
      <c r="G25" s="10" t="s">
        <v>185</v>
      </c>
      <c r="H25" s="10" t="s">
        <v>199</v>
      </c>
      <c r="I25" s="10">
        <v>113.8</v>
      </c>
      <c r="J25" s="10" t="s">
        <v>154</v>
      </c>
      <c r="L25" s="10" t="s">
        <v>141</v>
      </c>
      <c r="M25" s="10" t="s">
        <v>200</v>
      </c>
      <c r="N25" s="10">
        <v>60</v>
      </c>
      <c r="O25" s="10" t="s">
        <v>201</v>
      </c>
      <c r="Q25" s="10" t="s">
        <v>138</v>
      </c>
      <c r="R25" s="10" t="s">
        <v>202</v>
      </c>
      <c r="S25" s="10">
        <v>4</v>
      </c>
      <c r="T25" s="10" t="s">
        <v>195</v>
      </c>
    </row>
    <row r="26" spans="2:20" x14ac:dyDescent="0.6">
      <c r="G26" s="10" t="s">
        <v>167</v>
      </c>
      <c r="H26" s="10" t="s">
        <v>172</v>
      </c>
      <c r="I26" s="10">
        <v>105.9</v>
      </c>
      <c r="J26" s="10" t="s">
        <v>123</v>
      </c>
      <c r="Q26" s="10" t="s">
        <v>138</v>
      </c>
      <c r="R26" s="10" t="s">
        <v>203</v>
      </c>
      <c r="S26" s="10">
        <v>3</v>
      </c>
      <c r="T26" s="10" t="s">
        <v>195</v>
      </c>
    </row>
    <row r="27" spans="2:20" x14ac:dyDescent="0.6">
      <c r="G27" s="10" t="s">
        <v>189</v>
      </c>
      <c r="H27" s="10" t="s">
        <v>204</v>
      </c>
      <c r="I27" s="10">
        <v>93.1</v>
      </c>
      <c r="J27" s="10" t="s">
        <v>154</v>
      </c>
      <c r="Q27" s="10" t="s">
        <v>138</v>
      </c>
      <c r="R27" s="10" t="s">
        <v>205</v>
      </c>
      <c r="S27" s="10">
        <v>2</v>
      </c>
      <c r="T27" s="10" t="s">
        <v>195</v>
      </c>
    </row>
    <row r="28" spans="2:20" x14ac:dyDescent="0.6">
      <c r="G28" s="10" t="s">
        <v>189</v>
      </c>
      <c r="H28" s="10" t="s">
        <v>206</v>
      </c>
      <c r="I28" s="10">
        <v>116.6</v>
      </c>
      <c r="J28" s="10" t="s">
        <v>154</v>
      </c>
      <c r="Q28" s="10" t="s">
        <v>138</v>
      </c>
      <c r="R28" s="10" t="s">
        <v>207</v>
      </c>
      <c r="S28" s="10">
        <v>2</v>
      </c>
      <c r="T28" s="10" t="s">
        <v>195</v>
      </c>
    </row>
    <row r="29" spans="2:20" x14ac:dyDescent="0.6">
      <c r="G29" s="10" t="s">
        <v>189</v>
      </c>
      <c r="H29" s="10" t="s">
        <v>208</v>
      </c>
      <c r="I29" s="10">
        <v>84.5</v>
      </c>
      <c r="J29" s="10" t="s">
        <v>154</v>
      </c>
      <c r="Q29" s="10" t="s">
        <v>138</v>
      </c>
      <c r="R29" s="10" t="s">
        <v>209</v>
      </c>
      <c r="S29" s="10">
        <v>1</v>
      </c>
      <c r="T29" s="10" t="s">
        <v>195</v>
      </c>
    </row>
    <row r="30" spans="2:20" x14ac:dyDescent="0.6">
      <c r="G30" s="10" t="s">
        <v>189</v>
      </c>
      <c r="H30" s="10" t="s">
        <v>210</v>
      </c>
      <c r="I30" s="10">
        <v>5.9</v>
      </c>
      <c r="J30" s="10" t="s">
        <v>154</v>
      </c>
    </row>
    <row r="31" spans="2:20" x14ac:dyDescent="0.6">
      <c r="G31" s="10" t="s">
        <v>189</v>
      </c>
      <c r="H31" s="10" t="s">
        <v>211</v>
      </c>
      <c r="I31" s="10">
        <v>39.9</v>
      </c>
      <c r="J31" s="10" t="s">
        <v>154</v>
      </c>
    </row>
  </sheetData>
  <mergeCells count="4">
    <mergeCell ref="B3:E4"/>
    <mergeCell ref="G3:J4"/>
    <mergeCell ref="L3:O4"/>
    <mergeCell ref="Q3:T4"/>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E1C9-3434-464B-9D6B-0E8F4DABBBD8}">
  <sheetPr codeName="Sheet24"/>
  <dimension ref="A1:X519"/>
  <sheetViews>
    <sheetView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3.59765625" bestFit="1" customWidth="1"/>
  </cols>
  <sheetData>
    <row r="1" spans="1:24"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1610</v>
      </c>
    </row>
    <row r="2" spans="1:24"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row>
    <row r="3" spans="1:24"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row>
    <row r="4" spans="1:24"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24"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24"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24"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24"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row>
    <row r="9" spans="1:24"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row>
    <row r="10" spans="1:24"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24"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row>
    <row r="12" spans="1:24"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24"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row>
    <row r="14" spans="1:24"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row>
    <row r="15" spans="1:24"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24"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24"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24"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24"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24"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24"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row>
    <row r="22" spans="1:24"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row>
    <row r="23" spans="1:24"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row>
    <row r="24" spans="1:24"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row>
    <row r="25" spans="1:24"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row>
    <row r="26" spans="1:24"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24"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row>
    <row r="28" spans="1:24"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row>
    <row r="29" spans="1:24"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row>
    <row r="30" spans="1:24"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row>
    <row r="31" spans="1:24"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24"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24"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row>
    <row r="34" spans="1:24"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row>
    <row r="35" spans="1:24"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24"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row>
    <row r="37" spans="1:24"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row>
    <row r="38" spans="1:24"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row>
    <row r="39" spans="1:24"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row>
    <row r="40" spans="1:24"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row>
    <row r="41" spans="1:24"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row>
    <row r="42" spans="1:24"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row>
    <row r="43" spans="1:24"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row>
    <row r="44" spans="1:24"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row>
    <row r="45" spans="1:24"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24"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row>
    <row r="47" spans="1:24"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row>
    <row r="48" spans="1:24"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24"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row>
    <row r="50" spans="1:24"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row>
    <row r="51" spans="1:24"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row>
    <row r="52" spans="1:24"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row>
    <row r="53" spans="1:24"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row>
    <row r="54" spans="1:24"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row>
    <row r="55" spans="1:24"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row>
    <row r="56" spans="1:24"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row>
    <row r="57" spans="1:24"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row>
    <row r="58" spans="1:24"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row>
    <row r="59" spans="1:24"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24"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24"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24"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row>
    <row r="63" spans="1:24"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row>
    <row r="64" spans="1:24"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row>
    <row r="65" spans="1:24"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row>
    <row r="66" spans="1:24"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row>
    <row r="67" spans="1:24"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row>
    <row r="68" spans="1:24"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24"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24"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24"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24"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row>
    <row r="73" spans="1:24"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row>
    <row r="74" spans="1:24"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24"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24"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row>
    <row r="77" spans="1:24"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row>
    <row r="78" spans="1:24"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row>
    <row r="79" spans="1:24"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row>
    <row r="80" spans="1:24"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row>
    <row r="81" spans="1:24"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row>
    <row r="82" spans="1:24"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24"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24"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row>
    <row r="85" spans="1:24"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row>
    <row r="86" spans="1:24"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row>
    <row r="87" spans="1:24"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row>
    <row r="88" spans="1:24"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row>
    <row r="89" spans="1:24"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row>
    <row r="90" spans="1:24"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row>
    <row r="91" spans="1:24"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row>
    <row r="92" spans="1:24"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row>
    <row r="93" spans="1:24"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row>
    <row r="94" spans="1:24"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row>
    <row r="95" spans="1:24"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row>
    <row r="96" spans="1:24"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row>
    <row r="97" spans="1:24"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row>
    <row r="98" spans="1:24"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row>
    <row r="99" spans="1:24"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row>
    <row r="100" spans="1:24"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row>
    <row r="101" spans="1:24"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row>
    <row r="102" spans="1:24"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24"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row>
    <row r="104" spans="1:24"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row>
    <row r="105" spans="1:24"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row>
    <row r="106" spans="1:24"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row>
    <row r="107" spans="1:24"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24"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24"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24"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24"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24"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24"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24"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24"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24"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24"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row>
    <row r="118" spans="1:24"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row>
    <row r="119" spans="1:24"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row>
    <row r="120" spans="1:24"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24"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row>
    <row r="122" spans="1:24"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row>
    <row r="123" spans="1:24"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row>
    <row r="124" spans="1:24"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row>
    <row r="125" spans="1:24"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row>
    <row r="126" spans="1:24"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row>
    <row r="127" spans="1:24"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row>
    <row r="128" spans="1:24"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row>
    <row r="129" spans="1:24"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row>
    <row r="130" spans="1:24"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row>
    <row r="131" spans="1:24"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row>
    <row r="132" spans="1:24"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row>
    <row r="133" spans="1:24"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row>
    <row r="134" spans="1:24"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row>
    <row r="135" spans="1:24"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row>
    <row r="136" spans="1:24"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row>
    <row r="137" spans="1:24"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24"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24"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row>
    <row r="140" spans="1:24"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row>
    <row r="141" spans="1:24"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row>
    <row r="142" spans="1:24"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row>
    <row r="143" spans="1:24"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row>
    <row r="144" spans="1:24"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row>
    <row r="145" spans="1:24"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row>
    <row r="146" spans="1:24"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row>
    <row r="147" spans="1:24"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row>
    <row r="148" spans="1:24"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row>
    <row r="149" spans="1:24"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row>
    <row r="150" spans="1:24"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row>
    <row r="151" spans="1:24"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row>
    <row r="152" spans="1:24"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row>
    <row r="153" spans="1:24"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row>
    <row r="154" spans="1:24"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row>
    <row r="155" spans="1:24"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row>
    <row r="156" spans="1:24"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24"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24"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row>
    <row r="159" spans="1:24"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row>
    <row r="160" spans="1:24"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row>
    <row r="161" spans="1:24"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row>
    <row r="162" spans="1:24"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row>
    <row r="163" spans="1:24"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24"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row>
    <row r="165" spans="1:24"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row>
    <row r="166" spans="1:24"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24"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24"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24"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24"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24"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24"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row>
    <row r="173" spans="1:24"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24"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24"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24"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row>
    <row r="177" spans="1:24"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24"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row>
    <row r="179" spans="1:24"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row>
    <row r="180" spans="1:24"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row>
    <row r="181" spans="1:24"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row>
    <row r="182" spans="1:24"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row>
    <row r="183" spans="1:24"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24"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row>
    <row r="185" spans="1:24"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row>
    <row r="186" spans="1:24"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24"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row>
    <row r="188" spans="1:24"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row>
    <row r="189" spans="1:24"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row>
    <row r="190" spans="1:24"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row>
    <row r="191" spans="1:24"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row>
    <row r="192" spans="1:24"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23"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row>
    <row r="194" spans="1:23"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row>
    <row r="195" spans="1:23"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row>
    <row r="196" spans="1:23"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row>
    <row r="197" spans="1:23"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row>
    <row r="198" spans="1:23"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row>
    <row r="199" spans="1:23"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row>
    <row r="200" spans="1:23"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row>
    <row r="201" spans="1:23"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row>
    <row r="202" spans="1:23"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row>
    <row r="203" spans="1:23"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row>
    <row r="204" spans="1:23"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row>
    <row r="205" spans="1:23"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23"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23"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row>
    <row r="208" spans="1:23"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row>
    <row r="209" spans="1:23"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row>
    <row r="210" spans="1:23"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row>
    <row r="211" spans="1:23"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row>
    <row r="212" spans="1:23"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23"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row>
    <row r="214" spans="1:23"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row>
    <row r="215" spans="1:23"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row>
    <row r="216" spans="1:23"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row>
    <row r="217" spans="1:23"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row>
    <row r="218" spans="1:23"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row>
    <row r="219" spans="1:23"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row>
    <row r="220" spans="1:23"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row>
    <row r="221" spans="1:23"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row>
    <row r="222" spans="1:23"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row>
    <row r="223" spans="1:23"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row>
    <row r="224" spans="1:23"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row>
    <row r="225" spans="1:23"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row>
    <row r="226" spans="1:23"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row>
    <row r="227" spans="1:23"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row>
    <row r="228" spans="1:23"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row>
    <row r="229" spans="1:23"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23"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row>
    <row r="231" spans="1:23"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row>
    <row r="232" spans="1:23"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row>
    <row r="233" spans="1:23"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row>
    <row r="234" spans="1:23"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row>
    <row r="235" spans="1:23"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row>
    <row r="236" spans="1:23"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row>
    <row r="237" spans="1:23"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row>
    <row r="238" spans="1:23"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row>
    <row r="239" spans="1:23"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row>
    <row r="240" spans="1:23"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row>
    <row r="241" spans="1:24"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row>
    <row r="242" spans="1:24"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row>
    <row r="243" spans="1:24"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row>
    <row r="244" spans="1:24"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24"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row>
    <row r="246" spans="1:24"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row>
    <row r="247" spans="1:24"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row>
    <row r="248" spans="1:24"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row>
    <row r="249" spans="1:24"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row>
    <row r="250" spans="1:24"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row>
    <row r="251" spans="1:24"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row>
    <row r="252" spans="1:24"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row>
    <row r="253" spans="1:24"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row>
    <row r="254" spans="1:24"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row>
    <row r="255" spans="1:24"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row>
    <row r="256" spans="1:24"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24"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24"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row>
    <row r="259" spans="1:24"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row>
    <row r="260" spans="1:24"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row>
    <row r="261" spans="1:24"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row>
    <row r="262" spans="1:24"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24"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row>
    <row r="264" spans="1:24"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row>
    <row r="265" spans="1:24"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row>
    <row r="266" spans="1:24"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row>
    <row r="267" spans="1:24"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row>
    <row r="268" spans="1:24"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row>
    <row r="269" spans="1:24"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row>
    <row r="270" spans="1:24"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row>
    <row r="271" spans="1:24"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row>
    <row r="272" spans="1:24"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row>
    <row r="273" spans="1:24"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row>
    <row r="274" spans="1:24"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row>
    <row r="275" spans="1:24"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row>
    <row r="276" spans="1:24"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row>
    <row r="277" spans="1:24"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row>
    <row r="278" spans="1:24"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row>
    <row r="279" spans="1:24"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24"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24"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24"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row>
    <row r="283" spans="1:24"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row>
    <row r="284" spans="1:24"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row>
    <row r="285" spans="1:24"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row>
    <row r="286" spans="1:24"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row>
    <row r="287" spans="1:24"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row>
    <row r="288" spans="1:24"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row>
    <row r="289" spans="1:23"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row>
    <row r="290" spans="1:23"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row>
    <row r="291" spans="1:23"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row>
    <row r="292" spans="1:23"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row>
    <row r="293" spans="1:23"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row>
    <row r="294" spans="1:23"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row>
    <row r="295" spans="1:23"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row>
    <row r="296" spans="1:23"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row>
    <row r="297" spans="1:23"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23"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23"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23"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23"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23"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23"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23"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24"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24"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24"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24"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24"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row>
    <row r="310" spans="1:24"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row>
    <row r="311" spans="1:24"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row>
    <row r="312" spans="1:24"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row>
    <row r="313" spans="1:24"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24"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row>
    <row r="315" spans="1:24"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24"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24"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24"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row>
    <row r="319" spans="1:24"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row>
    <row r="320" spans="1:24"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row>
    <row r="321" spans="1:24"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row>
    <row r="322" spans="1:24"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row>
    <row r="323" spans="1:24"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row>
    <row r="324" spans="1:24"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row>
    <row r="325" spans="1:24"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row>
    <row r="326" spans="1:24"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row>
    <row r="327" spans="1:24"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row>
    <row r="328" spans="1:24" x14ac:dyDescent="0.45">
      <c r="A328" t="s">
        <v>1201</v>
      </c>
      <c r="B328">
        <v>1</v>
      </c>
      <c r="C328" t="s">
        <v>1635</v>
      </c>
      <c r="D328" t="s">
        <v>1635</v>
      </c>
      <c r="E328" t="s">
        <v>1202</v>
      </c>
      <c r="F328" t="s">
        <v>1203</v>
      </c>
      <c r="G328" t="s">
        <v>1204</v>
      </c>
      <c r="H328" t="s">
        <v>74</v>
      </c>
      <c r="I328" t="s">
        <v>1205</v>
      </c>
      <c r="J328" t="s">
        <v>77</v>
      </c>
      <c r="K328" t="s">
        <v>75</v>
      </c>
      <c r="L328">
        <v>316669000</v>
      </c>
      <c r="M328" t="s">
        <v>76</v>
      </c>
      <c r="N328">
        <v>321179300</v>
      </c>
      <c r="U328">
        <v>0</v>
      </c>
      <c r="V328">
        <v>0</v>
      </c>
      <c r="W328">
        <v>321179300</v>
      </c>
      <c r="X328">
        <v>316669000</v>
      </c>
    </row>
    <row r="329" spans="1:24" x14ac:dyDescent="0.45">
      <c r="A329" t="s">
        <v>1201</v>
      </c>
      <c r="B329">
        <v>0</v>
      </c>
      <c r="C329" t="s">
        <v>1635</v>
      </c>
      <c r="D329" t="s">
        <v>1635</v>
      </c>
      <c r="E329" t="s">
        <v>1202</v>
      </c>
      <c r="F329" t="s">
        <v>1203</v>
      </c>
      <c r="G329" t="s">
        <v>77</v>
      </c>
      <c r="H329" t="s">
        <v>74</v>
      </c>
      <c r="I329" t="s">
        <v>1206</v>
      </c>
      <c r="J329" t="s">
        <v>77</v>
      </c>
      <c r="K329" t="s">
        <v>75</v>
      </c>
      <c r="L329">
        <v>333033500</v>
      </c>
      <c r="M329" t="s">
        <v>76</v>
      </c>
      <c r="U329">
        <v>0</v>
      </c>
      <c r="V329">
        <v>0</v>
      </c>
      <c r="W329">
        <v>321179300</v>
      </c>
    </row>
    <row r="330" spans="1:24" x14ac:dyDescent="0.45">
      <c r="A330" t="s">
        <v>1201</v>
      </c>
      <c r="B330">
        <v>0</v>
      </c>
      <c r="C330" t="s">
        <v>1635</v>
      </c>
      <c r="D330" t="s">
        <v>1635</v>
      </c>
      <c r="E330" t="s">
        <v>1202</v>
      </c>
      <c r="F330" t="s">
        <v>1203</v>
      </c>
      <c r="G330" t="s">
        <v>77</v>
      </c>
      <c r="H330" t="s">
        <v>74</v>
      </c>
      <c r="I330" t="s">
        <v>1207</v>
      </c>
      <c r="J330" t="s">
        <v>77</v>
      </c>
      <c r="K330" t="s">
        <v>75</v>
      </c>
      <c r="L330">
        <v>322856000</v>
      </c>
      <c r="M330" t="s">
        <v>76</v>
      </c>
      <c r="U330">
        <v>0</v>
      </c>
      <c r="V330">
        <v>0</v>
      </c>
      <c r="W330">
        <v>321179300</v>
      </c>
    </row>
    <row r="331" spans="1:24" x14ac:dyDescent="0.45">
      <c r="A331" t="s">
        <v>1201</v>
      </c>
      <c r="B331">
        <v>0</v>
      </c>
      <c r="C331" t="s">
        <v>1635</v>
      </c>
      <c r="D331" t="s">
        <v>1635</v>
      </c>
      <c r="E331" t="s">
        <v>1202</v>
      </c>
      <c r="F331" t="s">
        <v>1203</v>
      </c>
      <c r="G331" t="s">
        <v>77</v>
      </c>
      <c r="H331" t="s">
        <v>74</v>
      </c>
      <c r="I331" t="s">
        <v>1208</v>
      </c>
      <c r="J331" t="s">
        <v>1205</v>
      </c>
      <c r="K331" t="s">
        <v>75</v>
      </c>
      <c r="L331">
        <v>316669000</v>
      </c>
      <c r="M331" t="s">
        <v>76</v>
      </c>
      <c r="U331">
        <v>0</v>
      </c>
      <c r="V331">
        <v>0</v>
      </c>
      <c r="W331">
        <v>321179300</v>
      </c>
    </row>
    <row r="332" spans="1:24" x14ac:dyDescent="0.45">
      <c r="A332" t="s">
        <v>1201</v>
      </c>
      <c r="B332">
        <v>0</v>
      </c>
      <c r="C332" t="s">
        <v>1635</v>
      </c>
      <c r="D332" t="s">
        <v>1635</v>
      </c>
      <c r="E332" t="s">
        <v>1202</v>
      </c>
      <c r="F332" t="s">
        <v>1203</v>
      </c>
      <c r="G332" t="s">
        <v>77</v>
      </c>
      <c r="H332" t="s">
        <v>74</v>
      </c>
      <c r="I332" t="s">
        <v>1208</v>
      </c>
      <c r="J332" t="s">
        <v>1205</v>
      </c>
      <c r="K332" t="s">
        <v>75</v>
      </c>
      <c r="L332">
        <v>316669000</v>
      </c>
      <c r="M332" t="s">
        <v>76</v>
      </c>
      <c r="U332">
        <v>0</v>
      </c>
      <c r="V332">
        <v>0</v>
      </c>
      <c r="W332">
        <v>321179300</v>
      </c>
    </row>
    <row r="333" spans="1:24" x14ac:dyDescent="0.45">
      <c r="A333" t="s">
        <v>1209</v>
      </c>
      <c r="B333">
        <v>0</v>
      </c>
      <c r="C333" t="s">
        <v>1628</v>
      </c>
      <c r="D333" t="s">
        <v>1628</v>
      </c>
      <c r="E333" t="s">
        <v>1620</v>
      </c>
      <c r="F333" t="s">
        <v>542</v>
      </c>
      <c r="G333" t="s">
        <v>77</v>
      </c>
      <c r="H333" t="s">
        <v>74</v>
      </c>
      <c r="I333" t="s">
        <v>1210</v>
      </c>
      <c r="J333" t="s">
        <v>77</v>
      </c>
      <c r="K333" t="s">
        <v>75</v>
      </c>
      <c r="L333">
        <v>464122.1</v>
      </c>
      <c r="M333" t="s">
        <v>76</v>
      </c>
      <c r="U333">
        <v>0</v>
      </c>
      <c r="V333">
        <v>0</v>
      </c>
      <c r="W333">
        <v>429400.45</v>
      </c>
    </row>
    <row r="334" spans="1:24" x14ac:dyDescent="0.45">
      <c r="A334" t="s">
        <v>1209</v>
      </c>
      <c r="B334">
        <v>0</v>
      </c>
      <c r="C334" t="s">
        <v>1628</v>
      </c>
      <c r="D334" t="s">
        <v>1628</v>
      </c>
      <c r="E334" t="s">
        <v>1620</v>
      </c>
      <c r="F334" t="s">
        <v>542</v>
      </c>
      <c r="G334" t="s">
        <v>77</v>
      </c>
      <c r="H334" t="s">
        <v>74</v>
      </c>
      <c r="I334" t="s">
        <v>1211</v>
      </c>
      <c r="J334" t="s">
        <v>1212</v>
      </c>
      <c r="K334" t="s">
        <v>75</v>
      </c>
      <c r="L334">
        <v>424955.25</v>
      </c>
      <c r="M334" t="s">
        <v>76</v>
      </c>
      <c r="P334">
        <v>1</v>
      </c>
      <c r="S334">
        <v>1</v>
      </c>
      <c r="U334">
        <v>0</v>
      </c>
      <c r="V334">
        <v>0</v>
      </c>
      <c r="W334">
        <v>429400.45</v>
      </c>
    </row>
    <row r="335" spans="1:24" x14ac:dyDescent="0.45">
      <c r="A335" t="s">
        <v>1209</v>
      </c>
      <c r="B335">
        <v>0</v>
      </c>
      <c r="C335" t="s">
        <v>1628</v>
      </c>
      <c r="D335" t="s">
        <v>1628</v>
      </c>
      <c r="E335" t="s">
        <v>1620</v>
      </c>
      <c r="F335" t="s">
        <v>542</v>
      </c>
      <c r="G335" t="s">
        <v>77</v>
      </c>
      <c r="H335" t="s">
        <v>74</v>
      </c>
      <c r="I335" t="s">
        <v>1213</v>
      </c>
      <c r="J335" t="s">
        <v>77</v>
      </c>
      <c r="K335" t="s">
        <v>75</v>
      </c>
      <c r="L335">
        <v>399124</v>
      </c>
      <c r="M335" t="s">
        <v>76</v>
      </c>
      <c r="O335">
        <v>1</v>
      </c>
      <c r="P335">
        <v>1</v>
      </c>
      <c r="U335">
        <v>399124</v>
      </c>
      <c r="V335">
        <v>0</v>
      </c>
      <c r="W335">
        <v>429400.45</v>
      </c>
    </row>
    <row r="336" spans="1:24" x14ac:dyDescent="0.45">
      <c r="A336" t="s">
        <v>1209</v>
      </c>
      <c r="B336">
        <v>0</v>
      </c>
      <c r="C336" t="s">
        <v>1628</v>
      </c>
      <c r="D336" t="s">
        <v>1628</v>
      </c>
      <c r="E336" t="s">
        <v>1620</v>
      </c>
      <c r="F336" t="s">
        <v>542</v>
      </c>
      <c r="G336" t="s">
        <v>77</v>
      </c>
      <c r="H336" t="s">
        <v>78</v>
      </c>
      <c r="I336" t="s">
        <v>1214</v>
      </c>
      <c r="J336" t="s">
        <v>77</v>
      </c>
      <c r="K336" t="s">
        <v>75</v>
      </c>
      <c r="L336">
        <v>150013</v>
      </c>
      <c r="M336" t="s">
        <v>76</v>
      </c>
      <c r="S336">
        <v>1</v>
      </c>
      <c r="T336">
        <v>1</v>
      </c>
      <c r="U336">
        <v>0</v>
      </c>
      <c r="V336">
        <v>0</v>
      </c>
      <c r="W336">
        <v>150013</v>
      </c>
    </row>
    <row r="337" spans="1:24" x14ac:dyDescent="0.45">
      <c r="A337" t="s">
        <v>1209</v>
      </c>
      <c r="B337">
        <v>0</v>
      </c>
      <c r="C337" t="s">
        <v>1628</v>
      </c>
      <c r="D337" t="s">
        <v>1628</v>
      </c>
      <c r="E337" t="s">
        <v>1620</v>
      </c>
      <c r="F337" t="s">
        <v>542</v>
      </c>
      <c r="G337" t="s">
        <v>77</v>
      </c>
      <c r="H337" t="s">
        <v>87</v>
      </c>
      <c r="I337" t="s">
        <v>1215</v>
      </c>
      <c r="J337" t="s">
        <v>77</v>
      </c>
      <c r="K337" t="s">
        <v>75</v>
      </c>
      <c r="L337">
        <v>340000</v>
      </c>
      <c r="M337" t="s">
        <v>76</v>
      </c>
      <c r="U337">
        <v>0</v>
      </c>
      <c r="V337">
        <v>0</v>
      </c>
      <c r="W337">
        <v>340000</v>
      </c>
    </row>
    <row r="338" spans="1:24" x14ac:dyDescent="0.45">
      <c r="A338" t="s">
        <v>1216</v>
      </c>
      <c r="B338">
        <v>0</v>
      </c>
      <c r="C338" t="s">
        <v>1633</v>
      </c>
      <c r="D338" t="s">
        <v>1633</v>
      </c>
      <c r="E338" t="s">
        <v>1619</v>
      </c>
      <c r="F338" t="s">
        <v>918</v>
      </c>
      <c r="G338" t="s">
        <v>77</v>
      </c>
      <c r="H338" t="s">
        <v>74</v>
      </c>
      <c r="I338" t="s">
        <v>1217</v>
      </c>
      <c r="J338" t="s">
        <v>77</v>
      </c>
      <c r="K338" t="s">
        <v>75</v>
      </c>
      <c r="L338">
        <v>636639</v>
      </c>
      <c r="M338" t="s">
        <v>76</v>
      </c>
      <c r="U338">
        <v>0</v>
      </c>
      <c r="V338">
        <v>0</v>
      </c>
      <c r="W338">
        <v>627701.91500000004</v>
      </c>
    </row>
    <row r="339" spans="1:24" x14ac:dyDescent="0.45">
      <c r="A339" t="s">
        <v>1216</v>
      </c>
      <c r="B339">
        <v>0</v>
      </c>
      <c r="C339" t="s">
        <v>1633</v>
      </c>
      <c r="D339" t="s">
        <v>1633</v>
      </c>
      <c r="E339" t="s">
        <v>1619</v>
      </c>
      <c r="F339" t="s">
        <v>918</v>
      </c>
      <c r="G339" t="s">
        <v>77</v>
      </c>
      <c r="H339" t="s">
        <v>74</v>
      </c>
      <c r="I339" t="s">
        <v>1218</v>
      </c>
      <c r="J339" t="s">
        <v>77</v>
      </c>
      <c r="K339" t="s">
        <v>75</v>
      </c>
      <c r="L339">
        <v>613923</v>
      </c>
      <c r="M339" t="s">
        <v>76</v>
      </c>
      <c r="U339">
        <v>0</v>
      </c>
      <c r="V339">
        <v>0</v>
      </c>
      <c r="W339">
        <v>627701.91500000004</v>
      </c>
    </row>
    <row r="340" spans="1:24" x14ac:dyDescent="0.45">
      <c r="A340" t="s">
        <v>1216</v>
      </c>
      <c r="B340">
        <v>1</v>
      </c>
      <c r="C340" t="s">
        <v>1633</v>
      </c>
      <c r="D340" t="s">
        <v>1633</v>
      </c>
      <c r="E340" t="s">
        <v>1619</v>
      </c>
      <c r="F340" t="s">
        <v>918</v>
      </c>
      <c r="G340" t="s">
        <v>1219</v>
      </c>
      <c r="H340" t="s">
        <v>74</v>
      </c>
      <c r="I340" t="s">
        <v>1220</v>
      </c>
      <c r="J340" t="s">
        <v>77</v>
      </c>
      <c r="K340" t="s">
        <v>75</v>
      </c>
      <c r="L340">
        <v>610798</v>
      </c>
      <c r="M340" t="s">
        <v>76</v>
      </c>
      <c r="N340">
        <v>627701.91500000004</v>
      </c>
      <c r="U340">
        <v>0</v>
      </c>
      <c r="V340">
        <v>0</v>
      </c>
      <c r="W340">
        <v>627701.91500000004</v>
      </c>
      <c r="X340">
        <v>610798</v>
      </c>
    </row>
    <row r="341" spans="1:24" x14ac:dyDescent="0.45">
      <c r="A341" t="s">
        <v>1216</v>
      </c>
      <c r="B341">
        <v>0</v>
      </c>
      <c r="C341" t="s">
        <v>1633</v>
      </c>
      <c r="D341" t="s">
        <v>1633</v>
      </c>
      <c r="E341" t="s">
        <v>1619</v>
      </c>
      <c r="F341" t="s">
        <v>918</v>
      </c>
      <c r="G341" t="s">
        <v>77</v>
      </c>
      <c r="H341" t="s">
        <v>74</v>
      </c>
      <c r="I341" t="s">
        <v>1221</v>
      </c>
      <c r="J341" t="s">
        <v>77</v>
      </c>
      <c r="K341" t="s">
        <v>75</v>
      </c>
      <c r="L341">
        <v>649447.66</v>
      </c>
      <c r="M341" t="s">
        <v>76</v>
      </c>
      <c r="P341">
        <v>1</v>
      </c>
      <c r="U341">
        <v>0</v>
      </c>
      <c r="V341">
        <v>0</v>
      </c>
      <c r="W341">
        <v>627701.91500000004</v>
      </c>
    </row>
    <row r="342" spans="1:24" x14ac:dyDescent="0.45">
      <c r="A342" t="s">
        <v>1216</v>
      </c>
      <c r="B342">
        <v>1</v>
      </c>
      <c r="C342" t="s">
        <v>1633</v>
      </c>
      <c r="D342" t="s">
        <v>1633</v>
      </c>
      <c r="E342" t="s">
        <v>1619</v>
      </c>
      <c r="F342" t="s">
        <v>918</v>
      </c>
      <c r="G342" t="s">
        <v>602</v>
      </c>
      <c r="H342" t="s">
        <v>78</v>
      </c>
      <c r="I342" t="s">
        <v>1222</v>
      </c>
      <c r="J342" t="s">
        <v>1223</v>
      </c>
      <c r="K342" t="s">
        <v>75</v>
      </c>
      <c r="L342">
        <v>127190.1</v>
      </c>
      <c r="M342" t="s">
        <v>76</v>
      </c>
      <c r="N342">
        <v>113910.05</v>
      </c>
      <c r="Q342">
        <v>1</v>
      </c>
      <c r="S342">
        <v>1</v>
      </c>
      <c r="T342">
        <v>1</v>
      </c>
      <c r="U342">
        <v>0</v>
      </c>
      <c r="V342">
        <v>0</v>
      </c>
      <c r="W342">
        <v>113910.05</v>
      </c>
      <c r="X342">
        <v>127190.1</v>
      </c>
    </row>
    <row r="343" spans="1:24" x14ac:dyDescent="0.45">
      <c r="A343" t="s">
        <v>1216</v>
      </c>
      <c r="B343">
        <v>0</v>
      </c>
      <c r="C343" t="s">
        <v>1633</v>
      </c>
      <c r="D343" t="s">
        <v>1633</v>
      </c>
      <c r="E343" t="s">
        <v>1619</v>
      </c>
      <c r="F343" t="s">
        <v>918</v>
      </c>
      <c r="G343" t="s">
        <v>77</v>
      </c>
      <c r="H343" t="s">
        <v>78</v>
      </c>
      <c r="I343" t="s">
        <v>1224</v>
      </c>
      <c r="J343" t="s">
        <v>77</v>
      </c>
      <c r="K343" t="s">
        <v>75</v>
      </c>
      <c r="L343">
        <v>100630</v>
      </c>
      <c r="M343" t="s">
        <v>76</v>
      </c>
      <c r="U343">
        <v>0</v>
      </c>
      <c r="V343">
        <v>0</v>
      </c>
      <c r="W343">
        <v>113910.05</v>
      </c>
    </row>
    <row r="344" spans="1:24" x14ac:dyDescent="0.45">
      <c r="A344" t="s">
        <v>1216</v>
      </c>
      <c r="B344">
        <v>0</v>
      </c>
      <c r="C344" t="s">
        <v>1633</v>
      </c>
      <c r="D344" t="s">
        <v>1633</v>
      </c>
      <c r="E344" t="s">
        <v>1619</v>
      </c>
      <c r="F344" t="s">
        <v>918</v>
      </c>
      <c r="G344" t="s">
        <v>77</v>
      </c>
      <c r="H344" t="s">
        <v>80</v>
      </c>
      <c r="I344" t="s">
        <v>1225</v>
      </c>
      <c r="J344" t="s">
        <v>1226</v>
      </c>
      <c r="K344" t="s">
        <v>75</v>
      </c>
      <c r="L344">
        <v>189215</v>
      </c>
      <c r="M344" t="s">
        <v>76</v>
      </c>
      <c r="U344">
        <v>0</v>
      </c>
      <c r="V344">
        <v>0</v>
      </c>
      <c r="W344">
        <v>172501.25</v>
      </c>
    </row>
    <row r="345" spans="1:24" x14ac:dyDescent="0.45">
      <c r="A345" t="s">
        <v>1216</v>
      </c>
      <c r="B345">
        <v>1</v>
      </c>
      <c r="C345" t="s">
        <v>1633</v>
      </c>
      <c r="D345" t="s">
        <v>1633</v>
      </c>
      <c r="E345" t="s">
        <v>1619</v>
      </c>
      <c r="F345" t="s">
        <v>918</v>
      </c>
      <c r="G345" t="s">
        <v>594</v>
      </c>
      <c r="H345" t="s">
        <v>80</v>
      </c>
      <c r="I345" t="s">
        <v>1227</v>
      </c>
      <c r="J345" t="s">
        <v>1228</v>
      </c>
      <c r="K345" t="s">
        <v>75</v>
      </c>
      <c r="L345">
        <v>169875</v>
      </c>
      <c r="M345" t="s">
        <v>76</v>
      </c>
      <c r="N345">
        <v>172501.25</v>
      </c>
      <c r="U345">
        <v>0</v>
      </c>
      <c r="V345">
        <v>0</v>
      </c>
      <c r="W345">
        <v>172501.25</v>
      </c>
      <c r="X345">
        <v>169875</v>
      </c>
    </row>
    <row r="346" spans="1:24" x14ac:dyDescent="0.45">
      <c r="A346" t="s">
        <v>1216</v>
      </c>
      <c r="B346">
        <v>0</v>
      </c>
      <c r="C346" t="s">
        <v>1633</v>
      </c>
      <c r="D346" t="s">
        <v>1633</v>
      </c>
      <c r="E346" t="s">
        <v>1619</v>
      </c>
      <c r="F346" t="s">
        <v>918</v>
      </c>
      <c r="G346" t="s">
        <v>77</v>
      </c>
      <c r="H346" t="s">
        <v>80</v>
      </c>
      <c r="I346" t="s">
        <v>1230</v>
      </c>
      <c r="J346" t="s">
        <v>1231</v>
      </c>
      <c r="K346" t="s">
        <v>75</v>
      </c>
      <c r="L346">
        <v>162100</v>
      </c>
      <c r="M346" t="s">
        <v>76</v>
      </c>
      <c r="U346">
        <v>0</v>
      </c>
      <c r="V346">
        <v>0</v>
      </c>
      <c r="W346">
        <v>172501.25</v>
      </c>
    </row>
    <row r="347" spans="1:24" x14ac:dyDescent="0.45">
      <c r="A347" t="s">
        <v>1216</v>
      </c>
      <c r="B347">
        <v>0</v>
      </c>
      <c r="C347" t="s">
        <v>1633</v>
      </c>
      <c r="D347" t="s">
        <v>1633</v>
      </c>
      <c r="E347" t="s">
        <v>1619</v>
      </c>
      <c r="F347" t="s">
        <v>918</v>
      </c>
      <c r="G347" t="s">
        <v>77</v>
      </c>
      <c r="H347" t="s">
        <v>80</v>
      </c>
      <c r="I347" t="s">
        <v>1232</v>
      </c>
      <c r="J347" t="s">
        <v>77</v>
      </c>
      <c r="K347" t="s">
        <v>75</v>
      </c>
      <c r="L347">
        <v>168815</v>
      </c>
      <c r="M347" t="s">
        <v>76</v>
      </c>
      <c r="U347">
        <v>0</v>
      </c>
      <c r="V347">
        <v>0</v>
      </c>
      <c r="W347">
        <v>172501.25</v>
      </c>
    </row>
    <row r="348" spans="1:24" x14ac:dyDescent="0.45">
      <c r="A348" t="s">
        <v>1216</v>
      </c>
      <c r="B348">
        <v>0</v>
      </c>
      <c r="C348" t="s">
        <v>1633</v>
      </c>
      <c r="D348" t="s">
        <v>1633</v>
      </c>
      <c r="E348" t="s">
        <v>1619</v>
      </c>
      <c r="F348" t="s">
        <v>918</v>
      </c>
      <c r="G348" t="s">
        <v>77</v>
      </c>
      <c r="H348" t="s">
        <v>878</v>
      </c>
      <c r="I348" t="s">
        <v>1233</v>
      </c>
      <c r="J348" t="s">
        <v>77</v>
      </c>
      <c r="K348" t="s">
        <v>75</v>
      </c>
      <c r="L348">
        <v>62682</v>
      </c>
      <c r="M348" t="s">
        <v>76</v>
      </c>
      <c r="U348">
        <v>0</v>
      </c>
      <c r="V348">
        <v>0</v>
      </c>
      <c r="W348">
        <v>66490.666666666672</v>
      </c>
    </row>
    <row r="349" spans="1:24" x14ac:dyDescent="0.45">
      <c r="A349" t="s">
        <v>1216</v>
      </c>
      <c r="B349">
        <v>1</v>
      </c>
      <c r="C349" t="s">
        <v>1633</v>
      </c>
      <c r="D349" t="s">
        <v>1633</v>
      </c>
      <c r="E349" t="s">
        <v>1619</v>
      </c>
      <c r="F349" t="s">
        <v>918</v>
      </c>
      <c r="G349" t="s">
        <v>1219</v>
      </c>
      <c r="H349" t="s">
        <v>878</v>
      </c>
      <c r="I349" t="s">
        <v>1234</v>
      </c>
      <c r="J349" t="s">
        <v>77</v>
      </c>
      <c r="K349" t="s">
        <v>75</v>
      </c>
      <c r="L349">
        <v>60629</v>
      </c>
      <c r="M349" t="s">
        <v>76</v>
      </c>
      <c r="N349">
        <v>66490.666670000006</v>
      </c>
      <c r="U349">
        <v>0</v>
      </c>
      <c r="V349">
        <v>0</v>
      </c>
      <c r="W349">
        <v>66490.666666666672</v>
      </c>
      <c r="X349">
        <v>60629</v>
      </c>
    </row>
    <row r="350" spans="1:24" x14ac:dyDescent="0.45">
      <c r="A350" t="s">
        <v>1216</v>
      </c>
      <c r="B350">
        <v>0</v>
      </c>
      <c r="C350" t="s">
        <v>1633</v>
      </c>
      <c r="D350" t="s">
        <v>1633</v>
      </c>
      <c r="E350" t="s">
        <v>1619</v>
      </c>
      <c r="F350" t="s">
        <v>918</v>
      </c>
      <c r="G350" t="s">
        <v>77</v>
      </c>
      <c r="H350" t="s">
        <v>878</v>
      </c>
      <c r="I350" t="s">
        <v>1235</v>
      </c>
      <c r="J350" t="s">
        <v>77</v>
      </c>
      <c r="K350" t="s">
        <v>75</v>
      </c>
      <c r="L350">
        <v>76161</v>
      </c>
      <c r="M350" t="s">
        <v>76</v>
      </c>
      <c r="P350">
        <v>1</v>
      </c>
      <c r="U350">
        <v>0</v>
      </c>
      <c r="V350">
        <v>0</v>
      </c>
      <c r="W350">
        <v>66490.666666666672</v>
      </c>
    </row>
    <row r="351" spans="1:24" x14ac:dyDescent="0.45">
      <c r="A351" t="s">
        <v>1236</v>
      </c>
      <c r="B351">
        <v>1</v>
      </c>
      <c r="C351" t="s">
        <v>1630</v>
      </c>
      <c r="D351" t="s">
        <v>1630</v>
      </c>
      <c r="E351" t="s">
        <v>1626</v>
      </c>
      <c r="F351" t="s">
        <v>1236</v>
      </c>
      <c r="G351" t="s">
        <v>1237</v>
      </c>
      <c r="H351" t="s">
        <v>74</v>
      </c>
      <c r="I351" t="s">
        <v>884</v>
      </c>
      <c r="J351" t="s">
        <v>885</v>
      </c>
      <c r="K351" t="s">
        <v>75</v>
      </c>
      <c r="L351">
        <v>753600</v>
      </c>
      <c r="M351" t="s">
        <v>76</v>
      </c>
      <c r="N351">
        <v>753600</v>
      </c>
      <c r="U351">
        <v>0</v>
      </c>
      <c r="V351">
        <v>0</v>
      </c>
      <c r="W351">
        <v>753600</v>
      </c>
      <c r="X351">
        <v>753600</v>
      </c>
    </row>
    <row r="352" spans="1:24" x14ac:dyDescent="0.45">
      <c r="A352" t="s">
        <v>1236</v>
      </c>
      <c r="B352">
        <v>1</v>
      </c>
      <c r="C352" t="s">
        <v>1630</v>
      </c>
      <c r="D352" t="s">
        <v>1630</v>
      </c>
      <c r="E352" t="s">
        <v>1626</v>
      </c>
      <c r="F352" t="s">
        <v>1236</v>
      </c>
      <c r="G352" t="s">
        <v>1188</v>
      </c>
      <c r="H352" t="s">
        <v>78</v>
      </c>
      <c r="I352" t="s">
        <v>1239</v>
      </c>
      <c r="J352" t="s">
        <v>1240</v>
      </c>
      <c r="K352" t="s">
        <v>75</v>
      </c>
      <c r="L352">
        <v>124500</v>
      </c>
      <c r="M352" t="s">
        <v>546</v>
      </c>
      <c r="N352">
        <v>124500</v>
      </c>
      <c r="U352">
        <v>0</v>
      </c>
      <c r="V352">
        <v>0</v>
      </c>
      <c r="W352">
        <v>124500</v>
      </c>
      <c r="X352">
        <v>124500</v>
      </c>
    </row>
    <row r="353" spans="1:24" x14ac:dyDescent="0.45">
      <c r="A353" t="s">
        <v>1242</v>
      </c>
      <c r="B353">
        <v>0</v>
      </c>
      <c r="C353" t="s">
        <v>1628</v>
      </c>
      <c r="D353" t="s">
        <v>1628</v>
      </c>
      <c r="E353" t="s">
        <v>1623</v>
      </c>
      <c r="F353" t="s">
        <v>542</v>
      </c>
      <c r="G353" t="s">
        <v>77</v>
      </c>
      <c r="H353" t="s">
        <v>74</v>
      </c>
      <c r="I353" t="s">
        <v>1243</v>
      </c>
      <c r="J353" t="s">
        <v>77</v>
      </c>
      <c r="K353" t="s">
        <v>75</v>
      </c>
      <c r="L353">
        <v>1097224</v>
      </c>
      <c r="M353" t="s">
        <v>76</v>
      </c>
      <c r="O353">
        <v>1</v>
      </c>
      <c r="T353">
        <v>1</v>
      </c>
      <c r="U353">
        <v>1097224</v>
      </c>
      <c r="V353">
        <v>0</v>
      </c>
      <c r="W353">
        <v>414718.27272727271</v>
      </c>
    </row>
    <row r="354" spans="1:24" x14ac:dyDescent="0.45">
      <c r="A354" t="s">
        <v>1242</v>
      </c>
      <c r="B354">
        <v>0</v>
      </c>
      <c r="C354" t="s">
        <v>1628</v>
      </c>
      <c r="D354" t="s">
        <v>1628</v>
      </c>
      <c r="E354" t="s">
        <v>1623</v>
      </c>
      <c r="F354" t="s">
        <v>542</v>
      </c>
      <c r="G354" t="s">
        <v>77</v>
      </c>
      <c r="H354" t="s">
        <v>74</v>
      </c>
      <c r="I354" t="s">
        <v>1244</v>
      </c>
      <c r="J354" t="s">
        <v>77</v>
      </c>
      <c r="K354" t="s">
        <v>75</v>
      </c>
      <c r="L354">
        <v>729678</v>
      </c>
      <c r="M354" t="s">
        <v>76</v>
      </c>
      <c r="O354">
        <v>1</v>
      </c>
      <c r="S354">
        <v>1</v>
      </c>
      <c r="U354">
        <v>729678</v>
      </c>
      <c r="V354">
        <v>0</v>
      </c>
      <c r="W354">
        <v>414718.27272727271</v>
      </c>
    </row>
    <row r="355" spans="1:24" x14ac:dyDescent="0.45">
      <c r="A355" t="s">
        <v>1242</v>
      </c>
      <c r="B355">
        <v>0</v>
      </c>
      <c r="C355" t="s">
        <v>1628</v>
      </c>
      <c r="D355" t="s">
        <v>1628</v>
      </c>
      <c r="E355" t="s">
        <v>1623</v>
      </c>
      <c r="F355" t="s">
        <v>542</v>
      </c>
      <c r="G355" t="s">
        <v>77</v>
      </c>
      <c r="H355" t="s">
        <v>74</v>
      </c>
      <c r="I355" t="s">
        <v>1245</v>
      </c>
      <c r="J355" t="s">
        <v>77</v>
      </c>
      <c r="K355" t="s">
        <v>75</v>
      </c>
      <c r="L355">
        <v>715153</v>
      </c>
      <c r="M355" t="s">
        <v>76</v>
      </c>
      <c r="O355">
        <v>1</v>
      </c>
      <c r="S355">
        <v>1</v>
      </c>
      <c r="U355">
        <v>715153</v>
      </c>
      <c r="V355">
        <v>0</v>
      </c>
      <c r="W355">
        <v>414718.27272727271</v>
      </c>
    </row>
    <row r="356" spans="1:24" x14ac:dyDescent="0.45">
      <c r="A356" t="s">
        <v>1242</v>
      </c>
      <c r="B356">
        <v>0</v>
      </c>
      <c r="C356" t="s">
        <v>1628</v>
      </c>
      <c r="D356" t="s">
        <v>1628</v>
      </c>
      <c r="E356" t="s">
        <v>1623</v>
      </c>
      <c r="F356" t="s">
        <v>542</v>
      </c>
      <c r="G356" t="s">
        <v>77</v>
      </c>
      <c r="H356" t="s">
        <v>74</v>
      </c>
      <c r="I356" t="s">
        <v>1246</v>
      </c>
      <c r="J356" t="s">
        <v>77</v>
      </c>
      <c r="K356" t="s">
        <v>75</v>
      </c>
      <c r="L356">
        <v>813485</v>
      </c>
      <c r="M356" t="s">
        <v>76</v>
      </c>
      <c r="O356">
        <v>1</v>
      </c>
      <c r="S356">
        <v>1</v>
      </c>
      <c r="U356">
        <v>813485</v>
      </c>
      <c r="V356">
        <v>0</v>
      </c>
      <c r="W356">
        <v>414718.27272727271</v>
      </c>
    </row>
    <row r="357" spans="1:24" x14ac:dyDescent="0.45">
      <c r="A357" t="s">
        <v>1242</v>
      </c>
      <c r="B357">
        <v>0</v>
      </c>
      <c r="C357" t="s">
        <v>1628</v>
      </c>
      <c r="D357" t="s">
        <v>1628</v>
      </c>
      <c r="E357" t="s">
        <v>1623</v>
      </c>
      <c r="F357" t="s">
        <v>542</v>
      </c>
      <c r="G357" t="s">
        <v>77</v>
      </c>
      <c r="H357" t="s">
        <v>74</v>
      </c>
      <c r="I357" t="s">
        <v>1247</v>
      </c>
      <c r="J357" t="s">
        <v>77</v>
      </c>
      <c r="K357" t="s">
        <v>75</v>
      </c>
      <c r="L357">
        <v>110000</v>
      </c>
      <c r="M357" t="s">
        <v>76</v>
      </c>
      <c r="T357">
        <v>1</v>
      </c>
      <c r="U357">
        <v>0</v>
      </c>
      <c r="V357">
        <v>0</v>
      </c>
      <c r="W357">
        <v>414718.27272727271</v>
      </c>
    </row>
    <row r="358" spans="1:24" x14ac:dyDescent="0.45">
      <c r="A358" t="s">
        <v>1242</v>
      </c>
      <c r="B358">
        <v>0</v>
      </c>
      <c r="C358" t="s">
        <v>1628</v>
      </c>
      <c r="D358" t="s">
        <v>1628</v>
      </c>
      <c r="E358" t="s">
        <v>1623</v>
      </c>
      <c r="F358" t="s">
        <v>542</v>
      </c>
      <c r="G358" t="s">
        <v>77</v>
      </c>
      <c r="H358" t="s">
        <v>74</v>
      </c>
      <c r="I358" t="s">
        <v>1248</v>
      </c>
      <c r="J358" t="s">
        <v>77</v>
      </c>
      <c r="K358" t="s">
        <v>75</v>
      </c>
      <c r="L358">
        <v>110880</v>
      </c>
      <c r="M358" t="s">
        <v>76</v>
      </c>
      <c r="S358">
        <v>1</v>
      </c>
      <c r="T358">
        <v>1</v>
      </c>
      <c r="U358">
        <v>0</v>
      </c>
      <c r="V358">
        <v>0</v>
      </c>
      <c r="W358">
        <v>414718.27272727271</v>
      </c>
    </row>
    <row r="359" spans="1:24" x14ac:dyDescent="0.45">
      <c r="A359" t="s">
        <v>1242</v>
      </c>
      <c r="B359">
        <v>0</v>
      </c>
      <c r="C359" t="s">
        <v>1628</v>
      </c>
      <c r="D359" t="s">
        <v>1628</v>
      </c>
      <c r="E359" t="s">
        <v>1623</v>
      </c>
      <c r="F359" t="s">
        <v>542</v>
      </c>
      <c r="G359" t="s">
        <v>77</v>
      </c>
      <c r="H359" t="s">
        <v>74</v>
      </c>
      <c r="I359" t="s">
        <v>1249</v>
      </c>
      <c r="J359" t="s">
        <v>77</v>
      </c>
      <c r="K359" t="s">
        <v>75</v>
      </c>
      <c r="L359">
        <v>110843</v>
      </c>
      <c r="M359" t="s">
        <v>76</v>
      </c>
      <c r="R359">
        <v>1</v>
      </c>
      <c r="S359">
        <v>1</v>
      </c>
      <c r="T359">
        <v>1</v>
      </c>
      <c r="U359">
        <v>0</v>
      </c>
      <c r="V359">
        <v>0</v>
      </c>
      <c r="W359">
        <v>414718.27272727271</v>
      </c>
    </row>
    <row r="360" spans="1:24" x14ac:dyDescent="0.45">
      <c r="A360" t="s">
        <v>1242</v>
      </c>
      <c r="B360">
        <v>0</v>
      </c>
      <c r="C360" t="s">
        <v>1628</v>
      </c>
      <c r="D360" t="s">
        <v>1628</v>
      </c>
      <c r="E360" t="s">
        <v>1623</v>
      </c>
      <c r="F360" t="s">
        <v>542</v>
      </c>
      <c r="G360" t="s">
        <v>77</v>
      </c>
      <c r="H360" t="s">
        <v>74</v>
      </c>
      <c r="I360" t="s">
        <v>1250</v>
      </c>
      <c r="J360" t="s">
        <v>1251</v>
      </c>
      <c r="K360" t="s">
        <v>75</v>
      </c>
      <c r="L360">
        <v>225238</v>
      </c>
      <c r="M360" t="s">
        <v>76</v>
      </c>
      <c r="U360">
        <v>0</v>
      </c>
      <c r="V360">
        <v>0</v>
      </c>
      <c r="W360">
        <v>414718.27272727271</v>
      </c>
    </row>
    <row r="361" spans="1:24" x14ac:dyDescent="0.45">
      <c r="A361" t="s">
        <v>1242</v>
      </c>
      <c r="B361">
        <v>0</v>
      </c>
      <c r="C361" t="s">
        <v>1628</v>
      </c>
      <c r="D361" t="s">
        <v>1628</v>
      </c>
      <c r="E361" t="s">
        <v>1623</v>
      </c>
      <c r="F361" t="s">
        <v>542</v>
      </c>
      <c r="G361" t="s">
        <v>77</v>
      </c>
      <c r="H361" t="s">
        <v>74</v>
      </c>
      <c r="I361" t="s">
        <v>1252</v>
      </c>
      <c r="J361" t="s">
        <v>1253</v>
      </c>
      <c r="K361" t="s">
        <v>75</v>
      </c>
      <c r="L361">
        <v>215100</v>
      </c>
      <c r="M361" t="s">
        <v>76</v>
      </c>
      <c r="U361">
        <v>0</v>
      </c>
      <c r="V361">
        <v>0</v>
      </c>
      <c r="W361">
        <v>414718.27272727271</v>
      </c>
    </row>
    <row r="362" spans="1:24" x14ac:dyDescent="0.45">
      <c r="A362" t="s">
        <v>1242</v>
      </c>
      <c r="B362">
        <v>0</v>
      </c>
      <c r="C362" t="s">
        <v>1628</v>
      </c>
      <c r="D362" t="s">
        <v>1628</v>
      </c>
      <c r="E362" t="s">
        <v>1623</v>
      </c>
      <c r="F362" t="s">
        <v>542</v>
      </c>
      <c r="G362" t="s">
        <v>77</v>
      </c>
      <c r="H362" t="s">
        <v>74</v>
      </c>
      <c r="I362" t="s">
        <v>1254</v>
      </c>
      <c r="J362" t="s">
        <v>1255</v>
      </c>
      <c r="K362" t="s">
        <v>75</v>
      </c>
      <c r="L362">
        <v>217900</v>
      </c>
      <c r="M362" t="s">
        <v>76</v>
      </c>
      <c r="U362">
        <v>0</v>
      </c>
      <c r="V362">
        <v>0</v>
      </c>
      <c r="W362">
        <v>414718.27272727271</v>
      </c>
    </row>
    <row r="363" spans="1:24" x14ac:dyDescent="0.45">
      <c r="A363" t="s">
        <v>1242</v>
      </c>
      <c r="B363">
        <v>0</v>
      </c>
      <c r="C363" t="s">
        <v>1628</v>
      </c>
      <c r="D363" t="s">
        <v>1628</v>
      </c>
      <c r="E363" t="s">
        <v>1623</v>
      </c>
      <c r="F363" t="s">
        <v>542</v>
      </c>
      <c r="G363" t="s">
        <v>77</v>
      </c>
      <c r="H363" t="s">
        <v>74</v>
      </c>
      <c r="I363" t="s">
        <v>1256</v>
      </c>
      <c r="J363" t="s">
        <v>1257</v>
      </c>
      <c r="K363" t="s">
        <v>75</v>
      </c>
      <c r="L363">
        <v>216400</v>
      </c>
      <c r="M363" t="s">
        <v>76</v>
      </c>
      <c r="U363">
        <v>0</v>
      </c>
      <c r="V363">
        <v>0</v>
      </c>
      <c r="W363">
        <v>414718.27272727271</v>
      </c>
    </row>
    <row r="364" spans="1:24" x14ac:dyDescent="0.45">
      <c r="A364" t="s">
        <v>1258</v>
      </c>
      <c r="B364">
        <v>0</v>
      </c>
      <c r="C364" t="s">
        <v>1631</v>
      </c>
      <c r="D364" t="s">
        <v>1631</v>
      </c>
      <c r="E364" t="s">
        <v>1624</v>
      </c>
      <c r="F364" t="s">
        <v>882</v>
      </c>
      <c r="G364" t="s">
        <v>77</v>
      </c>
      <c r="H364" t="s">
        <v>74</v>
      </c>
      <c r="I364" t="s">
        <v>1259</v>
      </c>
      <c r="J364" t="s">
        <v>1260</v>
      </c>
      <c r="K364" t="s">
        <v>75</v>
      </c>
      <c r="L364">
        <v>1462978.3</v>
      </c>
      <c r="M364" t="s">
        <v>76</v>
      </c>
      <c r="S364">
        <v>1</v>
      </c>
      <c r="U364">
        <v>0</v>
      </c>
      <c r="V364">
        <v>0</v>
      </c>
      <c r="W364">
        <v>1573029.66325</v>
      </c>
    </row>
    <row r="365" spans="1:24" x14ac:dyDescent="0.45">
      <c r="A365" t="s">
        <v>1258</v>
      </c>
      <c r="B365">
        <v>0</v>
      </c>
      <c r="C365" t="s">
        <v>1631</v>
      </c>
      <c r="D365" t="s">
        <v>1631</v>
      </c>
      <c r="E365" t="s">
        <v>1624</v>
      </c>
      <c r="F365" t="s">
        <v>882</v>
      </c>
      <c r="G365" t="s">
        <v>77</v>
      </c>
      <c r="H365" t="s">
        <v>74</v>
      </c>
      <c r="I365" t="s">
        <v>1261</v>
      </c>
      <c r="J365" t="s">
        <v>77</v>
      </c>
      <c r="K365" t="s">
        <v>75</v>
      </c>
      <c r="L365">
        <v>1589337</v>
      </c>
      <c r="M365" t="s">
        <v>76</v>
      </c>
      <c r="U365">
        <v>0</v>
      </c>
      <c r="V365">
        <v>0</v>
      </c>
      <c r="W365">
        <v>1573029.66325</v>
      </c>
    </row>
    <row r="366" spans="1:24" x14ac:dyDescent="0.45">
      <c r="A366" t="s">
        <v>1258</v>
      </c>
      <c r="B366">
        <v>1</v>
      </c>
      <c r="C366" t="s">
        <v>1631</v>
      </c>
      <c r="D366" t="s">
        <v>1631</v>
      </c>
      <c r="E366" t="s">
        <v>1624</v>
      </c>
      <c r="F366" t="s">
        <v>882</v>
      </c>
      <c r="G366" t="s">
        <v>1262</v>
      </c>
      <c r="H366" t="s">
        <v>74</v>
      </c>
      <c r="I366" t="s">
        <v>1263</v>
      </c>
      <c r="J366" t="s">
        <v>1264</v>
      </c>
      <c r="K366" t="s">
        <v>75</v>
      </c>
      <c r="L366">
        <v>1475629.3529999999</v>
      </c>
      <c r="M366" t="s">
        <v>76</v>
      </c>
      <c r="N366">
        <v>1573029.6629999999</v>
      </c>
      <c r="U366">
        <v>0</v>
      </c>
      <c r="V366">
        <v>0</v>
      </c>
      <c r="W366">
        <v>1573029.66325</v>
      </c>
      <c r="X366">
        <v>1475629.3529999999</v>
      </c>
    </row>
    <row r="367" spans="1:24" x14ac:dyDescent="0.45">
      <c r="A367" t="s">
        <v>1258</v>
      </c>
      <c r="B367">
        <v>0</v>
      </c>
      <c r="C367" t="s">
        <v>1631</v>
      </c>
      <c r="D367" t="s">
        <v>1631</v>
      </c>
      <c r="E367" t="s">
        <v>1624</v>
      </c>
      <c r="F367" t="s">
        <v>882</v>
      </c>
      <c r="G367" t="s">
        <v>77</v>
      </c>
      <c r="H367" t="s">
        <v>74</v>
      </c>
      <c r="I367" t="s">
        <v>1265</v>
      </c>
      <c r="J367" t="s">
        <v>1266</v>
      </c>
      <c r="K367" t="s">
        <v>75</v>
      </c>
      <c r="L367">
        <v>1764174</v>
      </c>
      <c r="M367" t="s">
        <v>76</v>
      </c>
      <c r="U367">
        <v>0</v>
      </c>
      <c r="V367">
        <v>0</v>
      </c>
      <c r="W367">
        <v>1573029.66325</v>
      </c>
    </row>
    <row r="368" spans="1:24" x14ac:dyDescent="0.45">
      <c r="A368" t="s">
        <v>1258</v>
      </c>
      <c r="B368">
        <v>1</v>
      </c>
      <c r="C368" t="s">
        <v>1631</v>
      </c>
      <c r="D368" t="s">
        <v>1631</v>
      </c>
      <c r="E368" t="s">
        <v>1624</v>
      </c>
      <c r="F368" t="s">
        <v>882</v>
      </c>
      <c r="G368" t="s">
        <v>1267</v>
      </c>
      <c r="H368" t="s">
        <v>78</v>
      </c>
      <c r="I368" t="s">
        <v>1268</v>
      </c>
      <c r="J368" t="s">
        <v>1269</v>
      </c>
      <c r="K368" t="s">
        <v>75</v>
      </c>
      <c r="L368">
        <v>130275</v>
      </c>
      <c r="M368" t="s">
        <v>76</v>
      </c>
      <c r="N368">
        <v>138956.25</v>
      </c>
      <c r="U368">
        <v>0</v>
      </c>
      <c r="V368">
        <v>0</v>
      </c>
      <c r="W368">
        <v>138956.25</v>
      </c>
      <c r="X368">
        <v>130275</v>
      </c>
    </row>
    <row r="369" spans="1:24" x14ac:dyDescent="0.45">
      <c r="A369" t="s">
        <v>1258</v>
      </c>
      <c r="B369">
        <v>0</v>
      </c>
      <c r="C369" t="s">
        <v>1631</v>
      </c>
      <c r="D369" t="s">
        <v>1631</v>
      </c>
      <c r="E369" t="s">
        <v>1624</v>
      </c>
      <c r="F369" t="s">
        <v>882</v>
      </c>
      <c r="G369" t="s">
        <v>77</v>
      </c>
      <c r="H369" t="s">
        <v>78</v>
      </c>
      <c r="I369" t="s">
        <v>1270</v>
      </c>
      <c r="J369" t="s">
        <v>77</v>
      </c>
      <c r="K369" t="s">
        <v>75</v>
      </c>
      <c r="L369">
        <v>197600</v>
      </c>
      <c r="M369" t="s">
        <v>76</v>
      </c>
      <c r="U369">
        <v>0</v>
      </c>
      <c r="V369">
        <v>0</v>
      </c>
      <c r="W369">
        <v>138956.25</v>
      </c>
    </row>
    <row r="370" spans="1:24" x14ac:dyDescent="0.45">
      <c r="A370" t="s">
        <v>1258</v>
      </c>
      <c r="B370">
        <v>0</v>
      </c>
      <c r="C370" t="s">
        <v>1631</v>
      </c>
      <c r="D370" t="s">
        <v>1631</v>
      </c>
      <c r="E370" t="s">
        <v>1624</v>
      </c>
      <c r="F370" t="s">
        <v>882</v>
      </c>
      <c r="G370" t="s">
        <v>77</v>
      </c>
      <c r="H370" t="s">
        <v>78</v>
      </c>
      <c r="I370" t="s">
        <v>1271</v>
      </c>
      <c r="J370" t="s">
        <v>1272</v>
      </c>
      <c r="K370" t="s">
        <v>75</v>
      </c>
      <c r="L370">
        <v>111830</v>
      </c>
      <c r="M370" t="s">
        <v>76</v>
      </c>
      <c r="S370">
        <v>1</v>
      </c>
      <c r="T370">
        <v>1</v>
      </c>
      <c r="U370">
        <v>0</v>
      </c>
      <c r="V370">
        <v>0</v>
      </c>
      <c r="W370">
        <v>138956.25</v>
      </c>
    </row>
    <row r="371" spans="1:24" x14ac:dyDescent="0.45">
      <c r="A371" t="s">
        <v>1258</v>
      </c>
      <c r="B371">
        <v>0</v>
      </c>
      <c r="C371" t="s">
        <v>1631</v>
      </c>
      <c r="D371" t="s">
        <v>1631</v>
      </c>
      <c r="E371" t="s">
        <v>1624</v>
      </c>
      <c r="F371" t="s">
        <v>882</v>
      </c>
      <c r="G371" t="s">
        <v>77</v>
      </c>
      <c r="H371" t="s">
        <v>78</v>
      </c>
      <c r="I371" t="s">
        <v>1273</v>
      </c>
      <c r="J371" t="s">
        <v>1274</v>
      </c>
      <c r="K371" t="s">
        <v>75</v>
      </c>
      <c r="L371">
        <v>116120</v>
      </c>
      <c r="M371" t="s">
        <v>76</v>
      </c>
      <c r="S371">
        <v>1</v>
      </c>
      <c r="T371">
        <v>1</v>
      </c>
      <c r="U371">
        <v>0</v>
      </c>
      <c r="V371">
        <v>0</v>
      </c>
      <c r="W371">
        <v>138956.25</v>
      </c>
    </row>
    <row r="372" spans="1:24" x14ac:dyDescent="0.45">
      <c r="A372" t="s">
        <v>1258</v>
      </c>
      <c r="B372">
        <v>0</v>
      </c>
      <c r="C372" t="s">
        <v>1631</v>
      </c>
      <c r="D372" t="s">
        <v>1631</v>
      </c>
      <c r="E372" t="s">
        <v>1624</v>
      </c>
      <c r="F372" t="s">
        <v>882</v>
      </c>
      <c r="G372" t="s">
        <v>77</v>
      </c>
      <c r="H372" t="s">
        <v>79</v>
      </c>
      <c r="I372" t="s">
        <v>1275</v>
      </c>
      <c r="J372" t="s">
        <v>77</v>
      </c>
      <c r="K372" t="s">
        <v>75</v>
      </c>
      <c r="L372">
        <v>36100</v>
      </c>
      <c r="M372" t="s">
        <v>76</v>
      </c>
      <c r="U372">
        <v>0</v>
      </c>
      <c r="V372">
        <v>0</v>
      </c>
      <c r="W372">
        <v>36516.666666666664</v>
      </c>
    </row>
    <row r="373" spans="1:24" x14ac:dyDescent="0.45">
      <c r="A373" t="s">
        <v>1258</v>
      </c>
      <c r="B373">
        <v>0</v>
      </c>
      <c r="C373" t="s">
        <v>1631</v>
      </c>
      <c r="D373" t="s">
        <v>1631</v>
      </c>
      <c r="E373" t="s">
        <v>1624</v>
      </c>
      <c r="F373" t="s">
        <v>882</v>
      </c>
      <c r="G373" t="s">
        <v>77</v>
      </c>
      <c r="H373" t="s">
        <v>79</v>
      </c>
      <c r="I373" t="s">
        <v>1276</v>
      </c>
      <c r="J373" t="s">
        <v>1277</v>
      </c>
      <c r="K373" t="s">
        <v>75</v>
      </c>
      <c r="L373">
        <v>36100</v>
      </c>
      <c r="M373" t="s">
        <v>76</v>
      </c>
      <c r="U373">
        <v>0</v>
      </c>
      <c r="V373">
        <v>0</v>
      </c>
      <c r="W373">
        <v>36516.666666666664</v>
      </c>
    </row>
    <row r="374" spans="1:24" x14ac:dyDescent="0.45">
      <c r="A374" t="s">
        <v>1258</v>
      </c>
      <c r="B374">
        <v>1</v>
      </c>
      <c r="C374" t="s">
        <v>1631</v>
      </c>
      <c r="D374" t="s">
        <v>1631</v>
      </c>
      <c r="E374" t="s">
        <v>1624</v>
      </c>
      <c r="F374" t="s">
        <v>882</v>
      </c>
      <c r="G374" t="s">
        <v>1278</v>
      </c>
      <c r="H374" t="s">
        <v>79</v>
      </c>
      <c r="I374" t="s">
        <v>1279</v>
      </c>
      <c r="J374" t="s">
        <v>1280</v>
      </c>
      <c r="K374" t="s">
        <v>75</v>
      </c>
      <c r="L374">
        <v>37350</v>
      </c>
      <c r="M374" t="s">
        <v>76</v>
      </c>
      <c r="N374">
        <v>36516.666669999999</v>
      </c>
      <c r="U374">
        <v>0</v>
      </c>
      <c r="V374">
        <v>0</v>
      </c>
      <c r="W374">
        <v>36516.666666666664</v>
      </c>
      <c r="X374">
        <v>37350</v>
      </c>
    </row>
    <row r="375" spans="1:24" x14ac:dyDescent="0.45">
      <c r="A375" t="s">
        <v>1258</v>
      </c>
      <c r="B375">
        <v>0</v>
      </c>
      <c r="C375" t="s">
        <v>1631</v>
      </c>
      <c r="D375" t="s">
        <v>1631</v>
      </c>
      <c r="E375" t="s">
        <v>1624</v>
      </c>
      <c r="F375" t="s">
        <v>882</v>
      </c>
      <c r="G375" t="s">
        <v>77</v>
      </c>
      <c r="H375" t="s">
        <v>80</v>
      </c>
      <c r="I375" t="s">
        <v>1281</v>
      </c>
      <c r="J375" t="s">
        <v>1282</v>
      </c>
      <c r="K375" t="s">
        <v>75</v>
      </c>
      <c r="L375">
        <v>450000</v>
      </c>
      <c r="M375" t="s">
        <v>76</v>
      </c>
      <c r="S375">
        <v>1</v>
      </c>
      <c r="U375">
        <v>0</v>
      </c>
      <c r="V375">
        <v>0</v>
      </c>
      <c r="W375">
        <v>436190.71428571426</v>
      </c>
    </row>
    <row r="376" spans="1:24" x14ac:dyDescent="0.45">
      <c r="A376" t="s">
        <v>1258</v>
      </c>
      <c r="B376">
        <v>0</v>
      </c>
      <c r="C376" t="s">
        <v>1631</v>
      </c>
      <c r="D376" t="s">
        <v>1631</v>
      </c>
      <c r="E376" t="s">
        <v>1624</v>
      </c>
      <c r="F376" t="s">
        <v>882</v>
      </c>
      <c r="G376" t="s">
        <v>77</v>
      </c>
      <c r="H376" t="s">
        <v>80</v>
      </c>
      <c r="I376" t="s">
        <v>1283</v>
      </c>
      <c r="J376" t="s">
        <v>1284</v>
      </c>
      <c r="K376" t="s">
        <v>75</v>
      </c>
      <c r="L376">
        <v>450000</v>
      </c>
      <c r="M376" t="s">
        <v>76</v>
      </c>
      <c r="S376">
        <v>1</v>
      </c>
      <c r="U376">
        <v>0</v>
      </c>
      <c r="V376">
        <v>0</v>
      </c>
      <c r="W376">
        <v>436190.71428571426</v>
      </c>
    </row>
    <row r="377" spans="1:24" x14ac:dyDescent="0.45">
      <c r="A377" t="s">
        <v>1258</v>
      </c>
      <c r="B377">
        <v>0</v>
      </c>
      <c r="C377" t="s">
        <v>1631</v>
      </c>
      <c r="D377" t="s">
        <v>1631</v>
      </c>
      <c r="E377" t="s">
        <v>1624</v>
      </c>
      <c r="F377" t="s">
        <v>882</v>
      </c>
      <c r="G377" t="s">
        <v>77</v>
      </c>
      <c r="H377" t="s">
        <v>80</v>
      </c>
      <c r="I377" t="s">
        <v>1285</v>
      </c>
      <c r="J377" t="s">
        <v>1286</v>
      </c>
      <c r="K377" t="s">
        <v>75</v>
      </c>
      <c r="L377">
        <v>450000</v>
      </c>
      <c r="M377" t="s">
        <v>76</v>
      </c>
      <c r="S377">
        <v>1</v>
      </c>
      <c r="U377">
        <v>0</v>
      </c>
      <c r="V377">
        <v>0</v>
      </c>
      <c r="W377">
        <v>436190.71428571426</v>
      </c>
    </row>
    <row r="378" spans="1:24" x14ac:dyDescent="0.45">
      <c r="A378" t="s">
        <v>1258</v>
      </c>
      <c r="B378">
        <v>0</v>
      </c>
      <c r="C378" t="s">
        <v>1631</v>
      </c>
      <c r="D378" t="s">
        <v>1631</v>
      </c>
      <c r="E378" t="s">
        <v>1624</v>
      </c>
      <c r="F378" t="s">
        <v>882</v>
      </c>
      <c r="G378" t="s">
        <v>77</v>
      </c>
      <c r="H378" t="s">
        <v>80</v>
      </c>
      <c r="I378" t="s">
        <v>1287</v>
      </c>
      <c r="J378" t="s">
        <v>1288</v>
      </c>
      <c r="K378" t="s">
        <v>75</v>
      </c>
      <c r="L378">
        <v>465450</v>
      </c>
      <c r="M378" t="s">
        <v>76</v>
      </c>
      <c r="U378">
        <v>0</v>
      </c>
      <c r="V378">
        <v>0</v>
      </c>
      <c r="W378">
        <v>436190.71428571426</v>
      </c>
    </row>
    <row r="379" spans="1:24" x14ac:dyDescent="0.45">
      <c r="A379" t="s">
        <v>1258</v>
      </c>
      <c r="B379">
        <v>0</v>
      </c>
      <c r="C379" t="s">
        <v>1631</v>
      </c>
      <c r="D379" t="s">
        <v>1631</v>
      </c>
      <c r="E379" t="s">
        <v>1624</v>
      </c>
      <c r="F379" t="s">
        <v>882</v>
      </c>
      <c r="G379" t="s">
        <v>77</v>
      </c>
      <c r="H379" t="s">
        <v>80</v>
      </c>
      <c r="I379" t="s">
        <v>1289</v>
      </c>
      <c r="J379" t="s">
        <v>1290</v>
      </c>
      <c r="K379" t="s">
        <v>75</v>
      </c>
      <c r="L379">
        <v>412245</v>
      </c>
      <c r="M379" t="s">
        <v>76</v>
      </c>
      <c r="U379">
        <v>0</v>
      </c>
      <c r="V379">
        <v>0</v>
      </c>
      <c r="W379">
        <v>436190.71428571426</v>
      </c>
    </row>
    <row r="380" spans="1:24" x14ac:dyDescent="0.45">
      <c r="A380" t="s">
        <v>1258</v>
      </c>
      <c r="B380">
        <v>0</v>
      </c>
      <c r="C380" t="s">
        <v>1631</v>
      </c>
      <c r="D380" t="s">
        <v>1631</v>
      </c>
      <c r="E380" t="s">
        <v>1624</v>
      </c>
      <c r="F380" t="s">
        <v>882</v>
      </c>
      <c r="G380" t="s">
        <v>77</v>
      </c>
      <c r="H380" t="s">
        <v>80</v>
      </c>
      <c r="I380" t="s">
        <v>1291</v>
      </c>
      <c r="J380" t="s">
        <v>1292</v>
      </c>
      <c r="K380" t="s">
        <v>75</v>
      </c>
      <c r="L380">
        <v>410445</v>
      </c>
      <c r="M380" t="s">
        <v>76</v>
      </c>
      <c r="U380">
        <v>0</v>
      </c>
      <c r="V380">
        <v>0</v>
      </c>
      <c r="W380">
        <v>436190.71428571426</v>
      </c>
    </row>
    <row r="381" spans="1:24" x14ac:dyDescent="0.45">
      <c r="A381" t="s">
        <v>1258</v>
      </c>
      <c r="B381">
        <v>1</v>
      </c>
      <c r="C381" t="s">
        <v>1631</v>
      </c>
      <c r="D381" t="s">
        <v>1631</v>
      </c>
      <c r="E381" t="s">
        <v>1624</v>
      </c>
      <c r="F381" t="s">
        <v>882</v>
      </c>
      <c r="G381" t="s">
        <v>594</v>
      </c>
      <c r="H381" t="s">
        <v>80</v>
      </c>
      <c r="I381" t="s">
        <v>1293</v>
      </c>
      <c r="J381" t="s">
        <v>1294</v>
      </c>
      <c r="K381" t="s">
        <v>75</v>
      </c>
      <c r="L381">
        <v>415195</v>
      </c>
      <c r="M381" t="s">
        <v>76</v>
      </c>
      <c r="N381">
        <v>436190.71429999999</v>
      </c>
      <c r="U381">
        <v>0</v>
      </c>
      <c r="V381">
        <v>0</v>
      </c>
      <c r="W381">
        <v>436190.71428571426</v>
      </c>
      <c r="X381">
        <v>415195</v>
      </c>
    </row>
    <row r="382" spans="1:24" x14ac:dyDescent="0.45">
      <c r="A382" t="s">
        <v>1258</v>
      </c>
      <c r="B382">
        <v>0</v>
      </c>
      <c r="C382" t="s">
        <v>1631</v>
      </c>
      <c r="D382" t="s">
        <v>1631</v>
      </c>
      <c r="E382" t="s">
        <v>1624</v>
      </c>
      <c r="F382" t="s">
        <v>882</v>
      </c>
      <c r="G382" t="s">
        <v>77</v>
      </c>
      <c r="H382" t="s">
        <v>85</v>
      </c>
      <c r="I382" t="s">
        <v>1296</v>
      </c>
      <c r="J382" t="s">
        <v>1297</v>
      </c>
      <c r="K382" t="s">
        <v>75</v>
      </c>
      <c r="L382">
        <v>95750</v>
      </c>
      <c r="M382" t="s">
        <v>76</v>
      </c>
      <c r="S382">
        <v>1</v>
      </c>
      <c r="U382">
        <v>0</v>
      </c>
      <c r="V382">
        <v>0</v>
      </c>
      <c r="W382">
        <v>87125</v>
      </c>
    </row>
    <row r="383" spans="1:24" x14ac:dyDescent="0.45">
      <c r="A383" t="s">
        <v>1258</v>
      </c>
      <c r="B383">
        <v>1</v>
      </c>
      <c r="C383" t="s">
        <v>1631</v>
      </c>
      <c r="D383" t="s">
        <v>1631</v>
      </c>
      <c r="E383" t="s">
        <v>1624</v>
      </c>
      <c r="F383" t="s">
        <v>882</v>
      </c>
      <c r="G383" t="s">
        <v>1298</v>
      </c>
      <c r="H383" t="s">
        <v>85</v>
      </c>
      <c r="I383" t="s">
        <v>1299</v>
      </c>
      <c r="J383" t="s">
        <v>1300</v>
      </c>
      <c r="K383" t="s">
        <v>75</v>
      </c>
      <c r="L383">
        <v>81250</v>
      </c>
      <c r="M383" t="s">
        <v>76</v>
      </c>
      <c r="N383">
        <v>87125</v>
      </c>
      <c r="S383">
        <v>1</v>
      </c>
      <c r="U383">
        <v>0</v>
      </c>
      <c r="V383">
        <v>0</v>
      </c>
      <c r="W383">
        <v>87125</v>
      </c>
      <c r="X383">
        <v>81250</v>
      </c>
    </row>
    <row r="384" spans="1:24" x14ac:dyDescent="0.45">
      <c r="A384" t="s">
        <v>1258</v>
      </c>
      <c r="B384">
        <v>0</v>
      </c>
      <c r="C384" t="s">
        <v>1631</v>
      </c>
      <c r="D384" t="s">
        <v>1631</v>
      </c>
      <c r="E384" t="s">
        <v>1624</v>
      </c>
      <c r="F384" t="s">
        <v>882</v>
      </c>
      <c r="G384" t="s">
        <v>77</v>
      </c>
      <c r="H384" t="s">
        <v>85</v>
      </c>
      <c r="I384" t="s">
        <v>1301</v>
      </c>
      <c r="J384" t="s">
        <v>77</v>
      </c>
      <c r="K384" t="s">
        <v>75</v>
      </c>
      <c r="L384">
        <v>90000</v>
      </c>
      <c r="M384" t="s">
        <v>76</v>
      </c>
      <c r="S384">
        <v>1</v>
      </c>
      <c r="U384">
        <v>0</v>
      </c>
      <c r="V384">
        <v>0</v>
      </c>
      <c r="W384">
        <v>87125</v>
      </c>
    </row>
    <row r="385" spans="1:23" x14ac:dyDescent="0.45">
      <c r="A385" t="s">
        <v>1258</v>
      </c>
      <c r="B385">
        <v>0</v>
      </c>
      <c r="C385" t="s">
        <v>1631</v>
      </c>
      <c r="D385" t="s">
        <v>1631</v>
      </c>
      <c r="E385" t="s">
        <v>1624</v>
      </c>
      <c r="F385" t="s">
        <v>882</v>
      </c>
      <c r="G385" t="s">
        <v>77</v>
      </c>
      <c r="H385" t="s">
        <v>85</v>
      </c>
      <c r="I385" t="s">
        <v>1302</v>
      </c>
      <c r="J385" t="s">
        <v>77</v>
      </c>
      <c r="K385" t="s">
        <v>75</v>
      </c>
      <c r="L385">
        <v>81500</v>
      </c>
      <c r="M385" t="s">
        <v>76</v>
      </c>
      <c r="U385">
        <v>0</v>
      </c>
      <c r="V385">
        <v>0</v>
      </c>
      <c r="W385">
        <v>87125</v>
      </c>
    </row>
    <row r="386" spans="1:23" x14ac:dyDescent="0.45">
      <c r="A386" t="s">
        <v>1303</v>
      </c>
      <c r="B386">
        <v>0</v>
      </c>
      <c r="C386" t="s">
        <v>1631</v>
      </c>
      <c r="D386" t="s">
        <v>1631</v>
      </c>
      <c r="E386" t="s">
        <v>1620</v>
      </c>
      <c r="F386" t="s">
        <v>1304</v>
      </c>
      <c r="G386" t="s">
        <v>77</v>
      </c>
      <c r="H386" t="s">
        <v>74</v>
      </c>
      <c r="I386" t="s">
        <v>1305</v>
      </c>
      <c r="J386" t="s">
        <v>77</v>
      </c>
      <c r="K386" t="s">
        <v>75</v>
      </c>
      <c r="L386">
        <v>545632</v>
      </c>
      <c r="M386" t="s">
        <v>76</v>
      </c>
      <c r="U386">
        <v>0</v>
      </c>
      <c r="V386">
        <v>0</v>
      </c>
      <c r="W386">
        <v>884375.93209999998</v>
      </c>
    </row>
    <row r="387" spans="1:23" x14ac:dyDescent="0.45">
      <c r="A387" t="s">
        <v>1303</v>
      </c>
      <c r="B387">
        <v>0</v>
      </c>
      <c r="C387" t="s">
        <v>1631</v>
      </c>
      <c r="D387" t="s">
        <v>1631</v>
      </c>
      <c r="E387" t="s">
        <v>1620</v>
      </c>
      <c r="F387" t="s">
        <v>1304</v>
      </c>
      <c r="G387" t="s">
        <v>77</v>
      </c>
      <c r="H387" t="s">
        <v>74</v>
      </c>
      <c r="I387" t="s">
        <v>1306</v>
      </c>
      <c r="J387" t="s">
        <v>77</v>
      </c>
      <c r="K387" t="s">
        <v>75</v>
      </c>
      <c r="L387">
        <v>127732</v>
      </c>
      <c r="M387" t="s">
        <v>76</v>
      </c>
      <c r="U387">
        <v>0</v>
      </c>
      <c r="V387">
        <v>0</v>
      </c>
      <c r="W387">
        <v>884375.93209999998</v>
      </c>
    </row>
    <row r="388" spans="1:23" x14ac:dyDescent="0.45">
      <c r="A388" t="s">
        <v>1303</v>
      </c>
      <c r="B388">
        <v>0</v>
      </c>
      <c r="C388" t="s">
        <v>1631</v>
      </c>
      <c r="D388" t="s">
        <v>1631</v>
      </c>
      <c r="E388" t="s">
        <v>1620</v>
      </c>
      <c r="F388" t="s">
        <v>1304</v>
      </c>
      <c r="G388" t="s">
        <v>77</v>
      </c>
      <c r="H388" t="s">
        <v>74</v>
      </c>
      <c r="I388" t="s">
        <v>1307</v>
      </c>
      <c r="J388" t="s">
        <v>77</v>
      </c>
      <c r="K388" t="s">
        <v>75</v>
      </c>
      <c r="L388">
        <v>545632</v>
      </c>
      <c r="M388" t="s">
        <v>76</v>
      </c>
      <c r="U388">
        <v>0</v>
      </c>
      <c r="V388">
        <v>0</v>
      </c>
      <c r="W388">
        <v>884375.93209999998</v>
      </c>
    </row>
    <row r="389" spans="1:23" x14ac:dyDescent="0.45">
      <c r="A389" t="s">
        <v>1303</v>
      </c>
      <c r="B389">
        <v>0</v>
      </c>
      <c r="C389" t="s">
        <v>1631</v>
      </c>
      <c r="D389" t="s">
        <v>1631</v>
      </c>
      <c r="E389" t="s">
        <v>1620</v>
      </c>
      <c r="F389" t="s">
        <v>1304</v>
      </c>
      <c r="G389" t="s">
        <v>77</v>
      </c>
      <c r="H389" t="s">
        <v>74</v>
      </c>
      <c r="I389" t="s">
        <v>1308</v>
      </c>
      <c r="J389" t="s">
        <v>77</v>
      </c>
      <c r="K389" t="s">
        <v>75</v>
      </c>
      <c r="L389">
        <v>120820</v>
      </c>
      <c r="M389" t="s">
        <v>76</v>
      </c>
      <c r="U389">
        <v>0</v>
      </c>
      <c r="V389">
        <v>0</v>
      </c>
      <c r="W389">
        <v>884375.93209999998</v>
      </c>
    </row>
    <row r="390" spans="1:23" x14ac:dyDescent="0.45">
      <c r="A390" t="s">
        <v>1303</v>
      </c>
      <c r="B390">
        <v>0</v>
      </c>
      <c r="C390" t="s">
        <v>1631</v>
      </c>
      <c r="D390" t="s">
        <v>1631</v>
      </c>
      <c r="E390" t="s">
        <v>1620</v>
      </c>
      <c r="F390" t="s">
        <v>1304</v>
      </c>
      <c r="G390" t="s">
        <v>77</v>
      </c>
      <c r="H390" t="s">
        <v>74</v>
      </c>
      <c r="I390" t="s">
        <v>1309</v>
      </c>
      <c r="J390" t="s">
        <v>77</v>
      </c>
      <c r="K390" t="s">
        <v>75</v>
      </c>
      <c r="L390">
        <v>91667</v>
      </c>
      <c r="M390" t="s">
        <v>76</v>
      </c>
      <c r="U390">
        <v>0</v>
      </c>
      <c r="V390">
        <v>0</v>
      </c>
      <c r="W390">
        <v>884375.93209999998</v>
      </c>
    </row>
    <row r="391" spans="1:23" x14ac:dyDescent="0.45">
      <c r="A391" t="s">
        <v>1303</v>
      </c>
      <c r="B391">
        <v>0</v>
      </c>
      <c r="C391" t="s">
        <v>1631</v>
      </c>
      <c r="D391" t="s">
        <v>1631</v>
      </c>
      <c r="E391" t="s">
        <v>1620</v>
      </c>
      <c r="F391" t="s">
        <v>1304</v>
      </c>
      <c r="G391" t="s">
        <v>77</v>
      </c>
      <c r="H391" t="s">
        <v>74</v>
      </c>
      <c r="I391" t="s">
        <v>1310</v>
      </c>
      <c r="J391" t="s">
        <v>77</v>
      </c>
      <c r="K391" t="s">
        <v>75</v>
      </c>
      <c r="L391">
        <v>84754</v>
      </c>
      <c r="M391" t="s">
        <v>76</v>
      </c>
      <c r="U391">
        <v>0</v>
      </c>
      <c r="V391">
        <v>0</v>
      </c>
      <c r="W391">
        <v>884375.93209999998</v>
      </c>
    </row>
    <row r="392" spans="1:23" x14ac:dyDescent="0.45">
      <c r="A392" t="s">
        <v>1303</v>
      </c>
      <c r="B392">
        <v>0</v>
      </c>
      <c r="C392" t="s">
        <v>1631</v>
      </c>
      <c r="D392" t="s">
        <v>1631</v>
      </c>
      <c r="E392" t="s">
        <v>1620</v>
      </c>
      <c r="F392" t="s">
        <v>1304</v>
      </c>
      <c r="G392" t="s">
        <v>77</v>
      </c>
      <c r="H392" t="s">
        <v>74</v>
      </c>
      <c r="I392" t="s">
        <v>1311</v>
      </c>
      <c r="J392" t="s">
        <v>77</v>
      </c>
      <c r="K392" t="s">
        <v>75</v>
      </c>
      <c r="L392">
        <v>692140.61</v>
      </c>
      <c r="M392" t="s">
        <v>76</v>
      </c>
      <c r="P392">
        <v>1</v>
      </c>
      <c r="U392">
        <v>0</v>
      </c>
      <c r="V392">
        <v>0</v>
      </c>
      <c r="W392">
        <v>884375.93209999998</v>
      </c>
    </row>
    <row r="393" spans="1:23" x14ac:dyDescent="0.45">
      <c r="A393" t="s">
        <v>1303</v>
      </c>
      <c r="B393">
        <v>0</v>
      </c>
      <c r="C393" t="s">
        <v>1631</v>
      </c>
      <c r="D393" t="s">
        <v>1631</v>
      </c>
      <c r="E393" t="s">
        <v>1620</v>
      </c>
      <c r="F393" t="s">
        <v>1304</v>
      </c>
      <c r="G393" t="s">
        <v>77</v>
      </c>
      <c r="H393" t="s">
        <v>74</v>
      </c>
      <c r="I393" t="s">
        <v>1312</v>
      </c>
      <c r="J393" t="s">
        <v>77</v>
      </c>
      <c r="K393" t="s">
        <v>75</v>
      </c>
      <c r="L393">
        <v>687505.9</v>
      </c>
      <c r="M393" t="s">
        <v>76</v>
      </c>
      <c r="P393">
        <v>1</v>
      </c>
      <c r="U393">
        <v>0</v>
      </c>
      <c r="V393">
        <v>0</v>
      </c>
      <c r="W393">
        <v>884375.93209999998</v>
      </c>
    </row>
    <row r="394" spans="1:23" x14ac:dyDescent="0.45">
      <c r="A394" t="s">
        <v>1303</v>
      </c>
      <c r="B394">
        <v>0</v>
      </c>
      <c r="C394" t="s">
        <v>1631</v>
      </c>
      <c r="D394" t="s">
        <v>1631</v>
      </c>
      <c r="E394" t="s">
        <v>1620</v>
      </c>
      <c r="F394" t="s">
        <v>1304</v>
      </c>
      <c r="G394" t="s">
        <v>77</v>
      </c>
      <c r="H394" t="s">
        <v>74</v>
      </c>
      <c r="I394" t="s">
        <v>1313</v>
      </c>
      <c r="J394" t="s">
        <v>77</v>
      </c>
      <c r="K394" t="s">
        <v>75</v>
      </c>
      <c r="L394">
        <v>687505.9</v>
      </c>
      <c r="M394" t="s">
        <v>76</v>
      </c>
      <c r="P394">
        <v>1</v>
      </c>
      <c r="U394">
        <v>0</v>
      </c>
      <c r="V394">
        <v>0</v>
      </c>
      <c r="W394">
        <v>884375.93209999998</v>
      </c>
    </row>
    <row r="395" spans="1:23" x14ac:dyDescent="0.45">
      <c r="A395" t="s">
        <v>1303</v>
      </c>
      <c r="B395">
        <v>0</v>
      </c>
      <c r="C395" t="s">
        <v>1631</v>
      </c>
      <c r="D395" t="s">
        <v>1631</v>
      </c>
      <c r="E395" t="s">
        <v>1620</v>
      </c>
      <c r="F395" t="s">
        <v>1304</v>
      </c>
      <c r="G395" t="s">
        <v>77</v>
      </c>
      <c r="H395" t="s">
        <v>74</v>
      </c>
      <c r="I395" t="s">
        <v>1314</v>
      </c>
      <c r="J395" t="s">
        <v>77</v>
      </c>
      <c r="K395" t="s">
        <v>75</v>
      </c>
      <c r="L395">
        <v>685167.89</v>
      </c>
      <c r="M395" t="s">
        <v>76</v>
      </c>
      <c r="P395">
        <v>1</v>
      </c>
      <c r="U395">
        <v>0</v>
      </c>
      <c r="V395">
        <v>0</v>
      </c>
      <c r="W395">
        <v>884375.93209999998</v>
      </c>
    </row>
    <row r="396" spans="1:23" x14ac:dyDescent="0.45">
      <c r="A396" t="s">
        <v>1303</v>
      </c>
      <c r="B396">
        <v>0</v>
      </c>
      <c r="C396" t="s">
        <v>1631</v>
      </c>
      <c r="D396" t="s">
        <v>1631</v>
      </c>
      <c r="E396" t="s">
        <v>1620</v>
      </c>
      <c r="F396" t="s">
        <v>1304</v>
      </c>
      <c r="G396" t="s">
        <v>77</v>
      </c>
      <c r="H396" t="s">
        <v>74</v>
      </c>
      <c r="I396" t="s">
        <v>1315</v>
      </c>
      <c r="J396" t="s">
        <v>77</v>
      </c>
      <c r="K396" t="s">
        <v>75</v>
      </c>
      <c r="L396">
        <v>687505.9</v>
      </c>
      <c r="M396" t="s">
        <v>76</v>
      </c>
      <c r="P396">
        <v>1</v>
      </c>
      <c r="U396">
        <v>0</v>
      </c>
      <c r="V396">
        <v>0</v>
      </c>
      <c r="W396">
        <v>884375.93209999998</v>
      </c>
    </row>
    <row r="397" spans="1:23" x14ac:dyDescent="0.45">
      <c r="A397" t="s">
        <v>1303</v>
      </c>
      <c r="B397">
        <v>0</v>
      </c>
      <c r="C397" t="s">
        <v>1631</v>
      </c>
      <c r="D397" t="s">
        <v>1631</v>
      </c>
      <c r="E397" t="s">
        <v>1620</v>
      </c>
      <c r="F397" t="s">
        <v>1304</v>
      </c>
      <c r="G397" t="s">
        <v>77</v>
      </c>
      <c r="H397" t="s">
        <v>74</v>
      </c>
      <c r="I397" t="s">
        <v>1316</v>
      </c>
      <c r="J397" t="s">
        <v>1317</v>
      </c>
      <c r="K397" t="s">
        <v>75</v>
      </c>
      <c r="L397">
        <v>578655.63829999999</v>
      </c>
      <c r="M397" t="s">
        <v>76</v>
      </c>
      <c r="U397">
        <v>0</v>
      </c>
      <c r="V397">
        <v>0</v>
      </c>
      <c r="W397">
        <v>884375.93209999998</v>
      </c>
    </row>
    <row r="398" spans="1:23" x14ac:dyDescent="0.45">
      <c r="A398" t="s">
        <v>1303</v>
      </c>
      <c r="B398">
        <v>0</v>
      </c>
      <c r="C398" t="s">
        <v>1631</v>
      </c>
      <c r="D398" t="s">
        <v>1631</v>
      </c>
      <c r="E398" t="s">
        <v>1620</v>
      </c>
      <c r="F398" t="s">
        <v>1304</v>
      </c>
      <c r="G398" t="s">
        <v>77</v>
      </c>
      <c r="H398" t="s">
        <v>74</v>
      </c>
      <c r="I398" t="s">
        <v>1318</v>
      </c>
      <c r="J398" t="s">
        <v>77</v>
      </c>
      <c r="K398" t="s">
        <v>75</v>
      </c>
      <c r="L398">
        <v>728000</v>
      </c>
      <c r="M398" t="s">
        <v>76</v>
      </c>
      <c r="U398">
        <v>0</v>
      </c>
      <c r="V398">
        <v>0</v>
      </c>
      <c r="W398">
        <v>884375.93209999998</v>
      </c>
    </row>
    <row r="399" spans="1:23" x14ac:dyDescent="0.45">
      <c r="A399" t="s">
        <v>1303</v>
      </c>
      <c r="B399">
        <v>0</v>
      </c>
      <c r="C399" t="s">
        <v>1631</v>
      </c>
      <c r="D399" t="s">
        <v>1631</v>
      </c>
      <c r="E399" t="s">
        <v>1620</v>
      </c>
      <c r="F399" t="s">
        <v>1304</v>
      </c>
      <c r="G399" t="s">
        <v>77</v>
      </c>
      <c r="H399" t="s">
        <v>74</v>
      </c>
      <c r="I399" t="s">
        <v>1319</v>
      </c>
      <c r="J399" t="s">
        <v>77</v>
      </c>
      <c r="K399" t="s">
        <v>75</v>
      </c>
      <c r="L399">
        <v>116477</v>
      </c>
      <c r="M399" t="s">
        <v>76</v>
      </c>
      <c r="U399">
        <v>0</v>
      </c>
      <c r="V399">
        <v>0</v>
      </c>
      <c r="W399">
        <v>884375.93209999998</v>
      </c>
    </row>
    <row r="400" spans="1:23" x14ac:dyDescent="0.45">
      <c r="A400" t="s">
        <v>1303</v>
      </c>
      <c r="B400">
        <v>0</v>
      </c>
      <c r="C400" t="s">
        <v>1631</v>
      </c>
      <c r="D400" t="s">
        <v>1631</v>
      </c>
      <c r="E400" t="s">
        <v>1620</v>
      </c>
      <c r="F400" t="s">
        <v>1304</v>
      </c>
      <c r="G400" t="s">
        <v>77</v>
      </c>
      <c r="H400" t="s">
        <v>74</v>
      </c>
      <c r="I400" t="s">
        <v>1320</v>
      </c>
      <c r="J400" t="s">
        <v>77</v>
      </c>
      <c r="K400" t="s">
        <v>75</v>
      </c>
      <c r="L400">
        <v>106064</v>
      </c>
      <c r="M400" t="s">
        <v>76</v>
      </c>
      <c r="U400">
        <v>0</v>
      </c>
      <c r="V400">
        <v>0</v>
      </c>
      <c r="W400">
        <v>884375.93209999998</v>
      </c>
    </row>
    <row r="401" spans="1:24" x14ac:dyDescent="0.45">
      <c r="A401" t="s">
        <v>1303</v>
      </c>
      <c r="B401">
        <v>0</v>
      </c>
      <c r="C401" t="s">
        <v>1631</v>
      </c>
      <c r="D401" t="s">
        <v>1631</v>
      </c>
      <c r="E401" t="s">
        <v>1620</v>
      </c>
      <c r="F401" t="s">
        <v>1304</v>
      </c>
      <c r="G401" t="s">
        <v>77</v>
      </c>
      <c r="H401" t="s">
        <v>74</v>
      </c>
      <c r="I401" t="s">
        <v>1321</v>
      </c>
      <c r="J401" t="s">
        <v>77</v>
      </c>
      <c r="K401" t="s">
        <v>75</v>
      </c>
      <c r="L401">
        <v>627110</v>
      </c>
      <c r="M401" t="s">
        <v>76</v>
      </c>
      <c r="U401">
        <v>0</v>
      </c>
      <c r="V401">
        <v>0</v>
      </c>
      <c r="W401">
        <v>884375.93209999998</v>
      </c>
    </row>
    <row r="402" spans="1:24" x14ac:dyDescent="0.45">
      <c r="A402" t="s">
        <v>1303</v>
      </c>
      <c r="B402">
        <v>0</v>
      </c>
      <c r="C402" t="s">
        <v>1631</v>
      </c>
      <c r="D402" t="s">
        <v>1631</v>
      </c>
      <c r="E402" t="s">
        <v>1620</v>
      </c>
      <c r="F402" t="s">
        <v>1304</v>
      </c>
      <c r="G402" t="s">
        <v>77</v>
      </c>
      <c r="H402" t="s">
        <v>74</v>
      </c>
      <c r="I402" t="s">
        <v>1322</v>
      </c>
      <c r="J402" t="s">
        <v>77</v>
      </c>
      <c r="K402" t="s">
        <v>75</v>
      </c>
      <c r="L402">
        <v>81962</v>
      </c>
      <c r="M402" t="s">
        <v>76</v>
      </c>
      <c r="U402">
        <v>0</v>
      </c>
      <c r="V402">
        <v>0</v>
      </c>
      <c r="W402">
        <v>884375.93209999998</v>
      </c>
    </row>
    <row r="403" spans="1:24" x14ac:dyDescent="0.45">
      <c r="A403" t="s">
        <v>1303</v>
      </c>
      <c r="B403">
        <v>0</v>
      </c>
      <c r="C403" t="s">
        <v>1631</v>
      </c>
      <c r="D403" t="s">
        <v>1631</v>
      </c>
      <c r="E403" t="s">
        <v>1620</v>
      </c>
      <c r="F403" t="s">
        <v>1304</v>
      </c>
      <c r="G403" t="s">
        <v>77</v>
      </c>
      <c r="H403" t="s">
        <v>74</v>
      </c>
      <c r="I403" t="s">
        <v>1323</v>
      </c>
      <c r="J403" t="s">
        <v>77</v>
      </c>
      <c r="K403" t="s">
        <v>75</v>
      </c>
      <c r="L403">
        <v>96542</v>
      </c>
      <c r="M403" t="s">
        <v>76</v>
      </c>
      <c r="U403">
        <v>0</v>
      </c>
      <c r="V403">
        <v>0</v>
      </c>
      <c r="W403">
        <v>884375.93209999998</v>
      </c>
    </row>
    <row r="404" spans="1:24" x14ac:dyDescent="0.45">
      <c r="A404" t="s">
        <v>1303</v>
      </c>
      <c r="B404">
        <v>0</v>
      </c>
      <c r="C404" t="s">
        <v>1631</v>
      </c>
      <c r="D404" t="s">
        <v>1631</v>
      </c>
      <c r="E404" t="s">
        <v>1620</v>
      </c>
      <c r="F404" t="s">
        <v>1304</v>
      </c>
      <c r="G404" t="s">
        <v>77</v>
      </c>
      <c r="H404" t="s">
        <v>74</v>
      </c>
      <c r="I404" t="s">
        <v>1324</v>
      </c>
      <c r="J404" t="s">
        <v>77</v>
      </c>
      <c r="K404" t="s">
        <v>75</v>
      </c>
      <c r="L404">
        <v>3864491</v>
      </c>
      <c r="M404" t="s">
        <v>76</v>
      </c>
      <c r="U404">
        <v>0</v>
      </c>
      <c r="V404">
        <v>0</v>
      </c>
      <c r="W404">
        <v>884375.93209999998</v>
      </c>
    </row>
    <row r="405" spans="1:24" x14ac:dyDescent="0.45">
      <c r="A405" t="s">
        <v>1303</v>
      </c>
      <c r="B405">
        <v>0</v>
      </c>
      <c r="C405" t="s">
        <v>1631</v>
      </c>
      <c r="D405" t="s">
        <v>1631</v>
      </c>
      <c r="E405" t="s">
        <v>1620</v>
      </c>
      <c r="F405" t="s">
        <v>1304</v>
      </c>
      <c r="G405" t="s">
        <v>77</v>
      </c>
      <c r="H405" t="s">
        <v>74</v>
      </c>
      <c r="I405" t="s">
        <v>1325</v>
      </c>
      <c r="J405" t="s">
        <v>77</v>
      </c>
      <c r="K405" t="s">
        <v>75</v>
      </c>
      <c r="L405">
        <v>1331832</v>
      </c>
      <c r="M405" t="s">
        <v>76</v>
      </c>
      <c r="U405">
        <v>0</v>
      </c>
      <c r="V405">
        <v>0</v>
      </c>
      <c r="W405">
        <v>884375.93209999998</v>
      </c>
    </row>
    <row r="406" spans="1:24" x14ac:dyDescent="0.45">
      <c r="A406" t="s">
        <v>1303</v>
      </c>
      <c r="B406">
        <v>0</v>
      </c>
      <c r="C406" t="s">
        <v>1631</v>
      </c>
      <c r="D406" t="s">
        <v>1631</v>
      </c>
      <c r="E406" t="s">
        <v>1620</v>
      </c>
      <c r="F406" t="s">
        <v>1304</v>
      </c>
      <c r="G406" t="s">
        <v>77</v>
      </c>
      <c r="H406" t="s">
        <v>74</v>
      </c>
      <c r="I406" t="s">
        <v>1326</v>
      </c>
      <c r="J406" t="s">
        <v>77</v>
      </c>
      <c r="K406" t="s">
        <v>75</v>
      </c>
      <c r="L406">
        <v>3862187</v>
      </c>
      <c r="M406" t="s">
        <v>76</v>
      </c>
      <c r="U406">
        <v>0</v>
      </c>
      <c r="V406">
        <v>0</v>
      </c>
      <c r="W406">
        <v>884375.93209999998</v>
      </c>
    </row>
    <row r="407" spans="1:24" x14ac:dyDescent="0.45">
      <c r="A407" t="s">
        <v>1303</v>
      </c>
      <c r="B407">
        <v>1</v>
      </c>
      <c r="C407" t="s">
        <v>1631</v>
      </c>
      <c r="D407" t="s">
        <v>1631</v>
      </c>
      <c r="E407" t="s">
        <v>1620</v>
      </c>
      <c r="F407" t="s">
        <v>1304</v>
      </c>
      <c r="G407" t="s">
        <v>1327</v>
      </c>
      <c r="H407" t="s">
        <v>74</v>
      </c>
      <c r="I407" t="s">
        <v>1328</v>
      </c>
      <c r="J407" t="s">
        <v>77</v>
      </c>
      <c r="K407" t="s">
        <v>75</v>
      </c>
      <c r="L407">
        <v>3862187</v>
      </c>
      <c r="M407" t="s">
        <v>76</v>
      </c>
      <c r="N407">
        <v>918707.76540000003</v>
      </c>
      <c r="U407">
        <v>0</v>
      </c>
      <c r="V407">
        <v>0</v>
      </c>
      <c r="W407">
        <v>884375.93209999998</v>
      </c>
      <c r="X407">
        <v>3862187</v>
      </c>
    </row>
    <row r="408" spans="1:24" x14ac:dyDescent="0.45">
      <c r="A408" t="s">
        <v>1303</v>
      </c>
      <c r="B408">
        <v>1</v>
      </c>
      <c r="C408" t="s">
        <v>1631</v>
      </c>
      <c r="D408" t="s">
        <v>1631</v>
      </c>
      <c r="E408" t="s">
        <v>1620</v>
      </c>
      <c r="F408" t="s">
        <v>1304</v>
      </c>
      <c r="G408" t="s">
        <v>1327</v>
      </c>
      <c r="H408" t="s">
        <v>74</v>
      </c>
      <c r="I408" t="s">
        <v>1329</v>
      </c>
      <c r="J408" t="s">
        <v>1329</v>
      </c>
      <c r="K408" t="s">
        <v>1330</v>
      </c>
      <c r="L408">
        <v>129075.6</v>
      </c>
      <c r="M408" t="s">
        <v>76</v>
      </c>
      <c r="U408">
        <v>0</v>
      </c>
      <c r="V408">
        <v>0</v>
      </c>
      <c r="W408">
        <v>884375.93209999998</v>
      </c>
      <c r="X408">
        <v>129075.6</v>
      </c>
    </row>
    <row r="409" spans="1:24" x14ac:dyDescent="0.45">
      <c r="A409" t="s">
        <v>1303</v>
      </c>
      <c r="B409">
        <v>0</v>
      </c>
      <c r="C409" t="s">
        <v>1631</v>
      </c>
      <c r="D409" t="s">
        <v>1631</v>
      </c>
      <c r="E409" t="s">
        <v>1620</v>
      </c>
      <c r="F409" t="s">
        <v>1304</v>
      </c>
      <c r="G409" t="s">
        <v>77</v>
      </c>
      <c r="H409" t="s">
        <v>78</v>
      </c>
      <c r="I409" t="s">
        <v>1331</v>
      </c>
      <c r="J409" t="s">
        <v>1332</v>
      </c>
      <c r="K409" t="s">
        <v>75</v>
      </c>
      <c r="L409">
        <v>74591</v>
      </c>
      <c r="M409" t="s">
        <v>76</v>
      </c>
      <c r="S409">
        <v>1</v>
      </c>
      <c r="T409">
        <v>1</v>
      </c>
      <c r="U409">
        <v>0</v>
      </c>
      <c r="V409">
        <v>0</v>
      </c>
      <c r="W409">
        <v>41106.625</v>
      </c>
    </row>
    <row r="410" spans="1:24" x14ac:dyDescent="0.45">
      <c r="A410" t="s">
        <v>1303</v>
      </c>
      <c r="B410">
        <v>0</v>
      </c>
      <c r="C410" t="s">
        <v>1631</v>
      </c>
      <c r="D410" t="s">
        <v>1631</v>
      </c>
      <c r="E410" t="s">
        <v>1620</v>
      </c>
      <c r="F410" t="s">
        <v>1304</v>
      </c>
      <c r="G410" t="s">
        <v>77</v>
      </c>
      <c r="H410" t="s">
        <v>78</v>
      </c>
      <c r="I410" t="s">
        <v>1333</v>
      </c>
      <c r="J410" t="s">
        <v>77</v>
      </c>
      <c r="K410" t="s">
        <v>75</v>
      </c>
      <c r="L410">
        <v>30200</v>
      </c>
      <c r="M410" t="s">
        <v>76</v>
      </c>
      <c r="U410">
        <v>0</v>
      </c>
      <c r="V410">
        <v>0</v>
      </c>
      <c r="W410">
        <v>41106.625</v>
      </c>
    </row>
    <row r="411" spans="1:24" x14ac:dyDescent="0.45">
      <c r="A411" t="s">
        <v>1303</v>
      </c>
      <c r="B411">
        <v>0</v>
      </c>
      <c r="C411" t="s">
        <v>1631</v>
      </c>
      <c r="D411" t="s">
        <v>1631</v>
      </c>
      <c r="E411" t="s">
        <v>1620</v>
      </c>
      <c r="F411" t="s">
        <v>1304</v>
      </c>
      <c r="G411" t="s">
        <v>77</v>
      </c>
      <c r="H411" t="s">
        <v>78</v>
      </c>
      <c r="I411" t="s">
        <v>1334</v>
      </c>
      <c r="J411" t="s">
        <v>77</v>
      </c>
      <c r="K411" t="s">
        <v>75</v>
      </c>
      <c r="L411">
        <v>24400</v>
      </c>
      <c r="M411" t="s">
        <v>76</v>
      </c>
      <c r="Q411">
        <v>1</v>
      </c>
      <c r="U411">
        <v>0</v>
      </c>
      <c r="V411">
        <v>0</v>
      </c>
      <c r="W411">
        <v>41106.625</v>
      </c>
    </row>
    <row r="412" spans="1:24" x14ac:dyDescent="0.45">
      <c r="A412" t="s">
        <v>1303</v>
      </c>
      <c r="B412">
        <v>0</v>
      </c>
      <c r="C412" t="s">
        <v>1631</v>
      </c>
      <c r="D412" t="s">
        <v>1631</v>
      </c>
      <c r="E412" t="s">
        <v>1620</v>
      </c>
      <c r="F412" t="s">
        <v>1304</v>
      </c>
      <c r="G412" t="s">
        <v>77</v>
      </c>
      <c r="H412" t="s">
        <v>78</v>
      </c>
      <c r="I412" t="s">
        <v>1335</v>
      </c>
      <c r="J412" t="s">
        <v>77</v>
      </c>
      <c r="K412" t="s">
        <v>75</v>
      </c>
      <c r="L412">
        <v>45175</v>
      </c>
      <c r="M412" t="s">
        <v>76</v>
      </c>
      <c r="U412">
        <v>0</v>
      </c>
      <c r="V412">
        <v>0</v>
      </c>
      <c r="W412">
        <v>41106.625</v>
      </c>
    </row>
    <row r="413" spans="1:24" x14ac:dyDescent="0.45">
      <c r="A413" t="s">
        <v>1303</v>
      </c>
      <c r="B413">
        <v>0</v>
      </c>
      <c r="C413" t="s">
        <v>1631</v>
      </c>
      <c r="D413" t="s">
        <v>1631</v>
      </c>
      <c r="E413" t="s">
        <v>1620</v>
      </c>
      <c r="F413" t="s">
        <v>1304</v>
      </c>
      <c r="G413" t="s">
        <v>77</v>
      </c>
      <c r="H413" t="s">
        <v>78</v>
      </c>
      <c r="I413" t="s">
        <v>1336</v>
      </c>
      <c r="J413" t="s">
        <v>77</v>
      </c>
      <c r="K413" t="s">
        <v>75</v>
      </c>
      <c r="L413">
        <v>45175</v>
      </c>
      <c r="M413" t="s">
        <v>76</v>
      </c>
      <c r="U413">
        <v>0</v>
      </c>
      <c r="V413">
        <v>0</v>
      </c>
      <c r="W413">
        <v>41106.625</v>
      </c>
    </row>
    <row r="414" spans="1:24" x14ac:dyDescent="0.45">
      <c r="A414" t="s">
        <v>1303</v>
      </c>
      <c r="B414">
        <v>0</v>
      </c>
      <c r="C414" t="s">
        <v>1631</v>
      </c>
      <c r="D414" t="s">
        <v>1631</v>
      </c>
      <c r="E414" t="s">
        <v>1620</v>
      </c>
      <c r="F414" t="s">
        <v>1304</v>
      </c>
      <c r="G414" t="s">
        <v>77</v>
      </c>
      <c r="H414" t="s">
        <v>78</v>
      </c>
      <c r="I414" t="s">
        <v>1337</v>
      </c>
      <c r="J414" t="s">
        <v>77</v>
      </c>
      <c r="K414" t="s">
        <v>75</v>
      </c>
      <c r="L414">
        <v>40000</v>
      </c>
      <c r="M414" t="s">
        <v>76</v>
      </c>
      <c r="Q414">
        <v>1</v>
      </c>
      <c r="T414">
        <v>1</v>
      </c>
      <c r="U414">
        <v>0</v>
      </c>
      <c r="V414">
        <v>0</v>
      </c>
      <c r="W414">
        <v>41106.625</v>
      </c>
    </row>
    <row r="415" spans="1:24" x14ac:dyDescent="0.45">
      <c r="A415" t="s">
        <v>1303</v>
      </c>
      <c r="B415">
        <v>0</v>
      </c>
      <c r="C415" t="s">
        <v>1631</v>
      </c>
      <c r="D415" t="s">
        <v>1631</v>
      </c>
      <c r="E415" t="s">
        <v>1620</v>
      </c>
      <c r="F415" t="s">
        <v>1304</v>
      </c>
      <c r="G415" t="s">
        <v>77</v>
      </c>
      <c r="H415" t="s">
        <v>78</v>
      </c>
      <c r="I415" t="s">
        <v>1338</v>
      </c>
      <c r="J415" t="s">
        <v>77</v>
      </c>
      <c r="K415" t="s">
        <v>75</v>
      </c>
      <c r="L415">
        <v>39312</v>
      </c>
      <c r="M415" t="s">
        <v>76</v>
      </c>
      <c r="Q415">
        <v>1</v>
      </c>
      <c r="S415">
        <v>1</v>
      </c>
      <c r="U415">
        <v>0</v>
      </c>
      <c r="V415">
        <v>0</v>
      </c>
      <c r="W415">
        <v>41106.625</v>
      </c>
    </row>
    <row r="416" spans="1:24" x14ac:dyDescent="0.45">
      <c r="A416" t="s">
        <v>1303</v>
      </c>
      <c r="B416">
        <v>1</v>
      </c>
      <c r="C416" t="s">
        <v>1631</v>
      </c>
      <c r="D416" t="s">
        <v>1631</v>
      </c>
      <c r="E416" t="s">
        <v>1620</v>
      </c>
      <c r="F416" t="s">
        <v>1304</v>
      </c>
      <c r="G416" t="s">
        <v>1188</v>
      </c>
      <c r="H416" t="s">
        <v>78</v>
      </c>
      <c r="I416" t="s">
        <v>1339</v>
      </c>
      <c r="J416" t="s">
        <v>77</v>
      </c>
      <c r="K416" t="s">
        <v>75</v>
      </c>
      <c r="L416">
        <v>30000</v>
      </c>
      <c r="M416" t="s">
        <v>76</v>
      </c>
      <c r="N416">
        <v>41106.625</v>
      </c>
      <c r="Q416">
        <v>1</v>
      </c>
      <c r="S416">
        <v>1</v>
      </c>
      <c r="T416">
        <v>1</v>
      </c>
      <c r="U416">
        <v>0</v>
      </c>
      <c r="V416">
        <v>0</v>
      </c>
      <c r="W416">
        <v>41106.625</v>
      </c>
      <c r="X416">
        <v>30000</v>
      </c>
    </row>
    <row r="417" spans="1:23" x14ac:dyDescent="0.45">
      <c r="A417" t="s">
        <v>1303</v>
      </c>
      <c r="B417">
        <v>0</v>
      </c>
      <c r="C417" t="s">
        <v>1631</v>
      </c>
      <c r="D417" t="s">
        <v>1631</v>
      </c>
      <c r="E417" t="s">
        <v>1620</v>
      </c>
      <c r="F417" t="s">
        <v>1304</v>
      </c>
      <c r="G417" t="s">
        <v>77</v>
      </c>
      <c r="H417" t="s">
        <v>80</v>
      </c>
      <c r="I417" t="s">
        <v>1340</v>
      </c>
      <c r="J417" t="s">
        <v>77</v>
      </c>
      <c r="K417" t="s">
        <v>75</v>
      </c>
      <c r="L417">
        <v>122625</v>
      </c>
      <c r="M417" t="s">
        <v>76</v>
      </c>
      <c r="U417">
        <v>0</v>
      </c>
      <c r="V417">
        <v>0</v>
      </c>
      <c r="W417">
        <v>74830.5625</v>
      </c>
    </row>
    <row r="418" spans="1:23" x14ac:dyDescent="0.45">
      <c r="A418" t="s">
        <v>1303</v>
      </c>
      <c r="B418">
        <v>0</v>
      </c>
      <c r="C418" t="s">
        <v>1631</v>
      </c>
      <c r="D418" t="s">
        <v>1631</v>
      </c>
      <c r="E418" t="s">
        <v>1620</v>
      </c>
      <c r="F418" t="s">
        <v>1304</v>
      </c>
      <c r="G418" t="s">
        <v>77</v>
      </c>
      <c r="H418" t="s">
        <v>80</v>
      </c>
      <c r="I418" t="s">
        <v>1341</v>
      </c>
      <c r="J418" t="s">
        <v>77</v>
      </c>
      <c r="K418" t="s">
        <v>75</v>
      </c>
      <c r="L418">
        <v>150450</v>
      </c>
      <c r="M418" t="s">
        <v>76</v>
      </c>
      <c r="U418">
        <v>0</v>
      </c>
      <c r="V418">
        <v>0</v>
      </c>
      <c r="W418">
        <v>74830.5625</v>
      </c>
    </row>
    <row r="419" spans="1:23" x14ac:dyDescent="0.45">
      <c r="A419" t="s">
        <v>1303</v>
      </c>
      <c r="B419">
        <v>0</v>
      </c>
      <c r="C419" t="s">
        <v>1631</v>
      </c>
      <c r="D419" t="s">
        <v>1631</v>
      </c>
      <c r="E419" t="s">
        <v>1620</v>
      </c>
      <c r="F419" t="s">
        <v>1304</v>
      </c>
      <c r="G419" t="s">
        <v>77</v>
      </c>
      <c r="H419" t="s">
        <v>80</v>
      </c>
      <c r="I419" t="s">
        <v>1342</v>
      </c>
      <c r="J419" t="s">
        <v>77</v>
      </c>
      <c r="K419" t="s">
        <v>75</v>
      </c>
      <c r="L419">
        <v>38450</v>
      </c>
      <c r="M419" t="s">
        <v>76</v>
      </c>
      <c r="U419">
        <v>0</v>
      </c>
      <c r="V419">
        <v>0</v>
      </c>
      <c r="W419">
        <v>74830.5625</v>
      </c>
    </row>
    <row r="420" spans="1:23" x14ac:dyDescent="0.45">
      <c r="A420" t="s">
        <v>1303</v>
      </c>
      <c r="B420">
        <v>0</v>
      </c>
      <c r="C420" t="s">
        <v>1631</v>
      </c>
      <c r="D420" t="s">
        <v>1631</v>
      </c>
      <c r="E420" t="s">
        <v>1620</v>
      </c>
      <c r="F420" t="s">
        <v>1304</v>
      </c>
      <c r="G420" t="s">
        <v>77</v>
      </c>
      <c r="H420" t="s">
        <v>80</v>
      </c>
      <c r="I420" t="s">
        <v>1343</v>
      </c>
      <c r="J420" t="s">
        <v>77</v>
      </c>
      <c r="K420" t="s">
        <v>75</v>
      </c>
      <c r="L420">
        <v>26850</v>
      </c>
      <c r="M420" t="s">
        <v>76</v>
      </c>
      <c r="U420">
        <v>0</v>
      </c>
      <c r="V420">
        <v>0</v>
      </c>
      <c r="W420">
        <v>74830.5625</v>
      </c>
    </row>
    <row r="421" spans="1:23" x14ac:dyDescent="0.45">
      <c r="A421" t="s">
        <v>1303</v>
      </c>
      <c r="B421">
        <v>0</v>
      </c>
      <c r="C421" t="s">
        <v>1631</v>
      </c>
      <c r="D421" t="s">
        <v>1631</v>
      </c>
      <c r="E421" t="s">
        <v>1620</v>
      </c>
      <c r="F421" t="s">
        <v>1304</v>
      </c>
      <c r="G421" t="s">
        <v>77</v>
      </c>
      <c r="H421" t="s">
        <v>80</v>
      </c>
      <c r="I421" t="s">
        <v>1344</v>
      </c>
      <c r="J421" t="s">
        <v>77</v>
      </c>
      <c r="K421" t="s">
        <v>75</v>
      </c>
      <c r="L421">
        <v>53194</v>
      </c>
      <c r="M421" t="s">
        <v>76</v>
      </c>
      <c r="U421">
        <v>0</v>
      </c>
      <c r="V421">
        <v>0</v>
      </c>
      <c r="W421">
        <v>74830.5625</v>
      </c>
    </row>
    <row r="422" spans="1:23" x14ac:dyDescent="0.45">
      <c r="A422" t="s">
        <v>1303</v>
      </c>
      <c r="B422">
        <v>0</v>
      </c>
      <c r="C422" t="s">
        <v>1631</v>
      </c>
      <c r="D422" t="s">
        <v>1631</v>
      </c>
      <c r="E422" t="s">
        <v>1620</v>
      </c>
      <c r="F422" t="s">
        <v>1304</v>
      </c>
      <c r="G422" t="s">
        <v>77</v>
      </c>
      <c r="H422" t="s">
        <v>80</v>
      </c>
      <c r="I422" t="s">
        <v>1345</v>
      </c>
      <c r="J422" t="s">
        <v>1346</v>
      </c>
      <c r="K422" t="s">
        <v>75</v>
      </c>
      <c r="L422">
        <v>149900</v>
      </c>
      <c r="M422" t="s">
        <v>76</v>
      </c>
      <c r="U422">
        <v>0</v>
      </c>
      <c r="V422">
        <v>0</v>
      </c>
      <c r="W422">
        <v>74830.5625</v>
      </c>
    </row>
    <row r="423" spans="1:23" x14ac:dyDescent="0.45">
      <c r="A423" t="s">
        <v>1303</v>
      </c>
      <c r="B423">
        <v>0</v>
      </c>
      <c r="C423" t="s">
        <v>1631</v>
      </c>
      <c r="D423" t="s">
        <v>1631</v>
      </c>
      <c r="E423" t="s">
        <v>1620</v>
      </c>
      <c r="F423" t="s">
        <v>1304</v>
      </c>
      <c r="G423" t="s">
        <v>77</v>
      </c>
      <c r="H423" t="s">
        <v>80</v>
      </c>
      <c r="I423" t="s">
        <v>1347</v>
      </c>
      <c r="J423" t="s">
        <v>77</v>
      </c>
      <c r="K423" t="s">
        <v>75</v>
      </c>
      <c r="L423">
        <v>12000</v>
      </c>
      <c r="M423" t="s">
        <v>76</v>
      </c>
      <c r="U423">
        <v>0</v>
      </c>
      <c r="V423">
        <v>0</v>
      </c>
      <c r="W423">
        <v>74830.5625</v>
      </c>
    </row>
    <row r="424" spans="1:23" x14ac:dyDescent="0.45">
      <c r="A424" t="s">
        <v>1303</v>
      </c>
      <c r="B424">
        <v>0</v>
      </c>
      <c r="C424" t="s">
        <v>1631</v>
      </c>
      <c r="D424" t="s">
        <v>1631</v>
      </c>
      <c r="E424" t="s">
        <v>1620</v>
      </c>
      <c r="F424" t="s">
        <v>1304</v>
      </c>
      <c r="G424" t="s">
        <v>77</v>
      </c>
      <c r="H424" t="s">
        <v>80</v>
      </c>
      <c r="I424" t="s">
        <v>1348</v>
      </c>
      <c r="J424" t="s">
        <v>77</v>
      </c>
      <c r="K424" t="s">
        <v>75</v>
      </c>
      <c r="L424">
        <v>45175.5</v>
      </c>
      <c r="M424" t="s">
        <v>76</v>
      </c>
      <c r="U424">
        <v>0</v>
      </c>
      <c r="V424">
        <v>0</v>
      </c>
      <c r="W424">
        <v>74830.5625</v>
      </c>
    </row>
    <row r="425" spans="1:23" x14ac:dyDescent="0.45">
      <c r="A425" t="s">
        <v>1303</v>
      </c>
      <c r="B425">
        <v>0</v>
      </c>
      <c r="C425" t="s">
        <v>1631</v>
      </c>
      <c r="D425" t="s">
        <v>1631</v>
      </c>
      <c r="E425" t="s">
        <v>1620</v>
      </c>
      <c r="F425" t="s">
        <v>1304</v>
      </c>
      <c r="G425" t="s">
        <v>77</v>
      </c>
      <c r="H425" t="s">
        <v>79</v>
      </c>
      <c r="I425" t="s">
        <v>1349</v>
      </c>
      <c r="J425" t="s">
        <v>77</v>
      </c>
      <c r="K425" t="s">
        <v>75</v>
      </c>
      <c r="L425">
        <v>23000</v>
      </c>
      <c r="M425" t="s">
        <v>76</v>
      </c>
      <c r="U425">
        <v>0</v>
      </c>
      <c r="V425">
        <v>0</v>
      </c>
      <c r="W425">
        <v>30763.934000000001</v>
      </c>
    </row>
    <row r="426" spans="1:23" x14ac:dyDescent="0.45">
      <c r="A426" t="s">
        <v>1303</v>
      </c>
      <c r="B426">
        <v>0</v>
      </c>
      <c r="C426" t="s">
        <v>1631</v>
      </c>
      <c r="D426" t="s">
        <v>1631</v>
      </c>
      <c r="E426" t="s">
        <v>1620</v>
      </c>
      <c r="F426" t="s">
        <v>1304</v>
      </c>
      <c r="G426" t="s">
        <v>77</v>
      </c>
      <c r="H426" t="s">
        <v>79</v>
      </c>
      <c r="I426" t="s">
        <v>1350</v>
      </c>
      <c r="J426" t="s">
        <v>77</v>
      </c>
      <c r="K426" t="s">
        <v>75</v>
      </c>
      <c r="L426">
        <v>20000</v>
      </c>
      <c r="M426" t="s">
        <v>76</v>
      </c>
      <c r="U426">
        <v>0</v>
      </c>
      <c r="V426">
        <v>0</v>
      </c>
      <c r="W426">
        <v>30763.934000000001</v>
      </c>
    </row>
    <row r="427" spans="1:23" x14ac:dyDescent="0.45">
      <c r="A427" t="s">
        <v>1303</v>
      </c>
      <c r="B427">
        <v>0</v>
      </c>
      <c r="C427" t="s">
        <v>1631</v>
      </c>
      <c r="D427" t="s">
        <v>1631</v>
      </c>
      <c r="E427" t="s">
        <v>1620</v>
      </c>
      <c r="F427" t="s">
        <v>1304</v>
      </c>
      <c r="G427" t="s">
        <v>77</v>
      </c>
      <c r="H427" t="s">
        <v>79</v>
      </c>
      <c r="I427" t="s">
        <v>1351</v>
      </c>
      <c r="J427" t="s">
        <v>77</v>
      </c>
      <c r="K427" t="s">
        <v>75</v>
      </c>
      <c r="L427">
        <v>30000</v>
      </c>
      <c r="M427" t="s">
        <v>76</v>
      </c>
      <c r="U427">
        <v>0</v>
      </c>
      <c r="V427">
        <v>0</v>
      </c>
      <c r="W427">
        <v>30763.934000000001</v>
      </c>
    </row>
    <row r="428" spans="1:23" x14ac:dyDescent="0.45">
      <c r="A428" t="s">
        <v>1303</v>
      </c>
      <c r="B428">
        <v>0</v>
      </c>
      <c r="C428" t="s">
        <v>1631</v>
      </c>
      <c r="D428" t="s">
        <v>1631</v>
      </c>
      <c r="E428" t="s">
        <v>1620</v>
      </c>
      <c r="F428" t="s">
        <v>1304</v>
      </c>
      <c r="G428" t="s">
        <v>77</v>
      </c>
      <c r="H428" t="s">
        <v>79</v>
      </c>
      <c r="I428" t="s">
        <v>1352</v>
      </c>
      <c r="J428" t="s">
        <v>77</v>
      </c>
      <c r="K428" t="s">
        <v>75</v>
      </c>
      <c r="L428">
        <v>27000</v>
      </c>
      <c r="M428" t="s">
        <v>76</v>
      </c>
      <c r="U428">
        <v>0</v>
      </c>
      <c r="V428">
        <v>0</v>
      </c>
      <c r="W428">
        <v>30763.934000000001</v>
      </c>
    </row>
    <row r="429" spans="1:23" x14ac:dyDescent="0.45">
      <c r="A429" t="s">
        <v>1303</v>
      </c>
      <c r="B429">
        <v>0</v>
      </c>
      <c r="C429" t="s">
        <v>1631</v>
      </c>
      <c r="D429" t="s">
        <v>1631</v>
      </c>
      <c r="E429" t="s">
        <v>1620</v>
      </c>
      <c r="F429" t="s">
        <v>1304</v>
      </c>
      <c r="G429" t="s">
        <v>77</v>
      </c>
      <c r="H429" t="s">
        <v>79</v>
      </c>
      <c r="I429" t="s">
        <v>1353</v>
      </c>
      <c r="J429" t="s">
        <v>1354</v>
      </c>
      <c r="K429" t="s">
        <v>75</v>
      </c>
      <c r="L429">
        <v>29300</v>
      </c>
      <c r="M429" t="s">
        <v>76</v>
      </c>
      <c r="O429">
        <v>1</v>
      </c>
      <c r="S429">
        <v>1</v>
      </c>
      <c r="U429">
        <v>29300</v>
      </c>
      <c r="V429">
        <v>0</v>
      </c>
      <c r="W429">
        <v>30763.934000000001</v>
      </c>
    </row>
    <row r="430" spans="1:23" x14ac:dyDescent="0.45">
      <c r="A430" t="s">
        <v>1303</v>
      </c>
      <c r="B430">
        <v>0</v>
      </c>
      <c r="C430" t="s">
        <v>1631</v>
      </c>
      <c r="D430" t="s">
        <v>1631</v>
      </c>
      <c r="E430" t="s">
        <v>1620</v>
      </c>
      <c r="F430" t="s">
        <v>1304</v>
      </c>
      <c r="G430" t="s">
        <v>77</v>
      </c>
      <c r="H430" t="s">
        <v>79</v>
      </c>
      <c r="I430" t="s">
        <v>1355</v>
      </c>
      <c r="J430" t="s">
        <v>1356</v>
      </c>
      <c r="K430" t="s">
        <v>75</v>
      </c>
      <c r="L430">
        <v>34700</v>
      </c>
      <c r="M430" t="s">
        <v>76</v>
      </c>
      <c r="O430">
        <v>1</v>
      </c>
      <c r="S430">
        <v>1</v>
      </c>
      <c r="U430">
        <v>34700</v>
      </c>
      <c r="V430">
        <v>0</v>
      </c>
      <c r="W430">
        <v>30763.934000000001</v>
      </c>
    </row>
    <row r="431" spans="1:23" x14ac:dyDescent="0.45">
      <c r="A431" t="s">
        <v>1303</v>
      </c>
      <c r="B431">
        <v>0</v>
      </c>
      <c r="C431" t="s">
        <v>1631</v>
      </c>
      <c r="D431" t="s">
        <v>1631</v>
      </c>
      <c r="E431" t="s">
        <v>1620</v>
      </c>
      <c r="F431" t="s">
        <v>1304</v>
      </c>
      <c r="G431" t="s">
        <v>77</v>
      </c>
      <c r="H431" t="s">
        <v>79</v>
      </c>
      <c r="I431" t="s">
        <v>1357</v>
      </c>
      <c r="J431" t="s">
        <v>77</v>
      </c>
      <c r="K431" t="s">
        <v>75</v>
      </c>
      <c r="L431">
        <v>29508.2</v>
      </c>
      <c r="M431" t="s">
        <v>76</v>
      </c>
      <c r="S431">
        <v>1</v>
      </c>
      <c r="U431">
        <v>0</v>
      </c>
      <c r="V431">
        <v>0</v>
      </c>
      <c r="W431">
        <v>30763.934000000001</v>
      </c>
    </row>
    <row r="432" spans="1:23" x14ac:dyDescent="0.45">
      <c r="A432" t="s">
        <v>1303</v>
      </c>
      <c r="B432">
        <v>0</v>
      </c>
      <c r="C432" t="s">
        <v>1631</v>
      </c>
      <c r="D432" t="s">
        <v>1631</v>
      </c>
      <c r="E432" t="s">
        <v>1620</v>
      </c>
      <c r="F432" t="s">
        <v>1304</v>
      </c>
      <c r="G432" t="s">
        <v>77</v>
      </c>
      <c r="H432" t="s">
        <v>79</v>
      </c>
      <c r="I432" t="s">
        <v>1358</v>
      </c>
      <c r="J432" t="s">
        <v>77</v>
      </c>
      <c r="K432" t="s">
        <v>75</v>
      </c>
      <c r="L432">
        <v>44000</v>
      </c>
      <c r="M432" t="s">
        <v>76</v>
      </c>
      <c r="U432">
        <v>0</v>
      </c>
      <c r="V432">
        <v>0</v>
      </c>
      <c r="W432">
        <v>30763.934000000001</v>
      </c>
    </row>
    <row r="433" spans="1:24" x14ac:dyDescent="0.45">
      <c r="A433" t="s">
        <v>1303</v>
      </c>
      <c r="B433">
        <v>0</v>
      </c>
      <c r="C433" t="s">
        <v>1631</v>
      </c>
      <c r="D433" t="s">
        <v>1631</v>
      </c>
      <c r="E433" t="s">
        <v>1620</v>
      </c>
      <c r="F433" t="s">
        <v>1304</v>
      </c>
      <c r="G433" t="s">
        <v>77</v>
      </c>
      <c r="H433" t="s">
        <v>79</v>
      </c>
      <c r="I433" t="s">
        <v>1359</v>
      </c>
      <c r="J433" t="s">
        <v>77</v>
      </c>
      <c r="K433" t="s">
        <v>75</v>
      </c>
      <c r="L433">
        <v>44000</v>
      </c>
      <c r="M433" t="s">
        <v>76</v>
      </c>
      <c r="U433">
        <v>0</v>
      </c>
      <c r="V433">
        <v>0</v>
      </c>
      <c r="W433">
        <v>30763.934000000001</v>
      </c>
    </row>
    <row r="434" spans="1:24" x14ac:dyDescent="0.45">
      <c r="A434" t="s">
        <v>1303</v>
      </c>
      <c r="B434">
        <v>1</v>
      </c>
      <c r="C434" t="s">
        <v>1631</v>
      </c>
      <c r="D434" t="s">
        <v>1631</v>
      </c>
      <c r="E434" t="s">
        <v>1620</v>
      </c>
      <c r="F434" t="s">
        <v>1304</v>
      </c>
      <c r="G434" t="s">
        <v>1360</v>
      </c>
      <c r="H434" t="s">
        <v>79</v>
      </c>
      <c r="I434" t="s">
        <v>1361</v>
      </c>
      <c r="J434" t="s">
        <v>77</v>
      </c>
      <c r="K434" t="s">
        <v>75</v>
      </c>
      <c r="L434">
        <v>26131.14</v>
      </c>
      <c r="M434" t="s">
        <v>76</v>
      </c>
      <c r="N434">
        <v>30763.934000000001</v>
      </c>
      <c r="U434">
        <v>0</v>
      </c>
      <c r="V434">
        <v>0</v>
      </c>
      <c r="W434">
        <v>30763.934000000001</v>
      </c>
      <c r="X434">
        <v>26131.14</v>
      </c>
    </row>
    <row r="435" spans="1:24" x14ac:dyDescent="0.45">
      <c r="A435" t="s">
        <v>1303</v>
      </c>
      <c r="B435">
        <v>0</v>
      </c>
      <c r="C435" t="s">
        <v>1631</v>
      </c>
      <c r="D435" t="s">
        <v>1631</v>
      </c>
      <c r="E435" t="s">
        <v>1620</v>
      </c>
      <c r="F435" t="s">
        <v>1304</v>
      </c>
      <c r="G435" t="s">
        <v>77</v>
      </c>
      <c r="H435" t="s">
        <v>878</v>
      </c>
      <c r="I435" t="s">
        <v>1362</v>
      </c>
      <c r="J435" t="s">
        <v>77</v>
      </c>
      <c r="K435" t="s">
        <v>75</v>
      </c>
      <c r="L435">
        <v>68510.64</v>
      </c>
      <c r="M435" t="s">
        <v>76</v>
      </c>
      <c r="P435">
        <v>1</v>
      </c>
      <c r="U435">
        <v>0</v>
      </c>
      <c r="V435">
        <v>0</v>
      </c>
      <c r="W435">
        <v>634941.55293500016</v>
      </c>
    </row>
    <row r="436" spans="1:24" x14ac:dyDescent="0.45">
      <c r="A436" t="s">
        <v>1303</v>
      </c>
      <c r="B436">
        <v>0</v>
      </c>
      <c r="C436" t="s">
        <v>1631</v>
      </c>
      <c r="D436" t="s">
        <v>1631</v>
      </c>
      <c r="E436" t="s">
        <v>1620</v>
      </c>
      <c r="F436" t="s">
        <v>1304</v>
      </c>
      <c r="G436" t="s">
        <v>77</v>
      </c>
      <c r="H436" t="s">
        <v>878</v>
      </c>
      <c r="I436" t="s">
        <v>1363</v>
      </c>
      <c r="J436" t="s">
        <v>77</v>
      </c>
      <c r="K436" t="s">
        <v>75</v>
      </c>
      <c r="L436">
        <v>71261.91</v>
      </c>
      <c r="M436" t="s">
        <v>76</v>
      </c>
      <c r="P436">
        <v>1</v>
      </c>
      <c r="U436">
        <v>0</v>
      </c>
      <c r="V436">
        <v>0</v>
      </c>
      <c r="W436">
        <v>634941.55293500016</v>
      </c>
    </row>
    <row r="437" spans="1:24" x14ac:dyDescent="0.45">
      <c r="A437" t="s">
        <v>1303</v>
      </c>
      <c r="B437">
        <v>0</v>
      </c>
      <c r="C437" t="s">
        <v>1631</v>
      </c>
      <c r="D437" t="s">
        <v>1631</v>
      </c>
      <c r="E437" t="s">
        <v>1620</v>
      </c>
      <c r="F437" t="s">
        <v>1304</v>
      </c>
      <c r="G437" t="s">
        <v>77</v>
      </c>
      <c r="H437" t="s">
        <v>878</v>
      </c>
      <c r="I437" t="s">
        <v>1364</v>
      </c>
      <c r="J437" t="s">
        <v>77</v>
      </c>
      <c r="K437" t="s">
        <v>75</v>
      </c>
      <c r="L437">
        <v>72945.48</v>
      </c>
      <c r="M437" t="s">
        <v>76</v>
      </c>
      <c r="P437">
        <v>1</v>
      </c>
      <c r="U437">
        <v>0</v>
      </c>
      <c r="V437">
        <v>0</v>
      </c>
      <c r="W437">
        <v>634941.55293500016</v>
      </c>
    </row>
    <row r="438" spans="1:24" x14ac:dyDescent="0.45">
      <c r="A438" t="s">
        <v>1303</v>
      </c>
      <c r="B438">
        <v>0</v>
      </c>
      <c r="C438" t="s">
        <v>1631</v>
      </c>
      <c r="D438" t="s">
        <v>1631</v>
      </c>
      <c r="E438" t="s">
        <v>1620</v>
      </c>
      <c r="F438" t="s">
        <v>1304</v>
      </c>
      <c r="G438" t="s">
        <v>77</v>
      </c>
      <c r="H438" t="s">
        <v>878</v>
      </c>
      <c r="I438" t="s">
        <v>1316</v>
      </c>
      <c r="J438" t="s">
        <v>1317</v>
      </c>
      <c r="K438" t="s">
        <v>75</v>
      </c>
      <c r="L438">
        <v>76090.393479999999</v>
      </c>
      <c r="M438" t="s">
        <v>76</v>
      </c>
      <c r="U438">
        <v>0</v>
      </c>
      <c r="V438">
        <v>0</v>
      </c>
      <c r="W438">
        <v>634941.55293500016</v>
      </c>
    </row>
    <row r="439" spans="1:24" x14ac:dyDescent="0.45">
      <c r="A439" t="s">
        <v>1303</v>
      </c>
      <c r="B439">
        <v>0</v>
      </c>
      <c r="C439" t="s">
        <v>1631</v>
      </c>
      <c r="D439" t="s">
        <v>1631</v>
      </c>
      <c r="E439" t="s">
        <v>1620</v>
      </c>
      <c r="F439" t="s">
        <v>1304</v>
      </c>
      <c r="G439" t="s">
        <v>77</v>
      </c>
      <c r="H439" t="s">
        <v>878</v>
      </c>
      <c r="I439" t="s">
        <v>1365</v>
      </c>
      <c r="J439" t="s">
        <v>77</v>
      </c>
      <c r="K439" t="s">
        <v>75</v>
      </c>
      <c r="L439">
        <v>1270171</v>
      </c>
      <c r="M439" t="s">
        <v>76</v>
      </c>
      <c r="U439">
        <v>0</v>
      </c>
      <c r="V439">
        <v>0</v>
      </c>
      <c r="W439">
        <v>634941.55293500016</v>
      </c>
    </row>
    <row r="440" spans="1:24" x14ac:dyDescent="0.45">
      <c r="A440" t="s">
        <v>1303</v>
      </c>
      <c r="B440">
        <v>0</v>
      </c>
      <c r="C440" t="s">
        <v>1631</v>
      </c>
      <c r="D440" t="s">
        <v>1631</v>
      </c>
      <c r="E440" t="s">
        <v>1620</v>
      </c>
      <c r="F440" t="s">
        <v>1304</v>
      </c>
      <c r="G440" t="s">
        <v>77</v>
      </c>
      <c r="H440" t="s">
        <v>878</v>
      </c>
      <c r="I440" t="s">
        <v>1366</v>
      </c>
      <c r="J440" t="s">
        <v>77</v>
      </c>
      <c r="K440" t="s">
        <v>75</v>
      </c>
      <c r="L440">
        <v>1125191</v>
      </c>
      <c r="M440" t="s">
        <v>76</v>
      </c>
      <c r="U440">
        <v>0</v>
      </c>
      <c r="V440">
        <v>0</v>
      </c>
      <c r="W440">
        <v>634941.55293500016</v>
      </c>
    </row>
    <row r="441" spans="1:24" x14ac:dyDescent="0.45">
      <c r="A441" t="s">
        <v>1303</v>
      </c>
      <c r="B441">
        <v>0</v>
      </c>
      <c r="C441" t="s">
        <v>1631</v>
      </c>
      <c r="D441" t="s">
        <v>1631</v>
      </c>
      <c r="E441" t="s">
        <v>1620</v>
      </c>
      <c r="F441" t="s">
        <v>1304</v>
      </c>
      <c r="G441" t="s">
        <v>77</v>
      </c>
      <c r="H441" t="s">
        <v>878</v>
      </c>
      <c r="I441" t="s">
        <v>1367</v>
      </c>
      <c r="J441" t="s">
        <v>77</v>
      </c>
      <c r="K441" t="s">
        <v>75</v>
      </c>
      <c r="L441">
        <v>1270171</v>
      </c>
      <c r="M441" t="s">
        <v>76</v>
      </c>
      <c r="U441">
        <v>0</v>
      </c>
      <c r="V441">
        <v>0</v>
      </c>
      <c r="W441">
        <v>634941.55293500016</v>
      </c>
    </row>
    <row r="442" spans="1:24" x14ac:dyDescent="0.45">
      <c r="A442" t="s">
        <v>1303</v>
      </c>
      <c r="B442">
        <v>0</v>
      </c>
      <c r="C442" t="s">
        <v>1631</v>
      </c>
      <c r="D442" t="s">
        <v>1631</v>
      </c>
      <c r="E442" t="s">
        <v>1620</v>
      </c>
      <c r="F442" t="s">
        <v>1304</v>
      </c>
      <c r="G442" t="s">
        <v>77</v>
      </c>
      <c r="H442" t="s">
        <v>878</v>
      </c>
      <c r="I442" t="s">
        <v>1368</v>
      </c>
      <c r="J442" t="s">
        <v>77</v>
      </c>
      <c r="K442" t="s">
        <v>75</v>
      </c>
      <c r="L442">
        <v>1125191</v>
      </c>
      <c r="M442" t="s">
        <v>76</v>
      </c>
      <c r="U442">
        <v>0</v>
      </c>
      <c r="V442">
        <v>0</v>
      </c>
      <c r="W442">
        <v>634941.55293500016</v>
      </c>
    </row>
    <row r="443" spans="1:24" x14ac:dyDescent="0.45">
      <c r="A443" t="s">
        <v>1303</v>
      </c>
      <c r="B443">
        <v>1</v>
      </c>
      <c r="C443" t="s">
        <v>1631</v>
      </c>
      <c r="D443" t="s">
        <v>1631</v>
      </c>
      <c r="E443" t="s">
        <v>1620</v>
      </c>
      <c r="F443" t="s">
        <v>1304</v>
      </c>
      <c r="G443" t="s">
        <v>1369</v>
      </c>
      <c r="H443" t="s">
        <v>857</v>
      </c>
      <c r="I443" t="s">
        <v>1370</v>
      </c>
      <c r="J443" t="s">
        <v>77</v>
      </c>
      <c r="K443" t="s">
        <v>75</v>
      </c>
      <c r="L443">
        <v>12000</v>
      </c>
      <c r="M443" t="s">
        <v>76</v>
      </c>
      <c r="N443">
        <v>12000</v>
      </c>
      <c r="U443">
        <v>0</v>
      </c>
      <c r="V443">
        <v>0</v>
      </c>
      <c r="W443">
        <v>12000</v>
      </c>
      <c r="X443">
        <v>12000</v>
      </c>
    </row>
    <row r="444" spans="1:24" x14ac:dyDescent="0.45">
      <c r="A444" t="s">
        <v>1303</v>
      </c>
      <c r="B444">
        <v>1</v>
      </c>
      <c r="C444" t="s">
        <v>1631</v>
      </c>
      <c r="D444" t="s">
        <v>1631</v>
      </c>
      <c r="E444" t="s">
        <v>1620</v>
      </c>
      <c r="F444" t="s">
        <v>1304</v>
      </c>
      <c r="G444" t="s">
        <v>1371</v>
      </c>
      <c r="H444" t="s">
        <v>87</v>
      </c>
      <c r="I444" t="s">
        <v>1372</v>
      </c>
      <c r="J444" t="s">
        <v>77</v>
      </c>
      <c r="K444" t="s">
        <v>75</v>
      </c>
      <c r="L444">
        <v>32215</v>
      </c>
      <c r="M444" t="s">
        <v>76</v>
      </c>
      <c r="N444">
        <v>32215</v>
      </c>
      <c r="U444">
        <v>0</v>
      </c>
      <c r="V444">
        <v>0</v>
      </c>
      <c r="W444">
        <v>32215</v>
      </c>
      <c r="X444">
        <v>32215</v>
      </c>
    </row>
    <row r="445" spans="1:24" x14ac:dyDescent="0.45">
      <c r="A445" t="s">
        <v>1373</v>
      </c>
      <c r="B445">
        <v>0</v>
      </c>
      <c r="C445" t="s">
        <v>1631</v>
      </c>
      <c r="D445" t="s">
        <v>1631</v>
      </c>
      <c r="E445" t="s">
        <v>1620</v>
      </c>
      <c r="F445" t="s">
        <v>1304</v>
      </c>
      <c r="G445" t="s">
        <v>77</v>
      </c>
      <c r="H445" t="s">
        <v>74</v>
      </c>
      <c r="I445" t="s">
        <v>1374</v>
      </c>
      <c r="J445" t="s">
        <v>77</v>
      </c>
      <c r="K445" t="s">
        <v>75</v>
      </c>
      <c r="L445">
        <v>141755.48000000001</v>
      </c>
      <c r="M445" t="s">
        <v>76</v>
      </c>
      <c r="U445">
        <v>0</v>
      </c>
      <c r="V445">
        <v>0</v>
      </c>
      <c r="W445">
        <v>145939.16</v>
      </c>
    </row>
    <row r="446" spans="1:24" x14ac:dyDescent="0.45">
      <c r="A446" t="s">
        <v>1373</v>
      </c>
      <c r="B446">
        <v>1</v>
      </c>
      <c r="C446" t="s">
        <v>1631</v>
      </c>
      <c r="D446" t="s">
        <v>1631</v>
      </c>
      <c r="E446" t="s">
        <v>1620</v>
      </c>
      <c r="F446" t="s">
        <v>1304</v>
      </c>
      <c r="G446" t="s">
        <v>1375</v>
      </c>
      <c r="H446" t="s">
        <v>74</v>
      </c>
      <c r="I446" t="s">
        <v>1376</v>
      </c>
      <c r="J446" t="s">
        <v>77</v>
      </c>
      <c r="K446" t="s">
        <v>75</v>
      </c>
      <c r="L446">
        <v>274817</v>
      </c>
      <c r="M446" t="s">
        <v>76</v>
      </c>
      <c r="N446">
        <v>145939.16</v>
      </c>
      <c r="U446">
        <v>0</v>
      </c>
      <c r="V446">
        <v>0</v>
      </c>
      <c r="W446">
        <v>145939.16</v>
      </c>
      <c r="X446">
        <v>274817</v>
      </c>
    </row>
    <row r="447" spans="1:24" x14ac:dyDescent="0.45">
      <c r="A447" t="s">
        <v>1373</v>
      </c>
      <c r="B447">
        <v>0</v>
      </c>
      <c r="C447" t="s">
        <v>1631</v>
      </c>
      <c r="D447" t="s">
        <v>1631</v>
      </c>
      <c r="E447" t="s">
        <v>1620</v>
      </c>
      <c r="F447" t="s">
        <v>1304</v>
      </c>
      <c r="G447" t="s">
        <v>77</v>
      </c>
      <c r="H447" t="s">
        <v>74</v>
      </c>
      <c r="I447" t="s">
        <v>1377</v>
      </c>
      <c r="J447" t="s">
        <v>77</v>
      </c>
      <c r="K447" t="s">
        <v>75</v>
      </c>
      <c r="L447">
        <v>21245</v>
      </c>
      <c r="M447" t="s">
        <v>76</v>
      </c>
      <c r="U447">
        <v>0</v>
      </c>
      <c r="V447">
        <v>0</v>
      </c>
      <c r="W447">
        <v>145939.16</v>
      </c>
    </row>
    <row r="448" spans="1:24" x14ac:dyDescent="0.45">
      <c r="A448" t="s">
        <v>1373</v>
      </c>
      <c r="B448">
        <v>0</v>
      </c>
      <c r="C448" t="s">
        <v>1631</v>
      </c>
      <c r="D448" t="s">
        <v>1631</v>
      </c>
      <c r="E448" t="s">
        <v>1620</v>
      </c>
      <c r="F448" t="s">
        <v>1304</v>
      </c>
      <c r="G448" t="s">
        <v>77</v>
      </c>
      <c r="H448" t="s">
        <v>78</v>
      </c>
      <c r="I448" t="s">
        <v>1378</v>
      </c>
      <c r="J448" t="s">
        <v>77</v>
      </c>
      <c r="K448" t="s">
        <v>75</v>
      </c>
      <c r="L448">
        <v>25635</v>
      </c>
      <c r="M448" t="s">
        <v>76</v>
      </c>
      <c r="U448">
        <v>0</v>
      </c>
      <c r="V448">
        <v>0</v>
      </c>
      <c r="W448">
        <v>25635</v>
      </c>
    </row>
    <row r="449" spans="1:24" x14ac:dyDescent="0.45">
      <c r="A449" t="s">
        <v>1373</v>
      </c>
      <c r="B449">
        <v>0</v>
      </c>
      <c r="C449" t="s">
        <v>1631</v>
      </c>
      <c r="D449" t="s">
        <v>1631</v>
      </c>
      <c r="E449" t="s">
        <v>1620</v>
      </c>
      <c r="F449" t="s">
        <v>1304</v>
      </c>
      <c r="G449" t="s">
        <v>77</v>
      </c>
      <c r="H449" t="s">
        <v>79</v>
      </c>
      <c r="I449" t="s">
        <v>1379</v>
      </c>
      <c r="J449" t="s">
        <v>77</v>
      </c>
      <c r="K449" t="s">
        <v>75</v>
      </c>
      <c r="L449">
        <v>39140</v>
      </c>
      <c r="M449" t="s">
        <v>76</v>
      </c>
      <c r="S449">
        <v>1</v>
      </c>
      <c r="U449">
        <v>0</v>
      </c>
      <c r="V449">
        <v>0</v>
      </c>
      <c r="W449">
        <v>35451.5</v>
      </c>
    </row>
    <row r="450" spans="1:24" x14ac:dyDescent="0.45">
      <c r="A450" t="s">
        <v>1373</v>
      </c>
      <c r="B450">
        <v>1</v>
      </c>
      <c r="C450" t="s">
        <v>1631</v>
      </c>
      <c r="D450" t="s">
        <v>1631</v>
      </c>
      <c r="E450" t="s">
        <v>1620</v>
      </c>
      <c r="F450" t="s">
        <v>1304</v>
      </c>
      <c r="G450" t="s">
        <v>1360</v>
      </c>
      <c r="H450" t="s">
        <v>79</v>
      </c>
      <c r="I450" t="s">
        <v>1380</v>
      </c>
      <c r="J450" t="s">
        <v>77</v>
      </c>
      <c r="K450" t="s">
        <v>75</v>
      </c>
      <c r="L450">
        <v>31763</v>
      </c>
      <c r="M450" t="s">
        <v>76</v>
      </c>
      <c r="N450">
        <v>35451.5</v>
      </c>
      <c r="U450">
        <v>0</v>
      </c>
      <c r="V450">
        <v>0</v>
      </c>
      <c r="W450">
        <v>35451.5</v>
      </c>
      <c r="X450">
        <v>31763</v>
      </c>
    </row>
    <row r="451" spans="1:24" x14ac:dyDescent="0.45">
      <c r="A451" t="s">
        <v>1373</v>
      </c>
      <c r="B451">
        <v>1</v>
      </c>
      <c r="C451" t="s">
        <v>1631</v>
      </c>
      <c r="D451" t="s">
        <v>1631</v>
      </c>
      <c r="E451" t="s">
        <v>1620</v>
      </c>
      <c r="F451" t="s">
        <v>1304</v>
      </c>
      <c r="G451" t="s">
        <v>1371</v>
      </c>
      <c r="H451" t="s">
        <v>80</v>
      </c>
      <c r="I451" t="s">
        <v>1381</v>
      </c>
      <c r="J451" t="s">
        <v>77</v>
      </c>
      <c r="K451" t="s">
        <v>75</v>
      </c>
      <c r="L451">
        <v>61553</v>
      </c>
      <c r="M451" t="s">
        <v>76</v>
      </c>
      <c r="N451">
        <v>70874</v>
      </c>
      <c r="U451">
        <v>0</v>
      </c>
      <c r="V451">
        <v>0</v>
      </c>
      <c r="W451">
        <v>70874</v>
      </c>
      <c r="X451">
        <v>61553</v>
      </c>
    </row>
    <row r="452" spans="1:24" x14ac:dyDescent="0.45">
      <c r="A452" t="s">
        <v>1373</v>
      </c>
      <c r="B452">
        <v>0</v>
      </c>
      <c r="C452" t="s">
        <v>1631</v>
      </c>
      <c r="D452" t="s">
        <v>1631</v>
      </c>
      <c r="E452" t="s">
        <v>1620</v>
      </c>
      <c r="F452" t="s">
        <v>1304</v>
      </c>
      <c r="G452" t="s">
        <v>77</v>
      </c>
      <c r="H452" t="s">
        <v>80</v>
      </c>
      <c r="I452" t="s">
        <v>1382</v>
      </c>
      <c r="J452" t="s">
        <v>77</v>
      </c>
      <c r="K452" t="s">
        <v>75</v>
      </c>
      <c r="L452">
        <v>75184</v>
      </c>
      <c r="M452" t="s">
        <v>76</v>
      </c>
      <c r="U452">
        <v>0</v>
      </c>
      <c r="V452">
        <v>0</v>
      </c>
      <c r="W452">
        <v>70874</v>
      </c>
    </row>
    <row r="453" spans="1:24" x14ac:dyDescent="0.45">
      <c r="A453" t="s">
        <v>1373</v>
      </c>
      <c r="B453">
        <v>0</v>
      </c>
      <c r="C453" t="s">
        <v>1631</v>
      </c>
      <c r="D453" t="s">
        <v>1631</v>
      </c>
      <c r="E453" t="s">
        <v>1620</v>
      </c>
      <c r="F453" t="s">
        <v>1304</v>
      </c>
      <c r="G453" t="s">
        <v>77</v>
      </c>
      <c r="H453" t="s">
        <v>80</v>
      </c>
      <c r="I453" t="s">
        <v>1383</v>
      </c>
      <c r="J453" t="s">
        <v>77</v>
      </c>
      <c r="K453" t="s">
        <v>75</v>
      </c>
      <c r="L453">
        <v>75885</v>
      </c>
      <c r="M453" t="s">
        <v>76</v>
      </c>
      <c r="U453">
        <v>0</v>
      </c>
      <c r="V453">
        <v>0</v>
      </c>
      <c r="W453">
        <v>70874</v>
      </c>
    </row>
    <row r="454" spans="1:24" x14ac:dyDescent="0.45">
      <c r="A454" t="s">
        <v>1373</v>
      </c>
      <c r="B454">
        <v>0</v>
      </c>
      <c r="C454" t="s">
        <v>1631</v>
      </c>
      <c r="D454" t="s">
        <v>1631</v>
      </c>
      <c r="E454" t="s">
        <v>1620</v>
      </c>
      <c r="F454" t="s">
        <v>1304</v>
      </c>
      <c r="G454" t="s">
        <v>77</v>
      </c>
      <c r="H454" t="s">
        <v>83</v>
      </c>
      <c r="I454" t="s">
        <v>1384</v>
      </c>
      <c r="J454" t="s">
        <v>77</v>
      </c>
      <c r="K454" t="s">
        <v>75</v>
      </c>
      <c r="L454">
        <v>21590</v>
      </c>
      <c r="M454" t="s">
        <v>76</v>
      </c>
      <c r="U454">
        <v>0</v>
      </c>
      <c r="V454">
        <v>0</v>
      </c>
      <c r="W454">
        <v>21590</v>
      </c>
    </row>
    <row r="455" spans="1:24" x14ac:dyDescent="0.45">
      <c r="A455" t="s">
        <v>1373</v>
      </c>
      <c r="B455">
        <v>1</v>
      </c>
      <c r="C455" t="s">
        <v>1631</v>
      </c>
      <c r="D455" t="s">
        <v>1631</v>
      </c>
      <c r="E455" t="s">
        <v>1620</v>
      </c>
      <c r="F455" t="s">
        <v>1304</v>
      </c>
      <c r="G455" t="s">
        <v>1385</v>
      </c>
      <c r="H455" t="s">
        <v>84</v>
      </c>
      <c r="I455" t="s">
        <v>1386</v>
      </c>
      <c r="J455" t="s">
        <v>1387</v>
      </c>
      <c r="K455" t="s">
        <v>75</v>
      </c>
      <c r="L455">
        <v>22767</v>
      </c>
      <c r="M455" t="s">
        <v>76</v>
      </c>
      <c r="N455">
        <v>22767</v>
      </c>
      <c r="U455">
        <v>0</v>
      </c>
      <c r="V455">
        <v>0</v>
      </c>
      <c r="W455">
        <v>22767</v>
      </c>
      <c r="X455">
        <v>22767</v>
      </c>
    </row>
    <row r="456" spans="1:24" x14ac:dyDescent="0.45">
      <c r="A456" t="s">
        <v>1388</v>
      </c>
      <c r="B456">
        <v>0</v>
      </c>
      <c r="C456" t="s">
        <v>1629</v>
      </c>
      <c r="D456" t="s">
        <v>1629</v>
      </c>
      <c r="E456" t="s">
        <v>1625</v>
      </c>
      <c r="F456" t="s">
        <v>542</v>
      </c>
      <c r="G456" t="s">
        <v>77</v>
      </c>
      <c r="H456" t="s">
        <v>74</v>
      </c>
      <c r="I456" t="s">
        <v>1389</v>
      </c>
      <c r="J456" t="s">
        <v>77</v>
      </c>
      <c r="K456" t="s">
        <v>75</v>
      </c>
      <c r="L456">
        <v>693643.72</v>
      </c>
      <c r="M456" t="s">
        <v>76</v>
      </c>
      <c r="O456">
        <v>1</v>
      </c>
      <c r="T456">
        <v>1</v>
      </c>
      <c r="U456">
        <v>693643.72</v>
      </c>
      <c r="V456">
        <v>0</v>
      </c>
      <c r="W456">
        <v>456194.86875000002</v>
      </c>
    </row>
    <row r="457" spans="1:24" x14ac:dyDescent="0.45">
      <c r="A457" t="s">
        <v>1388</v>
      </c>
      <c r="B457">
        <v>0</v>
      </c>
      <c r="C457" t="s">
        <v>1629</v>
      </c>
      <c r="D457" t="s">
        <v>1629</v>
      </c>
      <c r="E457" t="s">
        <v>1625</v>
      </c>
      <c r="F457" t="s">
        <v>542</v>
      </c>
      <c r="G457" t="s">
        <v>77</v>
      </c>
      <c r="H457" t="s">
        <v>74</v>
      </c>
      <c r="I457" t="s">
        <v>1390</v>
      </c>
      <c r="J457" t="s">
        <v>77</v>
      </c>
      <c r="K457" t="s">
        <v>75</v>
      </c>
      <c r="L457">
        <v>761179.23</v>
      </c>
      <c r="M457" t="s">
        <v>76</v>
      </c>
      <c r="O457">
        <v>1</v>
      </c>
      <c r="T457">
        <v>1</v>
      </c>
      <c r="U457">
        <v>761179.23</v>
      </c>
      <c r="V457">
        <v>0</v>
      </c>
      <c r="W457">
        <v>456194.86875000002</v>
      </c>
    </row>
    <row r="458" spans="1:24" x14ac:dyDescent="0.45">
      <c r="A458" t="s">
        <v>1388</v>
      </c>
      <c r="B458">
        <v>0</v>
      </c>
      <c r="C458" t="s">
        <v>1629</v>
      </c>
      <c r="D458" t="s">
        <v>1629</v>
      </c>
      <c r="E458" t="s">
        <v>1625</v>
      </c>
      <c r="F458" t="s">
        <v>542</v>
      </c>
      <c r="G458" t="s">
        <v>77</v>
      </c>
      <c r="H458" t="s">
        <v>74</v>
      </c>
      <c r="I458" t="s">
        <v>1391</v>
      </c>
      <c r="J458" t="s">
        <v>77</v>
      </c>
      <c r="K458" t="s">
        <v>75</v>
      </c>
      <c r="L458">
        <v>689502.57</v>
      </c>
      <c r="M458" t="s">
        <v>76</v>
      </c>
      <c r="O458">
        <v>1</v>
      </c>
      <c r="T458">
        <v>1</v>
      </c>
      <c r="U458">
        <v>689502.57</v>
      </c>
      <c r="V458">
        <v>0</v>
      </c>
      <c r="W458">
        <v>456194.86875000002</v>
      </c>
    </row>
    <row r="459" spans="1:24" x14ac:dyDescent="0.45">
      <c r="A459" t="s">
        <v>1388</v>
      </c>
      <c r="B459">
        <v>0</v>
      </c>
      <c r="C459" t="s">
        <v>1629</v>
      </c>
      <c r="D459" t="s">
        <v>1629</v>
      </c>
      <c r="E459" t="s">
        <v>1625</v>
      </c>
      <c r="F459" t="s">
        <v>542</v>
      </c>
      <c r="G459" t="s">
        <v>77</v>
      </c>
      <c r="H459" t="s">
        <v>74</v>
      </c>
      <c r="I459" t="s">
        <v>1392</v>
      </c>
      <c r="J459" t="s">
        <v>77</v>
      </c>
      <c r="K459" t="s">
        <v>75</v>
      </c>
      <c r="L459">
        <v>699839.43</v>
      </c>
      <c r="M459" t="s">
        <v>76</v>
      </c>
      <c r="O459">
        <v>1</v>
      </c>
      <c r="T459">
        <v>1</v>
      </c>
      <c r="U459">
        <v>699839.43</v>
      </c>
      <c r="V459">
        <v>0</v>
      </c>
      <c r="W459">
        <v>456194.86875000002</v>
      </c>
    </row>
    <row r="460" spans="1:24" x14ac:dyDescent="0.45">
      <c r="A460" t="s">
        <v>1388</v>
      </c>
      <c r="B460">
        <v>1</v>
      </c>
      <c r="C460" t="s">
        <v>1629</v>
      </c>
      <c r="D460" t="s">
        <v>1629</v>
      </c>
      <c r="E460" t="s">
        <v>1625</v>
      </c>
      <c r="F460" t="s">
        <v>542</v>
      </c>
      <c r="G460" t="s">
        <v>1393</v>
      </c>
      <c r="H460" t="s">
        <v>74</v>
      </c>
      <c r="I460" t="s">
        <v>1394</v>
      </c>
      <c r="J460" t="s">
        <v>1395</v>
      </c>
      <c r="K460" t="s">
        <v>75</v>
      </c>
      <c r="L460">
        <v>645364</v>
      </c>
      <c r="M460" t="s">
        <v>76</v>
      </c>
      <c r="N460">
        <v>697905.79</v>
      </c>
      <c r="S460">
        <v>1</v>
      </c>
      <c r="U460">
        <v>0</v>
      </c>
      <c r="V460">
        <v>0</v>
      </c>
      <c r="W460">
        <v>456194.86875000002</v>
      </c>
      <c r="X460">
        <v>645364</v>
      </c>
    </row>
    <row r="461" spans="1:24" x14ac:dyDescent="0.45">
      <c r="A461" t="s">
        <v>1388</v>
      </c>
      <c r="B461">
        <v>0</v>
      </c>
      <c r="C461" t="s">
        <v>1629</v>
      </c>
      <c r="D461" t="s">
        <v>1629</v>
      </c>
      <c r="E461" t="s">
        <v>1625</v>
      </c>
      <c r="F461" t="s">
        <v>542</v>
      </c>
      <c r="G461" t="s">
        <v>77</v>
      </c>
      <c r="H461" t="s">
        <v>74</v>
      </c>
      <c r="I461" t="s">
        <v>1396</v>
      </c>
      <c r="J461" t="s">
        <v>1397</v>
      </c>
      <c r="K461" t="s">
        <v>1330</v>
      </c>
      <c r="L461">
        <v>133910</v>
      </c>
      <c r="M461" t="s">
        <v>76</v>
      </c>
      <c r="U461">
        <v>0</v>
      </c>
      <c r="V461">
        <v>0</v>
      </c>
      <c r="W461">
        <v>456194.86875000002</v>
      </c>
    </row>
    <row r="462" spans="1:24" x14ac:dyDescent="0.45">
      <c r="A462" t="s">
        <v>1388</v>
      </c>
      <c r="B462">
        <v>0</v>
      </c>
      <c r="C462" t="s">
        <v>1629</v>
      </c>
      <c r="D462" t="s">
        <v>1629</v>
      </c>
      <c r="E462" t="s">
        <v>1625</v>
      </c>
      <c r="F462" t="s">
        <v>542</v>
      </c>
      <c r="G462" t="s">
        <v>77</v>
      </c>
      <c r="H462" t="s">
        <v>74</v>
      </c>
      <c r="I462" t="s">
        <v>1398</v>
      </c>
      <c r="J462" t="s">
        <v>1399</v>
      </c>
      <c r="K462" t="s">
        <v>1330</v>
      </c>
      <c r="L462">
        <v>6120</v>
      </c>
      <c r="M462" t="s">
        <v>76</v>
      </c>
      <c r="U462">
        <v>0</v>
      </c>
      <c r="V462">
        <v>0</v>
      </c>
      <c r="W462">
        <v>456194.86875000002</v>
      </c>
    </row>
    <row r="463" spans="1:24" x14ac:dyDescent="0.45">
      <c r="A463" t="s">
        <v>1388</v>
      </c>
      <c r="B463">
        <v>0</v>
      </c>
      <c r="C463" t="s">
        <v>1629</v>
      </c>
      <c r="D463" t="s">
        <v>1629</v>
      </c>
      <c r="E463" t="s">
        <v>1625</v>
      </c>
      <c r="F463" t="s">
        <v>542</v>
      </c>
      <c r="G463" t="s">
        <v>77</v>
      </c>
      <c r="H463" t="s">
        <v>74</v>
      </c>
      <c r="I463" t="s">
        <v>1400</v>
      </c>
      <c r="J463" t="s">
        <v>1401</v>
      </c>
      <c r="K463" t="s">
        <v>1330</v>
      </c>
      <c r="L463">
        <v>20000</v>
      </c>
      <c r="M463" t="s">
        <v>76</v>
      </c>
      <c r="U463">
        <v>0</v>
      </c>
      <c r="V463">
        <v>0</v>
      </c>
      <c r="W463">
        <v>456194.86875000002</v>
      </c>
    </row>
    <row r="464" spans="1:24" x14ac:dyDescent="0.45">
      <c r="A464" t="s">
        <v>1402</v>
      </c>
      <c r="B464">
        <v>0</v>
      </c>
      <c r="C464" t="s">
        <v>1634</v>
      </c>
      <c r="D464" t="s">
        <v>1634</v>
      </c>
      <c r="E464" t="s">
        <v>1623</v>
      </c>
      <c r="F464" t="s">
        <v>1402</v>
      </c>
      <c r="G464" t="s">
        <v>77</v>
      </c>
      <c r="H464" t="s">
        <v>74</v>
      </c>
      <c r="I464" t="s">
        <v>1403</v>
      </c>
      <c r="J464" t="s">
        <v>77</v>
      </c>
      <c r="K464" t="s">
        <v>75</v>
      </c>
      <c r="L464">
        <v>1239026</v>
      </c>
      <c r="M464" t="s">
        <v>76</v>
      </c>
      <c r="U464">
        <v>0</v>
      </c>
      <c r="V464">
        <v>0</v>
      </c>
      <c r="W464">
        <v>1504678.153846154</v>
      </c>
    </row>
    <row r="465" spans="1:24" x14ac:dyDescent="0.45">
      <c r="A465" t="s">
        <v>1402</v>
      </c>
      <c r="B465">
        <v>0</v>
      </c>
      <c r="C465" t="s">
        <v>1634</v>
      </c>
      <c r="D465" t="s">
        <v>1634</v>
      </c>
      <c r="E465" t="s">
        <v>1623</v>
      </c>
      <c r="F465" t="s">
        <v>1402</v>
      </c>
      <c r="G465" t="s">
        <v>77</v>
      </c>
      <c r="H465" t="s">
        <v>74</v>
      </c>
      <c r="I465" t="s">
        <v>1404</v>
      </c>
      <c r="J465" t="s">
        <v>77</v>
      </c>
      <c r="K465" t="s">
        <v>75</v>
      </c>
      <c r="L465">
        <v>100047</v>
      </c>
      <c r="M465" t="s">
        <v>76</v>
      </c>
      <c r="U465">
        <v>0</v>
      </c>
      <c r="V465">
        <v>0</v>
      </c>
      <c r="W465">
        <v>1504678.153846154</v>
      </c>
    </row>
    <row r="466" spans="1:24" x14ac:dyDescent="0.45">
      <c r="A466" t="s">
        <v>1402</v>
      </c>
      <c r="B466">
        <v>0</v>
      </c>
      <c r="C466" t="s">
        <v>1634</v>
      </c>
      <c r="D466" t="s">
        <v>1634</v>
      </c>
      <c r="E466" t="s">
        <v>1623</v>
      </c>
      <c r="F466" t="s">
        <v>1402</v>
      </c>
      <c r="G466" t="s">
        <v>77</v>
      </c>
      <c r="H466" t="s">
        <v>74</v>
      </c>
      <c r="I466" t="s">
        <v>1405</v>
      </c>
      <c r="J466" t="s">
        <v>77</v>
      </c>
      <c r="K466" t="s">
        <v>75</v>
      </c>
      <c r="L466">
        <v>370010</v>
      </c>
      <c r="M466" t="s">
        <v>76</v>
      </c>
      <c r="U466">
        <v>0</v>
      </c>
      <c r="V466">
        <v>0</v>
      </c>
      <c r="W466">
        <v>1504678.153846154</v>
      </c>
    </row>
    <row r="467" spans="1:24" x14ac:dyDescent="0.45">
      <c r="A467" t="s">
        <v>1402</v>
      </c>
      <c r="B467">
        <v>0</v>
      </c>
      <c r="C467" t="s">
        <v>1634</v>
      </c>
      <c r="D467" t="s">
        <v>1634</v>
      </c>
      <c r="E467" t="s">
        <v>1623</v>
      </c>
      <c r="F467" t="s">
        <v>1402</v>
      </c>
      <c r="G467" t="s">
        <v>77</v>
      </c>
      <c r="H467" t="s">
        <v>74</v>
      </c>
      <c r="I467" t="s">
        <v>1406</v>
      </c>
      <c r="J467" t="s">
        <v>77</v>
      </c>
      <c r="K467" t="s">
        <v>75</v>
      </c>
      <c r="L467">
        <v>522073</v>
      </c>
      <c r="M467" t="s">
        <v>76</v>
      </c>
      <c r="U467">
        <v>0</v>
      </c>
      <c r="V467">
        <v>0</v>
      </c>
      <c r="W467">
        <v>1504678.153846154</v>
      </c>
    </row>
    <row r="468" spans="1:24" x14ac:dyDescent="0.45">
      <c r="A468" t="s">
        <v>1402</v>
      </c>
      <c r="B468">
        <v>0</v>
      </c>
      <c r="C468" t="s">
        <v>1634</v>
      </c>
      <c r="D468" t="s">
        <v>1634</v>
      </c>
      <c r="E468" t="s">
        <v>1623</v>
      </c>
      <c r="F468" t="s">
        <v>1402</v>
      </c>
      <c r="G468" t="s">
        <v>77</v>
      </c>
      <c r="H468" t="s">
        <v>74</v>
      </c>
      <c r="I468" t="s">
        <v>1407</v>
      </c>
      <c r="J468" t="s">
        <v>77</v>
      </c>
      <c r="K468" t="s">
        <v>75</v>
      </c>
      <c r="L468">
        <v>756036</v>
      </c>
      <c r="M468" t="s">
        <v>76</v>
      </c>
      <c r="U468">
        <v>0</v>
      </c>
      <c r="V468">
        <v>0</v>
      </c>
      <c r="W468">
        <v>1504678.153846154</v>
      </c>
    </row>
    <row r="469" spans="1:24" x14ac:dyDescent="0.45">
      <c r="A469" t="s">
        <v>1402</v>
      </c>
      <c r="B469">
        <v>0</v>
      </c>
      <c r="C469" t="s">
        <v>1634</v>
      </c>
      <c r="D469" t="s">
        <v>1634</v>
      </c>
      <c r="E469" t="s">
        <v>1623</v>
      </c>
      <c r="F469" t="s">
        <v>1402</v>
      </c>
      <c r="G469" t="s">
        <v>77</v>
      </c>
      <c r="H469" t="s">
        <v>74</v>
      </c>
      <c r="I469" t="s">
        <v>1408</v>
      </c>
      <c r="J469" t="s">
        <v>77</v>
      </c>
      <c r="K469" t="s">
        <v>75</v>
      </c>
      <c r="L469">
        <v>1699979</v>
      </c>
      <c r="M469" t="s">
        <v>76</v>
      </c>
      <c r="U469">
        <v>0</v>
      </c>
      <c r="V469">
        <v>0</v>
      </c>
      <c r="W469">
        <v>1504678.153846154</v>
      </c>
    </row>
    <row r="470" spans="1:24" x14ac:dyDescent="0.45">
      <c r="A470" t="s">
        <v>1402</v>
      </c>
      <c r="B470">
        <v>0</v>
      </c>
      <c r="C470" t="s">
        <v>1634</v>
      </c>
      <c r="D470" t="s">
        <v>1634</v>
      </c>
      <c r="E470" t="s">
        <v>1623</v>
      </c>
      <c r="F470" t="s">
        <v>1402</v>
      </c>
      <c r="G470" t="s">
        <v>77</v>
      </c>
      <c r="H470" t="s">
        <v>74</v>
      </c>
      <c r="I470" t="s">
        <v>1409</v>
      </c>
      <c r="J470" t="s">
        <v>77</v>
      </c>
      <c r="K470" t="s">
        <v>75</v>
      </c>
      <c r="L470">
        <v>1857970</v>
      </c>
      <c r="M470" t="s">
        <v>76</v>
      </c>
      <c r="U470">
        <v>0</v>
      </c>
      <c r="V470">
        <v>0</v>
      </c>
      <c r="W470">
        <v>1504678.153846154</v>
      </c>
    </row>
    <row r="471" spans="1:24" x14ac:dyDescent="0.45">
      <c r="A471" t="s">
        <v>1402</v>
      </c>
      <c r="B471">
        <v>0</v>
      </c>
      <c r="C471" t="s">
        <v>1634</v>
      </c>
      <c r="D471" t="s">
        <v>1634</v>
      </c>
      <c r="E471" t="s">
        <v>1623</v>
      </c>
      <c r="F471" t="s">
        <v>1402</v>
      </c>
      <c r="G471" t="s">
        <v>77</v>
      </c>
      <c r="H471" t="s">
        <v>74</v>
      </c>
      <c r="I471" t="s">
        <v>1410</v>
      </c>
      <c r="J471" t="s">
        <v>77</v>
      </c>
      <c r="K471" t="s">
        <v>75</v>
      </c>
      <c r="L471">
        <v>2107661</v>
      </c>
      <c r="M471" t="s">
        <v>76</v>
      </c>
      <c r="U471">
        <v>0</v>
      </c>
      <c r="V471">
        <v>0</v>
      </c>
      <c r="W471">
        <v>1504678.153846154</v>
      </c>
    </row>
    <row r="472" spans="1:24" x14ac:dyDescent="0.45">
      <c r="A472" t="s">
        <v>1402</v>
      </c>
      <c r="B472">
        <v>0</v>
      </c>
      <c r="C472" t="s">
        <v>1634</v>
      </c>
      <c r="D472" t="s">
        <v>1634</v>
      </c>
      <c r="E472" t="s">
        <v>1623</v>
      </c>
      <c r="F472" t="s">
        <v>1402</v>
      </c>
      <c r="G472" t="s">
        <v>77</v>
      </c>
      <c r="H472" t="s">
        <v>74</v>
      </c>
      <c r="I472" t="s">
        <v>1411</v>
      </c>
      <c r="J472" t="s">
        <v>77</v>
      </c>
      <c r="K472" t="s">
        <v>75</v>
      </c>
      <c r="L472">
        <v>2017518</v>
      </c>
      <c r="M472" t="s">
        <v>76</v>
      </c>
      <c r="U472">
        <v>0</v>
      </c>
      <c r="V472">
        <v>0</v>
      </c>
      <c r="W472">
        <v>1504678.153846154</v>
      </c>
    </row>
    <row r="473" spans="1:24" x14ac:dyDescent="0.45">
      <c r="A473" t="s">
        <v>1402</v>
      </c>
      <c r="B473">
        <v>0</v>
      </c>
      <c r="C473" t="s">
        <v>1634</v>
      </c>
      <c r="D473" t="s">
        <v>1634</v>
      </c>
      <c r="E473" t="s">
        <v>1623</v>
      </c>
      <c r="F473" t="s">
        <v>1402</v>
      </c>
      <c r="G473" t="s">
        <v>77</v>
      </c>
      <c r="H473" t="s">
        <v>74</v>
      </c>
      <c r="I473" t="s">
        <v>1412</v>
      </c>
      <c r="J473" t="s">
        <v>77</v>
      </c>
      <c r="K473" t="s">
        <v>75</v>
      </c>
      <c r="L473">
        <v>1844578</v>
      </c>
      <c r="M473" t="s">
        <v>76</v>
      </c>
      <c r="U473">
        <v>0</v>
      </c>
      <c r="V473">
        <v>0</v>
      </c>
      <c r="W473">
        <v>1504678.153846154</v>
      </c>
    </row>
    <row r="474" spans="1:24" x14ac:dyDescent="0.45">
      <c r="A474" t="s">
        <v>1402</v>
      </c>
      <c r="B474">
        <v>0</v>
      </c>
      <c r="C474" t="s">
        <v>1634</v>
      </c>
      <c r="D474" t="s">
        <v>1634</v>
      </c>
      <c r="E474" t="s">
        <v>1623</v>
      </c>
      <c r="F474" t="s">
        <v>1402</v>
      </c>
      <c r="G474" t="s">
        <v>77</v>
      </c>
      <c r="H474" t="s">
        <v>74</v>
      </c>
      <c r="I474" t="s">
        <v>1413</v>
      </c>
      <c r="J474" t="s">
        <v>77</v>
      </c>
      <c r="K474" t="s">
        <v>75</v>
      </c>
      <c r="L474">
        <v>2237844</v>
      </c>
      <c r="M474" t="s">
        <v>76</v>
      </c>
      <c r="U474">
        <v>0</v>
      </c>
      <c r="V474">
        <v>0</v>
      </c>
      <c r="W474">
        <v>1504678.153846154</v>
      </c>
    </row>
    <row r="475" spans="1:24" x14ac:dyDescent="0.45">
      <c r="A475" t="s">
        <v>1402</v>
      </c>
      <c r="B475">
        <v>0</v>
      </c>
      <c r="C475" t="s">
        <v>1634</v>
      </c>
      <c r="D475" t="s">
        <v>1634</v>
      </c>
      <c r="E475" t="s">
        <v>1623</v>
      </c>
      <c r="F475" t="s">
        <v>1402</v>
      </c>
      <c r="G475" t="s">
        <v>77</v>
      </c>
      <c r="H475" t="s">
        <v>74</v>
      </c>
      <c r="I475" t="s">
        <v>1414</v>
      </c>
      <c r="J475" t="s">
        <v>77</v>
      </c>
      <c r="K475" t="s">
        <v>75</v>
      </c>
      <c r="L475">
        <v>2704140</v>
      </c>
      <c r="M475" t="s">
        <v>76</v>
      </c>
      <c r="U475">
        <v>0</v>
      </c>
      <c r="V475">
        <v>0</v>
      </c>
      <c r="W475">
        <v>1504678.153846154</v>
      </c>
    </row>
    <row r="476" spans="1:24" x14ac:dyDescent="0.45">
      <c r="A476" t="s">
        <v>1402</v>
      </c>
      <c r="B476">
        <v>0</v>
      </c>
      <c r="C476" t="s">
        <v>1634</v>
      </c>
      <c r="D476" t="s">
        <v>1634</v>
      </c>
      <c r="E476" t="s">
        <v>1623</v>
      </c>
      <c r="F476" t="s">
        <v>1402</v>
      </c>
      <c r="G476" t="s">
        <v>77</v>
      </c>
      <c r="H476" t="s">
        <v>74</v>
      </c>
      <c r="I476" t="s">
        <v>1415</v>
      </c>
      <c r="J476" t="s">
        <v>77</v>
      </c>
      <c r="K476" t="s">
        <v>75</v>
      </c>
      <c r="L476">
        <v>2103934</v>
      </c>
      <c r="M476" t="s">
        <v>76</v>
      </c>
      <c r="U476">
        <v>0</v>
      </c>
      <c r="V476">
        <v>0</v>
      </c>
      <c r="W476">
        <v>1504678.153846154</v>
      </c>
    </row>
    <row r="477" spans="1:24" x14ac:dyDescent="0.45">
      <c r="A477" t="s">
        <v>1416</v>
      </c>
      <c r="B477">
        <v>1</v>
      </c>
      <c r="C477" t="s">
        <v>1633</v>
      </c>
      <c r="D477" t="s">
        <v>1633</v>
      </c>
      <c r="E477" t="s">
        <v>1623</v>
      </c>
      <c r="F477" t="s">
        <v>542</v>
      </c>
      <c r="G477" t="s">
        <v>1417</v>
      </c>
      <c r="H477" t="s">
        <v>74</v>
      </c>
      <c r="I477" t="s">
        <v>1418</v>
      </c>
      <c r="J477" t="s">
        <v>1419</v>
      </c>
      <c r="K477" t="s">
        <v>75</v>
      </c>
      <c r="L477">
        <v>1237603</v>
      </c>
      <c r="M477" t="s">
        <v>76</v>
      </c>
      <c r="N477">
        <v>1237603</v>
      </c>
      <c r="U477">
        <v>0</v>
      </c>
      <c r="V477">
        <v>0</v>
      </c>
      <c r="W477">
        <v>1237603</v>
      </c>
      <c r="X477">
        <v>1237603</v>
      </c>
    </row>
    <row r="478" spans="1:24" x14ac:dyDescent="0.45">
      <c r="A478" t="s">
        <v>1416</v>
      </c>
      <c r="B478">
        <v>1</v>
      </c>
      <c r="C478" t="s">
        <v>1633</v>
      </c>
      <c r="D478" t="s">
        <v>1633</v>
      </c>
      <c r="E478" t="s">
        <v>1623</v>
      </c>
      <c r="F478" t="s">
        <v>542</v>
      </c>
      <c r="G478" t="s">
        <v>594</v>
      </c>
      <c r="H478" t="s">
        <v>87</v>
      </c>
      <c r="I478" t="s">
        <v>841</v>
      </c>
      <c r="J478" t="s">
        <v>1421</v>
      </c>
      <c r="K478" t="s">
        <v>75</v>
      </c>
      <c r="L478">
        <v>178673</v>
      </c>
      <c r="M478" t="s">
        <v>76</v>
      </c>
      <c r="N478">
        <v>178673</v>
      </c>
      <c r="U478">
        <v>0</v>
      </c>
      <c r="V478">
        <v>0</v>
      </c>
      <c r="W478">
        <v>178673</v>
      </c>
      <c r="X478">
        <v>178673</v>
      </c>
    </row>
    <row r="479" spans="1:24" x14ac:dyDescent="0.45">
      <c r="A479" t="s">
        <v>1416</v>
      </c>
      <c r="B479">
        <v>1</v>
      </c>
      <c r="C479" t="s">
        <v>1633</v>
      </c>
      <c r="D479" t="s">
        <v>1633</v>
      </c>
      <c r="E479" t="s">
        <v>1623</v>
      </c>
      <c r="F479" t="s">
        <v>542</v>
      </c>
      <c r="G479" t="s">
        <v>584</v>
      </c>
      <c r="H479" t="s">
        <v>78</v>
      </c>
      <c r="I479" t="s">
        <v>1423</v>
      </c>
      <c r="J479" t="s">
        <v>1424</v>
      </c>
      <c r="K479" t="s">
        <v>75</v>
      </c>
      <c r="L479">
        <v>210000</v>
      </c>
      <c r="M479" t="s">
        <v>76</v>
      </c>
      <c r="N479">
        <v>210000</v>
      </c>
      <c r="U479">
        <v>0</v>
      </c>
      <c r="V479">
        <v>0</v>
      </c>
      <c r="W479">
        <v>210000</v>
      </c>
      <c r="X479">
        <v>210000</v>
      </c>
    </row>
    <row r="480" spans="1:24" x14ac:dyDescent="0.45">
      <c r="A480" t="s">
        <v>1425</v>
      </c>
      <c r="B480">
        <v>1</v>
      </c>
      <c r="C480" t="s">
        <v>1631</v>
      </c>
      <c r="D480" t="s">
        <v>1631</v>
      </c>
      <c r="E480" t="s">
        <v>1620</v>
      </c>
      <c r="F480" t="s">
        <v>85</v>
      </c>
      <c r="G480" t="s">
        <v>1375</v>
      </c>
      <c r="H480" t="s">
        <v>1426</v>
      </c>
      <c r="I480" t="s">
        <v>1427</v>
      </c>
      <c r="J480" t="s">
        <v>77</v>
      </c>
      <c r="K480" t="s">
        <v>75</v>
      </c>
      <c r="L480">
        <v>53280</v>
      </c>
      <c r="M480" t="s">
        <v>76</v>
      </c>
      <c r="N480">
        <v>149426.6667</v>
      </c>
      <c r="U480">
        <v>0</v>
      </c>
      <c r="V480">
        <v>0</v>
      </c>
      <c r="W480">
        <v>149426.66666666669</v>
      </c>
      <c r="X480">
        <v>53280</v>
      </c>
    </row>
    <row r="481" spans="1:24" x14ac:dyDescent="0.45">
      <c r="A481" t="s">
        <v>1425</v>
      </c>
      <c r="B481">
        <v>0</v>
      </c>
      <c r="C481" t="s">
        <v>1631</v>
      </c>
      <c r="D481" t="s">
        <v>1631</v>
      </c>
      <c r="E481" t="s">
        <v>1620</v>
      </c>
      <c r="F481" t="s">
        <v>85</v>
      </c>
      <c r="G481" t="s">
        <v>77</v>
      </c>
      <c r="H481" t="s">
        <v>1426</v>
      </c>
      <c r="I481" t="s">
        <v>1428</v>
      </c>
      <c r="J481" t="s">
        <v>77</v>
      </c>
      <c r="K481" t="s">
        <v>75</v>
      </c>
      <c r="L481">
        <v>185000</v>
      </c>
      <c r="M481" t="s">
        <v>76</v>
      </c>
      <c r="U481">
        <v>0</v>
      </c>
      <c r="V481">
        <v>0</v>
      </c>
      <c r="W481">
        <v>149426.66666666669</v>
      </c>
    </row>
    <row r="482" spans="1:24" x14ac:dyDescent="0.45">
      <c r="A482" t="s">
        <v>1425</v>
      </c>
      <c r="B482">
        <v>0</v>
      </c>
      <c r="C482" t="s">
        <v>1631</v>
      </c>
      <c r="D482" t="s">
        <v>1631</v>
      </c>
      <c r="E482" t="s">
        <v>1620</v>
      </c>
      <c r="F482" t="s">
        <v>85</v>
      </c>
      <c r="G482" t="s">
        <v>77</v>
      </c>
      <c r="H482" t="s">
        <v>1426</v>
      </c>
      <c r="I482" t="s">
        <v>1429</v>
      </c>
      <c r="J482" t="s">
        <v>1430</v>
      </c>
      <c r="K482" t="s">
        <v>75</v>
      </c>
      <c r="L482">
        <v>210000</v>
      </c>
      <c r="M482" t="s">
        <v>76</v>
      </c>
      <c r="U482">
        <v>0</v>
      </c>
      <c r="V482">
        <v>0</v>
      </c>
      <c r="W482">
        <v>149426.66666666669</v>
      </c>
    </row>
    <row r="483" spans="1:24" x14ac:dyDescent="0.45">
      <c r="A483" t="s">
        <v>1431</v>
      </c>
      <c r="B483">
        <v>1</v>
      </c>
      <c r="C483" t="s">
        <v>1631</v>
      </c>
      <c r="D483" t="s">
        <v>1631</v>
      </c>
      <c r="E483" t="s">
        <v>1620</v>
      </c>
      <c r="F483" t="s">
        <v>85</v>
      </c>
      <c r="G483" t="s">
        <v>1375</v>
      </c>
      <c r="H483" t="s">
        <v>1432</v>
      </c>
      <c r="I483" t="s">
        <v>1433</v>
      </c>
      <c r="J483" t="s">
        <v>77</v>
      </c>
      <c r="K483" t="s">
        <v>75</v>
      </c>
      <c r="L483">
        <v>64800</v>
      </c>
      <c r="M483" t="s">
        <v>76</v>
      </c>
      <c r="N483">
        <v>300525</v>
      </c>
      <c r="U483">
        <v>0</v>
      </c>
      <c r="V483">
        <v>0</v>
      </c>
      <c r="W483">
        <v>300525</v>
      </c>
      <c r="X483">
        <v>64800</v>
      </c>
    </row>
    <row r="484" spans="1:24" x14ac:dyDescent="0.45">
      <c r="A484" t="s">
        <v>1431</v>
      </c>
      <c r="B484">
        <v>0</v>
      </c>
      <c r="C484" t="s">
        <v>1631</v>
      </c>
      <c r="D484" t="s">
        <v>1631</v>
      </c>
      <c r="E484" t="s">
        <v>1620</v>
      </c>
      <c r="F484" t="s">
        <v>85</v>
      </c>
      <c r="G484" t="s">
        <v>77</v>
      </c>
      <c r="H484" t="s">
        <v>1432</v>
      </c>
      <c r="I484" t="s">
        <v>1434</v>
      </c>
      <c r="J484" t="s">
        <v>1435</v>
      </c>
      <c r="K484" t="s">
        <v>75</v>
      </c>
      <c r="L484">
        <v>536250</v>
      </c>
      <c r="M484" t="s">
        <v>76</v>
      </c>
      <c r="U484">
        <v>0</v>
      </c>
      <c r="V484">
        <v>0</v>
      </c>
      <c r="W484">
        <v>300525</v>
      </c>
    </row>
    <row r="485" spans="1:24" x14ac:dyDescent="0.45">
      <c r="A485" t="s">
        <v>1431</v>
      </c>
      <c r="B485">
        <v>1</v>
      </c>
      <c r="C485" t="s">
        <v>1631</v>
      </c>
      <c r="D485" t="s">
        <v>1631</v>
      </c>
      <c r="E485" t="s">
        <v>1620</v>
      </c>
      <c r="F485" t="s">
        <v>85</v>
      </c>
      <c r="G485" t="s">
        <v>1360</v>
      </c>
      <c r="H485" t="s">
        <v>85</v>
      </c>
      <c r="I485" t="s">
        <v>1436</v>
      </c>
      <c r="J485" t="s">
        <v>77</v>
      </c>
      <c r="K485" t="s">
        <v>75</v>
      </c>
      <c r="L485">
        <v>22000</v>
      </c>
      <c r="M485" t="s">
        <v>76</v>
      </c>
      <c r="N485">
        <v>22000</v>
      </c>
      <c r="S485">
        <v>1</v>
      </c>
      <c r="U485">
        <v>0</v>
      </c>
      <c r="V485">
        <v>0</v>
      </c>
      <c r="W485">
        <v>22000</v>
      </c>
      <c r="X485">
        <v>22000</v>
      </c>
    </row>
    <row r="486" spans="1:24" x14ac:dyDescent="0.45">
      <c r="A486" t="s">
        <v>1431</v>
      </c>
      <c r="B486">
        <v>1</v>
      </c>
      <c r="C486" t="s">
        <v>1631</v>
      </c>
      <c r="D486" t="s">
        <v>1631</v>
      </c>
      <c r="E486" t="s">
        <v>1620</v>
      </c>
      <c r="F486" t="s">
        <v>85</v>
      </c>
      <c r="G486" t="s">
        <v>1375</v>
      </c>
      <c r="H486" t="s">
        <v>80</v>
      </c>
      <c r="I486" t="s">
        <v>1437</v>
      </c>
      <c r="J486" t="s">
        <v>77</v>
      </c>
      <c r="K486" t="s">
        <v>75</v>
      </c>
      <c r="L486">
        <v>59040</v>
      </c>
      <c r="M486" t="s">
        <v>76</v>
      </c>
      <c r="N486">
        <v>59040</v>
      </c>
      <c r="U486">
        <v>0</v>
      </c>
      <c r="V486">
        <v>0</v>
      </c>
      <c r="W486">
        <v>59040</v>
      </c>
      <c r="X486">
        <v>59040</v>
      </c>
    </row>
    <row r="487" spans="1:24" x14ac:dyDescent="0.45">
      <c r="A487" t="s">
        <v>1438</v>
      </c>
      <c r="B487">
        <v>1</v>
      </c>
      <c r="C487" t="s">
        <v>1628</v>
      </c>
      <c r="D487" t="s">
        <v>1628</v>
      </c>
      <c r="E487" t="s">
        <v>1620</v>
      </c>
      <c r="F487" t="s">
        <v>542</v>
      </c>
      <c r="G487" t="s">
        <v>852</v>
      </c>
      <c r="H487" t="s">
        <v>79</v>
      </c>
      <c r="I487" t="s">
        <v>1439</v>
      </c>
      <c r="J487" t="s">
        <v>853</v>
      </c>
      <c r="K487" t="s">
        <v>75</v>
      </c>
      <c r="L487">
        <v>9715</v>
      </c>
      <c r="M487" t="s">
        <v>76</v>
      </c>
      <c r="N487">
        <v>9715</v>
      </c>
      <c r="U487">
        <v>0</v>
      </c>
      <c r="V487">
        <v>0</v>
      </c>
      <c r="W487">
        <v>9715</v>
      </c>
      <c r="X487">
        <v>9715</v>
      </c>
    </row>
    <row r="488" spans="1:24" x14ac:dyDescent="0.45">
      <c r="A488" t="s">
        <v>1438</v>
      </c>
      <c r="B488">
        <v>1</v>
      </c>
      <c r="C488" t="s">
        <v>1628</v>
      </c>
      <c r="D488" t="s">
        <v>1628</v>
      </c>
      <c r="E488" t="s">
        <v>1620</v>
      </c>
      <c r="F488" t="s">
        <v>542</v>
      </c>
      <c r="G488" t="s">
        <v>1440</v>
      </c>
      <c r="H488" t="s">
        <v>1432</v>
      </c>
      <c r="I488" t="s">
        <v>1441</v>
      </c>
      <c r="J488" t="s">
        <v>1442</v>
      </c>
      <c r="K488" t="s">
        <v>75</v>
      </c>
      <c r="L488">
        <v>144834</v>
      </c>
      <c r="M488" t="s">
        <v>76</v>
      </c>
      <c r="N488">
        <v>144834</v>
      </c>
      <c r="U488">
        <v>0</v>
      </c>
      <c r="V488">
        <v>0</v>
      </c>
      <c r="W488">
        <v>144834</v>
      </c>
      <c r="X488">
        <v>144834</v>
      </c>
    </row>
    <row r="489" spans="1:24" x14ac:dyDescent="0.45">
      <c r="A489" t="s">
        <v>1443</v>
      </c>
      <c r="B489">
        <v>1</v>
      </c>
      <c r="C489" t="s">
        <v>1628</v>
      </c>
      <c r="D489" t="s">
        <v>1628</v>
      </c>
      <c r="E489" t="s">
        <v>1626</v>
      </c>
      <c r="F489" t="s">
        <v>542</v>
      </c>
      <c r="G489" t="s">
        <v>1444</v>
      </c>
      <c r="H489" t="s">
        <v>74</v>
      </c>
      <c r="I489" t="s">
        <v>884</v>
      </c>
      <c r="J489" t="s">
        <v>885</v>
      </c>
      <c r="K489" t="s">
        <v>75</v>
      </c>
      <c r="L489">
        <v>1957018</v>
      </c>
      <c r="M489" t="s">
        <v>76</v>
      </c>
      <c r="N489">
        <v>1957018</v>
      </c>
      <c r="U489">
        <v>0</v>
      </c>
      <c r="V489">
        <v>0</v>
      </c>
      <c r="W489">
        <v>1957018</v>
      </c>
      <c r="X489">
        <v>1957018</v>
      </c>
    </row>
    <row r="490" spans="1:24" x14ac:dyDescent="0.45">
      <c r="A490" t="s">
        <v>1443</v>
      </c>
      <c r="B490">
        <v>1</v>
      </c>
      <c r="C490" t="s">
        <v>1628</v>
      </c>
      <c r="D490" t="s">
        <v>1628</v>
      </c>
      <c r="E490" t="s">
        <v>1626</v>
      </c>
      <c r="F490" t="s">
        <v>542</v>
      </c>
      <c r="G490" t="s">
        <v>1445</v>
      </c>
      <c r="H490" t="s">
        <v>78</v>
      </c>
      <c r="I490" t="s">
        <v>1446</v>
      </c>
      <c r="J490" t="s">
        <v>890</v>
      </c>
      <c r="K490" t="s">
        <v>75</v>
      </c>
      <c r="L490">
        <v>170269</v>
      </c>
      <c r="M490" t="s">
        <v>76</v>
      </c>
      <c r="N490">
        <v>170269</v>
      </c>
      <c r="U490">
        <v>0</v>
      </c>
      <c r="V490">
        <v>0</v>
      </c>
      <c r="W490">
        <v>170269</v>
      </c>
      <c r="X490">
        <v>170269</v>
      </c>
    </row>
    <row r="491" spans="1:24" x14ac:dyDescent="0.45">
      <c r="A491" t="s">
        <v>1443</v>
      </c>
      <c r="B491">
        <v>1</v>
      </c>
      <c r="C491" t="s">
        <v>1628</v>
      </c>
      <c r="D491" t="s">
        <v>1628</v>
      </c>
      <c r="E491" t="s">
        <v>1626</v>
      </c>
      <c r="F491" t="s">
        <v>542</v>
      </c>
      <c r="G491" t="s">
        <v>594</v>
      </c>
      <c r="H491" t="s">
        <v>80</v>
      </c>
      <c r="I491" t="s">
        <v>1447</v>
      </c>
      <c r="J491" t="s">
        <v>1448</v>
      </c>
      <c r="K491" t="s">
        <v>75</v>
      </c>
      <c r="L491">
        <v>427540</v>
      </c>
      <c r="M491" t="s">
        <v>76</v>
      </c>
      <c r="N491">
        <v>427540</v>
      </c>
      <c r="U491">
        <v>0</v>
      </c>
      <c r="V491">
        <v>0</v>
      </c>
      <c r="W491">
        <v>427540</v>
      </c>
      <c r="X491">
        <v>427540</v>
      </c>
    </row>
    <row r="492" spans="1:24" x14ac:dyDescent="0.45">
      <c r="A492" t="s">
        <v>1450</v>
      </c>
      <c r="B492">
        <v>0</v>
      </c>
      <c r="C492" t="s">
        <v>1630</v>
      </c>
      <c r="D492" t="s">
        <v>1630</v>
      </c>
      <c r="E492" t="s">
        <v>1619</v>
      </c>
      <c r="F492" t="s">
        <v>1451</v>
      </c>
      <c r="G492" t="s">
        <v>77</v>
      </c>
      <c r="H492" t="s">
        <v>74</v>
      </c>
      <c r="I492" t="s">
        <v>1452</v>
      </c>
      <c r="J492" t="s">
        <v>1453</v>
      </c>
      <c r="K492" t="s">
        <v>75</v>
      </c>
      <c r="L492">
        <v>958215.53899999999</v>
      </c>
      <c r="M492" t="s">
        <v>76</v>
      </c>
      <c r="U492">
        <v>0</v>
      </c>
      <c r="V492">
        <v>0</v>
      </c>
      <c r="W492">
        <v>958215.53899999999</v>
      </c>
    </row>
    <row r="493" spans="1:24" x14ac:dyDescent="0.45">
      <c r="A493" t="s">
        <v>1450</v>
      </c>
      <c r="B493">
        <v>0</v>
      </c>
      <c r="C493" t="s">
        <v>1630</v>
      </c>
      <c r="D493" t="s">
        <v>1630</v>
      </c>
      <c r="E493" t="s">
        <v>1619</v>
      </c>
      <c r="F493" t="s">
        <v>1451</v>
      </c>
      <c r="G493" t="s">
        <v>77</v>
      </c>
      <c r="H493" t="s">
        <v>78</v>
      </c>
      <c r="I493" t="s">
        <v>1454</v>
      </c>
      <c r="J493" t="s">
        <v>1455</v>
      </c>
      <c r="K493" t="s">
        <v>75</v>
      </c>
      <c r="L493">
        <v>158357.29999999999</v>
      </c>
      <c r="M493" t="s">
        <v>546</v>
      </c>
      <c r="S493">
        <v>1</v>
      </c>
      <c r="T493">
        <v>1</v>
      </c>
      <c r="U493">
        <v>0</v>
      </c>
      <c r="V493">
        <v>0</v>
      </c>
      <c r="W493">
        <v>158357.29999999999</v>
      </c>
    </row>
    <row r="494" spans="1:24" x14ac:dyDescent="0.45">
      <c r="A494" t="s">
        <v>1450</v>
      </c>
      <c r="B494">
        <v>0</v>
      </c>
      <c r="C494" t="s">
        <v>1630</v>
      </c>
      <c r="D494" t="s">
        <v>1630</v>
      </c>
      <c r="E494" t="s">
        <v>1619</v>
      </c>
      <c r="F494" t="s">
        <v>1451</v>
      </c>
      <c r="G494" t="s">
        <v>77</v>
      </c>
      <c r="H494" t="s">
        <v>878</v>
      </c>
      <c r="I494" t="s">
        <v>1456</v>
      </c>
      <c r="J494" t="s">
        <v>1457</v>
      </c>
      <c r="K494" t="s">
        <v>75</v>
      </c>
      <c r="L494">
        <v>47299.45</v>
      </c>
      <c r="M494" t="s">
        <v>546</v>
      </c>
      <c r="U494">
        <v>0</v>
      </c>
      <c r="V494">
        <v>0</v>
      </c>
      <c r="W494">
        <v>47299.45</v>
      </c>
    </row>
    <row r="495" spans="1:24" x14ac:dyDescent="0.45">
      <c r="A495" t="s">
        <v>1450</v>
      </c>
      <c r="B495">
        <v>0</v>
      </c>
      <c r="C495" t="s">
        <v>1630</v>
      </c>
      <c r="D495" t="s">
        <v>1630</v>
      </c>
      <c r="E495" t="s">
        <v>1619</v>
      </c>
      <c r="F495" t="s">
        <v>1451</v>
      </c>
      <c r="G495" t="s">
        <v>77</v>
      </c>
      <c r="H495" t="s">
        <v>82</v>
      </c>
      <c r="I495" t="s">
        <v>1452</v>
      </c>
      <c r="J495" t="s">
        <v>1458</v>
      </c>
      <c r="K495" t="s">
        <v>75</v>
      </c>
      <c r="L495">
        <v>15380.8</v>
      </c>
      <c r="M495" t="s">
        <v>546</v>
      </c>
      <c r="U495">
        <v>0</v>
      </c>
      <c r="V495">
        <v>0</v>
      </c>
      <c r="W495">
        <v>15380.8</v>
      </c>
    </row>
    <row r="496" spans="1:24" x14ac:dyDescent="0.45">
      <c r="A496" t="s">
        <v>1459</v>
      </c>
      <c r="B496">
        <v>0</v>
      </c>
      <c r="C496" t="s">
        <v>1628</v>
      </c>
      <c r="D496" t="s">
        <v>1628</v>
      </c>
      <c r="E496" t="s">
        <v>1619</v>
      </c>
      <c r="F496" t="s">
        <v>542</v>
      </c>
      <c r="G496" t="s">
        <v>77</v>
      </c>
      <c r="H496" t="s">
        <v>79</v>
      </c>
      <c r="I496" t="s">
        <v>79</v>
      </c>
      <c r="J496" t="s">
        <v>77</v>
      </c>
      <c r="K496" t="s">
        <v>75</v>
      </c>
      <c r="L496">
        <v>15250</v>
      </c>
      <c r="M496" t="s">
        <v>546</v>
      </c>
      <c r="U496">
        <v>0</v>
      </c>
      <c r="V496">
        <v>0</v>
      </c>
      <c r="W496">
        <v>15250</v>
      </c>
    </row>
    <row r="497" spans="1:24" x14ac:dyDescent="0.45">
      <c r="A497" t="s">
        <v>1459</v>
      </c>
      <c r="B497">
        <v>0</v>
      </c>
      <c r="C497" t="s">
        <v>1628</v>
      </c>
      <c r="D497" t="s">
        <v>1628</v>
      </c>
      <c r="E497" t="s">
        <v>1619</v>
      </c>
      <c r="F497" t="s">
        <v>542</v>
      </c>
      <c r="G497" t="s">
        <v>77</v>
      </c>
      <c r="H497" t="s">
        <v>79</v>
      </c>
      <c r="I497" t="s">
        <v>1459</v>
      </c>
      <c r="J497" t="s">
        <v>1460</v>
      </c>
      <c r="K497" t="s">
        <v>75</v>
      </c>
      <c r="L497">
        <v>15250</v>
      </c>
      <c r="M497" t="s">
        <v>546</v>
      </c>
      <c r="U497">
        <v>0</v>
      </c>
      <c r="V497">
        <v>0</v>
      </c>
      <c r="W497">
        <v>15250</v>
      </c>
    </row>
    <row r="498" spans="1:24" x14ac:dyDescent="0.45">
      <c r="A498" t="s">
        <v>1461</v>
      </c>
      <c r="B498">
        <v>0</v>
      </c>
      <c r="C498" t="s">
        <v>1628</v>
      </c>
      <c r="D498" t="s">
        <v>1628</v>
      </c>
      <c r="E498" t="s">
        <v>1619</v>
      </c>
      <c r="F498" t="s">
        <v>542</v>
      </c>
      <c r="G498" t="s">
        <v>77</v>
      </c>
      <c r="H498" t="s">
        <v>74</v>
      </c>
      <c r="I498" t="s">
        <v>1462</v>
      </c>
      <c r="J498" t="s">
        <v>1463</v>
      </c>
      <c r="K498" t="s">
        <v>75</v>
      </c>
      <c r="L498">
        <v>578436.6</v>
      </c>
      <c r="M498" t="s">
        <v>76</v>
      </c>
      <c r="P498">
        <v>1</v>
      </c>
      <c r="U498">
        <v>0</v>
      </c>
      <c r="V498">
        <v>0</v>
      </c>
      <c r="W498">
        <v>587160.48</v>
      </c>
    </row>
    <row r="499" spans="1:24" x14ac:dyDescent="0.45">
      <c r="A499" t="s">
        <v>1461</v>
      </c>
      <c r="B499">
        <v>0</v>
      </c>
      <c r="C499" t="s">
        <v>1628</v>
      </c>
      <c r="D499" t="s">
        <v>1628</v>
      </c>
      <c r="E499" t="s">
        <v>1619</v>
      </c>
      <c r="F499" t="s">
        <v>542</v>
      </c>
      <c r="G499" t="s">
        <v>77</v>
      </c>
      <c r="H499" t="s">
        <v>74</v>
      </c>
      <c r="I499" t="s">
        <v>1464</v>
      </c>
      <c r="J499" t="s">
        <v>1465</v>
      </c>
      <c r="K499" t="s">
        <v>75</v>
      </c>
      <c r="L499">
        <v>485985.8</v>
      </c>
      <c r="M499" t="s">
        <v>76</v>
      </c>
      <c r="P499">
        <v>1</v>
      </c>
      <c r="U499">
        <v>0</v>
      </c>
      <c r="V499">
        <v>0</v>
      </c>
      <c r="W499">
        <v>587160.48</v>
      </c>
    </row>
    <row r="500" spans="1:24" x14ac:dyDescent="0.45">
      <c r="A500" t="s">
        <v>1461</v>
      </c>
      <c r="B500">
        <v>0</v>
      </c>
      <c r="C500" t="s">
        <v>1628</v>
      </c>
      <c r="D500" t="s">
        <v>1628</v>
      </c>
      <c r="E500" t="s">
        <v>1619</v>
      </c>
      <c r="F500" t="s">
        <v>542</v>
      </c>
      <c r="G500" t="s">
        <v>77</v>
      </c>
      <c r="H500" t="s">
        <v>74</v>
      </c>
      <c r="I500" t="s">
        <v>1466</v>
      </c>
      <c r="J500" t="s">
        <v>1467</v>
      </c>
      <c r="K500" t="s">
        <v>75</v>
      </c>
      <c r="L500">
        <v>284038</v>
      </c>
      <c r="M500" t="s">
        <v>76</v>
      </c>
      <c r="Q500">
        <v>1</v>
      </c>
      <c r="U500">
        <v>0</v>
      </c>
      <c r="V500">
        <v>0</v>
      </c>
      <c r="W500">
        <v>587160.48</v>
      </c>
    </row>
    <row r="501" spans="1:24" x14ac:dyDescent="0.45">
      <c r="A501" t="s">
        <v>1461</v>
      </c>
      <c r="B501">
        <v>0</v>
      </c>
      <c r="C501" t="s">
        <v>1628</v>
      </c>
      <c r="D501" t="s">
        <v>1628</v>
      </c>
      <c r="E501" t="s">
        <v>1619</v>
      </c>
      <c r="F501" t="s">
        <v>542</v>
      </c>
      <c r="G501" t="s">
        <v>77</v>
      </c>
      <c r="H501" t="s">
        <v>74</v>
      </c>
      <c r="I501" t="s">
        <v>1468</v>
      </c>
      <c r="J501" t="s">
        <v>77</v>
      </c>
      <c r="K501" t="s">
        <v>75</v>
      </c>
      <c r="L501">
        <v>1074669</v>
      </c>
      <c r="M501" t="s">
        <v>76</v>
      </c>
      <c r="U501">
        <v>0</v>
      </c>
      <c r="V501">
        <v>0</v>
      </c>
      <c r="W501">
        <v>587160.48</v>
      </c>
    </row>
    <row r="502" spans="1:24" x14ac:dyDescent="0.45">
      <c r="A502" t="s">
        <v>1461</v>
      </c>
      <c r="B502">
        <v>0</v>
      </c>
      <c r="C502" t="s">
        <v>1628</v>
      </c>
      <c r="D502" t="s">
        <v>1628</v>
      </c>
      <c r="E502" t="s">
        <v>1619</v>
      </c>
      <c r="F502" t="s">
        <v>542</v>
      </c>
      <c r="G502" t="s">
        <v>77</v>
      </c>
      <c r="H502" t="s">
        <v>74</v>
      </c>
      <c r="I502" t="s">
        <v>1469</v>
      </c>
      <c r="J502" t="s">
        <v>77</v>
      </c>
      <c r="K502" t="s">
        <v>75</v>
      </c>
      <c r="L502">
        <v>512673</v>
      </c>
      <c r="M502" t="s">
        <v>76</v>
      </c>
      <c r="U502">
        <v>0</v>
      </c>
      <c r="V502">
        <v>0</v>
      </c>
      <c r="W502">
        <v>587160.48</v>
      </c>
    </row>
    <row r="503" spans="1:24" x14ac:dyDescent="0.45">
      <c r="A503" t="s">
        <v>1461</v>
      </c>
      <c r="B503">
        <v>0</v>
      </c>
      <c r="C503" t="s">
        <v>1628</v>
      </c>
      <c r="D503" t="s">
        <v>1628</v>
      </c>
      <c r="E503" t="s">
        <v>1619</v>
      </c>
      <c r="F503" t="s">
        <v>542</v>
      </c>
      <c r="G503" t="s">
        <v>77</v>
      </c>
      <c r="H503" t="s">
        <v>78</v>
      </c>
      <c r="I503" t="s">
        <v>1464</v>
      </c>
      <c r="J503" t="s">
        <v>1470</v>
      </c>
      <c r="K503" t="s">
        <v>75</v>
      </c>
      <c r="L503">
        <v>502480</v>
      </c>
      <c r="M503" t="s">
        <v>76</v>
      </c>
      <c r="P503">
        <v>1</v>
      </c>
      <c r="U503">
        <v>0</v>
      </c>
      <c r="V503">
        <v>0</v>
      </c>
      <c r="W503">
        <v>446970.8</v>
      </c>
    </row>
    <row r="504" spans="1:24" x14ac:dyDescent="0.45">
      <c r="A504" t="s">
        <v>1461</v>
      </c>
      <c r="B504">
        <v>0</v>
      </c>
      <c r="C504" t="s">
        <v>1628</v>
      </c>
      <c r="D504" t="s">
        <v>1628</v>
      </c>
      <c r="E504" t="s">
        <v>1619</v>
      </c>
      <c r="F504" t="s">
        <v>542</v>
      </c>
      <c r="G504" t="s">
        <v>77</v>
      </c>
      <c r="H504" t="s">
        <v>78</v>
      </c>
      <c r="I504" t="s">
        <v>1466</v>
      </c>
      <c r="J504" t="s">
        <v>1471</v>
      </c>
      <c r="K504" t="s">
        <v>75</v>
      </c>
      <c r="L504">
        <v>439032.4</v>
      </c>
      <c r="M504" t="s">
        <v>76</v>
      </c>
      <c r="Q504">
        <v>1</v>
      </c>
      <c r="U504">
        <v>0</v>
      </c>
      <c r="V504">
        <v>0</v>
      </c>
      <c r="W504">
        <v>446970.8</v>
      </c>
    </row>
    <row r="505" spans="1:24" x14ac:dyDescent="0.45">
      <c r="A505" t="s">
        <v>1461</v>
      </c>
      <c r="B505">
        <v>0</v>
      </c>
      <c r="C505" t="s">
        <v>1628</v>
      </c>
      <c r="D505" t="s">
        <v>1628</v>
      </c>
      <c r="E505" t="s">
        <v>1619</v>
      </c>
      <c r="F505" t="s">
        <v>542</v>
      </c>
      <c r="G505" t="s">
        <v>77</v>
      </c>
      <c r="H505" t="s">
        <v>78</v>
      </c>
      <c r="I505" t="s">
        <v>1469</v>
      </c>
      <c r="J505" t="s">
        <v>77</v>
      </c>
      <c r="K505" t="s">
        <v>75</v>
      </c>
      <c r="L505">
        <v>399400</v>
      </c>
      <c r="M505" t="s">
        <v>76</v>
      </c>
      <c r="U505">
        <v>0</v>
      </c>
      <c r="V505">
        <v>0</v>
      </c>
      <c r="W505">
        <v>446970.8</v>
      </c>
    </row>
    <row r="506" spans="1:24" x14ac:dyDescent="0.45">
      <c r="A506" t="s">
        <v>1472</v>
      </c>
      <c r="B506">
        <v>1</v>
      </c>
      <c r="C506" t="s">
        <v>1631</v>
      </c>
      <c r="D506" t="s">
        <v>1631</v>
      </c>
      <c r="E506" t="s">
        <v>1624</v>
      </c>
      <c r="F506" t="s">
        <v>1473</v>
      </c>
      <c r="G506" t="s">
        <v>1262</v>
      </c>
      <c r="H506" t="s">
        <v>74</v>
      </c>
      <c r="I506" t="s">
        <v>1474</v>
      </c>
      <c r="J506" t="s">
        <v>77</v>
      </c>
      <c r="K506" t="s">
        <v>75</v>
      </c>
      <c r="L506">
        <v>1937119</v>
      </c>
      <c r="M506" t="s">
        <v>76</v>
      </c>
      <c r="N506">
        <v>2268382.5</v>
      </c>
      <c r="U506">
        <v>0</v>
      </c>
      <c r="V506">
        <v>0</v>
      </c>
      <c r="W506">
        <v>2268382.5</v>
      </c>
      <c r="X506">
        <v>1937119</v>
      </c>
    </row>
    <row r="507" spans="1:24" x14ac:dyDescent="0.45">
      <c r="A507" t="s">
        <v>1472</v>
      </c>
      <c r="B507">
        <v>0</v>
      </c>
      <c r="C507" t="s">
        <v>1631</v>
      </c>
      <c r="D507" t="s">
        <v>1631</v>
      </c>
      <c r="E507" t="s">
        <v>1624</v>
      </c>
      <c r="F507" t="s">
        <v>1473</v>
      </c>
      <c r="G507" t="s">
        <v>77</v>
      </c>
      <c r="H507" t="s">
        <v>74</v>
      </c>
      <c r="I507" t="s">
        <v>1475</v>
      </c>
      <c r="J507" t="s">
        <v>1476</v>
      </c>
      <c r="K507" t="s">
        <v>75</v>
      </c>
      <c r="L507">
        <v>2199147</v>
      </c>
      <c r="M507" t="s">
        <v>76</v>
      </c>
      <c r="S507">
        <v>1</v>
      </c>
      <c r="U507">
        <v>0</v>
      </c>
      <c r="V507">
        <v>0</v>
      </c>
      <c r="W507">
        <v>2268382.5</v>
      </c>
    </row>
    <row r="508" spans="1:24" x14ac:dyDescent="0.45">
      <c r="A508" t="s">
        <v>1472</v>
      </c>
      <c r="B508">
        <v>0</v>
      </c>
      <c r="C508" t="s">
        <v>1631</v>
      </c>
      <c r="D508" t="s">
        <v>1631</v>
      </c>
      <c r="E508" t="s">
        <v>1624</v>
      </c>
      <c r="F508" t="s">
        <v>1473</v>
      </c>
      <c r="G508" t="s">
        <v>77</v>
      </c>
      <c r="H508" t="s">
        <v>74</v>
      </c>
      <c r="I508" t="s">
        <v>1477</v>
      </c>
      <c r="J508" t="s">
        <v>1478</v>
      </c>
      <c r="K508" t="s">
        <v>75</v>
      </c>
      <c r="L508">
        <v>2298233</v>
      </c>
      <c r="M508" t="s">
        <v>76</v>
      </c>
      <c r="S508">
        <v>1</v>
      </c>
      <c r="U508">
        <v>0</v>
      </c>
      <c r="V508">
        <v>0</v>
      </c>
      <c r="W508">
        <v>2268382.5</v>
      </c>
    </row>
    <row r="509" spans="1:24" x14ac:dyDescent="0.45">
      <c r="A509" t="s">
        <v>1472</v>
      </c>
      <c r="B509">
        <v>0</v>
      </c>
      <c r="C509" t="s">
        <v>1631</v>
      </c>
      <c r="D509" t="s">
        <v>1631</v>
      </c>
      <c r="E509" t="s">
        <v>1624</v>
      </c>
      <c r="F509" t="s">
        <v>1473</v>
      </c>
      <c r="G509" t="s">
        <v>77</v>
      </c>
      <c r="H509" t="s">
        <v>74</v>
      </c>
      <c r="I509" t="s">
        <v>1479</v>
      </c>
      <c r="J509" t="s">
        <v>77</v>
      </c>
      <c r="K509" t="s">
        <v>75</v>
      </c>
      <c r="L509">
        <v>2639031</v>
      </c>
      <c r="M509" t="s">
        <v>76</v>
      </c>
      <c r="U509">
        <v>0</v>
      </c>
      <c r="V509">
        <v>0</v>
      </c>
      <c r="W509">
        <v>2268382.5</v>
      </c>
    </row>
    <row r="510" spans="1:24" x14ac:dyDescent="0.45">
      <c r="A510" t="s">
        <v>1472</v>
      </c>
      <c r="B510">
        <v>0</v>
      </c>
      <c r="C510" t="s">
        <v>1631</v>
      </c>
      <c r="D510" t="s">
        <v>1631</v>
      </c>
      <c r="E510" t="s">
        <v>1624</v>
      </c>
      <c r="F510" t="s">
        <v>1473</v>
      </c>
      <c r="G510" t="s">
        <v>77</v>
      </c>
      <c r="H510" t="s">
        <v>78</v>
      </c>
      <c r="I510" t="s">
        <v>1480</v>
      </c>
      <c r="J510" t="s">
        <v>1481</v>
      </c>
      <c r="K510" t="s">
        <v>75</v>
      </c>
      <c r="L510">
        <v>134345</v>
      </c>
      <c r="M510" t="s">
        <v>546</v>
      </c>
      <c r="S510">
        <v>1</v>
      </c>
      <c r="T510">
        <v>1</v>
      </c>
      <c r="U510">
        <v>0</v>
      </c>
      <c r="V510">
        <v>0</v>
      </c>
      <c r="W510">
        <v>131010.71428571429</v>
      </c>
    </row>
    <row r="511" spans="1:24" x14ac:dyDescent="0.45">
      <c r="A511" t="s">
        <v>1472</v>
      </c>
      <c r="B511">
        <v>0</v>
      </c>
      <c r="C511" t="s">
        <v>1631</v>
      </c>
      <c r="D511" t="s">
        <v>1631</v>
      </c>
      <c r="E511" t="s">
        <v>1624</v>
      </c>
      <c r="F511" t="s">
        <v>1473</v>
      </c>
      <c r="G511" t="s">
        <v>77</v>
      </c>
      <c r="H511" t="s">
        <v>78</v>
      </c>
      <c r="I511" t="s">
        <v>1482</v>
      </c>
      <c r="J511" t="s">
        <v>1483</v>
      </c>
      <c r="K511" t="s">
        <v>75</v>
      </c>
      <c r="L511">
        <v>136670</v>
      </c>
      <c r="M511" t="s">
        <v>546</v>
      </c>
      <c r="U511">
        <v>0</v>
      </c>
      <c r="V511">
        <v>0</v>
      </c>
      <c r="W511">
        <v>131010.71428571429</v>
      </c>
    </row>
    <row r="512" spans="1:24" x14ac:dyDescent="0.45">
      <c r="A512" t="s">
        <v>1472</v>
      </c>
      <c r="B512">
        <v>0</v>
      </c>
      <c r="C512" t="s">
        <v>1631</v>
      </c>
      <c r="D512" t="s">
        <v>1631</v>
      </c>
      <c r="E512" t="s">
        <v>1624</v>
      </c>
      <c r="F512" t="s">
        <v>1473</v>
      </c>
      <c r="G512" t="s">
        <v>77</v>
      </c>
      <c r="H512" t="s">
        <v>78</v>
      </c>
      <c r="I512" t="s">
        <v>1484</v>
      </c>
      <c r="J512" t="s">
        <v>1485</v>
      </c>
      <c r="K512" t="s">
        <v>75</v>
      </c>
      <c r="L512">
        <v>88540</v>
      </c>
      <c r="M512" t="s">
        <v>546</v>
      </c>
      <c r="U512">
        <v>0</v>
      </c>
      <c r="V512">
        <v>0</v>
      </c>
      <c r="W512">
        <v>131010.71428571429</v>
      </c>
    </row>
    <row r="513" spans="1:23" x14ac:dyDescent="0.45">
      <c r="A513" t="s">
        <v>1472</v>
      </c>
      <c r="B513">
        <v>0</v>
      </c>
      <c r="C513" t="s">
        <v>1631</v>
      </c>
      <c r="D513" t="s">
        <v>1631</v>
      </c>
      <c r="E513" t="s">
        <v>1624</v>
      </c>
      <c r="F513" t="s">
        <v>1473</v>
      </c>
      <c r="G513" t="s">
        <v>77</v>
      </c>
      <c r="H513" t="s">
        <v>78</v>
      </c>
      <c r="I513" t="s">
        <v>1486</v>
      </c>
      <c r="J513" t="s">
        <v>1487</v>
      </c>
      <c r="K513" t="s">
        <v>75</v>
      </c>
      <c r="L513">
        <v>136462.5</v>
      </c>
      <c r="M513" t="s">
        <v>546</v>
      </c>
      <c r="U513">
        <v>0</v>
      </c>
      <c r="V513">
        <v>0</v>
      </c>
      <c r="W513">
        <v>131010.71428571429</v>
      </c>
    </row>
    <row r="514" spans="1:23" x14ac:dyDescent="0.45">
      <c r="A514" t="s">
        <v>1472</v>
      </c>
      <c r="B514">
        <v>0</v>
      </c>
      <c r="C514" t="s">
        <v>1631</v>
      </c>
      <c r="D514" t="s">
        <v>1631</v>
      </c>
      <c r="E514" t="s">
        <v>1624</v>
      </c>
      <c r="F514" t="s">
        <v>1473</v>
      </c>
      <c r="G514" t="s">
        <v>77</v>
      </c>
      <c r="H514" t="s">
        <v>78</v>
      </c>
      <c r="I514" t="s">
        <v>1488</v>
      </c>
      <c r="J514" t="s">
        <v>1489</v>
      </c>
      <c r="K514" t="s">
        <v>75</v>
      </c>
      <c r="L514">
        <v>85562.5</v>
      </c>
      <c r="M514" t="s">
        <v>546</v>
      </c>
      <c r="U514">
        <v>0</v>
      </c>
      <c r="V514">
        <v>0</v>
      </c>
      <c r="W514">
        <v>131010.71428571429</v>
      </c>
    </row>
    <row r="515" spans="1:23" x14ac:dyDescent="0.45">
      <c r="A515" t="s">
        <v>1472</v>
      </c>
      <c r="B515">
        <v>0</v>
      </c>
      <c r="C515" t="s">
        <v>1631</v>
      </c>
      <c r="D515" t="s">
        <v>1631</v>
      </c>
      <c r="E515" t="s">
        <v>1624</v>
      </c>
      <c r="F515" t="s">
        <v>1473</v>
      </c>
      <c r="G515" t="s">
        <v>77</v>
      </c>
      <c r="H515" t="s">
        <v>78</v>
      </c>
      <c r="I515" t="s">
        <v>1490</v>
      </c>
      <c r="J515" t="s">
        <v>77</v>
      </c>
      <c r="K515" t="s">
        <v>75</v>
      </c>
      <c r="L515">
        <v>219930</v>
      </c>
      <c r="M515" t="s">
        <v>546</v>
      </c>
      <c r="U515">
        <v>0</v>
      </c>
      <c r="V515">
        <v>0</v>
      </c>
      <c r="W515">
        <v>131010.71428571429</v>
      </c>
    </row>
    <row r="516" spans="1:23" x14ac:dyDescent="0.45">
      <c r="A516" t="s">
        <v>1472</v>
      </c>
      <c r="B516">
        <v>0</v>
      </c>
      <c r="C516" t="s">
        <v>1631</v>
      </c>
      <c r="D516" t="s">
        <v>1631</v>
      </c>
      <c r="E516" t="s">
        <v>1624</v>
      </c>
      <c r="F516" t="s">
        <v>1473</v>
      </c>
      <c r="G516" t="s">
        <v>77</v>
      </c>
      <c r="H516" t="s">
        <v>78</v>
      </c>
      <c r="I516" t="s">
        <v>1491</v>
      </c>
      <c r="J516" t="s">
        <v>77</v>
      </c>
      <c r="K516" t="s">
        <v>75</v>
      </c>
      <c r="L516">
        <v>115565</v>
      </c>
      <c r="M516" t="s">
        <v>546</v>
      </c>
      <c r="U516">
        <v>0</v>
      </c>
      <c r="V516">
        <v>0</v>
      </c>
      <c r="W516">
        <v>131010.71428571429</v>
      </c>
    </row>
    <row r="517" spans="1:23" x14ac:dyDescent="0.45">
      <c r="A517" t="s">
        <v>1472</v>
      </c>
      <c r="B517">
        <v>0</v>
      </c>
      <c r="C517" t="s">
        <v>1631</v>
      </c>
      <c r="D517" t="s">
        <v>1631</v>
      </c>
      <c r="E517" t="s">
        <v>1624</v>
      </c>
      <c r="F517" t="s">
        <v>1473</v>
      </c>
      <c r="G517" t="s">
        <v>77</v>
      </c>
      <c r="H517" t="s">
        <v>87</v>
      </c>
      <c r="I517" t="s">
        <v>1492</v>
      </c>
      <c r="J517" t="s">
        <v>1493</v>
      </c>
      <c r="K517" t="s">
        <v>75</v>
      </c>
      <c r="L517">
        <v>677000</v>
      </c>
      <c r="M517" t="s">
        <v>76</v>
      </c>
      <c r="U517">
        <v>0</v>
      </c>
      <c r="V517">
        <v>0</v>
      </c>
      <c r="W517">
        <v>713883.33333333337</v>
      </c>
    </row>
    <row r="518" spans="1:23" x14ac:dyDescent="0.45">
      <c r="A518" t="s">
        <v>1472</v>
      </c>
      <c r="B518">
        <v>0</v>
      </c>
      <c r="C518" t="s">
        <v>1631</v>
      </c>
      <c r="D518" t="s">
        <v>1631</v>
      </c>
      <c r="E518" t="s">
        <v>1624</v>
      </c>
      <c r="F518" t="s">
        <v>1473</v>
      </c>
      <c r="G518" t="s">
        <v>77</v>
      </c>
      <c r="H518" t="s">
        <v>87</v>
      </c>
      <c r="I518" t="s">
        <v>1494</v>
      </c>
      <c r="J518" t="s">
        <v>1495</v>
      </c>
      <c r="K518" t="s">
        <v>75</v>
      </c>
      <c r="L518">
        <v>814650</v>
      </c>
      <c r="M518" t="s">
        <v>76</v>
      </c>
      <c r="U518">
        <v>0</v>
      </c>
      <c r="V518">
        <v>0</v>
      </c>
      <c r="W518">
        <v>713883.33333333337</v>
      </c>
    </row>
    <row r="519" spans="1:23" x14ac:dyDescent="0.45">
      <c r="A519" t="s">
        <v>1472</v>
      </c>
      <c r="B519">
        <v>0</v>
      </c>
      <c r="C519" t="s">
        <v>1631</v>
      </c>
      <c r="D519" t="s">
        <v>1631</v>
      </c>
      <c r="E519" t="s">
        <v>1624</v>
      </c>
      <c r="F519" t="s">
        <v>1473</v>
      </c>
      <c r="G519" t="s">
        <v>77</v>
      </c>
      <c r="H519" t="s">
        <v>87</v>
      </c>
      <c r="I519" t="s">
        <v>1496</v>
      </c>
      <c r="J519" t="s">
        <v>1497</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0FAC-A3FD-4E17-8DF2-C9B41606A1D7}">
  <sheetPr codeName="Sheet21"/>
  <dimension ref="A1:O65"/>
  <sheetViews>
    <sheetView workbookViewId="0">
      <selection activeCell="J6" sqref="J6"/>
    </sheetView>
  </sheetViews>
  <sheetFormatPr defaultRowHeight="14.25" x14ac:dyDescent="0.45"/>
  <cols>
    <col min="9" max="9" width="27.265625" bestFit="1" customWidth="1"/>
    <col min="10" max="10" width="17.73046875" bestFit="1" customWidth="1"/>
    <col min="11" max="11" width="19.265625" customWidth="1"/>
    <col min="13" max="13" width="20.73046875" customWidth="1"/>
    <col min="14" max="14" width="20.59765625" customWidth="1"/>
    <col min="15" max="15" width="16.73046875" style="44" customWidth="1"/>
  </cols>
  <sheetData>
    <row r="1" spans="1:15" x14ac:dyDescent="0.45">
      <c r="A1" t="s">
        <v>112</v>
      </c>
      <c r="B1" t="s">
        <v>113</v>
      </c>
      <c r="C1" t="s">
        <v>114</v>
      </c>
      <c r="D1" t="s">
        <v>115</v>
      </c>
      <c r="I1" s="2" t="s">
        <v>93</v>
      </c>
      <c r="J1" t="s">
        <v>1611</v>
      </c>
    </row>
    <row r="2" spans="1:15" x14ac:dyDescent="0.45">
      <c r="A2" t="s">
        <v>215</v>
      </c>
      <c r="B2" s="13" t="s">
        <v>218</v>
      </c>
      <c r="C2">
        <v>300</v>
      </c>
      <c r="D2" t="s">
        <v>232</v>
      </c>
      <c r="I2" s="3" t="s">
        <v>1202</v>
      </c>
      <c r="J2">
        <v>316669000</v>
      </c>
      <c r="N2" s="3" t="s">
        <v>1202</v>
      </c>
      <c r="O2" s="44">
        <f>VLOOKUP(N2,I:J,2,FALSE)</f>
        <v>316669000</v>
      </c>
    </row>
    <row r="3" spans="1:15" x14ac:dyDescent="0.45">
      <c r="A3" t="s">
        <v>215</v>
      </c>
      <c r="B3" s="13" t="s">
        <v>219</v>
      </c>
      <c r="C3">
        <v>1000</v>
      </c>
      <c r="D3" t="s">
        <v>232</v>
      </c>
      <c r="I3" s="4" t="s">
        <v>74</v>
      </c>
      <c r="J3">
        <v>316669000</v>
      </c>
      <c r="N3" s="3" t="s">
        <v>1619</v>
      </c>
      <c r="O3" s="44">
        <f t="shared" ref="O3:O11" si="0">VLOOKUP(N3,I:J,2,FALSE)</f>
        <v>23894772.372400001</v>
      </c>
    </row>
    <row r="4" spans="1:15" x14ac:dyDescent="0.45">
      <c r="A4" s="14" t="s">
        <v>214</v>
      </c>
      <c r="B4" s="14" t="s">
        <v>220</v>
      </c>
      <c r="C4">
        <v>8000</v>
      </c>
      <c r="D4" s="14" t="s">
        <v>233</v>
      </c>
      <c r="I4" s="3" t="s">
        <v>1619</v>
      </c>
      <c r="J4">
        <v>23894772.372400001</v>
      </c>
      <c r="N4" s="3" t="s">
        <v>1620</v>
      </c>
      <c r="O4" s="44">
        <f t="shared" si="0"/>
        <v>11813124.669999998</v>
      </c>
    </row>
    <row r="5" spans="1:15" x14ac:dyDescent="0.45">
      <c r="A5" s="14" t="s">
        <v>214</v>
      </c>
      <c r="B5" s="14" t="s">
        <v>221</v>
      </c>
      <c r="C5">
        <v>2000</v>
      </c>
      <c r="D5" s="14" t="s">
        <v>233</v>
      </c>
      <c r="I5" s="4" t="s">
        <v>79</v>
      </c>
      <c r="J5">
        <v>3560</v>
      </c>
      <c r="N5" s="3" t="s">
        <v>1625</v>
      </c>
      <c r="O5" s="44">
        <f t="shared" si="0"/>
        <v>2600695</v>
      </c>
    </row>
    <row r="6" spans="1:15" x14ac:dyDescent="0.45">
      <c r="A6" s="15" t="s">
        <v>217</v>
      </c>
      <c r="B6" s="15" t="s">
        <v>222</v>
      </c>
      <c r="C6">
        <v>1500</v>
      </c>
      <c r="D6" s="15" t="s">
        <v>234</v>
      </c>
      <c r="I6" s="4" t="s">
        <v>89</v>
      </c>
      <c r="N6" s="3" t="s">
        <v>1626</v>
      </c>
      <c r="O6" s="44">
        <f t="shared" si="0"/>
        <v>8442900.0399999991</v>
      </c>
    </row>
    <row r="7" spans="1:15" x14ac:dyDescent="0.45">
      <c r="A7" s="15" t="s">
        <v>217</v>
      </c>
      <c r="B7" s="15" t="s">
        <v>223</v>
      </c>
      <c r="C7">
        <v>500</v>
      </c>
      <c r="D7" s="15" t="s">
        <v>234</v>
      </c>
      <c r="I7" s="4" t="s">
        <v>857</v>
      </c>
      <c r="J7">
        <v>78000</v>
      </c>
      <c r="N7" s="3" t="s">
        <v>1624</v>
      </c>
      <c r="O7" s="44">
        <f t="shared" si="0"/>
        <v>5904760.943</v>
      </c>
    </row>
    <row r="8" spans="1:15" x14ac:dyDescent="0.45">
      <c r="A8" s="13" t="s">
        <v>218</v>
      </c>
      <c r="B8" t="s">
        <v>216</v>
      </c>
      <c r="C8">
        <v>200</v>
      </c>
      <c r="D8" t="s">
        <v>232</v>
      </c>
      <c r="I8" s="4" t="s">
        <v>78</v>
      </c>
      <c r="J8">
        <v>2805186.6799999997</v>
      </c>
      <c r="N8" s="3" t="s">
        <v>1621</v>
      </c>
      <c r="O8" s="44">
        <f t="shared" si="0"/>
        <v>0</v>
      </c>
    </row>
    <row r="9" spans="1:15" x14ac:dyDescent="0.45">
      <c r="A9" s="13" t="s">
        <v>219</v>
      </c>
      <c r="B9" t="s">
        <v>216</v>
      </c>
      <c r="C9">
        <v>1000</v>
      </c>
      <c r="D9" t="s">
        <v>232</v>
      </c>
      <c r="I9" s="4" t="s">
        <v>74</v>
      </c>
      <c r="J9">
        <v>18010576.342399999</v>
      </c>
      <c r="N9" s="3" t="s">
        <v>1622</v>
      </c>
      <c r="O9" s="44">
        <f t="shared" si="0"/>
        <v>0</v>
      </c>
    </row>
    <row r="10" spans="1:15" x14ac:dyDescent="0.45">
      <c r="A10" s="14" t="s">
        <v>220</v>
      </c>
      <c r="B10" t="s">
        <v>216</v>
      </c>
      <c r="C10">
        <v>8000</v>
      </c>
      <c r="D10" s="14" t="s">
        <v>233</v>
      </c>
      <c r="I10" s="4" t="s">
        <v>80</v>
      </c>
      <c r="J10">
        <v>685271.6</v>
      </c>
      <c r="N10" s="3" t="s">
        <v>1627</v>
      </c>
      <c r="O10" s="44">
        <f t="shared" si="0"/>
        <v>2108469.5499999998</v>
      </c>
    </row>
    <row r="11" spans="1:15" x14ac:dyDescent="0.45">
      <c r="A11" s="14" t="s">
        <v>221</v>
      </c>
      <c r="B11" t="s">
        <v>216</v>
      </c>
      <c r="C11">
        <v>2000</v>
      </c>
      <c r="D11" s="14" t="s">
        <v>233</v>
      </c>
      <c r="I11" s="4" t="s">
        <v>82</v>
      </c>
      <c r="N11" s="3" t="s">
        <v>1623</v>
      </c>
      <c r="O11" s="44">
        <f t="shared" si="0"/>
        <v>1626276</v>
      </c>
    </row>
    <row r="12" spans="1:15" x14ac:dyDescent="0.45">
      <c r="A12" s="15" t="s">
        <v>222</v>
      </c>
      <c r="B12" t="s">
        <v>216</v>
      </c>
      <c r="C12">
        <v>1500</v>
      </c>
      <c r="D12" s="15" t="s">
        <v>234</v>
      </c>
      <c r="I12" s="4" t="s">
        <v>85</v>
      </c>
      <c r="J12">
        <v>100000</v>
      </c>
      <c r="N12" s="3"/>
    </row>
    <row r="13" spans="1:15" x14ac:dyDescent="0.45">
      <c r="A13" s="15" t="s">
        <v>223</v>
      </c>
      <c r="B13" t="s">
        <v>216</v>
      </c>
      <c r="C13">
        <v>500</v>
      </c>
      <c r="D13" s="15" t="s">
        <v>234</v>
      </c>
      <c r="I13" s="4" t="s">
        <v>84</v>
      </c>
      <c r="J13">
        <v>313288.75</v>
      </c>
    </row>
    <row r="14" spans="1:15" x14ac:dyDescent="0.45">
      <c r="A14" t="s">
        <v>216</v>
      </c>
      <c r="B14" s="13" t="s">
        <v>224</v>
      </c>
      <c r="C14">
        <v>1500</v>
      </c>
      <c r="D14" t="s">
        <v>232</v>
      </c>
      <c r="I14" s="4" t="s">
        <v>878</v>
      </c>
      <c r="J14">
        <v>60629</v>
      </c>
    </row>
    <row r="15" spans="1:15" x14ac:dyDescent="0.45">
      <c r="A15" t="s">
        <v>216</v>
      </c>
      <c r="B15" s="13" t="s">
        <v>225</v>
      </c>
      <c r="C15">
        <v>500</v>
      </c>
      <c r="D15" t="s">
        <v>232</v>
      </c>
      <c r="I15" s="4" t="s">
        <v>87</v>
      </c>
      <c r="J15">
        <v>1838260</v>
      </c>
    </row>
    <row r="16" spans="1:15" x14ac:dyDescent="0.45">
      <c r="A16" t="s">
        <v>216</v>
      </c>
      <c r="B16" s="14" t="s">
        <v>226</v>
      </c>
      <c r="C16">
        <v>3000</v>
      </c>
      <c r="D16" s="14" t="s">
        <v>233</v>
      </c>
      <c r="I16" s="3" t="s">
        <v>1620</v>
      </c>
      <c r="J16">
        <v>11813124.669999998</v>
      </c>
    </row>
    <row r="17" spans="1:10" x14ac:dyDescent="0.45">
      <c r="A17" t="s">
        <v>216</v>
      </c>
      <c r="B17" s="14" t="s">
        <v>227</v>
      </c>
      <c r="C17">
        <v>1000</v>
      </c>
      <c r="D17" s="14" t="s">
        <v>233</v>
      </c>
      <c r="I17" s="4" t="s">
        <v>1432</v>
      </c>
      <c r="J17">
        <v>209634</v>
      </c>
    </row>
    <row r="18" spans="1:10" x14ac:dyDescent="0.45">
      <c r="A18" t="s">
        <v>216</v>
      </c>
      <c r="B18" s="15" t="s">
        <v>228</v>
      </c>
      <c r="C18">
        <v>800</v>
      </c>
      <c r="D18" s="15" t="s">
        <v>234</v>
      </c>
      <c r="I18" s="4" t="s">
        <v>79</v>
      </c>
      <c r="J18">
        <v>162934.14000000001</v>
      </c>
    </row>
    <row r="19" spans="1:10" x14ac:dyDescent="0.45">
      <c r="A19" t="s">
        <v>216</v>
      </c>
      <c r="B19" s="15" t="s">
        <v>229</v>
      </c>
      <c r="C19">
        <v>200</v>
      </c>
      <c r="D19" s="15" t="s">
        <v>234</v>
      </c>
      <c r="I19" s="4" t="s">
        <v>857</v>
      </c>
      <c r="J19">
        <v>117019.04</v>
      </c>
    </row>
    <row r="20" spans="1:10" x14ac:dyDescent="0.45">
      <c r="I20" s="4" t="s">
        <v>1426</v>
      </c>
      <c r="J20">
        <v>53280</v>
      </c>
    </row>
    <row r="21" spans="1:10" x14ac:dyDescent="0.45">
      <c r="I21" s="4" t="s">
        <v>78</v>
      </c>
      <c r="J21">
        <v>367050.94</v>
      </c>
    </row>
    <row r="22" spans="1:10" x14ac:dyDescent="0.45">
      <c r="I22" s="4" t="s">
        <v>74</v>
      </c>
      <c r="J22">
        <v>9632732.459999999</v>
      </c>
    </row>
    <row r="23" spans="1:10" x14ac:dyDescent="0.45">
      <c r="I23" s="4" t="s">
        <v>80</v>
      </c>
      <c r="J23">
        <v>302943</v>
      </c>
    </row>
    <row r="24" spans="1:10" x14ac:dyDescent="0.45">
      <c r="I24" s="4" t="s">
        <v>85</v>
      </c>
      <c r="J24">
        <v>151325</v>
      </c>
    </row>
    <row r="25" spans="1:10" x14ac:dyDescent="0.45">
      <c r="I25" s="4" t="s">
        <v>83</v>
      </c>
    </row>
    <row r="26" spans="1:10" x14ac:dyDescent="0.45">
      <c r="I26" s="4" t="s">
        <v>81</v>
      </c>
      <c r="J26">
        <v>238144</v>
      </c>
    </row>
    <row r="27" spans="1:10" x14ac:dyDescent="0.45">
      <c r="I27" s="4" t="s">
        <v>84</v>
      </c>
      <c r="J27">
        <v>33067</v>
      </c>
    </row>
    <row r="28" spans="1:10" x14ac:dyDescent="0.45">
      <c r="I28" s="4" t="s">
        <v>878</v>
      </c>
      <c r="J28">
        <v>17240.09</v>
      </c>
    </row>
    <row r="29" spans="1:10" x14ac:dyDescent="0.45">
      <c r="I29" s="4" t="s">
        <v>87</v>
      </c>
      <c r="J29">
        <v>527755</v>
      </c>
    </row>
    <row r="30" spans="1:10" x14ac:dyDescent="0.45">
      <c r="I30" s="3" t="s">
        <v>1625</v>
      </c>
      <c r="J30">
        <v>2600695</v>
      </c>
    </row>
    <row r="31" spans="1:10" x14ac:dyDescent="0.45">
      <c r="I31" s="4" t="s">
        <v>78</v>
      </c>
      <c r="J31">
        <v>499086</v>
      </c>
    </row>
    <row r="32" spans="1:10" x14ac:dyDescent="0.45">
      <c r="I32" s="4" t="s">
        <v>74</v>
      </c>
      <c r="J32">
        <v>2055874</v>
      </c>
    </row>
    <row r="33" spans="9:10" x14ac:dyDescent="0.45">
      <c r="I33" s="4" t="s">
        <v>81</v>
      </c>
      <c r="J33">
        <v>5659</v>
      </c>
    </row>
    <row r="34" spans="9:10" x14ac:dyDescent="0.45">
      <c r="I34" s="4" t="s">
        <v>878</v>
      </c>
      <c r="J34">
        <v>40076</v>
      </c>
    </row>
    <row r="35" spans="9:10" x14ac:dyDescent="0.45">
      <c r="I35" s="3" t="s">
        <v>1626</v>
      </c>
      <c r="J35">
        <v>8442900.0399999991</v>
      </c>
    </row>
    <row r="36" spans="9:10" x14ac:dyDescent="0.45">
      <c r="I36" s="4" t="s">
        <v>78</v>
      </c>
      <c r="J36">
        <v>693158.1</v>
      </c>
    </row>
    <row r="37" spans="9:10" x14ac:dyDescent="0.45">
      <c r="I37" s="4" t="s">
        <v>74</v>
      </c>
      <c r="J37">
        <v>6462101.9399999995</v>
      </c>
    </row>
    <row r="38" spans="9:10" x14ac:dyDescent="0.45">
      <c r="I38" s="4" t="s">
        <v>80</v>
      </c>
      <c r="J38">
        <v>1041040</v>
      </c>
    </row>
    <row r="39" spans="9:10" x14ac:dyDescent="0.45">
      <c r="I39" s="4" t="s">
        <v>87</v>
      </c>
      <c r="J39">
        <v>246600</v>
      </c>
    </row>
    <row r="40" spans="9:10" x14ac:dyDescent="0.45">
      <c r="I40" s="3" t="s">
        <v>1624</v>
      </c>
      <c r="J40">
        <v>5904760.943</v>
      </c>
    </row>
    <row r="41" spans="9:10" x14ac:dyDescent="0.45">
      <c r="I41" s="4" t="s">
        <v>79</v>
      </c>
      <c r="J41">
        <v>37350</v>
      </c>
    </row>
    <row r="42" spans="9:10" x14ac:dyDescent="0.45">
      <c r="I42" s="4" t="s">
        <v>78</v>
      </c>
      <c r="J42">
        <v>336479.66000000003</v>
      </c>
    </row>
    <row r="43" spans="9:10" x14ac:dyDescent="0.45">
      <c r="I43" s="4" t="s">
        <v>74</v>
      </c>
      <c r="J43">
        <v>4783616.2829999998</v>
      </c>
    </row>
    <row r="44" spans="9:10" x14ac:dyDescent="0.45">
      <c r="I44" s="4" t="s">
        <v>80</v>
      </c>
      <c r="J44">
        <v>415195</v>
      </c>
    </row>
    <row r="45" spans="9:10" x14ac:dyDescent="0.45">
      <c r="I45" s="4" t="s">
        <v>85</v>
      </c>
      <c r="J45">
        <v>81250</v>
      </c>
    </row>
    <row r="46" spans="9:10" x14ac:dyDescent="0.45">
      <c r="I46" s="4" t="s">
        <v>87</v>
      </c>
      <c r="J46">
        <v>250870</v>
      </c>
    </row>
    <row r="47" spans="9:10" x14ac:dyDescent="0.45">
      <c r="I47" s="3" t="s">
        <v>1621</v>
      </c>
    </row>
    <row r="48" spans="9:10" x14ac:dyDescent="0.45">
      <c r="I48" s="4" t="s">
        <v>79</v>
      </c>
    </row>
    <row r="49" spans="9:10" x14ac:dyDescent="0.45">
      <c r="I49" s="4" t="s">
        <v>78</v>
      </c>
    </row>
    <row r="50" spans="9:10" x14ac:dyDescent="0.45">
      <c r="I50" s="4" t="s">
        <v>74</v>
      </c>
    </row>
    <row r="51" spans="9:10" x14ac:dyDescent="0.45">
      <c r="I51" s="4" t="s">
        <v>82</v>
      </c>
    </row>
    <row r="52" spans="9:10" x14ac:dyDescent="0.45">
      <c r="I52" s="4" t="s">
        <v>81</v>
      </c>
    </row>
    <row r="53" spans="9:10" x14ac:dyDescent="0.45">
      <c r="I53" s="4" t="s">
        <v>84</v>
      </c>
    </row>
    <row r="54" spans="9:10" x14ac:dyDescent="0.45">
      <c r="I54" s="4" t="s">
        <v>878</v>
      </c>
    </row>
    <row r="55" spans="9:10" x14ac:dyDescent="0.45">
      <c r="I55" s="3" t="s">
        <v>1622</v>
      </c>
    </row>
    <row r="56" spans="9:10" x14ac:dyDescent="0.45">
      <c r="I56" s="4" t="s">
        <v>74</v>
      </c>
    </row>
    <row r="57" spans="9:10" x14ac:dyDescent="0.45">
      <c r="I57" s="3" t="s">
        <v>1627</v>
      </c>
      <c r="J57">
        <v>2108469.5499999998</v>
      </c>
    </row>
    <row r="58" spans="9:10" x14ac:dyDescent="0.45">
      <c r="I58" s="4" t="s">
        <v>78</v>
      </c>
      <c r="J58">
        <v>165550</v>
      </c>
    </row>
    <row r="59" spans="9:10" x14ac:dyDescent="0.45">
      <c r="I59" s="4" t="s">
        <v>74</v>
      </c>
      <c r="J59">
        <v>1822919.55</v>
      </c>
    </row>
    <row r="60" spans="9:10" x14ac:dyDescent="0.45">
      <c r="I60" s="4" t="s">
        <v>80</v>
      </c>
      <c r="J60">
        <v>120000</v>
      </c>
    </row>
    <row r="61" spans="9:10" x14ac:dyDescent="0.45">
      <c r="I61" s="3" t="s">
        <v>1623</v>
      </c>
      <c r="J61">
        <v>1626276</v>
      </c>
    </row>
    <row r="62" spans="9:10" x14ac:dyDescent="0.45">
      <c r="I62" s="4" t="s">
        <v>78</v>
      </c>
      <c r="J62">
        <v>210000</v>
      </c>
    </row>
    <row r="63" spans="9:10" x14ac:dyDescent="0.45">
      <c r="I63" s="4" t="s">
        <v>74</v>
      </c>
      <c r="J63">
        <v>1237603</v>
      </c>
    </row>
    <row r="64" spans="9:10" x14ac:dyDescent="0.45">
      <c r="I64" s="4" t="s">
        <v>87</v>
      </c>
      <c r="J64">
        <v>178673</v>
      </c>
    </row>
    <row r="65" spans="9:10" x14ac:dyDescent="0.45">
      <c r="I65" s="3" t="s">
        <v>94</v>
      </c>
      <c r="J65">
        <v>373059998.57540005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52383-4C7F-4382-817E-C80B9EC3E3F9}">
  <sheetPr codeName="Sheet29"/>
  <dimension ref="A1:AX514"/>
  <sheetViews>
    <sheetView topLeftCell="A2"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 min="51" max="51" width="19.26562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c r="AJ1" t="s">
        <v>214</v>
      </c>
      <c r="AK1" t="s">
        <v>1636</v>
      </c>
      <c r="AL1" t="s">
        <v>1637</v>
      </c>
      <c r="AM1" t="s">
        <v>1638</v>
      </c>
      <c r="AN1" t="s">
        <v>1639</v>
      </c>
      <c r="AO1" t="s">
        <v>1640</v>
      </c>
      <c r="AP1" t="s">
        <v>1641</v>
      </c>
      <c r="AQ1" t="s">
        <v>1642</v>
      </c>
      <c r="AR1" t="s">
        <v>1643</v>
      </c>
      <c r="AS1" t="s">
        <v>1644</v>
      </c>
      <c r="AT1" t="s">
        <v>1645</v>
      </c>
      <c r="AU1" t="s">
        <v>1646</v>
      </c>
      <c r="AV1" t="s">
        <v>1647</v>
      </c>
      <c r="AW1" t="s">
        <v>1648</v>
      </c>
      <c r="AX1" t="s">
        <v>1649</v>
      </c>
    </row>
    <row r="2" spans="1:50"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1650</v>
      </c>
    </row>
    <row r="3" spans="1:50"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1650</v>
      </c>
    </row>
    <row r="4" spans="1:50" x14ac:dyDescent="0.45">
      <c r="A4" t="s">
        <v>539</v>
      </c>
      <c r="B4">
        <v>0</v>
      </c>
      <c r="C4" t="s">
        <v>1628</v>
      </c>
      <c r="D4" t="s">
        <v>1628</v>
      </c>
      <c r="E4" t="s">
        <v>1619</v>
      </c>
      <c r="F4" t="s">
        <v>542</v>
      </c>
      <c r="G4" t="s">
        <v>77</v>
      </c>
      <c r="H4" t="s">
        <v>80</v>
      </c>
      <c r="I4" t="s">
        <v>548</v>
      </c>
      <c r="J4" t="s">
        <v>550</v>
      </c>
      <c r="K4" t="s">
        <v>75</v>
      </c>
      <c r="L4">
        <v>31200</v>
      </c>
      <c r="M4" t="s">
        <v>546</v>
      </c>
      <c r="U4">
        <v>0</v>
      </c>
      <c r="V4">
        <v>0</v>
      </c>
      <c r="W4">
        <v>31200</v>
      </c>
      <c r="Y4">
        <v>0</v>
      </c>
      <c r="Z4">
        <v>0</v>
      </c>
      <c r="AA4">
        <v>0</v>
      </c>
      <c r="AB4">
        <v>0</v>
      </c>
      <c r="AC4">
        <v>0</v>
      </c>
      <c r="AD4">
        <v>0</v>
      </c>
      <c r="AE4">
        <v>0</v>
      </c>
      <c r="AF4">
        <v>0</v>
      </c>
      <c r="AG4">
        <v>0</v>
      </c>
      <c r="AH4">
        <v>0</v>
      </c>
      <c r="AI4">
        <v>0</v>
      </c>
      <c r="AK4">
        <v>31200</v>
      </c>
      <c r="AT4">
        <v>31200</v>
      </c>
      <c r="AX4" t="s">
        <v>1651</v>
      </c>
    </row>
    <row r="5" spans="1:50" x14ac:dyDescent="0.45">
      <c r="A5" t="s">
        <v>539</v>
      </c>
      <c r="B5">
        <v>0</v>
      </c>
      <c r="C5" t="s">
        <v>1628</v>
      </c>
      <c r="D5" t="s">
        <v>1628</v>
      </c>
      <c r="E5" t="s">
        <v>1619</v>
      </c>
      <c r="F5" t="s">
        <v>542</v>
      </c>
      <c r="G5" t="s">
        <v>77</v>
      </c>
      <c r="H5" t="s">
        <v>87</v>
      </c>
      <c r="I5" t="s">
        <v>551</v>
      </c>
      <c r="J5" t="s">
        <v>552</v>
      </c>
      <c r="K5" t="s">
        <v>75</v>
      </c>
      <c r="L5">
        <v>376750</v>
      </c>
      <c r="M5" t="s">
        <v>546</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539</v>
      </c>
      <c r="B6">
        <v>0</v>
      </c>
      <c r="C6" t="s">
        <v>1628</v>
      </c>
      <c r="D6" t="s">
        <v>1628</v>
      </c>
      <c r="E6" t="s">
        <v>1619</v>
      </c>
      <c r="F6" t="s">
        <v>542</v>
      </c>
      <c r="G6" t="s">
        <v>77</v>
      </c>
      <c r="H6" t="s">
        <v>87</v>
      </c>
      <c r="I6" t="s">
        <v>553</v>
      </c>
      <c r="J6" t="s">
        <v>554</v>
      </c>
      <c r="K6" t="s">
        <v>75</v>
      </c>
      <c r="L6">
        <v>388300</v>
      </c>
      <c r="M6" t="s">
        <v>546</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539</v>
      </c>
      <c r="B7">
        <v>0</v>
      </c>
      <c r="C7" t="s">
        <v>1628</v>
      </c>
      <c r="D7" t="s">
        <v>1628</v>
      </c>
      <c r="E7" t="s">
        <v>1619</v>
      </c>
      <c r="F7" t="s">
        <v>542</v>
      </c>
      <c r="G7" t="s">
        <v>77</v>
      </c>
      <c r="H7" t="s">
        <v>87</v>
      </c>
      <c r="I7" t="s">
        <v>555</v>
      </c>
      <c r="J7" t="s">
        <v>556</v>
      </c>
      <c r="K7" t="s">
        <v>75</v>
      </c>
      <c r="L7">
        <v>332200</v>
      </c>
      <c r="M7" t="s">
        <v>546</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1654</v>
      </c>
    </row>
    <row r="10" spans="1:50"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c r="Y10">
        <v>0</v>
      </c>
      <c r="Z10">
        <v>0</v>
      </c>
      <c r="AA10">
        <v>0</v>
      </c>
      <c r="AB10">
        <v>0</v>
      </c>
      <c r="AC10">
        <v>0</v>
      </c>
      <c r="AD10">
        <v>0</v>
      </c>
      <c r="AE10">
        <v>0</v>
      </c>
      <c r="AF10">
        <v>0</v>
      </c>
      <c r="AG10">
        <v>0</v>
      </c>
      <c r="AH10">
        <v>0</v>
      </c>
      <c r="AI10">
        <v>0</v>
      </c>
      <c r="AN10">
        <v>90090</v>
      </c>
      <c r="AX10" t="s">
        <v>1654</v>
      </c>
    </row>
    <row r="11" spans="1:50"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1654</v>
      </c>
    </row>
    <row r="12" spans="1:50"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c r="Y12">
        <v>0</v>
      </c>
      <c r="Z12">
        <v>0</v>
      </c>
      <c r="AA12">
        <v>0</v>
      </c>
      <c r="AB12">
        <v>0</v>
      </c>
      <c r="AC12">
        <v>0</v>
      </c>
      <c r="AD12">
        <v>0</v>
      </c>
      <c r="AE12">
        <v>0</v>
      </c>
      <c r="AF12">
        <v>0</v>
      </c>
      <c r="AG12">
        <v>0</v>
      </c>
      <c r="AH12">
        <v>0</v>
      </c>
      <c r="AI12">
        <v>0</v>
      </c>
      <c r="AK12">
        <v>12350</v>
      </c>
      <c r="AV12">
        <v>12350</v>
      </c>
      <c r="AX12" t="s">
        <v>1652</v>
      </c>
    </row>
    <row r="13" spans="1:50"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1650</v>
      </c>
    </row>
    <row r="14" spans="1:50"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1650</v>
      </c>
    </row>
    <row r="15" spans="1:50"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1654</v>
      </c>
    </row>
    <row r="16" spans="1:50"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1654</v>
      </c>
    </row>
    <row r="17" spans="1:50"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1654</v>
      </c>
    </row>
    <row r="18" spans="1:50"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1654</v>
      </c>
    </row>
    <row r="19" spans="1:50"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1654</v>
      </c>
    </row>
    <row r="20" spans="1:50"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1654</v>
      </c>
    </row>
    <row r="21" spans="1:50"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1654</v>
      </c>
    </row>
    <row r="22" spans="1:50"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1654</v>
      </c>
    </row>
    <row r="23" spans="1:50"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1654</v>
      </c>
    </row>
    <row r="24" spans="1:50"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1654</v>
      </c>
    </row>
    <row r="25" spans="1:50"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1651</v>
      </c>
    </row>
    <row r="26" spans="1:50"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c r="Y26">
        <v>0</v>
      </c>
      <c r="Z26">
        <v>0</v>
      </c>
      <c r="AA26">
        <v>0</v>
      </c>
      <c r="AB26">
        <v>0</v>
      </c>
      <c r="AC26">
        <v>0</v>
      </c>
      <c r="AD26">
        <v>0</v>
      </c>
      <c r="AE26">
        <v>0</v>
      </c>
      <c r="AF26">
        <v>0</v>
      </c>
      <c r="AG26">
        <v>0</v>
      </c>
      <c r="AH26">
        <v>0</v>
      </c>
      <c r="AI26">
        <v>0</v>
      </c>
      <c r="AJ26">
        <v>1950395.62</v>
      </c>
      <c r="AX26" t="s">
        <v>1650</v>
      </c>
    </row>
    <row r="27" spans="1:50"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1650</v>
      </c>
    </row>
    <row r="28" spans="1:50"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1654</v>
      </c>
    </row>
    <row r="29" spans="1:50"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1654</v>
      </c>
    </row>
    <row r="30" spans="1:50"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c r="Y31">
        <v>0</v>
      </c>
      <c r="Z31">
        <v>0</v>
      </c>
      <c r="AA31">
        <v>0</v>
      </c>
      <c r="AB31">
        <v>0</v>
      </c>
      <c r="AC31">
        <v>0</v>
      </c>
      <c r="AD31">
        <v>0</v>
      </c>
      <c r="AE31">
        <v>0</v>
      </c>
      <c r="AF31">
        <v>0</v>
      </c>
      <c r="AG31">
        <v>0</v>
      </c>
      <c r="AH31">
        <v>0</v>
      </c>
      <c r="AI31">
        <v>0</v>
      </c>
      <c r="AJ31">
        <v>2070474</v>
      </c>
      <c r="AX31" t="s">
        <v>1650</v>
      </c>
    </row>
    <row r="32" spans="1:50"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c r="Y32">
        <v>0</v>
      </c>
      <c r="Z32">
        <v>0</v>
      </c>
      <c r="AA32">
        <v>0</v>
      </c>
      <c r="AB32">
        <v>0</v>
      </c>
      <c r="AC32">
        <v>0</v>
      </c>
      <c r="AD32">
        <v>0</v>
      </c>
      <c r="AE32">
        <v>0</v>
      </c>
      <c r="AF32">
        <v>0</v>
      </c>
      <c r="AG32">
        <v>0</v>
      </c>
      <c r="AH32">
        <v>0</v>
      </c>
      <c r="AI32">
        <v>0</v>
      </c>
      <c r="AJ32">
        <v>2938948.6749999998</v>
      </c>
      <c r="AX32" t="s">
        <v>1650</v>
      </c>
    </row>
    <row r="33" spans="1:50"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1650</v>
      </c>
    </row>
    <row r="34" spans="1:50"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1650</v>
      </c>
    </row>
    <row r="35" spans="1:50"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c r="Y35">
        <v>0</v>
      </c>
      <c r="Z35">
        <v>0</v>
      </c>
      <c r="AA35">
        <v>0</v>
      </c>
      <c r="AB35">
        <v>0</v>
      </c>
      <c r="AC35">
        <v>0</v>
      </c>
      <c r="AD35">
        <v>0</v>
      </c>
      <c r="AE35">
        <v>0</v>
      </c>
      <c r="AF35">
        <v>0</v>
      </c>
      <c r="AG35">
        <v>0</v>
      </c>
      <c r="AH35">
        <v>0</v>
      </c>
      <c r="AI35">
        <v>0</v>
      </c>
      <c r="AJ35">
        <v>1986159.11</v>
      </c>
      <c r="AX35" t="s">
        <v>1650</v>
      </c>
    </row>
    <row r="36" spans="1:50"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1654</v>
      </c>
    </row>
    <row r="37" spans="1:50"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1651</v>
      </c>
    </row>
    <row r="38" spans="1:50"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1653</v>
      </c>
    </row>
    <row r="39" spans="1:50"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1654</v>
      </c>
    </row>
    <row r="40" spans="1:50"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1654</v>
      </c>
    </row>
    <row r="41" spans="1:50"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1652</v>
      </c>
    </row>
    <row r="42" spans="1:50"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1651</v>
      </c>
    </row>
    <row r="43" spans="1:50"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1654</v>
      </c>
    </row>
    <row r="44" spans="1:50"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c r="Y45">
        <v>0</v>
      </c>
      <c r="Z45">
        <v>0</v>
      </c>
      <c r="AA45">
        <v>0</v>
      </c>
      <c r="AB45">
        <v>0</v>
      </c>
      <c r="AC45">
        <v>0</v>
      </c>
      <c r="AD45">
        <v>0</v>
      </c>
      <c r="AE45">
        <v>0</v>
      </c>
      <c r="AF45">
        <v>0</v>
      </c>
      <c r="AG45">
        <v>0</v>
      </c>
      <c r="AH45">
        <v>0</v>
      </c>
      <c r="AI45">
        <v>0</v>
      </c>
      <c r="AJ45">
        <v>396374.16</v>
      </c>
      <c r="AX45" t="s">
        <v>1650</v>
      </c>
    </row>
    <row r="46" spans="1:50"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1650</v>
      </c>
    </row>
    <row r="47" spans="1:50"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1654</v>
      </c>
    </row>
    <row r="48" spans="1:50"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c r="Y48">
        <v>0</v>
      </c>
      <c r="Z48">
        <v>0</v>
      </c>
      <c r="AA48">
        <v>0</v>
      </c>
      <c r="AB48">
        <v>0</v>
      </c>
      <c r="AC48">
        <v>0</v>
      </c>
      <c r="AD48">
        <v>0</v>
      </c>
      <c r="AE48">
        <v>0</v>
      </c>
      <c r="AF48">
        <v>0</v>
      </c>
      <c r="AG48">
        <v>0</v>
      </c>
      <c r="AH48">
        <v>0</v>
      </c>
      <c r="AI48">
        <v>0</v>
      </c>
      <c r="AN48">
        <v>100223</v>
      </c>
      <c r="AX48" t="s">
        <v>1654</v>
      </c>
    </row>
    <row r="49" spans="1:50"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1652</v>
      </c>
    </row>
    <row r="50" spans="1:50"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1650</v>
      </c>
    </row>
    <row r="51" spans="1:50"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1650</v>
      </c>
    </row>
    <row r="52" spans="1:50"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1650</v>
      </c>
    </row>
    <row r="53" spans="1:50"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1650</v>
      </c>
    </row>
    <row r="54" spans="1:50"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1650</v>
      </c>
    </row>
    <row r="55" spans="1:50"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1650</v>
      </c>
    </row>
    <row r="56" spans="1:50"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1654</v>
      </c>
    </row>
    <row r="57" spans="1:50"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1654</v>
      </c>
    </row>
    <row r="58" spans="1:50"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1651</v>
      </c>
    </row>
    <row r="59" spans="1:50"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c r="Y59">
        <v>0</v>
      </c>
      <c r="Z59">
        <v>0</v>
      </c>
      <c r="AA59">
        <v>0</v>
      </c>
      <c r="AB59">
        <v>0</v>
      </c>
      <c r="AC59">
        <v>0</v>
      </c>
      <c r="AD59">
        <v>0</v>
      </c>
      <c r="AE59">
        <v>0</v>
      </c>
      <c r="AF59">
        <v>0</v>
      </c>
      <c r="AG59">
        <v>0</v>
      </c>
      <c r="AH59">
        <v>0</v>
      </c>
      <c r="AI59">
        <v>0</v>
      </c>
      <c r="AJ59">
        <v>1193231.6100000001</v>
      </c>
      <c r="AX59" t="s">
        <v>1650</v>
      </c>
    </row>
    <row r="60" spans="1:50"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c r="Y60">
        <v>0</v>
      </c>
      <c r="Z60">
        <v>0</v>
      </c>
      <c r="AA60">
        <v>0</v>
      </c>
      <c r="AB60">
        <v>0</v>
      </c>
      <c r="AC60">
        <v>0</v>
      </c>
      <c r="AD60">
        <v>0</v>
      </c>
      <c r="AE60">
        <v>0</v>
      </c>
      <c r="AF60">
        <v>0</v>
      </c>
      <c r="AG60">
        <v>0</v>
      </c>
      <c r="AH60">
        <v>0</v>
      </c>
      <c r="AI60">
        <v>0</v>
      </c>
      <c r="AJ60">
        <v>1162786.3570000001</v>
      </c>
      <c r="AX60" t="s">
        <v>1650</v>
      </c>
    </row>
    <row r="61" spans="1:50"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c r="Y61">
        <v>0</v>
      </c>
      <c r="Z61">
        <v>0</v>
      </c>
      <c r="AA61">
        <v>0</v>
      </c>
      <c r="AB61">
        <v>0</v>
      </c>
      <c r="AC61">
        <v>0</v>
      </c>
      <c r="AD61">
        <v>0</v>
      </c>
      <c r="AE61">
        <v>0</v>
      </c>
      <c r="AF61">
        <v>0</v>
      </c>
      <c r="AG61">
        <v>0</v>
      </c>
      <c r="AH61">
        <v>0</v>
      </c>
      <c r="AI61">
        <v>0</v>
      </c>
      <c r="AJ61">
        <v>1135991.2250000001</v>
      </c>
      <c r="AX61" t="s">
        <v>1650</v>
      </c>
    </row>
    <row r="62" spans="1:50"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1650</v>
      </c>
    </row>
    <row r="63" spans="1:50"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1650</v>
      </c>
    </row>
    <row r="64" spans="1:50"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1650</v>
      </c>
    </row>
    <row r="65" spans="1:50"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1650</v>
      </c>
    </row>
    <row r="66" spans="1:50"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1650</v>
      </c>
    </row>
    <row r="67" spans="1:50"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1654</v>
      </c>
    </row>
    <row r="68" spans="1:50"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1654</v>
      </c>
    </row>
    <row r="69" spans="1:50"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1652</v>
      </c>
    </row>
    <row r="75" spans="1:50"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1652</v>
      </c>
    </row>
    <row r="76" spans="1:50"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1650</v>
      </c>
    </row>
    <row r="77" spans="1:50"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1653</v>
      </c>
    </row>
    <row r="78" spans="1:50"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1650</v>
      </c>
    </row>
    <row r="79" spans="1:50"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1650</v>
      </c>
    </row>
    <row r="80" spans="1:50"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1650</v>
      </c>
    </row>
    <row r="81" spans="1:50"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1650</v>
      </c>
    </row>
    <row r="82" spans="1:50"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c r="Y82">
        <v>0</v>
      </c>
      <c r="Z82">
        <v>0</v>
      </c>
      <c r="AA82">
        <v>0</v>
      </c>
      <c r="AB82">
        <v>0</v>
      </c>
      <c r="AC82">
        <v>0</v>
      </c>
      <c r="AD82">
        <v>0</v>
      </c>
      <c r="AE82">
        <v>0</v>
      </c>
      <c r="AF82">
        <v>0</v>
      </c>
      <c r="AG82">
        <v>0</v>
      </c>
      <c r="AH82">
        <v>0</v>
      </c>
      <c r="AI82">
        <v>0</v>
      </c>
      <c r="AJ82">
        <v>883568.14729999995</v>
      </c>
      <c r="AX82" t="s">
        <v>1650</v>
      </c>
    </row>
    <row r="83" spans="1:50"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c r="Y83">
        <v>0</v>
      </c>
      <c r="Z83">
        <v>0</v>
      </c>
      <c r="AA83">
        <v>0</v>
      </c>
      <c r="AB83">
        <v>0</v>
      </c>
      <c r="AC83">
        <v>0</v>
      </c>
      <c r="AD83">
        <v>0</v>
      </c>
      <c r="AE83">
        <v>0</v>
      </c>
      <c r="AF83">
        <v>0</v>
      </c>
      <c r="AG83">
        <v>0</v>
      </c>
      <c r="AH83">
        <v>0</v>
      </c>
      <c r="AI83">
        <v>0</v>
      </c>
      <c r="AJ83">
        <v>968869.89729999995</v>
      </c>
      <c r="AX83" t="s">
        <v>1650</v>
      </c>
    </row>
    <row r="84" spans="1:50"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1650</v>
      </c>
    </row>
    <row r="85" spans="1:50"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1650</v>
      </c>
    </row>
    <row r="86" spans="1:50"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1650</v>
      </c>
    </row>
    <row r="87" spans="1:50"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1654</v>
      </c>
    </row>
    <row r="88" spans="1:50"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1652</v>
      </c>
    </row>
    <row r="89" spans="1:50"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1650</v>
      </c>
    </row>
    <row r="90" spans="1:50"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1650</v>
      </c>
    </row>
    <row r="91" spans="1:50"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1650</v>
      </c>
    </row>
    <row r="92" spans="1:50"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1650</v>
      </c>
    </row>
    <row r="93" spans="1:50"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1650</v>
      </c>
    </row>
    <row r="94" spans="1:50"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1650</v>
      </c>
    </row>
    <row r="95" spans="1:50"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1650</v>
      </c>
    </row>
    <row r="96" spans="1:50"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1654</v>
      </c>
    </row>
    <row r="97" spans="1:50"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1654</v>
      </c>
    </row>
    <row r="98" spans="1:50"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1654</v>
      </c>
    </row>
    <row r="99" spans="1:50"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1654</v>
      </c>
    </row>
    <row r="100" spans="1:50"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1654</v>
      </c>
    </row>
    <row r="101" spans="1:50"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1650</v>
      </c>
    </row>
    <row r="104" spans="1:50"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1650</v>
      </c>
    </row>
    <row r="105" spans="1:50"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1650</v>
      </c>
    </row>
    <row r="106" spans="1:50"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1650</v>
      </c>
    </row>
    <row r="107" spans="1:50"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c r="Y107">
        <v>0</v>
      </c>
      <c r="Z107">
        <v>0</v>
      </c>
      <c r="AA107">
        <v>0</v>
      </c>
      <c r="AB107">
        <v>0</v>
      </c>
      <c r="AC107">
        <v>0</v>
      </c>
      <c r="AD107">
        <v>0</v>
      </c>
      <c r="AE107">
        <v>0</v>
      </c>
      <c r="AF107">
        <v>0</v>
      </c>
      <c r="AG107">
        <v>0</v>
      </c>
      <c r="AH107">
        <v>0</v>
      </c>
      <c r="AI107">
        <v>0</v>
      </c>
      <c r="AJ107">
        <v>1571806.49</v>
      </c>
      <c r="AX107" t="s">
        <v>1650</v>
      </c>
    </row>
    <row r="108" spans="1:50"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c r="Y108">
        <v>0</v>
      </c>
      <c r="Z108">
        <v>0</v>
      </c>
      <c r="AA108">
        <v>0</v>
      </c>
      <c r="AB108">
        <v>0</v>
      </c>
      <c r="AC108">
        <v>0</v>
      </c>
      <c r="AD108">
        <v>0</v>
      </c>
      <c r="AE108">
        <v>0</v>
      </c>
      <c r="AF108">
        <v>0</v>
      </c>
      <c r="AG108">
        <v>0</v>
      </c>
      <c r="AH108">
        <v>0</v>
      </c>
      <c r="AI108">
        <v>0</v>
      </c>
      <c r="AJ108">
        <v>184356.8</v>
      </c>
      <c r="AX108" t="s">
        <v>1650</v>
      </c>
    </row>
    <row r="109" spans="1:50"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c r="Y109">
        <v>0</v>
      </c>
      <c r="Z109">
        <v>0</v>
      </c>
      <c r="AA109">
        <v>0</v>
      </c>
      <c r="AB109">
        <v>0</v>
      </c>
      <c r="AC109">
        <v>0</v>
      </c>
      <c r="AD109">
        <v>0</v>
      </c>
      <c r="AE109">
        <v>0</v>
      </c>
      <c r="AF109">
        <v>0</v>
      </c>
      <c r="AG109">
        <v>0</v>
      </c>
      <c r="AH109">
        <v>0</v>
      </c>
      <c r="AI109">
        <v>0</v>
      </c>
      <c r="AJ109">
        <v>150166.70000000001</v>
      </c>
      <c r="AX109" t="s">
        <v>1650</v>
      </c>
    </row>
    <row r="110" spans="1:50"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c r="Y110">
        <v>0</v>
      </c>
      <c r="Z110">
        <v>0</v>
      </c>
      <c r="AA110">
        <v>0</v>
      </c>
      <c r="AB110">
        <v>0</v>
      </c>
      <c r="AC110">
        <v>0</v>
      </c>
      <c r="AD110">
        <v>0</v>
      </c>
      <c r="AE110">
        <v>0</v>
      </c>
      <c r="AF110">
        <v>0</v>
      </c>
      <c r="AG110">
        <v>0</v>
      </c>
      <c r="AH110">
        <v>0</v>
      </c>
      <c r="AI110">
        <v>0</v>
      </c>
      <c r="AJ110">
        <v>1387154.67</v>
      </c>
      <c r="AX110" t="s">
        <v>1650</v>
      </c>
    </row>
    <row r="111" spans="1:50"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c r="Y111">
        <v>0</v>
      </c>
      <c r="Z111">
        <v>0</v>
      </c>
      <c r="AA111">
        <v>0</v>
      </c>
      <c r="AB111">
        <v>0</v>
      </c>
      <c r="AC111">
        <v>0</v>
      </c>
      <c r="AD111">
        <v>0</v>
      </c>
      <c r="AE111">
        <v>0</v>
      </c>
      <c r="AF111">
        <v>0</v>
      </c>
      <c r="AG111">
        <v>0</v>
      </c>
      <c r="AH111">
        <v>0</v>
      </c>
      <c r="AI111">
        <v>0</v>
      </c>
      <c r="AJ111">
        <v>1323883.76</v>
      </c>
      <c r="AX111" t="s">
        <v>1650</v>
      </c>
    </row>
    <row r="112" spans="1:50"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c r="Y112">
        <v>0</v>
      </c>
      <c r="Z112">
        <v>0</v>
      </c>
      <c r="AA112">
        <v>0</v>
      </c>
      <c r="AB112">
        <v>0</v>
      </c>
      <c r="AC112">
        <v>0</v>
      </c>
      <c r="AD112">
        <v>0</v>
      </c>
      <c r="AE112">
        <v>0</v>
      </c>
      <c r="AF112">
        <v>0</v>
      </c>
      <c r="AG112">
        <v>0</v>
      </c>
      <c r="AH112">
        <v>0</v>
      </c>
      <c r="AI112">
        <v>0</v>
      </c>
      <c r="AJ112">
        <v>137377.70000000001</v>
      </c>
      <c r="AX112" t="s">
        <v>1650</v>
      </c>
    </row>
    <row r="113" spans="1:50"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c r="Y113">
        <v>0</v>
      </c>
      <c r="Z113">
        <v>0</v>
      </c>
      <c r="AA113">
        <v>0</v>
      </c>
      <c r="AB113">
        <v>0</v>
      </c>
      <c r="AC113">
        <v>0</v>
      </c>
      <c r="AD113">
        <v>0</v>
      </c>
      <c r="AE113">
        <v>0</v>
      </c>
      <c r="AF113">
        <v>0</v>
      </c>
      <c r="AG113">
        <v>0</v>
      </c>
      <c r="AH113">
        <v>0</v>
      </c>
      <c r="AI113">
        <v>0</v>
      </c>
      <c r="AJ113">
        <v>1316973.81</v>
      </c>
      <c r="AX113" t="s">
        <v>1650</v>
      </c>
    </row>
    <row r="114" spans="1:50"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c r="Y114">
        <v>0</v>
      </c>
      <c r="Z114">
        <v>0</v>
      </c>
      <c r="AA114">
        <v>0</v>
      </c>
      <c r="AB114">
        <v>0</v>
      </c>
      <c r="AC114">
        <v>0</v>
      </c>
      <c r="AD114">
        <v>0</v>
      </c>
      <c r="AE114">
        <v>0</v>
      </c>
      <c r="AF114">
        <v>0</v>
      </c>
      <c r="AG114">
        <v>0</v>
      </c>
      <c r="AH114">
        <v>0</v>
      </c>
      <c r="AI114">
        <v>0</v>
      </c>
      <c r="AJ114">
        <v>137377.70000000001</v>
      </c>
      <c r="AX114" t="s">
        <v>1650</v>
      </c>
    </row>
    <row r="115" spans="1:50"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c r="Y115">
        <v>0</v>
      </c>
      <c r="Z115">
        <v>0</v>
      </c>
      <c r="AA115">
        <v>0</v>
      </c>
      <c r="AB115">
        <v>0</v>
      </c>
      <c r="AC115">
        <v>0</v>
      </c>
      <c r="AD115">
        <v>0</v>
      </c>
      <c r="AE115">
        <v>0</v>
      </c>
      <c r="AF115">
        <v>0</v>
      </c>
      <c r="AG115">
        <v>0</v>
      </c>
      <c r="AH115">
        <v>0</v>
      </c>
      <c r="AI115">
        <v>0</v>
      </c>
      <c r="AJ115">
        <v>1335066.78</v>
      </c>
      <c r="AX115" t="s">
        <v>1650</v>
      </c>
    </row>
    <row r="116" spans="1:50"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c r="Y116">
        <v>0</v>
      </c>
      <c r="Z116">
        <v>0</v>
      </c>
      <c r="AA116">
        <v>0</v>
      </c>
      <c r="AB116">
        <v>0</v>
      </c>
      <c r="AC116">
        <v>0</v>
      </c>
      <c r="AD116">
        <v>0</v>
      </c>
      <c r="AE116">
        <v>0</v>
      </c>
      <c r="AF116">
        <v>0</v>
      </c>
      <c r="AG116">
        <v>0</v>
      </c>
      <c r="AH116">
        <v>0</v>
      </c>
      <c r="AI116">
        <v>0</v>
      </c>
      <c r="AJ116">
        <v>129479.25</v>
      </c>
      <c r="AX116" t="s">
        <v>1650</v>
      </c>
    </row>
    <row r="117" spans="1:50"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1654</v>
      </c>
    </row>
    <row r="118" spans="1:50"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1650</v>
      </c>
    </row>
    <row r="120" spans="1:50"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c r="Y120">
        <v>0</v>
      </c>
      <c r="Z120">
        <v>0</v>
      </c>
      <c r="AA120">
        <v>0</v>
      </c>
      <c r="AB120">
        <v>0</v>
      </c>
      <c r="AC120">
        <v>0</v>
      </c>
      <c r="AD120">
        <v>0</v>
      </c>
      <c r="AE120">
        <v>0</v>
      </c>
      <c r="AF120">
        <v>0</v>
      </c>
      <c r="AG120">
        <v>0</v>
      </c>
      <c r="AH120">
        <v>0</v>
      </c>
      <c r="AI120">
        <v>0</v>
      </c>
      <c r="AJ120">
        <v>74316.25</v>
      </c>
      <c r="AX120" t="s">
        <v>1650</v>
      </c>
    </row>
    <row r="121" spans="1:50"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1650</v>
      </c>
    </row>
    <row r="122" spans="1:50"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1654</v>
      </c>
    </row>
    <row r="123" spans="1:50"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1654</v>
      </c>
    </row>
    <row r="124" spans="1:50"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1654</v>
      </c>
    </row>
    <row r="125" spans="1:50"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Y125">
        <v>0</v>
      </c>
      <c r="Z125">
        <v>0</v>
      </c>
      <c r="AA125">
        <v>0</v>
      </c>
      <c r="AB125">
        <v>723760</v>
      </c>
      <c r="AC125">
        <v>0</v>
      </c>
      <c r="AD125">
        <v>0</v>
      </c>
      <c r="AE125">
        <v>0</v>
      </c>
      <c r="AF125">
        <v>0</v>
      </c>
      <c r="AG125">
        <v>0</v>
      </c>
      <c r="AH125">
        <v>0</v>
      </c>
      <c r="AI125">
        <v>723760</v>
      </c>
      <c r="AJ125">
        <v>723760</v>
      </c>
      <c r="AX125" t="s">
        <v>1650</v>
      </c>
    </row>
    <row r="126" spans="1:50"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1650</v>
      </c>
    </row>
    <row r="127" spans="1:50"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1650</v>
      </c>
    </row>
    <row r="128" spans="1:50"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1654</v>
      </c>
    </row>
    <row r="129" spans="1:50"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1650</v>
      </c>
    </row>
    <row r="131" spans="1:50"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1654</v>
      </c>
    </row>
    <row r="132" spans="1:50"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1652</v>
      </c>
    </row>
    <row r="133" spans="1:50"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1651</v>
      </c>
    </row>
    <row r="135" spans="1:50"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1650</v>
      </c>
    </row>
    <row r="136" spans="1:50"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1652</v>
      </c>
    </row>
    <row r="137" spans="1:50"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1650</v>
      </c>
    </row>
    <row r="138" spans="1:50"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c r="Y138">
        <v>0</v>
      </c>
      <c r="Z138">
        <v>0</v>
      </c>
      <c r="AA138">
        <v>0</v>
      </c>
      <c r="AB138">
        <v>0</v>
      </c>
      <c r="AC138">
        <v>0</v>
      </c>
      <c r="AD138">
        <v>0</v>
      </c>
      <c r="AE138">
        <v>0</v>
      </c>
      <c r="AF138">
        <v>0</v>
      </c>
      <c r="AG138">
        <v>0</v>
      </c>
      <c r="AH138">
        <v>0</v>
      </c>
      <c r="AI138">
        <v>0</v>
      </c>
      <c r="AK138">
        <v>9049</v>
      </c>
      <c r="AX138" t="s">
        <v>1650</v>
      </c>
    </row>
    <row r="139" spans="1:50"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1650</v>
      </c>
    </row>
    <row r="140" spans="1:50"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1650</v>
      </c>
    </row>
    <row r="141" spans="1:50"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1654</v>
      </c>
    </row>
    <row r="142" spans="1:50"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1654</v>
      </c>
    </row>
    <row r="143" spans="1:50"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1650</v>
      </c>
    </row>
    <row r="144" spans="1:50"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1650</v>
      </c>
    </row>
    <row r="145" spans="1:50"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1650</v>
      </c>
    </row>
    <row r="146" spans="1:50"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1650</v>
      </c>
    </row>
    <row r="147" spans="1:50"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1650</v>
      </c>
    </row>
    <row r="148" spans="1:50"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1650</v>
      </c>
    </row>
    <row r="149" spans="1:50"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1654</v>
      </c>
    </row>
    <row r="150" spans="1:50"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Y150">
        <v>0</v>
      </c>
      <c r="Z150">
        <v>0</v>
      </c>
      <c r="AA150">
        <v>0</v>
      </c>
      <c r="AB150">
        <v>0</v>
      </c>
      <c r="AC150">
        <v>0</v>
      </c>
      <c r="AD150">
        <v>0</v>
      </c>
      <c r="AE150">
        <v>0</v>
      </c>
      <c r="AF150">
        <v>0</v>
      </c>
      <c r="AG150">
        <v>0</v>
      </c>
      <c r="AH150">
        <v>250700</v>
      </c>
      <c r="AI150">
        <v>0</v>
      </c>
      <c r="AN150">
        <v>250700</v>
      </c>
      <c r="AX150" t="s">
        <v>1654</v>
      </c>
    </row>
    <row r="151" spans="1:50"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1654</v>
      </c>
    </row>
    <row r="152" spans="1:50"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1651</v>
      </c>
    </row>
    <row r="153" spans="1:50"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1650</v>
      </c>
    </row>
    <row r="154" spans="1:50"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1650</v>
      </c>
    </row>
    <row r="155" spans="1:50"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1650</v>
      </c>
    </row>
    <row r="156" spans="1:50"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c r="Y156">
        <v>0</v>
      </c>
      <c r="Z156">
        <v>0</v>
      </c>
      <c r="AA156">
        <v>0</v>
      </c>
      <c r="AB156">
        <v>0</v>
      </c>
      <c r="AC156">
        <v>0</v>
      </c>
      <c r="AD156">
        <v>0</v>
      </c>
      <c r="AE156">
        <v>0</v>
      </c>
      <c r="AF156">
        <v>0</v>
      </c>
      <c r="AG156">
        <v>0</v>
      </c>
      <c r="AH156">
        <v>0</v>
      </c>
      <c r="AI156">
        <v>0</v>
      </c>
      <c r="AN156">
        <v>172667.1563</v>
      </c>
      <c r="AX156" t="s">
        <v>1654</v>
      </c>
    </row>
    <row r="157" spans="1:50"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c r="Y157">
        <v>0</v>
      </c>
      <c r="Z157">
        <v>0</v>
      </c>
      <c r="AA157">
        <v>0</v>
      </c>
      <c r="AB157">
        <v>0</v>
      </c>
      <c r="AC157">
        <v>0</v>
      </c>
      <c r="AD157">
        <v>0</v>
      </c>
      <c r="AE157">
        <v>0</v>
      </c>
      <c r="AF157">
        <v>0</v>
      </c>
      <c r="AG157">
        <v>0</v>
      </c>
      <c r="AH157">
        <v>0</v>
      </c>
      <c r="AI157">
        <v>0</v>
      </c>
      <c r="AN157">
        <v>163679.6563</v>
      </c>
      <c r="AX157" t="s">
        <v>1654</v>
      </c>
    </row>
    <row r="158" spans="1:50"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1654</v>
      </c>
    </row>
    <row r="159" spans="1:50"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1654</v>
      </c>
    </row>
    <row r="160" spans="1:50"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1650</v>
      </c>
    </row>
    <row r="162" spans="1:50"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1650</v>
      </c>
    </row>
    <row r="163" spans="1:50"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c r="Y163">
        <v>0</v>
      </c>
      <c r="Z163">
        <v>0</v>
      </c>
      <c r="AA163">
        <v>0</v>
      </c>
      <c r="AB163">
        <v>0</v>
      </c>
      <c r="AC163">
        <v>0</v>
      </c>
      <c r="AD163">
        <v>0</v>
      </c>
      <c r="AE163">
        <v>0</v>
      </c>
      <c r="AF163">
        <v>0</v>
      </c>
      <c r="AG163">
        <v>0</v>
      </c>
      <c r="AH163">
        <v>0</v>
      </c>
      <c r="AI163">
        <v>0</v>
      </c>
      <c r="AJ163">
        <v>413565.02500000002</v>
      </c>
      <c r="AX163" t="s">
        <v>1650</v>
      </c>
    </row>
    <row r="164" spans="1:50"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1650</v>
      </c>
    </row>
    <row r="165" spans="1:50"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1654</v>
      </c>
    </row>
    <row r="166" spans="1:50"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c r="Y166">
        <v>0</v>
      </c>
      <c r="Z166">
        <v>0</v>
      </c>
      <c r="AA166">
        <v>0</v>
      </c>
      <c r="AB166">
        <v>0</v>
      </c>
      <c r="AC166">
        <v>0</v>
      </c>
      <c r="AD166">
        <v>0</v>
      </c>
      <c r="AE166">
        <v>0</v>
      </c>
      <c r="AF166">
        <v>0</v>
      </c>
      <c r="AG166">
        <v>0</v>
      </c>
      <c r="AH166">
        <v>0</v>
      </c>
      <c r="AI166">
        <v>0</v>
      </c>
      <c r="AN166">
        <v>96250</v>
      </c>
      <c r="AX166" t="s">
        <v>1654</v>
      </c>
    </row>
    <row r="167" spans="1:50"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c r="Y167">
        <v>0</v>
      </c>
      <c r="Z167">
        <v>0</v>
      </c>
      <c r="AA167">
        <v>0</v>
      </c>
      <c r="AB167">
        <v>0</v>
      </c>
      <c r="AC167">
        <v>0</v>
      </c>
      <c r="AD167">
        <v>0</v>
      </c>
      <c r="AE167">
        <v>0</v>
      </c>
      <c r="AF167">
        <v>0</v>
      </c>
      <c r="AG167">
        <v>0</v>
      </c>
      <c r="AH167">
        <v>0</v>
      </c>
      <c r="AI167">
        <v>0</v>
      </c>
      <c r="AN167">
        <v>78000</v>
      </c>
      <c r="AX167" t="s">
        <v>1654</v>
      </c>
    </row>
    <row r="168" spans="1:50"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c r="Y168">
        <v>0</v>
      </c>
      <c r="Z168">
        <v>0</v>
      </c>
      <c r="AA168">
        <v>0</v>
      </c>
      <c r="AB168">
        <v>0</v>
      </c>
      <c r="AC168">
        <v>0</v>
      </c>
      <c r="AD168">
        <v>0</v>
      </c>
      <c r="AE168">
        <v>0</v>
      </c>
      <c r="AF168">
        <v>0</v>
      </c>
      <c r="AG168">
        <v>0</v>
      </c>
      <c r="AH168">
        <v>0</v>
      </c>
      <c r="AI168">
        <v>0</v>
      </c>
      <c r="AN168">
        <v>74567.5</v>
      </c>
      <c r="AX168" t="s">
        <v>1654</v>
      </c>
    </row>
    <row r="169" spans="1:50"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c r="Y169">
        <v>0</v>
      </c>
      <c r="Z169">
        <v>0</v>
      </c>
      <c r="AA169">
        <v>0</v>
      </c>
      <c r="AB169">
        <v>0</v>
      </c>
      <c r="AC169">
        <v>0</v>
      </c>
      <c r="AD169">
        <v>0</v>
      </c>
      <c r="AE169">
        <v>0</v>
      </c>
      <c r="AF169">
        <v>0</v>
      </c>
      <c r="AG169">
        <v>0</v>
      </c>
      <c r="AH169">
        <v>0</v>
      </c>
      <c r="AI169">
        <v>0</v>
      </c>
      <c r="AN169">
        <v>76067.5</v>
      </c>
      <c r="AX169" t="s">
        <v>1654</v>
      </c>
    </row>
    <row r="170" spans="1:50"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c r="Y170">
        <v>0</v>
      </c>
      <c r="Z170">
        <v>0</v>
      </c>
      <c r="AA170">
        <v>0</v>
      </c>
      <c r="AB170">
        <v>0</v>
      </c>
      <c r="AC170">
        <v>0</v>
      </c>
      <c r="AD170">
        <v>0</v>
      </c>
      <c r="AE170">
        <v>0</v>
      </c>
      <c r="AF170">
        <v>0</v>
      </c>
      <c r="AG170">
        <v>0</v>
      </c>
      <c r="AH170">
        <v>0</v>
      </c>
      <c r="AI170">
        <v>0</v>
      </c>
      <c r="AN170">
        <v>74967.5</v>
      </c>
      <c r="AX170" t="s">
        <v>1654</v>
      </c>
    </row>
    <row r="171" spans="1:50"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c r="Y171">
        <v>0</v>
      </c>
      <c r="Z171">
        <v>0</v>
      </c>
      <c r="AA171">
        <v>0</v>
      </c>
      <c r="AB171">
        <v>0</v>
      </c>
      <c r="AC171">
        <v>0</v>
      </c>
      <c r="AD171">
        <v>0</v>
      </c>
      <c r="AE171">
        <v>0</v>
      </c>
      <c r="AF171">
        <v>0</v>
      </c>
      <c r="AG171">
        <v>0</v>
      </c>
      <c r="AH171">
        <v>0</v>
      </c>
      <c r="AI171">
        <v>0</v>
      </c>
      <c r="AN171">
        <v>80684.25</v>
      </c>
      <c r="AX171" t="s">
        <v>1654</v>
      </c>
    </row>
    <row r="172" spans="1:50"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1654</v>
      </c>
    </row>
    <row r="173" spans="1:50"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c r="Y177">
        <v>0</v>
      </c>
      <c r="Z177">
        <v>0</v>
      </c>
      <c r="AA177">
        <v>0</v>
      </c>
      <c r="AB177">
        <v>0</v>
      </c>
      <c r="AC177">
        <v>0</v>
      </c>
      <c r="AD177">
        <v>0</v>
      </c>
      <c r="AE177">
        <v>0</v>
      </c>
      <c r="AF177">
        <v>0</v>
      </c>
      <c r="AG177">
        <v>0</v>
      </c>
      <c r="AH177">
        <v>0</v>
      </c>
      <c r="AI177">
        <v>0</v>
      </c>
      <c r="AK177">
        <v>5786.2349999999997</v>
      </c>
      <c r="AX177" t="s">
        <v>1650</v>
      </c>
    </row>
    <row r="178" spans="1:50"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Y178">
        <v>0</v>
      </c>
      <c r="Z178">
        <v>0</v>
      </c>
      <c r="AA178">
        <v>0</v>
      </c>
      <c r="AB178">
        <v>0</v>
      </c>
      <c r="AC178">
        <v>0</v>
      </c>
      <c r="AD178">
        <v>0</v>
      </c>
      <c r="AE178">
        <v>0</v>
      </c>
      <c r="AF178">
        <v>0</v>
      </c>
      <c r="AG178">
        <v>0</v>
      </c>
      <c r="AH178">
        <v>771360</v>
      </c>
      <c r="AI178">
        <v>0</v>
      </c>
      <c r="AJ178">
        <v>771360</v>
      </c>
      <c r="AX178" t="s">
        <v>1650</v>
      </c>
    </row>
    <row r="179" spans="1:50"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Y179">
        <v>0</v>
      </c>
      <c r="Z179">
        <v>0</v>
      </c>
      <c r="AA179">
        <v>0</v>
      </c>
      <c r="AB179">
        <v>0</v>
      </c>
      <c r="AC179">
        <v>0</v>
      </c>
      <c r="AD179">
        <v>0</v>
      </c>
      <c r="AE179">
        <v>0</v>
      </c>
      <c r="AF179">
        <v>0</v>
      </c>
      <c r="AG179">
        <v>0</v>
      </c>
      <c r="AH179">
        <v>59267</v>
      </c>
      <c r="AI179">
        <v>0</v>
      </c>
      <c r="AJ179">
        <v>59267</v>
      </c>
      <c r="AX179" t="s">
        <v>1650</v>
      </c>
    </row>
    <row r="180" spans="1:50"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1650</v>
      </c>
    </row>
    <row r="181" spans="1:50"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1654</v>
      </c>
    </row>
    <row r="182" spans="1:50"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1654</v>
      </c>
    </row>
    <row r="183" spans="1:50"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c r="Y183">
        <v>0</v>
      </c>
      <c r="Z183">
        <v>0</v>
      </c>
      <c r="AA183">
        <v>0</v>
      </c>
      <c r="AB183">
        <v>0</v>
      </c>
      <c r="AC183">
        <v>0</v>
      </c>
      <c r="AD183">
        <v>0</v>
      </c>
      <c r="AE183">
        <v>0</v>
      </c>
      <c r="AF183">
        <v>0</v>
      </c>
      <c r="AG183">
        <v>0</v>
      </c>
      <c r="AH183">
        <v>0</v>
      </c>
      <c r="AI183">
        <v>0</v>
      </c>
      <c r="AN183">
        <v>109355.9</v>
      </c>
      <c r="AX183" t="s">
        <v>1654</v>
      </c>
    </row>
    <row r="184" spans="1:50"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1654</v>
      </c>
    </row>
    <row r="185" spans="1:50"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1651</v>
      </c>
    </row>
    <row r="186" spans="1:50"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c r="Y186">
        <v>0</v>
      </c>
      <c r="Z186">
        <v>0</v>
      </c>
      <c r="AA186">
        <v>0</v>
      </c>
      <c r="AB186">
        <v>0</v>
      </c>
      <c r="AC186">
        <v>0</v>
      </c>
      <c r="AD186">
        <v>0</v>
      </c>
      <c r="AE186">
        <v>0</v>
      </c>
      <c r="AF186">
        <v>0</v>
      </c>
      <c r="AG186">
        <v>0</v>
      </c>
      <c r="AH186">
        <v>0</v>
      </c>
      <c r="AI186">
        <v>0</v>
      </c>
      <c r="AK186">
        <v>5600</v>
      </c>
      <c r="AT186">
        <v>5600</v>
      </c>
      <c r="AX186" t="s">
        <v>1651</v>
      </c>
    </row>
    <row r="187" spans="1:50"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1651</v>
      </c>
    </row>
    <row r="188" spans="1:50"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Y188">
        <v>0</v>
      </c>
      <c r="Z188">
        <v>0</v>
      </c>
      <c r="AA188">
        <v>0</v>
      </c>
      <c r="AB188">
        <v>0</v>
      </c>
      <c r="AC188">
        <v>0</v>
      </c>
      <c r="AD188">
        <v>0</v>
      </c>
      <c r="AE188">
        <v>0</v>
      </c>
      <c r="AF188">
        <v>0</v>
      </c>
      <c r="AG188">
        <v>0</v>
      </c>
      <c r="AH188">
        <v>66097</v>
      </c>
      <c r="AI188">
        <v>0</v>
      </c>
      <c r="AK188">
        <v>66097</v>
      </c>
      <c r="AX188" t="s">
        <v>1650</v>
      </c>
    </row>
    <row r="189" spans="1:50"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1650</v>
      </c>
    </row>
    <row r="190" spans="1:50"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1650</v>
      </c>
    </row>
    <row r="191" spans="1:50"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1650</v>
      </c>
    </row>
    <row r="192" spans="1:50"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1650</v>
      </c>
    </row>
    <row r="193" spans="1:50"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1650</v>
      </c>
    </row>
    <row r="194" spans="1:50"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1650</v>
      </c>
    </row>
    <row r="195" spans="1:50"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1650</v>
      </c>
    </row>
    <row r="196" spans="1:50"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1650</v>
      </c>
    </row>
    <row r="197" spans="1:50"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1650</v>
      </c>
    </row>
    <row r="198" spans="1:50"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1650</v>
      </c>
    </row>
    <row r="199" spans="1:50"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1650</v>
      </c>
    </row>
    <row r="200" spans="1:50"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1650</v>
      </c>
    </row>
    <row r="201" spans="1:50"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1650</v>
      </c>
    </row>
    <row r="202" spans="1:50"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1650</v>
      </c>
    </row>
    <row r="203" spans="1:50"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1650</v>
      </c>
    </row>
    <row r="204" spans="1:50"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1650</v>
      </c>
    </row>
    <row r="205" spans="1:50"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1652</v>
      </c>
    </row>
    <row r="206" spans="1:50"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1652</v>
      </c>
    </row>
    <row r="207" spans="1:50"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1652</v>
      </c>
    </row>
    <row r="208" spans="1:50"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1652</v>
      </c>
    </row>
    <row r="209" spans="1:50"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1650</v>
      </c>
    </row>
    <row r="210" spans="1:50"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1650</v>
      </c>
    </row>
    <row r="211" spans="1:50"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1650</v>
      </c>
    </row>
    <row r="212" spans="1:50"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1650</v>
      </c>
    </row>
    <row r="213" spans="1:50"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1650</v>
      </c>
    </row>
    <row r="214" spans="1:50"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1650</v>
      </c>
    </row>
    <row r="215" spans="1:50"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1650</v>
      </c>
    </row>
    <row r="216" spans="1:50"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1650</v>
      </c>
    </row>
    <row r="217" spans="1:50"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1650</v>
      </c>
    </row>
    <row r="218" spans="1:50"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1650</v>
      </c>
    </row>
    <row r="219" spans="1:50"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1650</v>
      </c>
    </row>
    <row r="220" spans="1:50"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1653</v>
      </c>
    </row>
    <row r="221" spans="1:50"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1653</v>
      </c>
    </row>
    <row r="222" spans="1:50"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1653</v>
      </c>
    </row>
    <row r="223" spans="1:50"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1653</v>
      </c>
    </row>
    <row r="224" spans="1:50"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1653</v>
      </c>
    </row>
    <row r="225" spans="1:50"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1653</v>
      </c>
    </row>
    <row r="226" spans="1:50"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1650</v>
      </c>
    </row>
    <row r="227" spans="1:50"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1650</v>
      </c>
    </row>
    <row r="228" spans="1:50"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1650</v>
      </c>
    </row>
    <row r="229" spans="1:50"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c r="Y229">
        <v>0</v>
      </c>
      <c r="Z229">
        <v>0</v>
      </c>
      <c r="AA229">
        <v>0</v>
      </c>
      <c r="AB229">
        <v>0</v>
      </c>
      <c r="AC229">
        <v>0</v>
      </c>
      <c r="AD229">
        <v>0</v>
      </c>
      <c r="AE229">
        <v>0</v>
      </c>
      <c r="AF229">
        <v>0</v>
      </c>
      <c r="AG229">
        <v>0</v>
      </c>
      <c r="AH229">
        <v>0</v>
      </c>
      <c r="AI229">
        <v>0</v>
      </c>
      <c r="AK229">
        <v>258105</v>
      </c>
      <c r="AX229" t="s">
        <v>1650</v>
      </c>
    </row>
    <row r="230" spans="1:50"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1650</v>
      </c>
    </row>
    <row r="231" spans="1:50"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1650</v>
      </c>
    </row>
    <row r="232" spans="1:50"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1650</v>
      </c>
    </row>
    <row r="233" spans="1:50"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1650</v>
      </c>
    </row>
    <row r="234" spans="1:50"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1650</v>
      </c>
    </row>
    <row r="235" spans="1:50"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1650</v>
      </c>
    </row>
    <row r="236" spans="1:50"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1650</v>
      </c>
    </row>
    <row r="237" spans="1:50"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1650</v>
      </c>
    </row>
    <row r="238" spans="1:50"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1650</v>
      </c>
    </row>
    <row r="239" spans="1:50"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1650</v>
      </c>
    </row>
    <row r="240" spans="1:50"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1650</v>
      </c>
    </row>
    <row r="241" spans="1:50"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1650</v>
      </c>
    </row>
    <row r="242" spans="1:50"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1650</v>
      </c>
    </row>
    <row r="243" spans="1:50"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1650</v>
      </c>
    </row>
    <row r="244" spans="1:50"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c r="Y244">
        <v>0</v>
      </c>
      <c r="Z244">
        <v>0</v>
      </c>
      <c r="AA244">
        <v>0</v>
      </c>
      <c r="AB244">
        <v>0</v>
      </c>
      <c r="AC244">
        <v>0</v>
      </c>
      <c r="AD244">
        <v>0</v>
      </c>
      <c r="AE244">
        <v>0</v>
      </c>
      <c r="AF244">
        <v>0</v>
      </c>
      <c r="AG244">
        <v>0</v>
      </c>
      <c r="AH244">
        <v>0</v>
      </c>
      <c r="AI244">
        <v>0</v>
      </c>
      <c r="AK244">
        <v>49257</v>
      </c>
      <c r="AX244" t="s">
        <v>1650</v>
      </c>
    </row>
    <row r="245" spans="1:50"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1650</v>
      </c>
    </row>
    <row r="246" spans="1:50"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1650</v>
      </c>
    </row>
    <row r="247" spans="1:50"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1650</v>
      </c>
    </row>
    <row r="248" spans="1:50"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1650</v>
      </c>
    </row>
    <row r="249" spans="1:50"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1650</v>
      </c>
    </row>
    <row r="250" spans="1:50"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1650</v>
      </c>
    </row>
    <row r="251" spans="1:50"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1650</v>
      </c>
    </row>
    <row r="252" spans="1:50"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1650</v>
      </c>
    </row>
    <row r="253" spans="1:50"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1650</v>
      </c>
    </row>
    <row r="254" spans="1:50"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1650</v>
      </c>
    </row>
    <row r="255" spans="1:50"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1654</v>
      </c>
    </row>
    <row r="256" spans="1:50"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1651</v>
      </c>
    </row>
    <row r="257" spans="1:50"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1654</v>
      </c>
    </row>
    <row r="258" spans="1:50"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1654</v>
      </c>
    </row>
    <row r="259" spans="1:50"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1654</v>
      </c>
    </row>
    <row r="260" spans="1:50"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1654</v>
      </c>
    </row>
    <row r="261" spans="1:50"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1654</v>
      </c>
    </row>
    <row r="262" spans="1:50"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1654</v>
      </c>
    </row>
    <row r="263" spans="1:50"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1650</v>
      </c>
    </row>
    <row r="264" spans="1:50"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1650</v>
      </c>
    </row>
    <row r="265" spans="1:50"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1651</v>
      </c>
    </row>
    <row r="266" spans="1:50"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1650</v>
      </c>
    </row>
    <row r="267" spans="1:50"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1652</v>
      </c>
    </row>
    <row r="268" spans="1:50"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1651</v>
      </c>
    </row>
    <row r="269" spans="1:50"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1653</v>
      </c>
    </row>
    <row r="270" spans="1:50"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1650</v>
      </c>
    </row>
    <row r="271" spans="1:50"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1650</v>
      </c>
    </row>
    <row r="272" spans="1:50"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1654</v>
      </c>
    </row>
    <row r="273" spans="1:50"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1651</v>
      </c>
    </row>
    <row r="274" spans="1:50"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1651</v>
      </c>
    </row>
    <row r="275" spans="1:50"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1652</v>
      </c>
    </row>
    <row r="276" spans="1:50"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1650</v>
      </c>
    </row>
    <row r="277" spans="1:50"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1654</v>
      </c>
    </row>
    <row r="278" spans="1:50"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1650</v>
      </c>
    </row>
    <row r="280" spans="1:50"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1654</v>
      </c>
    </row>
    <row r="281" spans="1:50"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1652</v>
      </c>
    </row>
    <row r="282" spans="1:50"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1650</v>
      </c>
    </row>
    <row r="283" spans="1:50"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1650</v>
      </c>
    </row>
    <row r="284" spans="1:50"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1650</v>
      </c>
    </row>
    <row r="285" spans="1:50"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1650</v>
      </c>
    </row>
    <row r="286" spans="1:50"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1650</v>
      </c>
    </row>
    <row r="287" spans="1:50"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1650</v>
      </c>
    </row>
    <row r="288" spans="1:50"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1650</v>
      </c>
    </row>
    <row r="289" spans="1:50"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1650</v>
      </c>
    </row>
    <row r="290" spans="1:50"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1650</v>
      </c>
    </row>
    <row r="291" spans="1:50"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1650</v>
      </c>
    </row>
    <row r="292" spans="1:50"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1650</v>
      </c>
    </row>
    <row r="293" spans="1:50"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1650</v>
      </c>
    </row>
    <row r="294" spans="1:50"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1650</v>
      </c>
    </row>
    <row r="295" spans="1:50"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1650</v>
      </c>
    </row>
    <row r="296" spans="1:50"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1650</v>
      </c>
    </row>
    <row r="297" spans="1:50"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1650</v>
      </c>
    </row>
    <row r="298" spans="1:50"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1650</v>
      </c>
    </row>
    <row r="299" spans="1:50"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1650</v>
      </c>
    </row>
    <row r="300" spans="1:50"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1650</v>
      </c>
    </row>
    <row r="301" spans="1:50"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1650</v>
      </c>
    </row>
    <row r="302" spans="1:50"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1650</v>
      </c>
    </row>
    <row r="303" spans="1:50"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1650</v>
      </c>
    </row>
    <row r="304" spans="1:50"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1650</v>
      </c>
    </row>
    <row r="305" spans="1:50"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1650</v>
      </c>
    </row>
    <row r="306" spans="1:50"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1650</v>
      </c>
    </row>
    <row r="307" spans="1:50"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1650</v>
      </c>
    </row>
    <row r="308" spans="1:50"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1650</v>
      </c>
    </row>
    <row r="309" spans="1:50"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1650</v>
      </c>
    </row>
    <row r="310" spans="1:50"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1650</v>
      </c>
    </row>
    <row r="311" spans="1:50"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1650</v>
      </c>
    </row>
    <row r="312" spans="1:50"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1650</v>
      </c>
    </row>
    <row r="313" spans="1:50"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1654</v>
      </c>
    </row>
    <row r="314" spans="1:50"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1654</v>
      </c>
    </row>
    <row r="315" spans="1:50"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1651</v>
      </c>
    </row>
    <row r="316" spans="1:50"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1652</v>
      </c>
    </row>
    <row r="317" spans="1:50"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1652</v>
      </c>
    </row>
    <row r="318" spans="1:50"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1651</v>
      </c>
    </row>
    <row r="319" spans="1:50"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1651</v>
      </c>
    </row>
    <row r="320" spans="1:50"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1650</v>
      </c>
    </row>
    <row r="321" spans="1:50"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1654</v>
      </c>
    </row>
    <row r="322" spans="1:50"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1650</v>
      </c>
    </row>
    <row r="323" spans="1:50"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1654</v>
      </c>
    </row>
    <row r="324" spans="1:50"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1651</v>
      </c>
    </row>
    <row r="325" spans="1:50"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1650</v>
      </c>
    </row>
    <row r="326" spans="1:50"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1654</v>
      </c>
    </row>
    <row r="327" spans="1:50"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1650</v>
      </c>
    </row>
    <row r="329" spans="1:50"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1650</v>
      </c>
    </row>
    <row r="330" spans="1:50"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1650</v>
      </c>
    </row>
    <row r="331" spans="1:50"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1654</v>
      </c>
    </row>
    <row r="332" spans="1:50"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1650</v>
      </c>
    </row>
    <row r="334" spans="1:50"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1650</v>
      </c>
    </row>
    <row r="335" spans="1:50"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1650</v>
      </c>
    </row>
    <row r="336" spans="1:50"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1650</v>
      </c>
    </row>
    <row r="337" spans="1:50"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1654</v>
      </c>
    </row>
    <row r="338" spans="1:50"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1654</v>
      </c>
    </row>
    <row r="339" spans="1:50"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1651</v>
      </c>
    </row>
    <row r="340" spans="1:50"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1651</v>
      </c>
    </row>
    <row r="341" spans="1:50"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1651</v>
      </c>
    </row>
    <row r="342" spans="1:50"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1651</v>
      </c>
    </row>
    <row r="343" spans="1:50"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1650</v>
      </c>
    </row>
    <row r="344" spans="1:50"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1650</v>
      </c>
    </row>
    <row r="345" spans="1:50"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1650</v>
      </c>
    </row>
    <row r="346" spans="1:50"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1650</v>
      </c>
    </row>
    <row r="347" spans="1:50"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1654</v>
      </c>
    </row>
    <row r="348" spans="1:50"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1650</v>
      </c>
    </row>
    <row r="349" spans="1:50"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1650</v>
      </c>
    </row>
    <row r="350" spans="1:50"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1650</v>
      </c>
    </row>
    <row r="351" spans="1:50"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1650</v>
      </c>
    </row>
    <row r="352" spans="1:50"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1650</v>
      </c>
    </row>
    <row r="353" spans="1:50"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1650</v>
      </c>
    </row>
    <row r="354" spans="1:50"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1650</v>
      </c>
    </row>
    <row r="355" spans="1:50"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1650</v>
      </c>
    </row>
    <row r="356" spans="1:50"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1650</v>
      </c>
    </row>
    <row r="357" spans="1:50"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1650</v>
      </c>
    </row>
    <row r="358" spans="1:50"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1650</v>
      </c>
    </row>
    <row r="359" spans="1:50"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1650</v>
      </c>
    </row>
    <row r="360" spans="1:50"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1650</v>
      </c>
    </row>
    <row r="361" spans="1:50"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1650</v>
      </c>
    </row>
    <row r="362" spans="1:50"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1650</v>
      </c>
    </row>
    <row r="363" spans="1:50"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1654</v>
      </c>
    </row>
    <row r="364" spans="1:50"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1654</v>
      </c>
    </row>
    <row r="365" spans="1:50"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1654</v>
      </c>
    </row>
    <row r="366" spans="1:50"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1654</v>
      </c>
    </row>
    <row r="367" spans="1:50"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1652</v>
      </c>
    </row>
    <row r="368" spans="1:50"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1652</v>
      </c>
    </row>
    <row r="369" spans="1:50"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1652</v>
      </c>
    </row>
    <row r="370" spans="1:50"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1651</v>
      </c>
    </row>
    <row r="371" spans="1:50"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1651</v>
      </c>
    </row>
    <row r="372" spans="1:50"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1651</v>
      </c>
    </row>
    <row r="373" spans="1:50"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1651</v>
      </c>
    </row>
    <row r="374" spans="1:50"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1651</v>
      </c>
    </row>
    <row r="375" spans="1:50"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1651</v>
      </c>
    </row>
    <row r="376" spans="1:50"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1651</v>
      </c>
    </row>
    <row r="377" spans="1:50"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1652</v>
      </c>
    </row>
    <row r="378" spans="1:50"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1652</v>
      </c>
    </row>
    <row r="379" spans="1:50"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1652</v>
      </c>
    </row>
    <row r="380" spans="1:50"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1652</v>
      </c>
    </row>
    <row r="381" spans="1:50"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1650</v>
      </c>
    </row>
    <row r="382" spans="1:50"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1650</v>
      </c>
    </row>
    <row r="383" spans="1:50"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1650</v>
      </c>
    </row>
    <row r="384" spans="1:50"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1650</v>
      </c>
    </row>
    <row r="385" spans="1:50"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1650</v>
      </c>
    </row>
    <row r="386" spans="1:50"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1650</v>
      </c>
    </row>
    <row r="387" spans="1:50"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1650</v>
      </c>
    </row>
    <row r="388" spans="1:50"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1650</v>
      </c>
    </row>
    <row r="389" spans="1:50"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1650</v>
      </c>
    </row>
    <row r="390" spans="1:50"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1650</v>
      </c>
    </row>
    <row r="391" spans="1:50"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1650</v>
      </c>
    </row>
    <row r="392" spans="1:50"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1650</v>
      </c>
    </row>
    <row r="393" spans="1:50"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1650</v>
      </c>
    </row>
    <row r="394" spans="1:50"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1650</v>
      </c>
    </row>
    <row r="395" spans="1:50"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1650</v>
      </c>
    </row>
    <row r="396" spans="1:50"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1650</v>
      </c>
    </row>
    <row r="397" spans="1:50"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1650</v>
      </c>
    </row>
    <row r="398" spans="1:50"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1650</v>
      </c>
    </row>
    <row r="399" spans="1:50"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1650</v>
      </c>
    </row>
    <row r="400" spans="1:50"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1650</v>
      </c>
    </row>
    <row r="401" spans="1:50"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1650</v>
      </c>
    </row>
    <row r="402" spans="1:50"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1650</v>
      </c>
    </row>
    <row r="403" spans="1:50"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1650</v>
      </c>
    </row>
    <row r="404" spans="1:50"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1654</v>
      </c>
    </row>
    <row r="405" spans="1:50"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1654</v>
      </c>
    </row>
    <row r="406" spans="1:50"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1654</v>
      </c>
    </row>
    <row r="407" spans="1:50"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1654</v>
      </c>
    </row>
    <row r="408" spans="1:50"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1654</v>
      </c>
    </row>
    <row r="409" spans="1:50"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1654</v>
      </c>
    </row>
    <row r="410" spans="1:50"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1654</v>
      </c>
    </row>
    <row r="411" spans="1:50"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1654</v>
      </c>
    </row>
    <row r="412" spans="1:50"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1651</v>
      </c>
    </row>
    <row r="413" spans="1:50"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1651</v>
      </c>
    </row>
    <row r="414" spans="1:50"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1651</v>
      </c>
    </row>
    <row r="415" spans="1:50"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1651</v>
      </c>
    </row>
    <row r="416" spans="1:50"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1651</v>
      </c>
    </row>
    <row r="417" spans="1:50"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1651</v>
      </c>
    </row>
    <row r="418" spans="1:50"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1651</v>
      </c>
    </row>
    <row r="419" spans="1:50"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1651</v>
      </c>
    </row>
    <row r="420" spans="1:50"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1652</v>
      </c>
    </row>
    <row r="421" spans="1:50"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1652</v>
      </c>
    </row>
    <row r="422" spans="1:50"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1652</v>
      </c>
    </row>
    <row r="423" spans="1:50"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1652</v>
      </c>
    </row>
    <row r="424" spans="1:50"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1652</v>
      </c>
    </row>
    <row r="425" spans="1:50"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1652</v>
      </c>
    </row>
    <row r="426" spans="1:50"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1652</v>
      </c>
    </row>
    <row r="427" spans="1:50"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1652</v>
      </c>
    </row>
    <row r="428" spans="1:50"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1652</v>
      </c>
    </row>
    <row r="429" spans="1:50"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1652</v>
      </c>
    </row>
    <row r="430" spans="1:50"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1650</v>
      </c>
    </row>
    <row r="431" spans="1:50"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1650</v>
      </c>
    </row>
    <row r="432" spans="1:50"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1650</v>
      </c>
    </row>
    <row r="433" spans="1:50"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1650</v>
      </c>
    </row>
    <row r="434" spans="1:50"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1650</v>
      </c>
    </row>
    <row r="435" spans="1:50"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1650</v>
      </c>
    </row>
    <row r="436" spans="1:50"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1650</v>
      </c>
    </row>
    <row r="437" spans="1:50"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1650</v>
      </c>
    </row>
    <row r="438" spans="1:50"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1651</v>
      </c>
    </row>
    <row r="439" spans="1:50"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1650</v>
      </c>
    </row>
    <row r="441" spans="1:50"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1650</v>
      </c>
    </row>
    <row r="442" spans="1:50"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1650</v>
      </c>
    </row>
    <row r="443" spans="1:50"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1654</v>
      </c>
    </row>
    <row r="444" spans="1:50"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1652</v>
      </c>
    </row>
    <row r="445" spans="1:50"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1652</v>
      </c>
    </row>
    <row r="446" spans="1:50"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1651</v>
      </c>
    </row>
    <row r="447" spans="1:50"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1651</v>
      </c>
    </row>
    <row r="448" spans="1:50"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1651</v>
      </c>
    </row>
    <row r="449" spans="1:50"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1653</v>
      </c>
    </row>
    <row r="450" spans="1:50"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1653</v>
      </c>
    </row>
    <row r="451" spans="1:50"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1650</v>
      </c>
    </row>
    <row r="452" spans="1:50"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1650</v>
      </c>
    </row>
    <row r="453" spans="1:50"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1650</v>
      </c>
    </row>
    <row r="454" spans="1:50"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1650</v>
      </c>
    </row>
    <row r="455" spans="1:50"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1650</v>
      </c>
    </row>
    <row r="456" spans="1:50"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1650</v>
      </c>
    </row>
    <row r="457" spans="1:50"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1650</v>
      </c>
    </row>
    <row r="458" spans="1:50"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1650</v>
      </c>
    </row>
    <row r="459" spans="1:50"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1650</v>
      </c>
    </row>
    <row r="460" spans="1:50"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1650</v>
      </c>
    </row>
    <row r="461" spans="1:50"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1650</v>
      </c>
    </row>
    <row r="462" spans="1:50"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1650</v>
      </c>
    </row>
    <row r="463" spans="1:50"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1650</v>
      </c>
    </row>
    <row r="464" spans="1:50"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1650</v>
      </c>
    </row>
    <row r="465" spans="1:50"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1650</v>
      </c>
    </row>
    <row r="466" spans="1:50"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1650</v>
      </c>
    </row>
    <row r="467" spans="1:50"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1650</v>
      </c>
    </row>
    <row r="468" spans="1:50"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1650</v>
      </c>
    </row>
    <row r="469" spans="1:50"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1650</v>
      </c>
    </row>
    <row r="470" spans="1:50"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1650</v>
      </c>
    </row>
    <row r="471" spans="1:50"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1650</v>
      </c>
    </row>
    <row r="472" spans="1:50"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1650</v>
      </c>
    </row>
    <row r="473" spans="1:50"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1654</v>
      </c>
    </row>
    <row r="475" spans="1:50"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1652</v>
      </c>
    </row>
    <row r="481" spans="1:50"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1651</v>
      </c>
    </row>
    <row r="482" spans="1:50"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1652</v>
      </c>
    </row>
    <row r="483" spans="1:50"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1650</v>
      </c>
    </row>
    <row r="485" spans="1:50"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1654</v>
      </c>
    </row>
    <row r="486" spans="1:50"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1651</v>
      </c>
    </row>
    <row r="487" spans="1:50"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1650</v>
      </c>
    </row>
    <row r="488" spans="1:50"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1654</v>
      </c>
    </row>
    <row r="489" spans="1:50"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c r="Y489">
        <v>0</v>
      </c>
      <c r="Z489">
        <v>0</v>
      </c>
      <c r="AA489">
        <v>0</v>
      </c>
      <c r="AB489">
        <v>0</v>
      </c>
      <c r="AC489">
        <v>0</v>
      </c>
      <c r="AD489">
        <v>0</v>
      </c>
      <c r="AE489">
        <v>0</v>
      </c>
      <c r="AF489">
        <v>0</v>
      </c>
      <c r="AG489">
        <v>0</v>
      </c>
      <c r="AH489">
        <v>0</v>
      </c>
      <c r="AI489">
        <v>0</v>
      </c>
      <c r="AK489">
        <v>47299.45</v>
      </c>
      <c r="AX489" t="s">
        <v>1650</v>
      </c>
    </row>
    <row r="490" spans="1:50"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c r="Y490">
        <v>0</v>
      </c>
      <c r="Z490">
        <v>0</v>
      </c>
      <c r="AA490">
        <v>0</v>
      </c>
      <c r="AB490">
        <v>0</v>
      </c>
      <c r="AC490">
        <v>0</v>
      </c>
      <c r="AD490">
        <v>0</v>
      </c>
      <c r="AE490">
        <v>0</v>
      </c>
      <c r="AF490">
        <v>0</v>
      </c>
      <c r="AG490">
        <v>0</v>
      </c>
      <c r="AH490">
        <v>0</v>
      </c>
      <c r="AI490">
        <v>0</v>
      </c>
      <c r="AK490">
        <v>15380.8</v>
      </c>
      <c r="AX490" t="s">
        <v>1650</v>
      </c>
    </row>
    <row r="491" spans="1:50"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c r="Y491">
        <v>0</v>
      </c>
      <c r="Z491">
        <v>0</v>
      </c>
      <c r="AA491">
        <v>0</v>
      </c>
      <c r="AB491">
        <v>0</v>
      </c>
      <c r="AC491">
        <v>0</v>
      </c>
      <c r="AD491">
        <v>0</v>
      </c>
      <c r="AE491">
        <v>0</v>
      </c>
      <c r="AF491">
        <v>0</v>
      </c>
      <c r="AG491">
        <v>0</v>
      </c>
      <c r="AH491">
        <v>0</v>
      </c>
      <c r="AI491">
        <v>0</v>
      </c>
      <c r="AK491">
        <v>15250</v>
      </c>
      <c r="AV491">
        <v>15250</v>
      </c>
      <c r="AX491" t="s">
        <v>1652</v>
      </c>
    </row>
    <row r="492" spans="1:50"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c r="Y492">
        <v>0</v>
      </c>
      <c r="Z492">
        <v>0</v>
      </c>
      <c r="AA492">
        <v>0</v>
      </c>
      <c r="AB492">
        <v>0</v>
      </c>
      <c r="AC492">
        <v>0</v>
      </c>
      <c r="AD492">
        <v>0</v>
      </c>
      <c r="AE492">
        <v>0</v>
      </c>
      <c r="AF492">
        <v>0</v>
      </c>
      <c r="AG492">
        <v>0</v>
      </c>
      <c r="AH492">
        <v>0</v>
      </c>
      <c r="AI492">
        <v>0</v>
      </c>
      <c r="AK492">
        <v>15250</v>
      </c>
      <c r="AV492">
        <v>15250</v>
      </c>
      <c r="AX492" t="s">
        <v>1652</v>
      </c>
    </row>
    <row r="493" spans="1:50"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1650</v>
      </c>
    </row>
    <row r="494" spans="1:50"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1650</v>
      </c>
    </row>
    <row r="495" spans="1:50"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1650</v>
      </c>
    </row>
    <row r="496" spans="1:50"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1650</v>
      </c>
    </row>
    <row r="497" spans="1:50"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1650</v>
      </c>
    </row>
    <row r="498" spans="1:50"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1654</v>
      </c>
    </row>
    <row r="499" spans="1:50"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1654</v>
      </c>
    </row>
    <row r="500" spans="1:50"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1654</v>
      </c>
    </row>
    <row r="501" spans="1:50"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1650</v>
      </c>
    </row>
    <row r="502" spans="1:50"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1650</v>
      </c>
    </row>
    <row r="503" spans="1:50"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1650</v>
      </c>
    </row>
    <row r="504" spans="1:50"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1650</v>
      </c>
    </row>
    <row r="505" spans="1:50"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1654</v>
      </c>
    </row>
    <row r="506" spans="1:50"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c r="Y506">
        <v>0</v>
      </c>
      <c r="Z506">
        <v>0</v>
      </c>
      <c r="AA506">
        <v>0</v>
      </c>
      <c r="AB506">
        <v>0</v>
      </c>
      <c r="AC506">
        <v>0</v>
      </c>
      <c r="AD506">
        <v>0</v>
      </c>
      <c r="AE506">
        <v>0</v>
      </c>
      <c r="AF506">
        <v>0</v>
      </c>
      <c r="AG506">
        <v>0</v>
      </c>
      <c r="AH506">
        <v>0</v>
      </c>
      <c r="AI506">
        <v>0</v>
      </c>
      <c r="AN506">
        <v>136670</v>
      </c>
      <c r="AX506" t="s">
        <v>1654</v>
      </c>
    </row>
    <row r="507" spans="1:50"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c r="Y507">
        <v>0</v>
      </c>
      <c r="Z507">
        <v>0</v>
      </c>
      <c r="AA507">
        <v>0</v>
      </c>
      <c r="AB507">
        <v>0</v>
      </c>
      <c r="AC507">
        <v>0</v>
      </c>
      <c r="AD507">
        <v>0</v>
      </c>
      <c r="AE507">
        <v>0</v>
      </c>
      <c r="AF507">
        <v>0</v>
      </c>
      <c r="AG507">
        <v>0</v>
      </c>
      <c r="AH507">
        <v>0</v>
      </c>
      <c r="AI507">
        <v>0</v>
      </c>
      <c r="AN507">
        <v>88540</v>
      </c>
      <c r="AX507" t="s">
        <v>1654</v>
      </c>
    </row>
    <row r="508" spans="1:50"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c r="Y508">
        <v>0</v>
      </c>
      <c r="Z508">
        <v>0</v>
      </c>
      <c r="AA508">
        <v>0</v>
      </c>
      <c r="AB508">
        <v>0</v>
      </c>
      <c r="AC508">
        <v>0</v>
      </c>
      <c r="AD508">
        <v>0</v>
      </c>
      <c r="AE508">
        <v>0</v>
      </c>
      <c r="AF508">
        <v>0</v>
      </c>
      <c r="AG508">
        <v>0</v>
      </c>
      <c r="AH508">
        <v>0</v>
      </c>
      <c r="AI508">
        <v>0</v>
      </c>
      <c r="AN508">
        <v>136462.5</v>
      </c>
      <c r="AX508" t="s">
        <v>1654</v>
      </c>
    </row>
    <row r="509" spans="1:50"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c r="Y509">
        <v>0</v>
      </c>
      <c r="Z509">
        <v>0</v>
      </c>
      <c r="AA509">
        <v>0</v>
      </c>
      <c r="AB509">
        <v>0</v>
      </c>
      <c r="AC509">
        <v>0</v>
      </c>
      <c r="AD509">
        <v>0</v>
      </c>
      <c r="AE509">
        <v>0</v>
      </c>
      <c r="AF509">
        <v>0</v>
      </c>
      <c r="AG509">
        <v>0</v>
      </c>
      <c r="AH509">
        <v>0</v>
      </c>
      <c r="AI509">
        <v>0</v>
      </c>
      <c r="AN509">
        <v>85562.5</v>
      </c>
      <c r="AX509" t="s">
        <v>1654</v>
      </c>
    </row>
    <row r="510" spans="1:50"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c r="Y510">
        <v>0</v>
      </c>
      <c r="Z510">
        <v>0</v>
      </c>
      <c r="AA510">
        <v>0</v>
      </c>
      <c r="AB510">
        <v>0</v>
      </c>
      <c r="AC510">
        <v>0</v>
      </c>
      <c r="AD510">
        <v>0</v>
      </c>
      <c r="AE510">
        <v>0</v>
      </c>
      <c r="AF510">
        <v>0</v>
      </c>
      <c r="AG510">
        <v>0</v>
      </c>
      <c r="AH510">
        <v>0</v>
      </c>
      <c r="AI510">
        <v>0</v>
      </c>
      <c r="AN510">
        <v>219930</v>
      </c>
      <c r="AX510" t="s">
        <v>1654</v>
      </c>
    </row>
    <row r="511" spans="1:50"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c r="Y511">
        <v>0</v>
      </c>
      <c r="Z511">
        <v>0</v>
      </c>
      <c r="AA511">
        <v>0</v>
      </c>
      <c r="AB511">
        <v>0</v>
      </c>
      <c r="AC511">
        <v>0</v>
      </c>
      <c r="AD511">
        <v>0</v>
      </c>
      <c r="AE511">
        <v>0</v>
      </c>
      <c r="AF511">
        <v>0</v>
      </c>
      <c r="AG511">
        <v>0</v>
      </c>
      <c r="AH511">
        <v>0</v>
      </c>
      <c r="AI511">
        <v>0</v>
      </c>
      <c r="AN511">
        <v>115565</v>
      </c>
      <c r="AX511" t="s">
        <v>1654</v>
      </c>
    </row>
    <row r="512" spans="1:50"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honeticPr fontId="2"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EAE4D-EBDD-4568-9A85-6B9F6FEE5247}">
  <sheetPr codeName="Sheet22"/>
  <dimension ref="A1:AX514"/>
  <sheetViews>
    <sheetView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c r="AJ1" t="s">
        <v>214</v>
      </c>
      <c r="AK1" t="s">
        <v>1636</v>
      </c>
      <c r="AL1" t="s">
        <v>1637</v>
      </c>
      <c r="AM1" t="s">
        <v>1638</v>
      </c>
      <c r="AN1" t="s">
        <v>1639</v>
      </c>
      <c r="AO1" t="s">
        <v>1640</v>
      </c>
      <c r="AP1" t="s">
        <v>1641</v>
      </c>
      <c r="AQ1" t="s">
        <v>1642</v>
      </c>
      <c r="AR1" t="s">
        <v>1643</v>
      </c>
      <c r="AS1" t="s">
        <v>1644</v>
      </c>
      <c r="AT1" t="s">
        <v>1645</v>
      </c>
      <c r="AU1" t="s">
        <v>1646</v>
      </c>
      <c r="AV1" t="s">
        <v>1647</v>
      </c>
      <c r="AW1" t="s">
        <v>1648</v>
      </c>
      <c r="AX1" t="s">
        <v>1649</v>
      </c>
    </row>
    <row r="2" spans="1:50"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1650</v>
      </c>
    </row>
    <row r="3" spans="1:50"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1650</v>
      </c>
    </row>
    <row r="4" spans="1:50" x14ac:dyDescent="0.45">
      <c r="A4" t="s">
        <v>539</v>
      </c>
      <c r="B4">
        <v>0</v>
      </c>
      <c r="C4" t="s">
        <v>1628</v>
      </c>
      <c r="D4" t="s">
        <v>1628</v>
      </c>
      <c r="E4" t="s">
        <v>1619</v>
      </c>
      <c r="F4" t="s">
        <v>542</v>
      </c>
      <c r="G4" t="s">
        <v>77</v>
      </c>
      <c r="H4" t="s">
        <v>80</v>
      </c>
      <c r="I4" t="s">
        <v>548</v>
      </c>
      <c r="J4" t="s">
        <v>550</v>
      </c>
      <c r="K4" t="s">
        <v>75</v>
      </c>
      <c r="L4">
        <v>31200</v>
      </c>
      <c r="M4" t="s">
        <v>546</v>
      </c>
      <c r="U4">
        <v>0</v>
      </c>
      <c r="V4">
        <v>0</v>
      </c>
      <c r="W4">
        <v>31200</v>
      </c>
      <c r="Y4">
        <v>0</v>
      </c>
      <c r="Z4">
        <v>0</v>
      </c>
      <c r="AA4">
        <v>0</v>
      </c>
      <c r="AB4">
        <v>0</v>
      </c>
      <c r="AC4">
        <v>0</v>
      </c>
      <c r="AD4">
        <v>0</v>
      </c>
      <c r="AE4">
        <v>0</v>
      </c>
      <c r="AF4">
        <v>0</v>
      </c>
      <c r="AG4">
        <v>0</v>
      </c>
      <c r="AH4">
        <v>0</v>
      </c>
      <c r="AI4">
        <v>0</v>
      </c>
      <c r="AK4">
        <v>31200</v>
      </c>
      <c r="AT4">
        <v>31200</v>
      </c>
      <c r="AX4" t="s">
        <v>1651</v>
      </c>
    </row>
    <row r="5" spans="1:50" x14ac:dyDescent="0.45">
      <c r="A5" t="s">
        <v>539</v>
      </c>
      <c r="B5">
        <v>0</v>
      </c>
      <c r="C5" t="s">
        <v>1628</v>
      </c>
      <c r="D5" t="s">
        <v>1628</v>
      </c>
      <c r="E5" t="s">
        <v>1619</v>
      </c>
      <c r="F5" t="s">
        <v>542</v>
      </c>
      <c r="G5" t="s">
        <v>77</v>
      </c>
      <c r="H5" t="s">
        <v>87</v>
      </c>
      <c r="I5" t="s">
        <v>551</v>
      </c>
      <c r="J5" t="s">
        <v>552</v>
      </c>
      <c r="K5" t="s">
        <v>75</v>
      </c>
      <c r="L5">
        <v>376750</v>
      </c>
      <c r="M5" t="s">
        <v>546</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539</v>
      </c>
      <c r="B6">
        <v>0</v>
      </c>
      <c r="C6" t="s">
        <v>1628</v>
      </c>
      <c r="D6" t="s">
        <v>1628</v>
      </c>
      <c r="E6" t="s">
        <v>1619</v>
      </c>
      <c r="F6" t="s">
        <v>542</v>
      </c>
      <c r="G6" t="s">
        <v>77</v>
      </c>
      <c r="H6" t="s">
        <v>87</v>
      </c>
      <c r="I6" t="s">
        <v>553</v>
      </c>
      <c r="J6" t="s">
        <v>554</v>
      </c>
      <c r="K6" t="s">
        <v>75</v>
      </c>
      <c r="L6">
        <v>388300</v>
      </c>
      <c r="M6" t="s">
        <v>546</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539</v>
      </c>
      <c r="B7">
        <v>0</v>
      </c>
      <c r="C7" t="s">
        <v>1628</v>
      </c>
      <c r="D7" t="s">
        <v>1628</v>
      </c>
      <c r="E7" t="s">
        <v>1619</v>
      </c>
      <c r="F7" t="s">
        <v>542</v>
      </c>
      <c r="G7" t="s">
        <v>77</v>
      </c>
      <c r="H7" t="s">
        <v>87</v>
      </c>
      <c r="I7" t="s">
        <v>555</v>
      </c>
      <c r="J7" t="s">
        <v>556</v>
      </c>
      <c r="K7" t="s">
        <v>75</v>
      </c>
      <c r="L7">
        <v>332200</v>
      </c>
      <c r="M7" t="s">
        <v>546</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1654</v>
      </c>
    </row>
    <row r="10" spans="1:50"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c r="Y10">
        <v>0</v>
      </c>
      <c r="Z10">
        <v>0</v>
      </c>
      <c r="AA10">
        <v>0</v>
      </c>
      <c r="AB10">
        <v>0</v>
      </c>
      <c r="AC10">
        <v>0</v>
      </c>
      <c r="AD10">
        <v>0</v>
      </c>
      <c r="AE10">
        <v>0</v>
      </c>
      <c r="AF10">
        <v>0</v>
      </c>
      <c r="AG10">
        <v>0</v>
      </c>
      <c r="AH10">
        <v>0</v>
      </c>
      <c r="AI10">
        <v>0</v>
      </c>
      <c r="AN10">
        <v>90090</v>
      </c>
      <c r="AX10" t="s">
        <v>1654</v>
      </c>
    </row>
    <row r="11" spans="1:50"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1654</v>
      </c>
    </row>
    <row r="12" spans="1:50"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c r="Y12">
        <v>0</v>
      </c>
      <c r="Z12">
        <v>0</v>
      </c>
      <c r="AA12">
        <v>0</v>
      </c>
      <c r="AB12">
        <v>0</v>
      </c>
      <c r="AC12">
        <v>0</v>
      </c>
      <c r="AD12">
        <v>0</v>
      </c>
      <c r="AE12">
        <v>0</v>
      </c>
      <c r="AF12">
        <v>0</v>
      </c>
      <c r="AG12">
        <v>0</v>
      </c>
      <c r="AH12">
        <v>0</v>
      </c>
      <c r="AI12">
        <v>0</v>
      </c>
      <c r="AK12">
        <v>12350</v>
      </c>
      <c r="AV12">
        <v>12350</v>
      </c>
      <c r="AX12" t="s">
        <v>1652</v>
      </c>
    </row>
    <row r="13" spans="1:50"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1650</v>
      </c>
    </row>
    <row r="14" spans="1:50"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1650</v>
      </c>
    </row>
    <row r="15" spans="1:50"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1654</v>
      </c>
    </row>
    <row r="16" spans="1:50"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1654</v>
      </c>
    </row>
    <row r="17" spans="1:50"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1654</v>
      </c>
    </row>
    <row r="18" spans="1:50"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1654</v>
      </c>
    </row>
    <row r="19" spans="1:50"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1654</v>
      </c>
    </row>
    <row r="20" spans="1:50"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1654</v>
      </c>
    </row>
    <row r="21" spans="1:50"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1654</v>
      </c>
    </row>
    <row r="22" spans="1:50"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1654</v>
      </c>
    </row>
    <row r="23" spans="1:50"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1654</v>
      </c>
    </row>
    <row r="24" spans="1:50"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1654</v>
      </c>
    </row>
    <row r="25" spans="1:50"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1651</v>
      </c>
    </row>
    <row r="26" spans="1:50"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c r="Y26">
        <v>0</v>
      </c>
      <c r="Z26">
        <v>0</v>
      </c>
      <c r="AA26">
        <v>0</v>
      </c>
      <c r="AB26">
        <v>0</v>
      </c>
      <c r="AC26">
        <v>0</v>
      </c>
      <c r="AD26">
        <v>0</v>
      </c>
      <c r="AE26">
        <v>0</v>
      </c>
      <c r="AF26">
        <v>0</v>
      </c>
      <c r="AG26">
        <v>0</v>
      </c>
      <c r="AH26">
        <v>0</v>
      </c>
      <c r="AI26">
        <v>0</v>
      </c>
      <c r="AJ26">
        <v>1950395.62</v>
      </c>
      <c r="AX26" t="s">
        <v>1650</v>
      </c>
    </row>
    <row r="27" spans="1:50"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1650</v>
      </c>
    </row>
    <row r="28" spans="1:50"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1654</v>
      </c>
    </row>
    <row r="29" spans="1:50"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1654</v>
      </c>
    </row>
    <row r="30" spans="1:50"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c r="Y31">
        <v>0</v>
      </c>
      <c r="Z31">
        <v>0</v>
      </c>
      <c r="AA31">
        <v>0</v>
      </c>
      <c r="AB31">
        <v>0</v>
      </c>
      <c r="AC31">
        <v>0</v>
      </c>
      <c r="AD31">
        <v>0</v>
      </c>
      <c r="AE31">
        <v>0</v>
      </c>
      <c r="AF31">
        <v>0</v>
      </c>
      <c r="AG31">
        <v>0</v>
      </c>
      <c r="AH31">
        <v>0</v>
      </c>
      <c r="AI31">
        <v>0</v>
      </c>
      <c r="AJ31">
        <v>2070474</v>
      </c>
      <c r="AX31" t="s">
        <v>1650</v>
      </c>
    </row>
    <row r="32" spans="1:50"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c r="Y32">
        <v>0</v>
      </c>
      <c r="Z32">
        <v>0</v>
      </c>
      <c r="AA32">
        <v>0</v>
      </c>
      <c r="AB32">
        <v>0</v>
      </c>
      <c r="AC32">
        <v>0</v>
      </c>
      <c r="AD32">
        <v>0</v>
      </c>
      <c r="AE32">
        <v>0</v>
      </c>
      <c r="AF32">
        <v>0</v>
      </c>
      <c r="AG32">
        <v>0</v>
      </c>
      <c r="AH32">
        <v>0</v>
      </c>
      <c r="AI32">
        <v>0</v>
      </c>
      <c r="AJ32">
        <v>2938948.6749999998</v>
      </c>
      <c r="AX32" t="s">
        <v>1650</v>
      </c>
    </row>
    <row r="33" spans="1:50"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1650</v>
      </c>
    </row>
    <row r="34" spans="1:50"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1650</v>
      </c>
    </row>
    <row r="35" spans="1:50"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c r="Y35">
        <v>0</v>
      </c>
      <c r="Z35">
        <v>0</v>
      </c>
      <c r="AA35">
        <v>0</v>
      </c>
      <c r="AB35">
        <v>0</v>
      </c>
      <c r="AC35">
        <v>0</v>
      </c>
      <c r="AD35">
        <v>0</v>
      </c>
      <c r="AE35">
        <v>0</v>
      </c>
      <c r="AF35">
        <v>0</v>
      </c>
      <c r="AG35">
        <v>0</v>
      </c>
      <c r="AH35">
        <v>0</v>
      </c>
      <c r="AI35">
        <v>0</v>
      </c>
      <c r="AJ35">
        <v>1986159.11</v>
      </c>
      <c r="AX35" t="s">
        <v>1650</v>
      </c>
    </row>
    <row r="36" spans="1:50"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1654</v>
      </c>
    </row>
    <row r="37" spans="1:50"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1651</v>
      </c>
    </row>
    <row r="38" spans="1:50"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1653</v>
      </c>
    </row>
    <row r="39" spans="1:50"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1654</v>
      </c>
    </row>
    <row r="40" spans="1:50"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1654</v>
      </c>
    </row>
    <row r="41" spans="1:50"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1652</v>
      </c>
    </row>
    <row r="42" spans="1:50"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1651</v>
      </c>
    </row>
    <row r="43" spans="1:50"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1654</v>
      </c>
    </row>
    <row r="44" spans="1:50"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c r="Y45">
        <v>0</v>
      </c>
      <c r="Z45">
        <v>0</v>
      </c>
      <c r="AA45">
        <v>0</v>
      </c>
      <c r="AB45">
        <v>0</v>
      </c>
      <c r="AC45">
        <v>0</v>
      </c>
      <c r="AD45">
        <v>0</v>
      </c>
      <c r="AE45">
        <v>0</v>
      </c>
      <c r="AF45">
        <v>0</v>
      </c>
      <c r="AG45">
        <v>0</v>
      </c>
      <c r="AH45">
        <v>0</v>
      </c>
      <c r="AI45">
        <v>0</v>
      </c>
      <c r="AJ45">
        <v>396374.16</v>
      </c>
      <c r="AX45" t="s">
        <v>1650</v>
      </c>
    </row>
    <row r="46" spans="1:50"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1650</v>
      </c>
    </row>
    <row r="47" spans="1:50"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1654</v>
      </c>
    </row>
    <row r="48" spans="1:50"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c r="Y48">
        <v>0</v>
      </c>
      <c r="Z48">
        <v>0</v>
      </c>
      <c r="AA48">
        <v>0</v>
      </c>
      <c r="AB48">
        <v>0</v>
      </c>
      <c r="AC48">
        <v>0</v>
      </c>
      <c r="AD48">
        <v>0</v>
      </c>
      <c r="AE48">
        <v>0</v>
      </c>
      <c r="AF48">
        <v>0</v>
      </c>
      <c r="AG48">
        <v>0</v>
      </c>
      <c r="AH48">
        <v>0</v>
      </c>
      <c r="AI48">
        <v>0</v>
      </c>
      <c r="AN48">
        <v>100223</v>
      </c>
      <c r="AX48" t="s">
        <v>1654</v>
      </c>
    </row>
    <row r="49" spans="1:50"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1652</v>
      </c>
    </row>
    <row r="50" spans="1:50"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1650</v>
      </c>
    </row>
    <row r="51" spans="1:50"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1650</v>
      </c>
    </row>
    <row r="52" spans="1:50"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1650</v>
      </c>
    </row>
    <row r="53" spans="1:50"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1650</v>
      </c>
    </row>
    <row r="54" spans="1:50"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1650</v>
      </c>
    </row>
    <row r="55" spans="1:50"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1650</v>
      </c>
    </row>
    <row r="56" spans="1:50"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1654</v>
      </c>
    </row>
    <row r="57" spans="1:50"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1654</v>
      </c>
    </row>
    <row r="58" spans="1:50"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1651</v>
      </c>
    </row>
    <row r="59" spans="1:50"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c r="Y59">
        <v>0</v>
      </c>
      <c r="Z59">
        <v>0</v>
      </c>
      <c r="AA59">
        <v>0</v>
      </c>
      <c r="AB59">
        <v>0</v>
      </c>
      <c r="AC59">
        <v>0</v>
      </c>
      <c r="AD59">
        <v>0</v>
      </c>
      <c r="AE59">
        <v>0</v>
      </c>
      <c r="AF59">
        <v>0</v>
      </c>
      <c r="AG59">
        <v>0</v>
      </c>
      <c r="AH59">
        <v>0</v>
      </c>
      <c r="AI59">
        <v>0</v>
      </c>
      <c r="AJ59">
        <v>1193231.6100000001</v>
      </c>
      <c r="AX59" t="s">
        <v>1650</v>
      </c>
    </row>
    <row r="60" spans="1:50"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c r="Y60">
        <v>0</v>
      </c>
      <c r="Z60">
        <v>0</v>
      </c>
      <c r="AA60">
        <v>0</v>
      </c>
      <c r="AB60">
        <v>0</v>
      </c>
      <c r="AC60">
        <v>0</v>
      </c>
      <c r="AD60">
        <v>0</v>
      </c>
      <c r="AE60">
        <v>0</v>
      </c>
      <c r="AF60">
        <v>0</v>
      </c>
      <c r="AG60">
        <v>0</v>
      </c>
      <c r="AH60">
        <v>0</v>
      </c>
      <c r="AI60">
        <v>0</v>
      </c>
      <c r="AJ60">
        <v>1162786.3570000001</v>
      </c>
      <c r="AX60" t="s">
        <v>1650</v>
      </c>
    </row>
    <row r="61" spans="1:50"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c r="Y61">
        <v>0</v>
      </c>
      <c r="Z61">
        <v>0</v>
      </c>
      <c r="AA61">
        <v>0</v>
      </c>
      <c r="AB61">
        <v>0</v>
      </c>
      <c r="AC61">
        <v>0</v>
      </c>
      <c r="AD61">
        <v>0</v>
      </c>
      <c r="AE61">
        <v>0</v>
      </c>
      <c r="AF61">
        <v>0</v>
      </c>
      <c r="AG61">
        <v>0</v>
      </c>
      <c r="AH61">
        <v>0</v>
      </c>
      <c r="AI61">
        <v>0</v>
      </c>
      <c r="AJ61">
        <v>1135991.2250000001</v>
      </c>
      <c r="AX61" t="s">
        <v>1650</v>
      </c>
    </row>
    <row r="62" spans="1:50"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1650</v>
      </c>
    </row>
    <row r="63" spans="1:50"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1650</v>
      </c>
    </row>
    <row r="64" spans="1:50"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1650</v>
      </c>
    </row>
    <row r="65" spans="1:50"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1650</v>
      </c>
    </row>
    <row r="66" spans="1:50"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1650</v>
      </c>
    </row>
    <row r="67" spans="1:50"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1654</v>
      </c>
    </row>
    <row r="68" spans="1:50"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1654</v>
      </c>
    </row>
    <row r="69" spans="1:50"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1652</v>
      </c>
    </row>
    <row r="75" spans="1:50"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1652</v>
      </c>
    </row>
    <row r="76" spans="1:50"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1650</v>
      </c>
    </row>
    <row r="77" spans="1:50"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1653</v>
      </c>
    </row>
    <row r="78" spans="1:50"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1650</v>
      </c>
    </row>
    <row r="79" spans="1:50"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1650</v>
      </c>
    </row>
    <row r="80" spans="1:50"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1650</v>
      </c>
    </row>
    <row r="81" spans="1:50"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1650</v>
      </c>
    </row>
    <row r="82" spans="1:50"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c r="Y82">
        <v>0</v>
      </c>
      <c r="Z82">
        <v>0</v>
      </c>
      <c r="AA82">
        <v>0</v>
      </c>
      <c r="AB82">
        <v>0</v>
      </c>
      <c r="AC82">
        <v>0</v>
      </c>
      <c r="AD82">
        <v>0</v>
      </c>
      <c r="AE82">
        <v>0</v>
      </c>
      <c r="AF82">
        <v>0</v>
      </c>
      <c r="AG82">
        <v>0</v>
      </c>
      <c r="AH82">
        <v>0</v>
      </c>
      <c r="AI82">
        <v>0</v>
      </c>
      <c r="AJ82">
        <v>883568.14729999995</v>
      </c>
      <c r="AX82" t="s">
        <v>1650</v>
      </c>
    </row>
    <row r="83" spans="1:50"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c r="Y83">
        <v>0</v>
      </c>
      <c r="Z83">
        <v>0</v>
      </c>
      <c r="AA83">
        <v>0</v>
      </c>
      <c r="AB83">
        <v>0</v>
      </c>
      <c r="AC83">
        <v>0</v>
      </c>
      <c r="AD83">
        <v>0</v>
      </c>
      <c r="AE83">
        <v>0</v>
      </c>
      <c r="AF83">
        <v>0</v>
      </c>
      <c r="AG83">
        <v>0</v>
      </c>
      <c r="AH83">
        <v>0</v>
      </c>
      <c r="AI83">
        <v>0</v>
      </c>
      <c r="AJ83">
        <v>968869.89729999995</v>
      </c>
      <c r="AX83" t="s">
        <v>1650</v>
      </c>
    </row>
    <row r="84" spans="1:50"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1650</v>
      </c>
    </row>
    <row r="85" spans="1:50"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1650</v>
      </c>
    </row>
    <row r="86" spans="1:50"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1650</v>
      </c>
    </row>
    <row r="87" spans="1:50"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1654</v>
      </c>
    </row>
    <row r="88" spans="1:50"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1652</v>
      </c>
    </row>
    <row r="89" spans="1:50"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1650</v>
      </c>
    </row>
    <row r="90" spans="1:50"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1650</v>
      </c>
    </row>
    <row r="91" spans="1:50"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1650</v>
      </c>
    </row>
    <row r="92" spans="1:50"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1650</v>
      </c>
    </row>
    <row r="93" spans="1:50"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1650</v>
      </c>
    </row>
    <row r="94" spans="1:50"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1650</v>
      </c>
    </row>
    <row r="95" spans="1:50"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1650</v>
      </c>
    </row>
    <row r="96" spans="1:50"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1654</v>
      </c>
    </row>
    <row r="97" spans="1:50"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1654</v>
      </c>
    </row>
    <row r="98" spans="1:50"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1654</v>
      </c>
    </row>
    <row r="99" spans="1:50"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1654</v>
      </c>
    </row>
    <row r="100" spans="1:50"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1654</v>
      </c>
    </row>
    <row r="101" spans="1:50"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1650</v>
      </c>
    </row>
    <row r="104" spans="1:50"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1650</v>
      </c>
    </row>
    <row r="105" spans="1:50"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1650</v>
      </c>
    </row>
    <row r="106" spans="1:50"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1650</v>
      </c>
    </row>
    <row r="107" spans="1:50"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c r="Y107">
        <v>0</v>
      </c>
      <c r="Z107">
        <v>0</v>
      </c>
      <c r="AA107">
        <v>0</v>
      </c>
      <c r="AB107">
        <v>0</v>
      </c>
      <c r="AC107">
        <v>0</v>
      </c>
      <c r="AD107">
        <v>0</v>
      </c>
      <c r="AE107">
        <v>0</v>
      </c>
      <c r="AF107">
        <v>0</v>
      </c>
      <c r="AG107">
        <v>0</v>
      </c>
      <c r="AH107">
        <v>0</v>
      </c>
      <c r="AI107">
        <v>0</v>
      </c>
      <c r="AJ107">
        <v>1571806.49</v>
      </c>
      <c r="AX107" t="s">
        <v>1650</v>
      </c>
    </row>
    <row r="108" spans="1:50"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c r="Y108">
        <v>0</v>
      </c>
      <c r="Z108">
        <v>0</v>
      </c>
      <c r="AA108">
        <v>0</v>
      </c>
      <c r="AB108">
        <v>0</v>
      </c>
      <c r="AC108">
        <v>0</v>
      </c>
      <c r="AD108">
        <v>0</v>
      </c>
      <c r="AE108">
        <v>0</v>
      </c>
      <c r="AF108">
        <v>0</v>
      </c>
      <c r="AG108">
        <v>0</v>
      </c>
      <c r="AH108">
        <v>0</v>
      </c>
      <c r="AI108">
        <v>0</v>
      </c>
      <c r="AJ108">
        <v>184356.8</v>
      </c>
      <c r="AX108" t="s">
        <v>1650</v>
      </c>
    </row>
    <row r="109" spans="1:50"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c r="Y109">
        <v>0</v>
      </c>
      <c r="Z109">
        <v>0</v>
      </c>
      <c r="AA109">
        <v>0</v>
      </c>
      <c r="AB109">
        <v>0</v>
      </c>
      <c r="AC109">
        <v>0</v>
      </c>
      <c r="AD109">
        <v>0</v>
      </c>
      <c r="AE109">
        <v>0</v>
      </c>
      <c r="AF109">
        <v>0</v>
      </c>
      <c r="AG109">
        <v>0</v>
      </c>
      <c r="AH109">
        <v>0</v>
      </c>
      <c r="AI109">
        <v>0</v>
      </c>
      <c r="AJ109">
        <v>150166.70000000001</v>
      </c>
      <c r="AX109" t="s">
        <v>1650</v>
      </c>
    </row>
    <row r="110" spans="1:50"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c r="Y110">
        <v>0</v>
      </c>
      <c r="Z110">
        <v>0</v>
      </c>
      <c r="AA110">
        <v>0</v>
      </c>
      <c r="AB110">
        <v>0</v>
      </c>
      <c r="AC110">
        <v>0</v>
      </c>
      <c r="AD110">
        <v>0</v>
      </c>
      <c r="AE110">
        <v>0</v>
      </c>
      <c r="AF110">
        <v>0</v>
      </c>
      <c r="AG110">
        <v>0</v>
      </c>
      <c r="AH110">
        <v>0</v>
      </c>
      <c r="AI110">
        <v>0</v>
      </c>
      <c r="AJ110">
        <v>1387154.67</v>
      </c>
      <c r="AX110" t="s">
        <v>1650</v>
      </c>
    </row>
    <row r="111" spans="1:50"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c r="Y111">
        <v>0</v>
      </c>
      <c r="Z111">
        <v>0</v>
      </c>
      <c r="AA111">
        <v>0</v>
      </c>
      <c r="AB111">
        <v>0</v>
      </c>
      <c r="AC111">
        <v>0</v>
      </c>
      <c r="AD111">
        <v>0</v>
      </c>
      <c r="AE111">
        <v>0</v>
      </c>
      <c r="AF111">
        <v>0</v>
      </c>
      <c r="AG111">
        <v>0</v>
      </c>
      <c r="AH111">
        <v>0</v>
      </c>
      <c r="AI111">
        <v>0</v>
      </c>
      <c r="AJ111">
        <v>1323883.76</v>
      </c>
      <c r="AX111" t="s">
        <v>1650</v>
      </c>
    </row>
    <row r="112" spans="1:50"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c r="Y112">
        <v>0</v>
      </c>
      <c r="Z112">
        <v>0</v>
      </c>
      <c r="AA112">
        <v>0</v>
      </c>
      <c r="AB112">
        <v>0</v>
      </c>
      <c r="AC112">
        <v>0</v>
      </c>
      <c r="AD112">
        <v>0</v>
      </c>
      <c r="AE112">
        <v>0</v>
      </c>
      <c r="AF112">
        <v>0</v>
      </c>
      <c r="AG112">
        <v>0</v>
      </c>
      <c r="AH112">
        <v>0</v>
      </c>
      <c r="AI112">
        <v>0</v>
      </c>
      <c r="AJ112">
        <v>137377.70000000001</v>
      </c>
      <c r="AX112" t="s">
        <v>1650</v>
      </c>
    </row>
    <row r="113" spans="1:50"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c r="Y113">
        <v>0</v>
      </c>
      <c r="Z113">
        <v>0</v>
      </c>
      <c r="AA113">
        <v>0</v>
      </c>
      <c r="AB113">
        <v>0</v>
      </c>
      <c r="AC113">
        <v>0</v>
      </c>
      <c r="AD113">
        <v>0</v>
      </c>
      <c r="AE113">
        <v>0</v>
      </c>
      <c r="AF113">
        <v>0</v>
      </c>
      <c r="AG113">
        <v>0</v>
      </c>
      <c r="AH113">
        <v>0</v>
      </c>
      <c r="AI113">
        <v>0</v>
      </c>
      <c r="AJ113">
        <v>1316973.81</v>
      </c>
      <c r="AX113" t="s">
        <v>1650</v>
      </c>
    </row>
    <row r="114" spans="1:50"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c r="Y114">
        <v>0</v>
      </c>
      <c r="Z114">
        <v>0</v>
      </c>
      <c r="AA114">
        <v>0</v>
      </c>
      <c r="AB114">
        <v>0</v>
      </c>
      <c r="AC114">
        <v>0</v>
      </c>
      <c r="AD114">
        <v>0</v>
      </c>
      <c r="AE114">
        <v>0</v>
      </c>
      <c r="AF114">
        <v>0</v>
      </c>
      <c r="AG114">
        <v>0</v>
      </c>
      <c r="AH114">
        <v>0</v>
      </c>
      <c r="AI114">
        <v>0</v>
      </c>
      <c r="AJ114">
        <v>137377.70000000001</v>
      </c>
      <c r="AX114" t="s">
        <v>1650</v>
      </c>
    </row>
    <row r="115" spans="1:50"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c r="Y115">
        <v>0</v>
      </c>
      <c r="Z115">
        <v>0</v>
      </c>
      <c r="AA115">
        <v>0</v>
      </c>
      <c r="AB115">
        <v>0</v>
      </c>
      <c r="AC115">
        <v>0</v>
      </c>
      <c r="AD115">
        <v>0</v>
      </c>
      <c r="AE115">
        <v>0</v>
      </c>
      <c r="AF115">
        <v>0</v>
      </c>
      <c r="AG115">
        <v>0</v>
      </c>
      <c r="AH115">
        <v>0</v>
      </c>
      <c r="AI115">
        <v>0</v>
      </c>
      <c r="AJ115">
        <v>1335066.78</v>
      </c>
      <c r="AX115" t="s">
        <v>1650</v>
      </c>
    </row>
    <row r="116" spans="1:50"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c r="Y116">
        <v>0</v>
      </c>
      <c r="Z116">
        <v>0</v>
      </c>
      <c r="AA116">
        <v>0</v>
      </c>
      <c r="AB116">
        <v>0</v>
      </c>
      <c r="AC116">
        <v>0</v>
      </c>
      <c r="AD116">
        <v>0</v>
      </c>
      <c r="AE116">
        <v>0</v>
      </c>
      <c r="AF116">
        <v>0</v>
      </c>
      <c r="AG116">
        <v>0</v>
      </c>
      <c r="AH116">
        <v>0</v>
      </c>
      <c r="AI116">
        <v>0</v>
      </c>
      <c r="AJ116">
        <v>129479.25</v>
      </c>
      <c r="AX116" t="s">
        <v>1650</v>
      </c>
    </row>
    <row r="117" spans="1:50"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1654</v>
      </c>
    </row>
    <row r="118" spans="1:50"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1650</v>
      </c>
    </row>
    <row r="120" spans="1:50"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c r="Y120">
        <v>0</v>
      </c>
      <c r="Z120">
        <v>0</v>
      </c>
      <c r="AA120">
        <v>0</v>
      </c>
      <c r="AB120">
        <v>0</v>
      </c>
      <c r="AC120">
        <v>0</v>
      </c>
      <c r="AD120">
        <v>0</v>
      </c>
      <c r="AE120">
        <v>0</v>
      </c>
      <c r="AF120">
        <v>0</v>
      </c>
      <c r="AG120">
        <v>0</v>
      </c>
      <c r="AH120">
        <v>0</v>
      </c>
      <c r="AI120">
        <v>0</v>
      </c>
      <c r="AJ120">
        <v>74316.25</v>
      </c>
      <c r="AX120" t="s">
        <v>1650</v>
      </c>
    </row>
    <row r="121" spans="1:50"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1650</v>
      </c>
    </row>
    <row r="122" spans="1:50"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1654</v>
      </c>
    </row>
    <row r="123" spans="1:50"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1654</v>
      </c>
    </row>
    <row r="124" spans="1:50"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1654</v>
      </c>
    </row>
    <row r="125" spans="1:50"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Y125">
        <v>0</v>
      </c>
      <c r="Z125">
        <v>0</v>
      </c>
      <c r="AA125">
        <v>0</v>
      </c>
      <c r="AB125">
        <v>723760</v>
      </c>
      <c r="AC125">
        <v>0</v>
      </c>
      <c r="AD125">
        <v>0</v>
      </c>
      <c r="AE125">
        <v>0</v>
      </c>
      <c r="AF125">
        <v>0</v>
      </c>
      <c r="AG125">
        <v>0</v>
      </c>
      <c r="AH125">
        <v>0</v>
      </c>
      <c r="AI125">
        <v>723760</v>
      </c>
      <c r="AJ125">
        <v>723760</v>
      </c>
      <c r="AX125" t="s">
        <v>1650</v>
      </c>
    </row>
    <row r="126" spans="1:50"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1650</v>
      </c>
    </row>
    <row r="127" spans="1:50"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1650</v>
      </c>
    </row>
    <row r="128" spans="1:50"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1654</v>
      </c>
    </row>
    <row r="129" spans="1:50"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1650</v>
      </c>
    </row>
    <row r="131" spans="1:50"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1654</v>
      </c>
    </row>
    <row r="132" spans="1:50"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1652</v>
      </c>
    </row>
    <row r="133" spans="1:50"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1651</v>
      </c>
    </row>
    <row r="135" spans="1:50"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1650</v>
      </c>
    </row>
    <row r="136" spans="1:50"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1652</v>
      </c>
    </row>
    <row r="137" spans="1:50"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1650</v>
      </c>
    </row>
    <row r="138" spans="1:50"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c r="Y138">
        <v>0</v>
      </c>
      <c r="Z138">
        <v>0</v>
      </c>
      <c r="AA138">
        <v>0</v>
      </c>
      <c r="AB138">
        <v>0</v>
      </c>
      <c r="AC138">
        <v>0</v>
      </c>
      <c r="AD138">
        <v>0</v>
      </c>
      <c r="AE138">
        <v>0</v>
      </c>
      <c r="AF138">
        <v>0</v>
      </c>
      <c r="AG138">
        <v>0</v>
      </c>
      <c r="AH138">
        <v>0</v>
      </c>
      <c r="AI138">
        <v>0</v>
      </c>
      <c r="AK138">
        <v>9049</v>
      </c>
      <c r="AX138" t="s">
        <v>1650</v>
      </c>
    </row>
    <row r="139" spans="1:50"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1650</v>
      </c>
    </row>
    <row r="140" spans="1:50"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1650</v>
      </c>
    </row>
    <row r="141" spans="1:50"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1654</v>
      </c>
    </row>
    <row r="142" spans="1:50"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1654</v>
      </c>
    </row>
    <row r="143" spans="1:50"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1650</v>
      </c>
    </row>
    <row r="144" spans="1:50"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1650</v>
      </c>
    </row>
    <row r="145" spans="1:50"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1650</v>
      </c>
    </row>
    <row r="146" spans="1:50"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1650</v>
      </c>
    </row>
    <row r="147" spans="1:50"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1650</v>
      </c>
    </row>
    <row r="148" spans="1:50"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1650</v>
      </c>
    </row>
    <row r="149" spans="1:50"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1654</v>
      </c>
    </row>
    <row r="150" spans="1:50"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Y150">
        <v>0</v>
      </c>
      <c r="Z150">
        <v>0</v>
      </c>
      <c r="AA150">
        <v>0</v>
      </c>
      <c r="AB150">
        <v>0</v>
      </c>
      <c r="AC150">
        <v>0</v>
      </c>
      <c r="AD150">
        <v>0</v>
      </c>
      <c r="AE150">
        <v>0</v>
      </c>
      <c r="AF150">
        <v>0</v>
      </c>
      <c r="AG150">
        <v>0</v>
      </c>
      <c r="AH150">
        <v>250700</v>
      </c>
      <c r="AI150">
        <v>0</v>
      </c>
      <c r="AN150">
        <v>250700</v>
      </c>
      <c r="AX150" t="s">
        <v>1654</v>
      </c>
    </row>
    <row r="151" spans="1:50"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1654</v>
      </c>
    </row>
    <row r="152" spans="1:50"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1651</v>
      </c>
    </row>
    <row r="153" spans="1:50"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1650</v>
      </c>
    </row>
    <row r="154" spans="1:50"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1650</v>
      </c>
    </row>
    <row r="155" spans="1:50"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1650</v>
      </c>
    </row>
    <row r="156" spans="1:50"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c r="Y156">
        <v>0</v>
      </c>
      <c r="Z156">
        <v>0</v>
      </c>
      <c r="AA156">
        <v>0</v>
      </c>
      <c r="AB156">
        <v>0</v>
      </c>
      <c r="AC156">
        <v>0</v>
      </c>
      <c r="AD156">
        <v>0</v>
      </c>
      <c r="AE156">
        <v>0</v>
      </c>
      <c r="AF156">
        <v>0</v>
      </c>
      <c r="AG156">
        <v>0</v>
      </c>
      <c r="AH156">
        <v>0</v>
      </c>
      <c r="AI156">
        <v>0</v>
      </c>
      <c r="AN156">
        <v>172667.1563</v>
      </c>
      <c r="AX156" t="s">
        <v>1654</v>
      </c>
    </row>
    <row r="157" spans="1:50"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c r="Y157">
        <v>0</v>
      </c>
      <c r="Z157">
        <v>0</v>
      </c>
      <c r="AA157">
        <v>0</v>
      </c>
      <c r="AB157">
        <v>0</v>
      </c>
      <c r="AC157">
        <v>0</v>
      </c>
      <c r="AD157">
        <v>0</v>
      </c>
      <c r="AE157">
        <v>0</v>
      </c>
      <c r="AF157">
        <v>0</v>
      </c>
      <c r="AG157">
        <v>0</v>
      </c>
      <c r="AH157">
        <v>0</v>
      </c>
      <c r="AI157">
        <v>0</v>
      </c>
      <c r="AN157">
        <v>163679.6563</v>
      </c>
      <c r="AX157" t="s">
        <v>1654</v>
      </c>
    </row>
    <row r="158" spans="1:50"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1654</v>
      </c>
    </row>
    <row r="159" spans="1:50"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1654</v>
      </c>
    </row>
    <row r="160" spans="1:50"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1650</v>
      </c>
    </row>
    <row r="162" spans="1:50"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1650</v>
      </c>
    </row>
    <row r="163" spans="1:50"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c r="Y163">
        <v>0</v>
      </c>
      <c r="Z163">
        <v>0</v>
      </c>
      <c r="AA163">
        <v>0</v>
      </c>
      <c r="AB163">
        <v>0</v>
      </c>
      <c r="AC163">
        <v>0</v>
      </c>
      <c r="AD163">
        <v>0</v>
      </c>
      <c r="AE163">
        <v>0</v>
      </c>
      <c r="AF163">
        <v>0</v>
      </c>
      <c r="AG163">
        <v>0</v>
      </c>
      <c r="AH163">
        <v>0</v>
      </c>
      <c r="AI163">
        <v>0</v>
      </c>
      <c r="AJ163">
        <v>413565.02500000002</v>
      </c>
      <c r="AX163" t="s">
        <v>1650</v>
      </c>
    </row>
    <row r="164" spans="1:50"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1650</v>
      </c>
    </row>
    <row r="165" spans="1:50"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1654</v>
      </c>
    </row>
    <row r="166" spans="1:50"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c r="Y166">
        <v>0</v>
      </c>
      <c r="Z166">
        <v>0</v>
      </c>
      <c r="AA166">
        <v>0</v>
      </c>
      <c r="AB166">
        <v>0</v>
      </c>
      <c r="AC166">
        <v>0</v>
      </c>
      <c r="AD166">
        <v>0</v>
      </c>
      <c r="AE166">
        <v>0</v>
      </c>
      <c r="AF166">
        <v>0</v>
      </c>
      <c r="AG166">
        <v>0</v>
      </c>
      <c r="AH166">
        <v>0</v>
      </c>
      <c r="AI166">
        <v>0</v>
      </c>
      <c r="AN166">
        <v>96250</v>
      </c>
      <c r="AX166" t="s">
        <v>1654</v>
      </c>
    </row>
    <row r="167" spans="1:50"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c r="Y167">
        <v>0</v>
      </c>
      <c r="Z167">
        <v>0</v>
      </c>
      <c r="AA167">
        <v>0</v>
      </c>
      <c r="AB167">
        <v>0</v>
      </c>
      <c r="AC167">
        <v>0</v>
      </c>
      <c r="AD167">
        <v>0</v>
      </c>
      <c r="AE167">
        <v>0</v>
      </c>
      <c r="AF167">
        <v>0</v>
      </c>
      <c r="AG167">
        <v>0</v>
      </c>
      <c r="AH167">
        <v>0</v>
      </c>
      <c r="AI167">
        <v>0</v>
      </c>
      <c r="AN167">
        <v>78000</v>
      </c>
      <c r="AX167" t="s">
        <v>1654</v>
      </c>
    </row>
    <row r="168" spans="1:50"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c r="Y168">
        <v>0</v>
      </c>
      <c r="Z168">
        <v>0</v>
      </c>
      <c r="AA168">
        <v>0</v>
      </c>
      <c r="AB168">
        <v>0</v>
      </c>
      <c r="AC168">
        <v>0</v>
      </c>
      <c r="AD168">
        <v>0</v>
      </c>
      <c r="AE168">
        <v>0</v>
      </c>
      <c r="AF168">
        <v>0</v>
      </c>
      <c r="AG168">
        <v>0</v>
      </c>
      <c r="AH168">
        <v>0</v>
      </c>
      <c r="AI168">
        <v>0</v>
      </c>
      <c r="AN168">
        <v>74567.5</v>
      </c>
      <c r="AX168" t="s">
        <v>1654</v>
      </c>
    </row>
    <row r="169" spans="1:50"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c r="Y169">
        <v>0</v>
      </c>
      <c r="Z169">
        <v>0</v>
      </c>
      <c r="AA169">
        <v>0</v>
      </c>
      <c r="AB169">
        <v>0</v>
      </c>
      <c r="AC169">
        <v>0</v>
      </c>
      <c r="AD169">
        <v>0</v>
      </c>
      <c r="AE169">
        <v>0</v>
      </c>
      <c r="AF169">
        <v>0</v>
      </c>
      <c r="AG169">
        <v>0</v>
      </c>
      <c r="AH169">
        <v>0</v>
      </c>
      <c r="AI169">
        <v>0</v>
      </c>
      <c r="AN169">
        <v>76067.5</v>
      </c>
      <c r="AX169" t="s">
        <v>1654</v>
      </c>
    </row>
    <row r="170" spans="1:50"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c r="Y170">
        <v>0</v>
      </c>
      <c r="Z170">
        <v>0</v>
      </c>
      <c r="AA170">
        <v>0</v>
      </c>
      <c r="AB170">
        <v>0</v>
      </c>
      <c r="AC170">
        <v>0</v>
      </c>
      <c r="AD170">
        <v>0</v>
      </c>
      <c r="AE170">
        <v>0</v>
      </c>
      <c r="AF170">
        <v>0</v>
      </c>
      <c r="AG170">
        <v>0</v>
      </c>
      <c r="AH170">
        <v>0</v>
      </c>
      <c r="AI170">
        <v>0</v>
      </c>
      <c r="AN170">
        <v>74967.5</v>
      </c>
      <c r="AX170" t="s">
        <v>1654</v>
      </c>
    </row>
    <row r="171" spans="1:50"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c r="Y171">
        <v>0</v>
      </c>
      <c r="Z171">
        <v>0</v>
      </c>
      <c r="AA171">
        <v>0</v>
      </c>
      <c r="AB171">
        <v>0</v>
      </c>
      <c r="AC171">
        <v>0</v>
      </c>
      <c r="AD171">
        <v>0</v>
      </c>
      <c r="AE171">
        <v>0</v>
      </c>
      <c r="AF171">
        <v>0</v>
      </c>
      <c r="AG171">
        <v>0</v>
      </c>
      <c r="AH171">
        <v>0</v>
      </c>
      <c r="AI171">
        <v>0</v>
      </c>
      <c r="AN171">
        <v>80684.25</v>
      </c>
      <c r="AX171" t="s">
        <v>1654</v>
      </c>
    </row>
    <row r="172" spans="1:50"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1654</v>
      </c>
    </row>
    <row r="173" spans="1:50"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c r="Y177">
        <v>0</v>
      </c>
      <c r="Z177">
        <v>0</v>
      </c>
      <c r="AA177">
        <v>0</v>
      </c>
      <c r="AB177">
        <v>0</v>
      </c>
      <c r="AC177">
        <v>0</v>
      </c>
      <c r="AD177">
        <v>0</v>
      </c>
      <c r="AE177">
        <v>0</v>
      </c>
      <c r="AF177">
        <v>0</v>
      </c>
      <c r="AG177">
        <v>0</v>
      </c>
      <c r="AH177">
        <v>0</v>
      </c>
      <c r="AI177">
        <v>0</v>
      </c>
      <c r="AK177">
        <v>5786.2349999999997</v>
      </c>
      <c r="AX177" t="s">
        <v>1650</v>
      </c>
    </row>
    <row r="178" spans="1:50"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Y178">
        <v>0</v>
      </c>
      <c r="Z178">
        <v>0</v>
      </c>
      <c r="AA178">
        <v>0</v>
      </c>
      <c r="AB178">
        <v>0</v>
      </c>
      <c r="AC178">
        <v>0</v>
      </c>
      <c r="AD178">
        <v>0</v>
      </c>
      <c r="AE178">
        <v>0</v>
      </c>
      <c r="AF178">
        <v>0</v>
      </c>
      <c r="AG178">
        <v>0</v>
      </c>
      <c r="AH178">
        <v>771360</v>
      </c>
      <c r="AI178">
        <v>0</v>
      </c>
      <c r="AJ178">
        <v>771360</v>
      </c>
      <c r="AX178" t="s">
        <v>1650</v>
      </c>
    </row>
    <row r="179" spans="1:50"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Y179">
        <v>0</v>
      </c>
      <c r="Z179">
        <v>0</v>
      </c>
      <c r="AA179">
        <v>0</v>
      </c>
      <c r="AB179">
        <v>0</v>
      </c>
      <c r="AC179">
        <v>0</v>
      </c>
      <c r="AD179">
        <v>0</v>
      </c>
      <c r="AE179">
        <v>0</v>
      </c>
      <c r="AF179">
        <v>0</v>
      </c>
      <c r="AG179">
        <v>0</v>
      </c>
      <c r="AH179">
        <v>59267</v>
      </c>
      <c r="AI179">
        <v>0</v>
      </c>
      <c r="AJ179">
        <v>59267</v>
      </c>
      <c r="AX179" t="s">
        <v>1650</v>
      </c>
    </row>
    <row r="180" spans="1:50"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1650</v>
      </c>
    </row>
    <row r="181" spans="1:50"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1654</v>
      </c>
    </row>
    <row r="182" spans="1:50"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1654</v>
      </c>
    </row>
    <row r="183" spans="1:50"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c r="Y183">
        <v>0</v>
      </c>
      <c r="Z183">
        <v>0</v>
      </c>
      <c r="AA183">
        <v>0</v>
      </c>
      <c r="AB183">
        <v>0</v>
      </c>
      <c r="AC183">
        <v>0</v>
      </c>
      <c r="AD183">
        <v>0</v>
      </c>
      <c r="AE183">
        <v>0</v>
      </c>
      <c r="AF183">
        <v>0</v>
      </c>
      <c r="AG183">
        <v>0</v>
      </c>
      <c r="AH183">
        <v>0</v>
      </c>
      <c r="AI183">
        <v>0</v>
      </c>
      <c r="AN183">
        <v>109355.9</v>
      </c>
      <c r="AX183" t="s">
        <v>1654</v>
      </c>
    </row>
    <row r="184" spans="1:50"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1654</v>
      </c>
    </row>
    <row r="185" spans="1:50"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1651</v>
      </c>
    </row>
    <row r="186" spans="1:50"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c r="Y186">
        <v>0</v>
      </c>
      <c r="Z186">
        <v>0</v>
      </c>
      <c r="AA186">
        <v>0</v>
      </c>
      <c r="AB186">
        <v>0</v>
      </c>
      <c r="AC186">
        <v>0</v>
      </c>
      <c r="AD186">
        <v>0</v>
      </c>
      <c r="AE186">
        <v>0</v>
      </c>
      <c r="AF186">
        <v>0</v>
      </c>
      <c r="AG186">
        <v>0</v>
      </c>
      <c r="AH186">
        <v>0</v>
      </c>
      <c r="AI186">
        <v>0</v>
      </c>
      <c r="AK186">
        <v>5600</v>
      </c>
      <c r="AT186">
        <v>5600</v>
      </c>
      <c r="AX186" t="s">
        <v>1651</v>
      </c>
    </row>
    <row r="187" spans="1:50"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1651</v>
      </c>
    </row>
    <row r="188" spans="1:50"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Y188">
        <v>0</v>
      </c>
      <c r="Z188">
        <v>0</v>
      </c>
      <c r="AA188">
        <v>0</v>
      </c>
      <c r="AB188">
        <v>0</v>
      </c>
      <c r="AC188">
        <v>0</v>
      </c>
      <c r="AD188">
        <v>0</v>
      </c>
      <c r="AE188">
        <v>0</v>
      </c>
      <c r="AF188">
        <v>0</v>
      </c>
      <c r="AG188">
        <v>0</v>
      </c>
      <c r="AH188">
        <v>66097</v>
      </c>
      <c r="AI188">
        <v>0</v>
      </c>
      <c r="AK188">
        <v>66097</v>
      </c>
      <c r="AX188" t="s">
        <v>1650</v>
      </c>
    </row>
    <row r="189" spans="1:50"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1650</v>
      </c>
    </row>
    <row r="190" spans="1:50"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1650</v>
      </c>
    </row>
    <row r="191" spans="1:50"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1650</v>
      </c>
    </row>
    <row r="192" spans="1:50"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1650</v>
      </c>
    </row>
    <row r="193" spans="1:50"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1650</v>
      </c>
    </row>
    <row r="194" spans="1:50"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1650</v>
      </c>
    </row>
    <row r="195" spans="1:50"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1650</v>
      </c>
    </row>
    <row r="196" spans="1:50"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1650</v>
      </c>
    </row>
    <row r="197" spans="1:50"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1650</v>
      </c>
    </row>
    <row r="198" spans="1:50"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1650</v>
      </c>
    </row>
    <row r="199" spans="1:50"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1650</v>
      </c>
    </row>
    <row r="200" spans="1:50"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1650</v>
      </c>
    </row>
    <row r="201" spans="1:50"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1650</v>
      </c>
    </row>
    <row r="202" spans="1:50"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1650</v>
      </c>
    </row>
    <row r="203" spans="1:50"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1650</v>
      </c>
    </row>
    <row r="204" spans="1:50"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1650</v>
      </c>
    </row>
    <row r="205" spans="1:50"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1652</v>
      </c>
    </row>
    <row r="206" spans="1:50"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1652</v>
      </c>
    </row>
    <row r="207" spans="1:50"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1652</v>
      </c>
    </row>
    <row r="208" spans="1:50"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1652</v>
      </c>
    </row>
    <row r="209" spans="1:50"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1650</v>
      </c>
    </row>
    <row r="210" spans="1:50"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1650</v>
      </c>
    </row>
    <row r="211" spans="1:50"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1650</v>
      </c>
    </row>
    <row r="212" spans="1:50"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1650</v>
      </c>
    </row>
    <row r="213" spans="1:50"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1650</v>
      </c>
    </row>
    <row r="214" spans="1:50"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1650</v>
      </c>
    </row>
    <row r="215" spans="1:50"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1650</v>
      </c>
    </row>
    <row r="216" spans="1:50"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1650</v>
      </c>
    </row>
    <row r="217" spans="1:50"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1650</v>
      </c>
    </row>
    <row r="218" spans="1:50"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1650</v>
      </c>
    </row>
    <row r="219" spans="1:50"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1650</v>
      </c>
    </row>
    <row r="220" spans="1:50"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1653</v>
      </c>
    </row>
    <row r="221" spans="1:50"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1653</v>
      </c>
    </row>
    <row r="222" spans="1:50"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1653</v>
      </c>
    </row>
    <row r="223" spans="1:50"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1653</v>
      </c>
    </row>
    <row r="224" spans="1:50"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1653</v>
      </c>
    </row>
    <row r="225" spans="1:50"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1653</v>
      </c>
    </row>
    <row r="226" spans="1:50"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1650</v>
      </c>
    </row>
    <row r="227" spans="1:50"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1650</v>
      </c>
    </row>
    <row r="228" spans="1:50"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1650</v>
      </c>
    </row>
    <row r="229" spans="1:50"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c r="Y229">
        <v>0</v>
      </c>
      <c r="Z229">
        <v>0</v>
      </c>
      <c r="AA229">
        <v>0</v>
      </c>
      <c r="AB229">
        <v>0</v>
      </c>
      <c r="AC229">
        <v>0</v>
      </c>
      <c r="AD229">
        <v>0</v>
      </c>
      <c r="AE229">
        <v>0</v>
      </c>
      <c r="AF229">
        <v>0</v>
      </c>
      <c r="AG229">
        <v>0</v>
      </c>
      <c r="AH229">
        <v>0</v>
      </c>
      <c r="AI229">
        <v>0</v>
      </c>
      <c r="AK229">
        <v>258105</v>
      </c>
      <c r="AX229" t="s">
        <v>1650</v>
      </c>
    </row>
    <row r="230" spans="1:50"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1650</v>
      </c>
    </row>
    <row r="231" spans="1:50"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1650</v>
      </c>
    </row>
    <row r="232" spans="1:50"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1650</v>
      </c>
    </row>
    <row r="233" spans="1:50"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1650</v>
      </c>
    </row>
    <row r="234" spans="1:50"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1650</v>
      </c>
    </row>
    <row r="235" spans="1:50"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1650</v>
      </c>
    </row>
    <row r="236" spans="1:50"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1650</v>
      </c>
    </row>
    <row r="237" spans="1:50"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1650</v>
      </c>
    </row>
    <row r="238" spans="1:50"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1650</v>
      </c>
    </row>
    <row r="239" spans="1:50"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1650</v>
      </c>
    </row>
    <row r="240" spans="1:50"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1650</v>
      </c>
    </row>
    <row r="241" spans="1:50"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1650</v>
      </c>
    </row>
    <row r="242" spans="1:50"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1650</v>
      </c>
    </row>
    <row r="243" spans="1:50"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1650</v>
      </c>
    </row>
    <row r="244" spans="1:50"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c r="Y244">
        <v>0</v>
      </c>
      <c r="Z244">
        <v>0</v>
      </c>
      <c r="AA244">
        <v>0</v>
      </c>
      <c r="AB244">
        <v>0</v>
      </c>
      <c r="AC244">
        <v>0</v>
      </c>
      <c r="AD244">
        <v>0</v>
      </c>
      <c r="AE244">
        <v>0</v>
      </c>
      <c r="AF244">
        <v>0</v>
      </c>
      <c r="AG244">
        <v>0</v>
      </c>
      <c r="AH244">
        <v>0</v>
      </c>
      <c r="AI244">
        <v>0</v>
      </c>
      <c r="AK244">
        <v>49257</v>
      </c>
      <c r="AX244" t="s">
        <v>1650</v>
      </c>
    </row>
    <row r="245" spans="1:50"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1650</v>
      </c>
    </row>
    <row r="246" spans="1:50"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1650</v>
      </c>
    </row>
    <row r="247" spans="1:50"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1650</v>
      </c>
    </row>
    <row r="248" spans="1:50"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1650</v>
      </c>
    </row>
    <row r="249" spans="1:50"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1650</v>
      </c>
    </row>
    <row r="250" spans="1:50"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1650</v>
      </c>
    </row>
    <row r="251" spans="1:50"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1650</v>
      </c>
    </row>
    <row r="252" spans="1:50"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1650</v>
      </c>
    </row>
    <row r="253" spans="1:50"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1650</v>
      </c>
    </row>
    <row r="254" spans="1:50"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1650</v>
      </c>
    </row>
    <row r="255" spans="1:50"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1654</v>
      </c>
    </row>
    <row r="256" spans="1:50"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1651</v>
      </c>
    </row>
    <row r="257" spans="1:50"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1654</v>
      </c>
    </row>
    <row r="258" spans="1:50"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1654</v>
      </c>
    </row>
    <row r="259" spans="1:50"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1654</v>
      </c>
    </row>
    <row r="260" spans="1:50"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1654</v>
      </c>
    </row>
    <row r="261" spans="1:50"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1654</v>
      </c>
    </row>
    <row r="262" spans="1:50"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1654</v>
      </c>
    </row>
    <row r="263" spans="1:50"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1650</v>
      </c>
    </row>
    <row r="264" spans="1:50"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1650</v>
      </c>
    </row>
    <row r="265" spans="1:50"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1651</v>
      </c>
    </row>
    <row r="266" spans="1:50"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1650</v>
      </c>
    </row>
    <row r="267" spans="1:50"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1652</v>
      </c>
    </row>
    <row r="268" spans="1:50"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1651</v>
      </c>
    </row>
    <row r="269" spans="1:50"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1653</v>
      </c>
    </row>
    <row r="270" spans="1:50"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1650</v>
      </c>
    </row>
    <row r="271" spans="1:50"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1650</v>
      </c>
    </row>
    <row r="272" spans="1:50"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1654</v>
      </c>
    </row>
    <row r="273" spans="1:50"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1651</v>
      </c>
    </row>
    <row r="274" spans="1:50"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1651</v>
      </c>
    </row>
    <row r="275" spans="1:50"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1652</v>
      </c>
    </row>
    <row r="276" spans="1:50"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1650</v>
      </c>
    </row>
    <row r="277" spans="1:50"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1654</v>
      </c>
    </row>
    <row r="278" spans="1:50"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1650</v>
      </c>
    </row>
    <row r="280" spans="1:50"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1654</v>
      </c>
    </row>
    <row r="281" spans="1:50"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1652</v>
      </c>
    </row>
    <row r="282" spans="1:50"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1650</v>
      </c>
    </row>
    <row r="283" spans="1:50"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1650</v>
      </c>
    </row>
    <row r="284" spans="1:50"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1650</v>
      </c>
    </row>
    <row r="285" spans="1:50"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1650</v>
      </c>
    </row>
    <row r="286" spans="1:50"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1650</v>
      </c>
    </row>
    <row r="287" spans="1:50"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1650</v>
      </c>
    </row>
    <row r="288" spans="1:50"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1650</v>
      </c>
    </row>
    <row r="289" spans="1:50"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1650</v>
      </c>
    </row>
    <row r="290" spans="1:50"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1650</v>
      </c>
    </row>
    <row r="291" spans="1:50"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1650</v>
      </c>
    </row>
    <row r="292" spans="1:50"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1650</v>
      </c>
    </row>
    <row r="293" spans="1:50"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1650</v>
      </c>
    </row>
    <row r="294" spans="1:50"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1650</v>
      </c>
    </row>
    <row r="295" spans="1:50"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1650</v>
      </c>
    </row>
    <row r="296" spans="1:50"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1650</v>
      </c>
    </row>
    <row r="297" spans="1:50"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1650</v>
      </c>
    </row>
    <row r="298" spans="1:50"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1650</v>
      </c>
    </row>
    <row r="299" spans="1:50"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1650</v>
      </c>
    </row>
    <row r="300" spans="1:50"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1650</v>
      </c>
    </row>
    <row r="301" spans="1:50"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1650</v>
      </c>
    </row>
    <row r="302" spans="1:50"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1650</v>
      </c>
    </row>
    <row r="303" spans="1:50"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1650</v>
      </c>
    </row>
    <row r="304" spans="1:50"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1650</v>
      </c>
    </row>
    <row r="305" spans="1:50"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1650</v>
      </c>
    </row>
    <row r="306" spans="1:50"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1650</v>
      </c>
    </row>
    <row r="307" spans="1:50"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1650</v>
      </c>
    </row>
    <row r="308" spans="1:50"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1650</v>
      </c>
    </row>
    <row r="309" spans="1:50"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1650</v>
      </c>
    </row>
    <row r="310" spans="1:50"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1650</v>
      </c>
    </row>
    <row r="311" spans="1:50"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1650</v>
      </c>
    </row>
    <row r="312" spans="1:50"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1650</v>
      </c>
    </row>
    <row r="313" spans="1:50"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1654</v>
      </c>
    </row>
    <row r="314" spans="1:50"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1654</v>
      </c>
    </row>
    <row r="315" spans="1:50"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1651</v>
      </c>
    </row>
    <row r="316" spans="1:50"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1652</v>
      </c>
    </row>
    <row r="317" spans="1:50"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1652</v>
      </c>
    </row>
    <row r="318" spans="1:50"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1651</v>
      </c>
    </row>
    <row r="319" spans="1:50"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1651</v>
      </c>
    </row>
    <row r="320" spans="1:50"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1650</v>
      </c>
    </row>
    <row r="321" spans="1:50"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1654</v>
      </c>
    </row>
    <row r="322" spans="1:50"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1650</v>
      </c>
    </row>
    <row r="323" spans="1:50"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1654</v>
      </c>
    </row>
    <row r="324" spans="1:50"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1651</v>
      </c>
    </row>
    <row r="325" spans="1:50"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1650</v>
      </c>
    </row>
    <row r="326" spans="1:50"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1654</v>
      </c>
    </row>
    <row r="327" spans="1:50"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1650</v>
      </c>
    </row>
    <row r="329" spans="1:50"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1650</v>
      </c>
    </row>
    <row r="330" spans="1:50"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1650</v>
      </c>
    </row>
    <row r="331" spans="1:50"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1654</v>
      </c>
    </row>
    <row r="332" spans="1:50"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1650</v>
      </c>
    </row>
    <row r="334" spans="1:50"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1650</v>
      </c>
    </row>
    <row r="335" spans="1:50"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1650</v>
      </c>
    </row>
    <row r="336" spans="1:50"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1650</v>
      </c>
    </row>
    <row r="337" spans="1:50"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1654</v>
      </c>
    </row>
    <row r="338" spans="1:50"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1654</v>
      </c>
    </row>
    <row r="339" spans="1:50"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1651</v>
      </c>
    </row>
    <row r="340" spans="1:50"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1651</v>
      </c>
    </row>
    <row r="341" spans="1:50"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1651</v>
      </c>
    </row>
    <row r="342" spans="1:50"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1651</v>
      </c>
    </row>
    <row r="343" spans="1:50"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1650</v>
      </c>
    </row>
    <row r="344" spans="1:50"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1650</v>
      </c>
    </row>
    <row r="345" spans="1:50"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1650</v>
      </c>
    </row>
    <row r="346" spans="1:50"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1650</v>
      </c>
    </row>
    <row r="347" spans="1:50"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1654</v>
      </c>
    </row>
    <row r="348" spans="1:50"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1650</v>
      </c>
    </row>
    <row r="349" spans="1:50"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1650</v>
      </c>
    </row>
    <row r="350" spans="1:50"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1650</v>
      </c>
    </row>
    <row r="351" spans="1:50"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1650</v>
      </c>
    </row>
    <row r="352" spans="1:50"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1650</v>
      </c>
    </row>
    <row r="353" spans="1:50"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1650</v>
      </c>
    </row>
    <row r="354" spans="1:50"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1650</v>
      </c>
    </row>
    <row r="355" spans="1:50"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1650</v>
      </c>
    </row>
    <row r="356" spans="1:50"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1650</v>
      </c>
    </row>
    <row r="357" spans="1:50"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1650</v>
      </c>
    </row>
    <row r="358" spans="1:50"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1650</v>
      </c>
    </row>
    <row r="359" spans="1:50"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1650</v>
      </c>
    </row>
    <row r="360" spans="1:50"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1650</v>
      </c>
    </row>
    <row r="361" spans="1:50"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1650</v>
      </c>
    </row>
    <row r="362" spans="1:50"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1650</v>
      </c>
    </row>
    <row r="363" spans="1:50"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1654</v>
      </c>
    </row>
    <row r="364" spans="1:50"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1654</v>
      </c>
    </row>
    <row r="365" spans="1:50"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1654</v>
      </c>
    </row>
    <row r="366" spans="1:50"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1654</v>
      </c>
    </row>
    <row r="367" spans="1:50"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1652</v>
      </c>
    </row>
    <row r="368" spans="1:50"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1652</v>
      </c>
    </row>
    <row r="369" spans="1:50"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1652</v>
      </c>
    </row>
    <row r="370" spans="1:50"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1651</v>
      </c>
    </row>
    <row r="371" spans="1:50"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1651</v>
      </c>
    </row>
    <row r="372" spans="1:50"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1651</v>
      </c>
    </row>
    <row r="373" spans="1:50"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1651</v>
      </c>
    </row>
    <row r="374" spans="1:50"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1651</v>
      </c>
    </row>
    <row r="375" spans="1:50"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1651</v>
      </c>
    </row>
    <row r="376" spans="1:50"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1651</v>
      </c>
    </row>
    <row r="377" spans="1:50"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1652</v>
      </c>
    </row>
    <row r="378" spans="1:50"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1652</v>
      </c>
    </row>
    <row r="379" spans="1:50"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1652</v>
      </c>
    </row>
    <row r="380" spans="1:50"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1652</v>
      </c>
    </row>
    <row r="381" spans="1:50"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1650</v>
      </c>
    </row>
    <row r="382" spans="1:50"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1650</v>
      </c>
    </row>
    <row r="383" spans="1:50"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1650</v>
      </c>
    </row>
    <row r="384" spans="1:50"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1650</v>
      </c>
    </row>
    <row r="385" spans="1:50"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1650</v>
      </c>
    </row>
    <row r="386" spans="1:50"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1650</v>
      </c>
    </row>
    <row r="387" spans="1:50"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1650</v>
      </c>
    </row>
    <row r="388" spans="1:50"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1650</v>
      </c>
    </row>
    <row r="389" spans="1:50"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1650</v>
      </c>
    </row>
    <row r="390" spans="1:50"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1650</v>
      </c>
    </row>
    <row r="391" spans="1:50"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1650</v>
      </c>
    </row>
    <row r="392" spans="1:50"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1650</v>
      </c>
    </row>
    <row r="393" spans="1:50"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1650</v>
      </c>
    </row>
    <row r="394" spans="1:50"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1650</v>
      </c>
    </row>
    <row r="395" spans="1:50"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1650</v>
      </c>
    </row>
    <row r="396" spans="1:50"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1650</v>
      </c>
    </row>
    <row r="397" spans="1:50"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1650</v>
      </c>
    </row>
    <row r="398" spans="1:50"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1650</v>
      </c>
    </row>
    <row r="399" spans="1:50"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1650</v>
      </c>
    </row>
    <row r="400" spans="1:50"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1650</v>
      </c>
    </row>
    <row r="401" spans="1:50"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1650</v>
      </c>
    </row>
    <row r="402" spans="1:50"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1650</v>
      </c>
    </row>
    <row r="403" spans="1:50"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1650</v>
      </c>
    </row>
    <row r="404" spans="1:50"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1654</v>
      </c>
    </row>
    <row r="405" spans="1:50"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1654</v>
      </c>
    </row>
    <row r="406" spans="1:50"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1654</v>
      </c>
    </row>
    <row r="407" spans="1:50"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1654</v>
      </c>
    </row>
    <row r="408" spans="1:50"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1654</v>
      </c>
    </row>
    <row r="409" spans="1:50"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1654</v>
      </c>
    </row>
    <row r="410" spans="1:50"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1654</v>
      </c>
    </row>
    <row r="411" spans="1:50"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1654</v>
      </c>
    </row>
    <row r="412" spans="1:50"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1651</v>
      </c>
    </row>
    <row r="413" spans="1:50"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1651</v>
      </c>
    </row>
    <row r="414" spans="1:50"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1651</v>
      </c>
    </row>
    <row r="415" spans="1:50"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1651</v>
      </c>
    </row>
    <row r="416" spans="1:50"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1651</v>
      </c>
    </row>
    <row r="417" spans="1:50"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1651</v>
      </c>
    </row>
    <row r="418" spans="1:50"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1651</v>
      </c>
    </row>
    <row r="419" spans="1:50"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1651</v>
      </c>
    </row>
    <row r="420" spans="1:50"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1652</v>
      </c>
    </row>
    <row r="421" spans="1:50"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1652</v>
      </c>
    </row>
    <row r="422" spans="1:50"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1652</v>
      </c>
    </row>
    <row r="423" spans="1:50"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1652</v>
      </c>
    </row>
    <row r="424" spans="1:50"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1652</v>
      </c>
    </row>
    <row r="425" spans="1:50"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1652</v>
      </c>
    </row>
    <row r="426" spans="1:50"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1652</v>
      </c>
    </row>
    <row r="427" spans="1:50"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1652</v>
      </c>
    </row>
    <row r="428" spans="1:50"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1652</v>
      </c>
    </row>
    <row r="429" spans="1:50"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1652</v>
      </c>
    </row>
    <row r="430" spans="1:50"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1650</v>
      </c>
    </row>
    <row r="431" spans="1:50"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1650</v>
      </c>
    </row>
    <row r="432" spans="1:50"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1650</v>
      </c>
    </row>
    <row r="433" spans="1:50"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1650</v>
      </c>
    </row>
    <row r="434" spans="1:50"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1650</v>
      </c>
    </row>
    <row r="435" spans="1:50"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1650</v>
      </c>
    </row>
    <row r="436" spans="1:50"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1650</v>
      </c>
    </row>
    <row r="437" spans="1:50"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1650</v>
      </c>
    </row>
    <row r="438" spans="1:50"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1651</v>
      </c>
    </row>
    <row r="439" spans="1:50"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1650</v>
      </c>
    </row>
    <row r="441" spans="1:50"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1650</v>
      </c>
    </row>
    <row r="442" spans="1:50"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1650</v>
      </c>
    </row>
    <row r="443" spans="1:50"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1654</v>
      </c>
    </row>
    <row r="444" spans="1:50"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1652</v>
      </c>
    </row>
    <row r="445" spans="1:50"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1652</v>
      </c>
    </row>
    <row r="446" spans="1:50"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1651</v>
      </c>
    </row>
    <row r="447" spans="1:50"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1651</v>
      </c>
    </row>
    <row r="448" spans="1:50"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1651</v>
      </c>
    </row>
    <row r="449" spans="1:50"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1653</v>
      </c>
    </row>
    <row r="450" spans="1:50"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1653</v>
      </c>
    </row>
    <row r="451" spans="1:50"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1650</v>
      </c>
    </row>
    <row r="452" spans="1:50"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1650</v>
      </c>
    </row>
    <row r="453" spans="1:50"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1650</v>
      </c>
    </row>
    <row r="454" spans="1:50"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1650</v>
      </c>
    </row>
    <row r="455" spans="1:50"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1650</v>
      </c>
    </row>
    <row r="456" spans="1:50"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1650</v>
      </c>
    </row>
    <row r="457" spans="1:50"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1650</v>
      </c>
    </row>
    <row r="458" spans="1:50"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1650</v>
      </c>
    </row>
    <row r="459" spans="1:50"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1650</v>
      </c>
    </row>
    <row r="460" spans="1:50"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1650</v>
      </c>
    </row>
    <row r="461" spans="1:50"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1650</v>
      </c>
    </row>
    <row r="462" spans="1:50"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1650</v>
      </c>
    </row>
    <row r="463" spans="1:50"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1650</v>
      </c>
    </row>
    <row r="464" spans="1:50"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1650</v>
      </c>
    </row>
    <row r="465" spans="1:50"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1650</v>
      </c>
    </row>
    <row r="466" spans="1:50"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1650</v>
      </c>
    </row>
    <row r="467" spans="1:50"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1650</v>
      </c>
    </row>
    <row r="468" spans="1:50"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1650</v>
      </c>
    </row>
    <row r="469" spans="1:50"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1650</v>
      </c>
    </row>
    <row r="470" spans="1:50"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1650</v>
      </c>
    </row>
    <row r="471" spans="1:50"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1650</v>
      </c>
    </row>
    <row r="472" spans="1:50"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1650</v>
      </c>
    </row>
    <row r="473" spans="1:50"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1654</v>
      </c>
    </row>
    <row r="475" spans="1:50"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1652</v>
      </c>
    </row>
    <row r="481" spans="1:50"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1651</v>
      </c>
    </row>
    <row r="482" spans="1:50"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1652</v>
      </c>
    </row>
    <row r="483" spans="1:50"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1650</v>
      </c>
    </row>
    <row r="485" spans="1:50"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1654</v>
      </c>
    </row>
    <row r="486" spans="1:50"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1651</v>
      </c>
    </row>
    <row r="487" spans="1:50"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1650</v>
      </c>
    </row>
    <row r="488" spans="1:50"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1654</v>
      </c>
    </row>
    <row r="489" spans="1:50"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c r="Y489">
        <v>0</v>
      </c>
      <c r="Z489">
        <v>0</v>
      </c>
      <c r="AA489">
        <v>0</v>
      </c>
      <c r="AB489">
        <v>0</v>
      </c>
      <c r="AC489">
        <v>0</v>
      </c>
      <c r="AD489">
        <v>0</v>
      </c>
      <c r="AE489">
        <v>0</v>
      </c>
      <c r="AF489">
        <v>0</v>
      </c>
      <c r="AG489">
        <v>0</v>
      </c>
      <c r="AH489">
        <v>0</v>
      </c>
      <c r="AI489">
        <v>0</v>
      </c>
      <c r="AK489">
        <v>47299.45</v>
      </c>
      <c r="AX489" t="s">
        <v>1650</v>
      </c>
    </row>
    <row r="490" spans="1:50"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c r="Y490">
        <v>0</v>
      </c>
      <c r="Z490">
        <v>0</v>
      </c>
      <c r="AA490">
        <v>0</v>
      </c>
      <c r="AB490">
        <v>0</v>
      </c>
      <c r="AC490">
        <v>0</v>
      </c>
      <c r="AD490">
        <v>0</v>
      </c>
      <c r="AE490">
        <v>0</v>
      </c>
      <c r="AF490">
        <v>0</v>
      </c>
      <c r="AG490">
        <v>0</v>
      </c>
      <c r="AH490">
        <v>0</v>
      </c>
      <c r="AI490">
        <v>0</v>
      </c>
      <c r="AK490">
        <v>15380.8</v>
      </c>
      <c r="AX490" t="s">
        <v>1650</v>
      </c>
    </row>
    <row r="491" spans="1:50"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c r="Y491">
        <v>0</v>
      </c>
      <c r="Z491">
        <v>0</v>
      </c>
      <c r="AA491">
        <v>0</v>
      </c>
      <c r="AB491">
        <v>0</v>
      </c>
      <c r="AC491">
        <v>0</v>
      </c>
      <c r="AD491">
        <v>0</v>
      </c>
      <c r="AE491">
        <v>0</v>
      </c>
      <c r="AF491">
        <v>0</v>
      </c>
      <c r="AG491">
        <v>0</v>
      </c>
      <c r="AH491">
        <v>0</v>
      </c>
      <c r="AI491">
        <v>0</v>
      </c>
      <c r="AK491">
        <v>15250</v>
      </c>
      <c r="AV491">
        <v>15250</v>
      </c>
      <c r="AX491" t="s">
        <v>1652</v>
      </c>
    </row>
    <row r="492" spans="1:50"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c r="Y492">
        <v>0</v>
      </c>
      <c r="Z492">
        <v>0</v>
      </c>
      <c r="AA492">
        <v>0</v>
      </c>
      <c r="AB492">
        <v>0</v>
      </c>
      <c r="AC492">
        <v>0</v>
      </c>
      <c r="AD492">
        <v>0</v>
      </c>
      <c r="AE492">
        <v>0</v>
      </c>
      <c r="AF492">
        <v>0</v>
      </c>
      <c r="AG492">
        <v>0</v>
      </c>
      <c r="AH492">
        <v>0</v>
      </c>
      <c r="AI492">
        <v>0</v>
      </c>
      <c r="AK492">
        <v>15250</v>
      </c>
      <c r="AV492">
        <v>15250</v>
      </c>
      <c r="AX492" t="s">
        <v>1652</v>
      </c>
    </row>
    <row r="493" spans="1:50"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1650</v>
      </c>
    </row>
    <row r="494" spans="1:50"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1650</v>
      </c>
    </row>
    <row r="495" spans="1:50"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1650</v>
      </c>
    </row>
    <row r="496" spans="1:50"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1650</v>
      </c>
    </row>
    <row r="497" spans="1:50"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1650</v>
      </c>
    </row>
    <row r="498" spans="1:50"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1654</v>
      </c>
    </row>
    <row r="499" spans="1:50"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1654</v>
      </c>
    </row>
    <row r="500" spans="1:50"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1654</v>
      </c>
    </row>
    <row r="501" spans="1:50"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1650</v>
      </c>
    </row>
    <row r="502" spans="1:50"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1650</v>
      </c>
    </row>
    <row r="503" spans="1:50"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1650</v>
      </c>
    </row>
    <row r="504" spans="1:50"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1650</v>
      </c>
    </row>
    <row r="505" spans="1:50"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1654</v>
      </c>
    </row>
    <row r="506" spans="1:50"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c r="Y506">
        <v>0</v>
      </c>
      <c r="Z506">
        <v>0</v>
      </c>
      <c r="AA506">
        <v>0</v>
      </c>
      <c r="AB506">
        <v>0</v>
      </c>
      <c r="AC506">
        <v>0</v>
      </c>
      <c r="AD506">
        <v>0</v>
      </c>
      <c r="AE506">
        <v>0</v>
      </c>
      <c r="AF506">
        <v>0</v>
      </c>
      <c r="AG506">
        <v>0</v>
      </c>
      <c r="AH506">
        <v>0</v>
      </c>
      <c r="AI506">
        <v>0</v>
      </c>
      <c r="AN506">
        <v>136670</v>
      </c>
      <c r="AX506" t="s">
        <v>1654</v>
      </c>
    </row>
    <row r="507" spans="1:50"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c r="Y507">
        <v>0</v>
      </c>
      <c r="Z507">
        <v>0</v>
      </c>
      <c r="AA507">
        <v>0</v>
      </c>
      <c r="AB507">
        <v>0</v>
      </c>
      <c r="AC507">
        <v>0</v>
      </c>
      <c r="AD507">
        <v>0</v>
      </c>
      <c r="AE507">
        <v>0</v>
      </c>
      <c r="AF507">
        <v>0</v>
      </c>
      <c r="AG507">
        <v>0</v>
      </c>
      <c r="AH507">
        <v>0</v>
      </c>
      <c r="AI507">
        <v>0</v>
      </c>
      <c r="AN507">
        <v>88540</v>
      </c>
      <c r="AX507" t="s">
        <v>1654</v>
      </c>
    </row>
    <row r="508" spans="1:50"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c r="Y508">
        <v>0</v>
      </c>
      <c r="Z508">
        <v>0</v>
      </c>
      <c r="AA508">
        <v>0</v>
      </c>
      <c r="AB508">
        <v>0</v>
      </c>
      <c r="AC508">
        <v>0</v>
      </c>
      <c r="AD508">
        <v>0</v>
      </c>
      <c r="AE508">
        <v>0</v>
      </c>
      <c r="AF508">
        <v>0</v>
      </c>
      <c r="AG508">
        <v>0</v>
      </c>
      <c r="AH508">
        <v>0</v>
      </c>
      <c r="AI508">
        <v>0</v>
      </c>
      <c r="AN508">
        <v>136462.5</v>
      </c>
      <c r="AX508" t="s">
        <v>1654</v>
      </c>
    </row>
    <row r="509" spans="1:50"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c r="Y509">
        <v>0</v>
      </c>
      <c r="Z509">
        <v>0</v>
      </c>
      <c r="AA509">
        <v>0</v>
      </c>
      <c r="AB509">
        <v>0</v>
      </c>
      <c r="AC509">
        <v>0</v>
      </c>
      <c r="AD509">
        <v>0</v>
      </c>
      <c r="AE509">
        <v>0</v>
      </c>
      <c r="AF509">
        <v>0</v>
      </c>
      <c r="AG509">
        <v>0</v>
      </c>
      <c r="AH509">
        <v>0</v>
      </c>
      <c r="AI509">
        <v>0</v>
      </c>
      <c r="AN509">
        <v>85562.5</v>
      </c>
      <c r="AX509" t="s">
        <v>1654</v>
      </c>
    </row>
    <row r="510" spans="1:50"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c r="Y510">
        <v>0</v>
      </c>
      <c r="Z510">
        <v>0</v>
      </c>
      <c r="AA510">
        <v>0</v>
      </c>
      <c r="AB510">
        <v>0</v>
      </c>
      <c r="AC510">
        <v>0</v>
      </c>
      <c r="AD510">
        <v>0</v>
      </c>
      <c r="AE510">
        <v>0</v>
      </c>
      <c r="AF510">
        <v>0</v>
      </c>
      <c r="AG510">
        <v>0</v>
      </c>
      <c r="AH510">
        <v>0</v>
      </c>
      <c r="AI510">
        <v>0</v>
      </c>
      <c r="AN510">
        <v>219930</v>
      </c>
      <c r="AX510" t="s">
        <v>1654</v>
      </c>
    </row>
    <row r="511" spans="1:50"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c r="Y511">
        <v>0</v>
      </c>
      <c r="Z511">
        <v>0</v>
      </c>
      <c r="AA511">
        <v>0</v>
      </c>
      <c r="AB511">
        <v>0</v>
      </c>
      <c r="AC511">
        <v>0</v>
      </c>
      <c r="AD511">
        <v>0</v>
      </c>
      <c r="AE511">
        <v>0</v>
      </c>
      <c r="AF511">
        <v>0</v>
      </c>
      <c r="AG511">
        <v>0</v>
      </c>
      <c r="AH511">
        <v>0</v>
      </c>
      <c r="AI511">
        <v>0</v>
      </c>
      <c r="AN511">
        <v>115565</v>
      </c>
      <c r="AX511" t="s">
        <v>1654</v>
      </c>
    </row>
    <row r="512" spans="1:50"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3C84-14B9-4FD9-8EF2-1FE0F68E3459}">
  <sheetPr codeName="Sheet31"/>
  <dimension ref="A1:AX514"/>
  <sheetViews>
    <sheetView topLeftCell="AQ1" workbookViewId="0">
      <selection activeCell="AP19" sqref="AP19"/>
    </sheetView>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c r="AJ1" t="s">
        <v>214</v>
      </c>
      <c r="AK1" t="s">
        <v>1636</v>
      </c>
      <c r="AL1" t="s">
        <v>1637</v>
      </c>
      <c r="AM1" t="s">
        <v>1638</v>
      </c>
      <c r="AN1" t="s">
        <v>1639</v>
      </c>
      <c r="AO1" t="s">
        <v>1640</v>
      </c>
      <c r="AP1" t="s">
        <v>1641</v>
      </c>
      <c r="AQ1" t="s">
        <v>1642</v>
      </c>
      <c r="AR1" t="s">
        <v>1643</v>
      </c>
      <c r="AS1" t="s">
        <v>1644</v>
      </c>
      <c r="AT1" t="s">
        <v>1645</v>
      </c>
      <c r="AU1" t="s">
        <v>1646</v>
      </c>
      <c r="AV1" t="s">
        <v>1647</v>
      </c>
      <c r="AW1" t="s">
        <v>1648</v>
      </c>
      <c r="AX1" t="s">
        <v>1649</v>
      </c>
    </row>
    <row r="2" spans="1:50"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1650</v>
      </c>
    </row>
    <row r="3" spans="1:50"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1650</v>
      </c>
    </row>
    <row r="4" spans="1:50" x14ac:dyDescent="0.45">
      <c r="A4" t="s">
        <v>539</v>
      </c>
      <c r="B4">
        <v>0</v>
      </c>
      <c r="C4" t="s">
        <v>1628</v>
      </c>
      <c r="D4" t="s">
        <v>1628</v>
      </c>
      <c r="E4" t="s">
        <v>1619</v>
      </c>
      <c r="F4" t="s">
        <v>542</v>
      </c>
      <c r="G4" t="s">
        <v>77</v>
      </c>
      <c r="H4" t="s">
        <v>80</v>
      </c>
      <c r="I4" t="s">
        <v>548</v>
      </c>
      <c r="J4" t="s">
        <v>550</v>
      </c>
      <c r="K4" t="s">
        <v>75</v>
      </c>
      <c r="L4">
        <v>31200</v>
      </c>
      <c r="M4" t="s">
        <v>546</v>
      </c>
      <c r="U4">
        <v>0</v>
      </c>
      <c r="V4">
        <v>0</v>
      </c>
      <c r="W4">
        <v>31200</v>
      </c>
      <c r="Y4">
        <v>0</v>
      </c>
      <c r="Z4">
        <v>0</v>
      </c>
      <c r="AA4">
        <v>0</v>
      </c>
      <c r="AB4">
        <v>0</v>
      </c>
      <c r="AC4">
        <v>0</v>
      </c>
      <c r="AD4">
        <v>0</v>
      </c>
      <c r="AE4">
        <v>0</v>
      </c>
      <c r="AF4">
        <v>0</v>
      </c>
      <c r="AG4">
        <v>0</v>
      </c>
      <c r="AH4">
        <v>0</v>
      </c>
      <c r="AI4">
        <v>0</v>
      </c>
      <c r="AK4">
        <v>31200</v>
      </c>
      <c r="AT4">
        <v>31200</v>
      </c>
      <c r="AX4" t="s">
        <v>1651</v>
      </c>
    </row>
    <row r="5" spans="1:50" x14ac:dyDescent="0.45">
      <c r="A5" t="s">
        <v>539</v>
      </c>
      <c r="B5">
        <v>0</v>
      </c>
      <c r="C5" t="s">
        <v>1628</v>
      </c>
      <c r="D5" t="s">
        <v>1628</v>
      </c>
      <c r="E5" t="s">
        <v>1619</v>
      </c>
      <c r="F5" t="s">
        <v>542</v>
      </c>
      <c r="G5" t="s">
        <v>77</v>
      </c>
      <c r="H5" t="s">
        <v>87</v>
      </c>
      <c r="I5" t="s">
        <v>551</v>
      </c>
      <c r="J5" t="s">
        <v>552</v>
      </c>
      <c r="K5" t="s">
        <v>75</v>
      </c>
      <c r="L5">
        <v>376750</v>
      </c>
      <c r="M5" t="s">
        <v>546</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539</v>
      </c>
      <c r="B6">
        <v>0</v>
      </c>
      <c r="C6" t="s">
        <v>1628</v>
      </c>
      <c r="D6" t="s">
        <v>1628</v>
      </c>
      <c r="E6" t="s">
        <v>1619</v>
      </c>
      <c r="F6" t="s">
        <v>542</v>
      </c>
      <c r="G6" t="s">
        <v>77</v>
      </c>
      <c r="H6" t="s">
        <v>87</v>
      </c>
      <c r="I6" t="s">
        <v>553</v>
      </c>
      <c r="J6" t="s">
        <v>554</v>
      </c>
      <c r="K6" t="s">
        <v>75</v>
      </c>
      <c r="L6">
        <v>388300</v>
      </c>
      <c r="M6" t="s">
        <v>546</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539</v>
      </c>
      <c r="B7">
        <v>0</v>
      </c>
      <c r="C7" t="s">
        <v>1628</v>
      </c>
      <c r="D7" t="s">
        <v>1628</v>
      </c>
      <c r="E7" t="s">
        <v>1619</v>
      </c>
      <c r="F7" t="s">
        <v>542</v>
      </c>
      <c r="G7" t="s">
        <v>77</v>
      </c>
      <c r="H7" t="s">
        <v>87</v>
      </c>
      <c r="I7" t="s">
        <v>555</v>
      </c>
      <c r="J7" t="s">
        <v>556</v>
      </c>
      <c r="K7" t="s">
        <v>75</v>
      </c>
      <c r="L7">
        <v>332200</v>
      </c>
      <c r="M7" t="s">
        <v>546</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1654</v>
      </c>
    </row>
    <row r="10" spans="1:50"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c r="Y10">
        <v>0</v>
      </c>
      <c r="Z10">
        <v>0</v>
      </c>
      <c r="AA10">
        <v>0</v>
      </c>
      <c r="AB10">
        <v>0</v>
      </c>
      <c r="AC10">
        <v>0</v>
      </c>
      <c r="AD10">
        <v>0</v>
      </c>
      <c r="AE10">
        <v>0</v>
      </c>
      <c r="AF10">
        <v>0</v>
      </c>
      <c r="AG10">
        <v>0</v>
      </c>
      <c r="AH10">
        <v>0</v>
      </c>
      <c r="AI10">
        <v>0</v>
      </c>
      <c r="AN10">
        <v>90090</v>
      </c>
      <c r="AX10" t="s">
        <v>1654</v>
      </c>
    </row>
    <row r="11" spans="1:50"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1654</v>
      </c>
    </row>
    <row r="12" spans="1:50"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c r="Y12">
        <v>0</v>
      </c>
      <c r="Z12">
        <v>0</v>
      </c>
      <c r="AA12">
        <v>0</v>
      </c>
      <c r="AB12">
        <v>0</v>
      </c>
      <c r="AC12">
        <v>0</v>
      </c>
      <c r="AD12">
        <v>0</v>
      </c>
      <c r="AE12">
        <v>0</v>
      </c>
      <c r="AF12">
        <v>0</v>
      </c>
      <c r="AG12">
        <v>0</v>
      </c>
      <c r="AH12">
        <v>0</v>
      </c>
      <c r="AI12">
        <v>0</v>
      </c>
      <c r="AK12">
        <v>12350</v>
      </c>
      <c r="AV12">
        <v>12350</v>
      </c>
      <c r="AX12" t="s">
        <v>1652</v>
      </c>
    </row>
    <row r="13" spans="1:50"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1650</v>
      </c>
    </row>
    <row r="14" spans="1:50"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1650</v>
      </c>
    </row>
    <row r="15" spans="1:50"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1654</v>
      </c>
    </row>
    <row r="16" spans="1:50"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1654</v>
      </c>
    </row>
    <row r="17" spans="1:50"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1654</v>
      </c>
    </row>
    <row r="18" spans="1:50"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1654</v>
      </c>
    </row>
    <row r="19" spans="1:50"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1654</v>
      </c>
    </row>
    <row r="20" spans="1:50"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1654</v>
      </c>
    </row>
    <row r="21" spans="1:50"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1654</v>
      </c>
    </row>
    <row r="22" spans="1:50"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1654</v>
      </c>
    </row>
    <row r="23" spans="1:50"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1654</v>
      </c>
    </row>
    <row r="24" spans="1:50"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1654</v>
      </c>
    </row>
    <row r="25" spans="1:50"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1651</v>
      </c>
    </row>
    <row r="26" spans="1:50"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c r="Y26">
        <v>0</v>
      </c>
      <c r="Z26">
        <v>0</v>
      </c>
      <c r="AA26">
        <v>0</v>
      </c>
      <c r="AB26">
        <v>0</v>
      </c>
      <c r="AC26">
        <v>0</v>
      </c>
      <c r="AD26">
        <v>0</v>
      </c>
      <c r="AE26">
        <v>0</v>
      </c>
      <c r="AF26">
        <v>0</v>
      </c>
      <c r="AG26">
        <v>0</v>
      </c>
      <c r="AH26">
        <v>0</v>
      </c>
      <c r="AI26">
        <v>0</v>
      </c>
      <c r="AJ26">
        <v>1950395.62</v>
      </c>
      <c r="AX26" t="s">
        <v>1650</v>
      </c>
    </row>
    <row r="27" spans="1:50"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1650</v>
      </c>
    </row>
    <row r="28" spans="1:50"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1654</v>
      </c>
    </row>
    <row r="29" spans="1:50"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1654</v>
      </c>
    </row>
    <row r="30" spans="1:50"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c r="Y31">
        <v>0</v>
      </c>
      <c r="Z31">
        <v>0</v>
      </c>
      <c r="AA31">
        <v>0</v>
      </c>
      <c r="AB31">
        <v>0</v>
      </c>
      <c r="AC31">
        <v>0</v>
      </c>
      <c r="AD31">
        <v>0</v>
      </c>
      <c r="AE31">
        <v>0</v>
      </c>
      <c r="AF31">
        <v>0</v>
      </c>
      <c r="AG31">
        <v>0</v>
      </c>
      <c r="AH31">
        <v>0</v>
      </c>
      <c r="AI31">
        <v>0</v>
      </c>
      <c r="AJ31">
        <v>2070474</v>
      </c>
      <c r="AX31" t="s">
        <v>1650</v>
      </c>
    </row>
    <row r="32" spans="1:50"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c r="Y32">
        <v>0</v>
      </c>
      <c r="Z32">
        <v>0</v>
      </c>
      <c r="AA32">
        <v>0</v>
      </c>
      <c r="AB32">
        <v>0</v>
      </c>
      <c r="AC32">
        <v>0</v>
      </c>
      <c r="AD32">
        <v>0</v>
      </c>
      <c r="AE32">
        <v>0</v>
      </c>
      <c r="AF32">
        <v>0</v>
      </c>
      <c r="AG32">
        <v>0</v>
      </c>
      <c r="AH32">
        <v>0</v>
      </c>
      <c r="AI32">
        <v>0</v>
      </c>
      <c r="AJ32">
        <v>2938948.6749999998</v>
      </c>
      <c r="AX32" t="s">
        <v>1650</v>
      </c>
    </row>
    <row r="33" spans="1:50"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1650</v>
      </c>
    </row>
    <row r="34" spans="1:50"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1650</v>
      </c>
    </row>
    <row r="35" spans="1:50"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c r="Y35">
        <v>0</v>
      </c>
      <c r="Z35">
        <v>0</v>
      </c>
      <c r="AA35">
        <v>0</v>
      </c>
      <c r="AB35">
        <v>0</v>
      </c>
      <c r="AC35">
        <v>0</v>
      </c>
      <c r="AD35">
        <v>0</v>
      </c>
      <c r="AE35">
        <v>0</v>
      </c>
      <c r="AF35">
        <v>0</v>
      </c>
      <c r="AG35">
        <v>0</v>
      </c>
      <c r="AH35">
        <v>0</v>
      </c>
      <c r="AI35">
        <v>0</v>
      </c>
      <c r="AJ35">
        <v>1986159.11</v>
      </c>
      <c r="AX35" t="s">
        <v>1650</v>
      </c>
    </row>
    <row r="36" spans="1:50"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1654</v>
      </c>
    </row>
    <row r="37" spans="1:50"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1651</v>
      </c>
    </row>
    <row r="38" spans="1:50"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1653</v>
      </c>
    </row>
    <row r="39" spans="1:50"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1654</v>
      </c>
    </row>
    <row r="40" spans="1:50"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1654</v>
      </c>
    </row>
    <row r="41" spans="1:50"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1652</v>
      </c>
    </row>
    <row r="42" spans="1:50"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1651</v>
      </c>
    </row>
    <row r="43" spans="1:50"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1654</v>
      </c>
    </row>
    <row r="44" spans="1:50"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c r="Y45">
        <v>0</v>
      </c>
      <c r="Z45">
        <v>0</v>
      </c>
      <c r="AA45">
        <v>0</v>
      </c>
      <c r="AB45">
        <v>0</v>
      </c>
      <c r="AC45">
        <v>0</v>
      </c>
      <c r="AD45">
        <v>0</v>
      </c>
      <c r="AE45">
        <v>0</v>
      </c>
      <c r="AF45">
        <v>0</v>
      </c>
      <c r="AG45">
        <v>0</v>
      </c>
      <c r="AH45">
        <v>0</v>
      </c>
      <c r="AI45">
        <v>0</v>
      </c>
      <c r="AJ45">
        <v>396374.16</v>
      </c>
      <c r="AX45" t="s">
        <v>1650</v>
      </c>
    </row>
    <row r="46" spans="1:50"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1650</v>
      </c>
    </row>
    <row r="47" spans="1:50"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1654</v>
      </c>
    </row>
    <row r="48" spans="1:50"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c r="Y48">
        <v>0</v>
      </c>
      <c r="Z48">
        <v>0</v>
      </c>
      <c r="AA48">
        <v>0</v>
      </c>
      <c r="AB48">
        <v>0</v>
      </c>
      <c r="AC48">
        <v>0</v>
      </c>
      <c r="AD48">
        <v>0</v>
      </c>
      <c r="AE48">
        <v>0</v>
      </c>
      <c r="AF48">
        <v>0</v>
      </c>
      <c r="AG48">
        <v>0</v>
      </c>
      <c r="AH48">
        <v>0</v>
      </c>
      <c r="AI48">
        <v>0</v>
      </c>
      <c r="AN48">
        <v>100223</v>
      </c>
      <c r="AX48" t="s">
        <v>1654</v>
      </c>
    </row>
    <row r="49" spans="1:50"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1652</v>
      </c>
    </row>
    <row r="50" spans="1:50"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1650</v>
      </c>
    </row>
    <row r="51" spans="1:50"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1650</v>
      </c>
    </row>
    <row r="52" spans="1:50"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1650</v>
      </c>
    </row>
    <row r="53" spans="1:50"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1650</v>
      </c>
    </row>
    <row r="54" spans="1:50"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1650</v>
      </c>
    </row>
    <row r="55" spans="1:50"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1650</v>
      </c>
    </row>
    <row r="56" spans="1:50"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1654</v>
      </c>
    </row>
    <row r="57" spans="1:50"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1654</v>
      </c>
    </row>
    <row r="58" spans="1:50"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1651</v>
      </c>
    </row>
    <row r="59" spans="1:50"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c r="Y59">
        <v>0</v>
      </c>
      <c r="Z59">
        <v>0</v>
      </c>
      <c r="AA59">
        <v>0</v>
      </c>
      <c r="AB59">
        <v>0</v>
      </c>
      <c r="AC59">
        <v>0</v>
      </c>
      <c r="AD59">
        <v>0</v>
      </c>
      <c r="AE59">
        <v>0</v>
      </c>
      <c r="AF59">
        <v>0</v>
      </c>
      <c r="AG59">
        <v>0</v>
      </c>
      <c r="AH59">
        <v>0</v>
      </c>
      <c r="AI59">
        <v>0</v>
      </c>
      <c r="AJ59">
        <v>1193231.6100000001</v>
      </c>
      <c r="AX59" t="s">
        <v>1650</v>
      </c>
    </row>
    <row r="60" spans="1:50"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c r="Y60">
        <v>0</v>
      </c>
      <c r="Z60">
        <v>0</v>
      </c>
      <c r="AA60">
        <v>0</v>
      </c>
      <c r="AB60">
        <v>0</v>
      </c>
      <c r="AC60">
        <v>0</v>
      </c>
      <c r="AD60">
        <v>0</v>
      </c>
      <c r="AE60">
        <v>0</v>
      </c>
      <c r="AF60">
        <v>0</v>
      </c>
      <c r="AG60">
        <v>0</v>
      </c>
      <c r="AH60">
        <v>0</v>
      </c>
      <c r="AI60">
        <v>0</v>
      </c>
      <c r="AJ60">
        <v>1162786.3570000001</v>
      </c>
      <c r="AX60" t="s">
        <v>1650</v>
      </c>
    </row>
    <row r="61" spans="1:50"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c r="Y61">
        <v>0</v>
      </c>
      <c r="Z61">
        <v>0</v>
      </c>
      <c r="AA61">
        <v>0</v>
      </c>
      <c r="AB61">
        <v>0</v>
      </c>
      <c r="AC61">
        <v>0</v>
      </c>
      <c r="AD61">
        <v>0</v>
      </c>
      <c r="AE61">
        <v>0</v>
      </c>
      <c r="AF61">
        <v>0</v>
      </c>
      <c r="AG61">
        <v>0</v>
      </c>
      <c r="AH61">
        <v>0</v>
      </c>
      <c r="AI61">
        <v>0</v>
      </c>
      <c r="AJ61">
        <v>1135991.2250000001</v>
      </c>
      <c r="AX61" t="s">
        <v>1650</v>
      </c>
    </row>
    <row r="62" spans="1:50"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1650</v>
      </c>
    </row>
    <row r="63" spans="1:50"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1650</v>
      </c>
    </row>
    <row r="64" spans="1:50"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1650</v>
      </c>
    </row>
    <row r="65" spans="1:50"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1650</v>
      </c>
    </row>
    <row r="66" spans="1:50"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1650</v>
      </c>
    </row>
    <row r="67" spans="1:50"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1654</v>
      </c>
    </row>
    <row r="68" spans="1:50"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1654</v>
      </c>
    </row>
    <row r="69" spans="1:50"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1652</v>
      </c>
    </row>
    <row r="75" spans="1:50"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1652</v>
      </c>
    </row>
    <row r="76" spans="1:50"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1650</v>
      </c>
    </row>
    <row r="77" spans="1:50"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1653</v>
      </c>
    </row>
    <row r="78" spans="1:50"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1650</v>
      </c>
    </row>
    <row r="79" spans="1:50"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1650</v>
      </c>
    </row>
    <row r="80" spans="1:50"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1650</v>
      </c>
    </row>
    <row r="81" spans="1:50"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1650</v>
      </c>
    </row>
    <row r="82" spans="1:50"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c r="Y82">
        <v>0</v>
      </c>
      <c r="Z82">
        <v>0</v>
      </c>
      <c r="AA82">
        <v>0</v>
      </c>
      <c r="AB82">
        <v>0</v>
      </c>
      <c r="AC82">
        <v>0</v>
      </c>
      <c r="AD82">
        <v>0</v>
      </c>
      <c r="AE82">
        <v>0</v>
      </c>
      <c r="AF82">
        <v>0</v>
      </c>
      <c r="AG82">
        <v>0</v>
      </c>
      <c r="AH82">
        <v>0</v>
      </c>
      <c r="AI82">
        <v>0</v>
      </c>
      <c r="AJ82">
        <v>883568.14729999995</v>
      </c>
      <c r="AX82" t="s">
        <v>1650</v>
      </c>
    </row>
    <row r="83" spans="1:50"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c r="Y83">
        <v>0</v>
      </c>
      <c r="Z83">
        <v>0</v>
      </c>
      <c r="AA83">
        <v>0</v>
      </c>
      <c r="AB83">
        <v>0</v>
      </c>
      <c r="AC83">
        <v>0</v>
      </c>
      <c r="AD83">
        <v>0</v>
      </c>
      <c r="AE83">
        <v>0</v>
      </c>
      <c r="AF83">
        <v>0</v>
      </c>
      <c r="AG83">
        <v>0</v>
      </c>
      <c r="AH83">
        <v>0</v>
      </c>
      <c r="AI83">
        <v>0</v>
      </c>
      <c r="AJ83">
        <v>968869.89729999995</v>
      </c>
      <c r="AX83" t="s">
        <v>1650</v>
      </c>
    </row>
    <row r="84" spans="1:50"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1650</v>
      </c>
    </row>
    <row r="85" spans="1:50"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1650</v>
      </c>
    </row>
    <row r="86" spans="1:50"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1650</v>
      </c>
    </row>
    <row r="87" spans="1:50"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1654</v>
      </c>
    </row>
    <row r="88" spans="1:50"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1652</v>
      </c>
    </row>
    <row r="89" spans="1:50"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1650</v>
      </c>
    </row>
    <row r="90" spans="1:50"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1650</v>
      </c>
    </row>
    <row r="91" spans="1:50"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1650</v>
      </c>
    </row>
    <row r="92" spans="1:50"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1650</v>
      </c>
    </row>
    <row r="93" spans="1:50"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1650</v>
      </c>
    </row>
    <row r="94" spans="1:50"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1650</v>
      </c>
    </row>
    <row r="95" spans="1:50"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1650</v>
      </c>
    </row>
    <row r="96" spans="1:50"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1654</v>
      </c>
    </row>
    <row r="97" spans="1:50"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1654</v>
      </c>
    </row>
    <row r="98" spans="1:50"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1654</v>
      </c>
    </row>
    <row r="99" spans="1:50"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1654</v>
      </c>
    </row>
    <row r="100" spans="1:50"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1654</v>
      </c>
    </row>
    <row r="101" spans="1:50"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1650</v>
      </c>
    </row>
    <row r="104" spans="1:50"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1650</v>
      </c>
    </row>
    <row r="105" spans="1:50"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1650</v>
      </c>
    </row>
    <row r="106" spans="1:50"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1650</v>
      </c>
    </row>
    <row r="107" spans="1:50"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c r="Y107">
        <v>0</v>
      </c>
      <c r="Z107">
        <v>0</v>
      </c>
      <c r="AA107">
        <v>0</v>
      </c>
      <c r="AB107">
        <v>0</v>
      </c>
      <c r="AC107">
        <v>0</v>
      </c>
      <c r="AD107">
        <v>0</v>
      </c>
      <c r="AE107">
        <v>0</v>
      </c>
      <c r="AF107">
        <v>0</v>
      </c>
      <c r="AG107">
        <v>0</v>
      </c>
      <c r="AH107">
        <v>0</v>
      </c>
      <c r="AI107">
        <v>0</v>
      </c>
      <c r="AJ107">
        <v>1571806.49</v>
      </c>
      <c r="AX107" t="s">
        <v>1650</v>
      </c>
    </row>
    <row r="108" spans="1:50"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c r="Y108">
        <v>0</v>
      </c>
      <c r="Z108">
        <v>0</v>
      </c>
      <c r="AA108">
        <v>0</v>
      </c>
      <c r="AB108">
        <v>0</v>
      </c>
      <c r="AC108">
        <v>0</v>
      </c>
      <c r="AD108">
        <v>0</v>
      </c>
      <c r="AE108">
        <v>0</v>
      </c>
      <c r="AF108">
        <v>0</v>
      </c>
      <c r="AG108">
        <v>0</v>
      </c>
      <c r="AH108">
        <v>0</v>
      </c>
      <c r="AI108">
        <v>0</v>
      </c>
      <c r="AJ108">
        <v>184356.8</v>
      </c>
      <c r="AX108" t="s">
        <v>1650</v>
      </c>
    </row>
    <row r="109" spans="1:50"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c r="Y109">
        <v>0</v>
      </c>
      <c r="Z109">
        <v>0</v>
      </c>
      <c r="AA109">
        <v>0</v>
      </c>
      <c r="AB109">
        <v>0</v>
      </c>
      <c r="AC109">
        <v>0</v>
      </c>
      <c r="AD109">
        <v>0</v>
      </c>
      <c r="AE109">
        <v>0</v>
      </c>
      <c r="AF109">
        <v>0</v>
      </c>
      <c r="AG109">
        <v>0</v>
      </c>
      <c r="AH109">
        <v>0</v>
      </c>
      <c r="AI109">
        <v>0</v>
      </c>
      <c r="AJ109">
        <v>150166.70000000001</v>
      </c>
      <c r="AX109" t="s">
        <v>1650</v>
      </c>
    </row>
    <row r="110" spans="1:50"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c r="Y110">
        <v>0</v>
      </c>
      <c r="Z110">
        <v>0</v>
      </c>
      <c r="AA110">
        <v>0</v>
      </c>
      <c r="AB110">
        <v>0</v>
      </c>
      <c r="AC110">
        <v>0</v>
      </c>
      <c r="AD110">
        <v>0</v>
      </c>
      <c r="AE110">
        <v>0</v>
      </c>
      <c r="AF110">
        <v>0</v>
      </c>
      <c r="AG110">
        <v>0</v>
      </c>
      <c r="AH110">
        <v>0</v>
      </c>
      <c r="AI110">
        <v>0</v>
      </c>
      <c r="AJ110">
        <v>1387154.67</v>
      </c>
      <c r="AX110" t="s">
        <v>1650</v>
      </c>
    </row>
    <row r="111" spans="1:50"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c r="Y111">
        <v>0</v>
      </c>
      <c r="Z111">
        <v>0</v>
      </c>
      <c r="AA111">
        <v>0</v>
      </c>
      <c r="AB111">
        <v>0</v>
      </c>
      <c r="AC111">
        <v>0</v>
      </c>
      <c r="AD111">
        <v>0</v>
      </c>
      <c r="AE111">
        <v>0</v>
      </c>
      <c r="AF111">
        <v>0</v>
      </c>
      <c r="AG111">
        <v>0</v>
      </c>
      <c r="AH111">
        <v>0</v>
      </c>
      <c r="AI111">
        <v>0</v>
      </c>
      <c r="AJ111">
        <v>1323883.76</v>
      </c>
      <c r="AX111" t="s">
        <v>1650</v>
      </c>
    </row>
    <row r="112" spans="1:50"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c r="Y112">
        <v>0</v>
      </c>
      <c r="Z112">
        <v>0</v>
      </c>
      <c r="AA112">
        <v>0</v>
      </c>
      <c r="AB112">
        <v>0</v>
      </c>
      <c r="AC112">
        <v>0</v>
      </c>
      <c r="AD112">
        <v>0</v>
      </c>
      <c r="AE112">
        <v>0</v>
      </c>
      <c r="AF112">
        <v>0</v>
      </c>
      <c r="AG112">
        <v>0</v>
      </c>
      <c r="AH112">
        <v>0</v>
      </c>
      <c r="AI112">
        <v>0</v>
      </c>
      <c r="AJ112">
        <v>137377.70000000001</v>
      </c>
      <c r="AX112" t="s">
        <v>1650</v>
      </c>
    </row>
    <row r="113" spans="1:50"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c r="Y113">
        <v>0</v>
      </c>
      <c r="Z113">
        <v>0</v>
      </c>
      <c r="AA113">
        <v>0</v>
      </c>
      <c r="AB113">
        <v>0</v>
      </c>
      <c r="AC113">
        <v>0</v>
      </c>
      <c r="AD113">
        <v>0</v>
      </c>
      <c r="AE113">
        <v>0</v>
      </c>
      <c r="AF113">
        <v>0</v>
      </c>
      <c r="AG113">
        <v>0</v>
      </c>
      <c r="AH113">
        <v>0</v>
      </c>
      <c r="AI113">
        <v>0</v>
      </c>
      <c r="AJ113">
        <v>1316973.81</v>
      </c>
      <c r="AX113" t="s">
        <v>1650</v>
      </c>
    </row>
    <row r="114" spans="1:50"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c r="Y114">
        <v>0</v>
      </c>
      <c r="Z114">
        <v>0</v>
      </c>
      <c r="AA114">
        <v>0</v>
      </c>
      <c r="AB114">
        <v>0</v>
      </c>
      <c r="AC114">
        <v>0</v>
      </c>
      <c r="AD114">
        <v>0</v>
      </c>
      <c r="AE114">
        <v>0</v>
      </c>
      <c r="AF114">
        <v>0</v>
      </c>
      <c r="AG114">
        <v>0</v>
      </c>
      <c r="AH114">
        <v>0</v>
      </c>
      <c r="AI114">
        <v>0</v>
      </c>
      <c r="AJ114">
        <v>137377.70000000001</v>
      </c>
      <c r="AX114" t="s">
        <v>1650</v>
      </c>
    </row>
    <row r="115" spans="1:50"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c r="Y115">
        <v>0</v>
      </c>
      <c r="Z115">
        <v>0</v>
      </c>
      <c r="AA115">
        <v>0</v>
      </c>
      <c r="AB115">
        <v>0</v>
      </c>
      <c r="AC115">
        <v>0</v>
      </c>
      <c r="AD115">
        <v>0</v>
      </c>
      <c r="AE115">
        <v>0</v>
      </c>
      <c r="AF115">
        <v>0</v>
      </c>
      <c r="AG115">
        <v>0</v>
      </c>
      <c r="AH115">
        <v>0</v>
      </c>
      <c r="AI115">
        <v>0</v>
      </c>
      <c r="AJ115">
        <v>1335066.78</v>
      </c>
      <c r="AX115" t="s">
        <v>1650</v>
      </c>
    </row>
    <row r="116" spans="1:50"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c r="Y116">
        <v>0</v>
      </c>
      <c r="Z116">
        <v>0</v>
      </c>
      <c r="AA116">
        <v>0</v>
      </c>
      <c r="AB116">
        <v>0</v>
      </c>
      <c r="AC116">
        <v>0</v>
      </c>
      <c r="AD116">
        <v>0</v>
      </c>
      <c r="AE116">
        <v>0</v>
      </c>
      <c r="AF116">
        <v>0</v>
      </c>
      <c r="AG116">
        <v>0</v>
      </c>
      <c r="AH116">
        <v>0</v>
      </c>
      <c r="AI116">
        <v>0</v>
      </c>
      <c r="AJ116">
        <v>129479.25</v>
      </c>
      <c r="AX116" t="s">
        <v>1650</v>
      </c>
    </row>
    <row r="117" spans="1:50"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1654</v>
      </c>
    </row>
    <row r="118" spans="1:50"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1650</v>
      </c>
    </row>
    <row r="120" spans="1:50"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c r="Y120">
        <v>0</v>
      </c>
      <c r="Z120">
        <v>0</v>
      </c>
      <c r="AA120">
        <v>0</v>
      </c>
      <c r="AB120">
        <v>0</v>
      </c>
      <c r="AC120">
        <v>0</v>
      </c>
      <c r="AD120">
        <v>0</v>
      </c>
      <c r="AE120">
        <v>0</v>
      </c>
      <c r="AF120">
        <v>0</v>
      </c>
      <c r="AG120">
        <v>0</v>
      </c>
      <c r="AH120">
        <v>0</v>
      </c>
      <c r="AI120">
        <v>0</v>
      </c>
      <c r="AJ120">
        <v>74316.25</v>
      </c>
      <c r="AX120" t="s">
        <v>1650</v>
      </c>
    </row>
    <row r="121" spans="1:50"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1650</v>
      </c>
    </row>
    <row r="122" spans="1:50"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1654</v>
      </c>
    </row>
    <row r="123" spans="1:50"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1654</v>
      </c>
    </row>
    <row r="124" spans="1:50"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1654</v>
      </c>
    </row>
    <row r="125" spans="1:50"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Y125">
        <v>0</v>
      </c>
      <c r="Z125">
        <v>0</v>
      </c>
      <c r="AA125">
        <v>0</v>
      </c>
      <c r="AB125">
        <v>723760</v>
      </c>
      <c r="AC125">
        <v>0</v>
      </c>
      <c r="AD125">
        <v>0</v>
      </c>
      <c r="AE125">
        <v>0</v>
      </c>
      <c r="AF125">
        <v>0</v>
      </c>
      <c r="AG125">
        <v>0</v>
      </c>
      <c r="AH125">
        <v>0</v>
      </c>
      <c r="AI125">
        <v>723760</v>
      </c>
      <c r="AJ125">
        <v>723760</v>
      </c>
      <c r="AX125" t="s">
        <v>1650</v>
      </c>
    </row>
    <row r="126" spans="1:50"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1650</v>
      </c>
    </row>
    <row r="127" spans="1:50"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1650</v>
      </c>
    </row>
    <row r="128" spans="1:50"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1654</v>
      </c>
    </row>
    <row r="129" spans="1:50"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1650</v>
      </c>
    </row>
    <row r="131" spans="1:50"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1654</v>
      </c>
    </row>
    <row r="132" spans="1:50"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1652</v>
      </c>
    </row>
    <row r="133" spans="1:50"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1651</v>
      </c>
    </row>
    <row r="135" spans="1:50"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1650</v>
      </c>
    </row>
    <row r="136" spans="1:50"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1652</v>
      </c>
    </row>
    <row r="137" spans="1:50"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1650</v>
      </c>
    </row>
    <row r="138" spans="1:50"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c r="Y138">
        <v>0</v>
      </c>
      <c r="Z138">
        <v>0</v>
      </c>
      <c r="AA138">
        <v>0</v>
      </c>
      <c r="AB138">
        <v>0</v>
      </c>
      <c r="AC138">
        <v>0</v>
      </c>
      <c r="AD138">
        <v>0</v>
      </c>
      <c r="AE138">
        <v>0</v>
      </c>
      <c r="AF138">
        <v>0</v>
      </c>
      <c r="AG138">
        <v>0</v>
      </c>
      <c r="AH138">
        <v>0</v>
      </c>
      <c r="AI138">
        <v>0</v>
      </c>
      <c r="AK138">
        <v>9049</v>
      </c>
      <c r="AX138" t="s">
        <v>1650</v>
      </c>
    </row>
    <row r="139" spans="1:50"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1650</v>
      </c>
    </row>
    <row r="140" spans="1:50"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1650</v>
      </c>
    </row>
    <row r="141" spans="1:50"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1654</v>
      </c>
    </row>
    <row r="142" spans="1:50"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1654</v>
      </c>
    </row>
    <row r="143" spans="1:50"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1650</v>
      </c>
    </row>
    <row r="144" spans="1:50"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1650</v>
      </c>
    </row>
    <row r="145" spans="1:50"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1650</v>
      </c>
    </row>
    <row r="146" spans="1:50"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1650</v>
      </c>
    </row>
    <row r="147" spans="1:50"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1650</v>
      </c>
    </row>
    <row r="148" spans="1:50"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1650</v>
      </c>
    </row>
    <row r="149" spans="1:50"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1654</v>
      </c>
    </row>
    <row r="150" spans="1:50"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Y150">
        <v>0</v>
      </c>
      <c r="Z150">
        <v>0</v>
      </c>
      <c r="AA150">
        <v>0</v>
      </c>
      <c r="AB150">
        <v>0</v>
      </c>
      <c r="AC150">
        <v>0</v>
      </c>
      <c r="AD150">
        <v>0</v>
      </c>
      <c r="AE150">
        <v>0</v>
      </c>
      <c r="AF150">
        <v>0</v>
      </c>
      <c r="AG150">
        <v>0</v>
      </c>
      <c r="AH150">
        <v>250700</v>
      </c>
      <c r="AI150">
        <v>0</v>
      </c>
      <c r="AN150">
        <v>250700</v>
      </c>
      <c r="AX150" t="s">
        <v>1654</v>
      </c>
    </row>
    <row r="151" spans="1:50"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1654</v>
      </c>
    </row>
    <row r="152" spans="1:50"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1651</v>
      </c>
    </row>
    <row r="153" spans="1:50"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1650</v>
      </c>
    </row>
    <row r="154" spans="1:50"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1650</v>
      </c>
    </row>
    <row r="155" spans="1:50"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1650</v>
      </c>
    </row>
    <row r="156" spans="1:50"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c r="Y156">
        <v>0</v>
      </c>
      <c r="Z156">
        <v>0</v>
      </c>
      <c r="AA156">
        <v>0</v>
      </c>
      <c r="AB156">
        <v>0</v>
      </c>
      <c r="AC156">
        <v>0</v>
      </c>
      <c r="AD156">
        <v>0</v>
      </c>
      <c r="AE156">
        <v>0</v>
      </c>
      <c r="AF156">
        <v>0</v>
      </c>
      <c r="AG156">
        <v>0</v>
      </c>
      <c r="AH156">
        <v>0</v>
      </c>
      <c r="AI156">
        <v>0</v>
      </c>
      <c r="AN156">
        <v>172667.1563</v>
      </c>
      <c r="AX156" t="s">
        <v>1654</v>
      </c>
    </row>
    <row r="157" spans="1:50"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c r="Y157">
        <v>0</v>
      </c>
      <c r="Z157">
        <v>0</v>
      </c>
      <c r="AA157">
        <v>0</v>
      </c>
      <c r="AB157">
        <v>0</v>
      </c>
      <c r="AC157">
        <v>0</v>
      </c>
      <c r="AD157">
        <v>0</v>
      </c>
      <c r="AE157">
        <v>0</v>
      </c>
      <c r="AF157">
        <v>0</v>
      </c>
      <c r="AG157">
        <v>0</v>
      </c>
      <c r="AH157">
        <v>0</v>
      </c>
      <c r="AI157">
        <v>0</v>
      </c>
      <c r="AN157">
        <v>163679.6563</v>
      </c>
      <c r="AX157" t="s">
        <v>1654</v>
      </c>
    </row>
    <row r="158" spans="1:50"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1654</v>
      </c>
    </row>
    <row r="159" spans="1:50"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1654</v>
      </c>
    </row>
    <row r="160" spans="1:50"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1650</v>
      </c>
    </row>
    <row r="162" spans="1:50"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1650</v>
      </c>
    </row>
    <row r="163" spans="1:50"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c r="Y163">
        <v>0</v>
      </c>
      <c r="Z163">
        <v>0</v>
      </c>
      <c r="AA163">
        <v>0</v>
      </c>
      <c r="AB163">
        <v>0</v>
      </c>
      <c r="AC163">
        <v>0</v>
      </c>
      <c r="AD163">
        <v>0</v>
      </c>
      <c r="AE163">
        <v>0</v>
      </c>
      <c r="AF163">
        <v>0</v>
      </c>
      <c r="AG163">
        <v>0</v>
      </c>
      <c r="AH163">
        <v>0</v>
      </c>
      <c r="AI163">
        <v>0</v>
      </c>
      <c r="AJ163">
        <v>413565.02500000002</v>
      </c>
      <c r="AX163" t="s">
        <v>1650</v>
      </c>
    </row>
    <row r="164" spans="1:50"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1650</v>
      </c>
    </row>
    <row r="165" spans="1:50"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1654</v>
      </c>
    </row>
    <row r="166" spans="1:50"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c r="Y166">
        <v>0</v>
      </c>
      <c r="Z166">
        <v>0</v>
      </c>
      <c r="AA166">
        <v>0</v>
      </c>
      <c r="AB166">
        <v>0</v>
      </c>
      <c r="AC166">
        <v>0</v>
      </c>
      <c r="AD166">
        <v>0</v>
      </c>
      <c r="AE166">
        <v>0</v>
      </c>
      <c r="AF166">
        <v>0</v>
      </c>
      <c r="AG166">
        <v>0</v>
      </c>
      <c r="AH166">
        <v>0</v>
      </c>
      <c r="AI166">
        <v>0</v>
      </c>
      <c r="AN166">
        <v>96250</v>
      </c>
      <c r="AX166" t="s">
        <v>1654</v>
      </c>
    </row>
    <row r="167" spans="1:50"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c r="Y167">
        <v>0</v>
      </c>
      <c r="Z167">
        <v>0</v>
      </c>
      <c r="AA167">
        <v>0</v>
      </c>
      <c r="AB167">
        <v>0</v>
      </c>
      <c r="AC167">
        <v>0</v>
      </c>
      <c r="AD167">
        <v>0</v>
      </c>
      <c r="AE167">
        <v>0</v>
      </c>
      <c r="AF167">
        <v>0</v>
      </c>
      <c r="AG167">
        <v>0</v>
      </c>
      <c r="AH167">
        <v>0</v>
      </c>
      <c r="AI167">
        <v>0</v>
      </c>
      <c r="AN167">
        <v>78000</v>
      </c>
      <c r="AX167" t="s">
        <v>1654</v>
      </c>
    </row>
    <row r="168" spans="1:50"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c r="Y168">
        <v>0</v>
      </c>
      <c r="Z168">
        <v>0</v>
      </c>
      <c r="AA168">
        <v>0</v>
      </c>
      <c r="AB168">
        <v>0</v>
      </c>
      <c r="AC168">
        <v>0</v>
      </c>
      <c r="AD168">
        <v>0</v>
      </c>
      <c r="AE168">
        <v>0</v>
      </c>
      <c r="AF168">
        <v>0</v>
      </c>
      <c r="AG168">
        <v>0</v>
      </c>
      <c r="AH168">
        <v>0</v>
      </c>
      <c r="AI168">
        <v>0</v>
      </c>
      <c r="AN168">
        <v>74567.5</v>
      </c>
      <c r="AX168" t="s">
        <v>1654</v>
      </c>
    </row>
    <row r="169" spans="1:50"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c r="Y169">
        <v>0</v>
      </c>
      <c r="Z169">
        <v>0</v>
      </c>
      <c r="AA169">
        <v>0</v>
      </c>
      <c r="AB169">
        <v>0</v>
      </c>
      <c r="AC169">
        <v>0</v>
      </c>
      <c r="AD169">
        <v>0</v>
      </c>
      <c r="AE169">
        <v>0</v>
      </c>
      <c r="AF169">
        <v>0</v>
      </c>
      <c r="AG169">
        <v>0</v>
      </c>
      <c r="AH169">
        <v>0</v>
      </c>
      <c r="AI169">
        <v>0</v>
      </c>
      <c r="AN169">
        <v>76067.5</v>
      </c>
      <c r="AX169" t="s">
        <v>1654</v>
      </c>
    </row>
    <row r="170" spans="1:50"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c r="Y170">
        <v>0</v>
      </c>
      <c r="Z170">
        <v>0</v>
      </c>
      <c r="AA170">
        <v>0</v>
      </c>
      <c r="AB170">
        <v>0</v>
      </c>
      <c r="AC170">
        <v>0</v>
      </c>
      <c r="AD170">
        <v>0</v>
      </c>
      <c r="AE170">
        <v>0</v>
      </c>
      <c r="AF170">
        <v>0</v>
      </c>
      <c r="AG170">
        <v>0</v>
      </c>
      <c r="AH170">
        <v>0</v>
      </c>
      <c r="AI170">
        <v>0</v>
      </c>
      <c r="AN170">
        <v>74967.5</v>
      </c>
      <c r="AX170" t="s">
        <v>1654</v>
      </c>
    </row>
    <row r="171" spans="1:50"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c r="Y171">
        <v>0</v>
      </c>
      <c r="Z171">
        <v>0</v>
      </c>
      <c r="AA171">
        <v>0</v>
      </c>
      <c r="AB171">
        <v>0</v>
      </c>
      <c r="AC171">
        <v>0</v>
      </c>
      <c r="AD171">
        <v>0</v>
      </c>
      <c r="AE171">
        <v>0</v>
      </c>
      <c r="AF171">
        <v>0</v>
      </c>
      <c r="AG171">
        <v>0</v>
      </c>
      <c r="AH171">
        <v>0</v>
      </c>
      <c r="AI171">
        <v>0</v>
      </c>
      <c r="AN171">
        <v>80684.25</v>
      </c>
      <c r="AX171" t="s">
        <v>1654</v>
      </c>
    </row>
    <row r="172" spans="1:50"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1654</v>
      </c>
    </row>
    <row r="173" spans="1:50"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c r="Y177">
        <v>0</v>
      </c>
      <c r="Z177">
        <v>0</v>
      </c>
      <c r="AA177">
        <v>0</v>
      </c>
      <c r="AB177">
        <v>0</v>
      </c>
      <c r="AC177">
        <v>0</v>
      </c>
      <c r="AD177">
        <v>0</v>
      </c>
      <c r="AE177">
        <v>0</v>
      </c>
      <c r="AF177">
        <v>0</v>
      </c>
      <c r="AG177">
        <v>0</v>
      </c>
      <c r="AH177">
        <v>0</v>
      </c>
      <c r="AI177">
        <v>0</v>
      </c>
      <c r="AK177">
        <v>5786.2349999999997</v>
      </c>
      <c r="AX177" t="s">
        <v>1650</v>
      </c>
    </row>
    <row r="178" spans="1:50"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Y178">
        <v>0</v>
      </c>
      <c r="Z178">
        <v>0</v>
      </c>
      <c r="AA178">
        <v>0</v>
      </c>
      <c r="AB178">
        <v>0</v>
      </c>
      <c r="AC178">
        <v>0</v>
      </c>
      <c r="AD178">
        <v>0</v>
      </c>
      <c r="AE178">
        <v>0</v>
      </c>
      <c r="AF178">
        <v>0</v>
      </c>
      <c r="AG178">
        <v>0</v>
      </c>
      <c r="AH178">
        <v>771360</v>
      </c>
      <c r="AI178">
        <v>0</v>
      </c>
      <c r="AJ178">
        <v>771360</v>
      </c>
      <c r="AX178" t="s">
        <v>1650</v>
      </c>
    </row>
    <row r="179" spans="1:50"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Y179">
        <v>0</v>
      </c>
      <c r="Z179">
        <v>0</v>
      </c>
      <c r="AA179">
        <v>0</v>
      </c>
      <c r="AB179">
        <v>0</v>
      </c>
      <c r="AC179">
        <v>0</v>
      </c>
      <c r="AD179">
        <v>0</v>
      </c>
      <c r="AE179">
        <v>0</v>
      </c>
      <c r="AF179">
        <v>0</v>
      </c>
      <c r="AG179">
        <v>0</v>
      </c>
      <c r="AH179">
        <v>59267</v>
      </c>
      <c r="AI179">
        <v>0</v>
      </c>
      <c r="AJ179">
        <v>59267</v>
      </c>
      <c r="AX179" t="s">
        <v>1650</v>
      </c>
    </row>
    <row r="180" spans="1:50"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1650</v>
      </c>
    </row>
    <row r="181" spans="1:50"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1654</v>
      </c>
    </row>
    <row r="182" spans="1:50"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1654</v>
      </c>
    </row>
    <row r="183" spans="1:50"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c r="Y183">
        <v>0</v>
      </c>
      <c r="Z183">
        <v>0</v>
      </c>
      <c r="AA183">
        <v>0</v>
      </c>
      <c r="AB183">
        <v>0</v>
      </c>
      <c r="AC183">
        <v>0</v>
      </c>
      <c r="AD183">
        <v>0</v>
      </c>
      <c r="AE183">
        <v>0</v>
      </c>
      <c r="AF183">
        <v>0</v>
      </c>
      <c r="AG183">
        <v>0</v>
      </c>
      <c r="AH183">
        <v>0</v>
      </c>
      <c r="AI183">
        <v>0</v>
      </c>
      <c r="AN183">
        <v>109355.9</v>
      </c>
      <c r="AX183" t="s">
        <v>1654</v>
      </c>
    </row>
    <row r="184" spans="1:50"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1654</v>
      </c>
    </row>
    <row r="185" spans="1:50"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1651</v>
      </c>
    </row>
    <row r="186" spans="1:50"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c r="Y186">
        <v>0</v>
      </c>
      <c r="Z186">
        <v>0</v>
      </c>
      <c r="AA186">
        <v>0</v>
      </c>
      <c r="AB186">
        <v>0</v>
      </c>
      <c r="AC186">
        <v>0</v>
      </c>
      <c r="AD186">
        <v>0</v>
      </c>
      <c r="AE186">
        <v>0</v>
      </c>
      <c r="AF186">
        <v>0</v>
      </c>
      <c r="AG186">
        <v>0</v>
      </c>
      <c r="AH186">
        <v>0</v>
      </c>
      <c r="AI186">
        <v>0</v>
      </c>
      <c r="AK186">
        <v>5600</v>
      </c>
      <c r="AT186">
        <v>5600</v>
      </c>
      <c r="AX186" t="s">
        <v>1651</v>
      </c>
    </row>
    <row r="187" spans="1:50"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1651</v>
      </c>
    </row>
    <row r="188" spans="1:50"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Y188">
        <v>0</v>
      </c>
      <c r="Z188">
        <v>0</v>
      </c>
      <c r="AA188">
        <v>0</v>
      </c>
      <c r="AB188">
        <v>0</v>
      </c>
      <c r="AC188">
        <v>0</v>
      </c>
      <c r="AD188">
        <v>0</v>
      </c>
      <c r="AE188">
        <v>0</v>
      </c>
      <c r="AF188">
        <v>0</v>
      </c>
      <c r="AG188">
        <v>0</v>
      </c>
      <c r="AH188">
        <v>66097</v>
      </c>
      <c r="AI188">
        <v>0</v>
      </c>
      <c r="AK188">
        <v>66097</v>
      </c>
      <c r="AX188" t="s">
        <v>1650</v>
      </c>
    </row>
    <row r="189" spans="1:50"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1650</v>
      </c>
    </row>
    <row r="190" spans="1:50"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1650</v>
      </c>
    </row>
    <row r="191" spans="1:50"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1650</v>
      </c>
    </row>
    <row r="192" spans="1:50"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1650</v>
      </c>
    </row>
    <row r="193" spans="1:50"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1650</v>
      </c>
    </row>
    <row r="194" spans="1:50"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1650</v>
      </c>
    </row>
    <row r="195" spans="1:50"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1650</v>
      </c>
    </row>
    <row r="196" spans="1:50"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1650</v>
      </c>
    </row>
    <row r="197" spans="1:50"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1650</v>
      </c>
    </row>
    <row r="198" spans="1:50"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1650</v>
      </c>
    </row>
    <row r="199" spans="1:50"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1650</v>
      </c>
    </row>
    <row r="200" spans="1:50"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1650</v>
      </c>
    </row>
    <row r="201" spans="1:50"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1650</v>
      </c>
    </row>
    <row r="202" spans="1:50"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1650</v>
      </c>
    </row>
    <row r="203" spans="1:50"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1650</v>
      </c>
    </row>
    <row r="204" spans="1:50"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1650</v>
      </c>
    </row>
    <row r="205" spans="1:50"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1652</v>
      </c>
    </row>
    <row r="206" spans="1:50"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1652</v>
      </c>
    </row>
    <row r="207" spans="1:50"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1652</v>
      </c>
    </row>
    <row r="208" spans="1:50"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1652</v>
      </c>
    </row>
    <row r="209" spans="1:50"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1650</v>
      </c>
    </row>
    <row r="210" spans="1:50"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1650</v>
      </c>
    </row>
    <row r="211" spans="1:50"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1650</v>
      </c>
    </row>
    <row r="212" spans="1:50"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1650</v>
      </c>
    </row>
    <row r="213" spans="1:50"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1650</v>
      </c>
    </row>
    <row r="214" spans="1:50"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1650</v>
      </c>
    </row>
    <row r="215" spans="1:50"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1650</v>
      </c>
    </row>
    <row r="216" spans="1:50"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1650</v>
      </c>
    </row>
    <row r="217" spans="1:50"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1650</v>
      </c>
    </row>
    <row r="218" spans="1:50"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1650</v>
      </c>
    </row>
    <row r="219" spans="1:50"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1650</v>
      </c>
    </row>
    <row r="220" spans="1:50"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1653</v>
      </c>
    </row>
    <row r="221" spans="1:50"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1653</v>
      </c>
    </row>
    <row r="222" spans="1:50"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1653</v>
      </c>
    </row>
    <row r="223" spans="1:50"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1653</v>
      </c>
    </row>
    <row r="224" spans="1:50"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1653</v>
      </c>
    </row>
    <row r="225" spans="1:50"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1653</v>
      </c>
    </row>
    <row r="226" spans="1:50"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1650</v>
      </c>
    </row>
    <row r="227" spans="1:50"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1650</v>
      </c>
    </row>
    <row r="228" spans="1:50"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1650</v>
      </c>
    </row>
    <row r="229" spans="1:50"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c r="Y229">
        <v>0</v>
      </c>
      <c r="Z229">
        <v>0</v>
      </c>
      <c r="AA229">
        <v>0</v>
      </c>
      <c r="AB229">
        <v>0</v>
      </c>
      <c r="AC229">
        <v>0</v>
      </c>
      <c r="AD229">
        <v>0</v>
      </c>
      <c r="AE229">
        <v>0</v>
      </c>
      <c r="AF229">
        <v>0</v>
      </c>
      <c r="AG229">
        <v>0</v>
      </c>
      <c r="AH229">
        <v>0</v>
      </c>
      <c r="AI229">
        <v>0</v>
      </c>
      <c r="AK229">
        <v>258105</v>
      </c>
      <c r="AX229" t="s">
        <v>1650</v>
      </c>
    </row>
    <row r="230" spans="1:50"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1650</v>
      </c>
    </row>
    <row r="231" spans="1:50"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1650</v>
      </c>
    </row>
    <row r="232" spans="1:50"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1650</v>
      </c>
    </row>
    <row r="233" spans="1:50"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1650</v>
      </c>
    </row>
    <row r="234" spans="1:50"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1650</v>
      </c>
    </row>
    <row r="235" spans="1:50"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1650</v>
      </c>
    </row>
    <row r="236" spans="1:50"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1650</v>
      </c>
    </row>
    <row r="237" spans="1:50"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1650</v>
      </c>
    </row>
    <row r="238" spans="1:50"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1650</v>
      </c>
    </row>
    <row r="239" spans="1:50"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1650</v>
      </c>
    </row>
    <row r="240" spans="1:50"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1650</v>
      </c>
    </row>
    <row r="241" spans="1:50"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1650</v>
      </c>
    </row>
    <row r="242" spans="1:50"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1650</v>
      </c>
    </row>
    <row r="243" spans="1:50"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1650</v>
      </c>
    </row>
    <row r="244" spans="1:50"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c r="Y244">
        <v>0</v>
      </c>
      <c r="Z244">
        <v>0</v>
      </c>
      <c r="AA244">
        <v>0</v>
      </c>
      <c r="AB244">
        <v>0</v>
      </c>
      <c r="AC244">
        <v>0</v>
      </c>
      <c r="AD244">
        <v>0</v>
      </c>
      <c r="AE244">
        <v>0</v>
      </c>
      <c r="AF244">
        <v>0</v>
      </c>
      <c r="AG244">
        <v>0</v>
      </c>
      <c r="AH244">
        <v>0</v>
      </c>
      <c r="AI244">
        <v>0</v>
      </c>
      <c r="AK244">
        <v>49257</v>
      </c>
      <c r="AX244" t="s">
        <v>1650</v>
      </c>
    </row>
    <row r="245" spans="1:50"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1650</v>
      </c>
    </row>
    <row r="246" spans="1:50"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1650</v>
      </c>
    </row>
    <row r="247" spans="1:50"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1650</v>
      </c>
    </row>
    <row r="248" spans="1:50"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1650</v>
      </c>
    </row>
    <row r="249" spans="1:50"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1650</v>
      </c>
    </row>
    <row r="250" spans="1:50"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1650</v>
      </c>
    </row>
    <row r="251" spans="1:50"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1650</v>
      </c>
    </row>
    <row r="252" spans="1:50"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1650</v>
      </c>
    </row>
    <row r="253" spans="1:50"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1650</v>
      </c>
    </row>
    <row r="254" spans="1:50"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1650</v>
      </c>
    </row>
    <row r="255" spans="1:50"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1654</v>
      </c>
    </row>
    <row r="256" spans="1:50"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1651</v>
      </c>
    </row>
    <row r="257" spans="1:50"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1654</v>
      </c>
    </row>
    <row r="258" spans="1:50"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1654</v>
      </c>
    </row>
    <row r="259" spans="1:50"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1654</v>
      </c>
    </row>
    <row r="260" spans="1:50"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1654</v>
      </c>
    </row>
    <row r="261" spans="1:50"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1654</v>
      </c>
    </row>
    <row r="262" spans="1:50"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1654</v>
      </c>
    </row>
    <row r="263" spans="1:50"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1650</v>
      </c>
    </row>
    <row r="264" spans="1:50"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1650</v>
      </c>
    </row>
    <row r="265" spans="1:50"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1651</v>
      </c>
    </row>
    <row r="266" spans="1:50"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1650</v>
      </c>
    </row>
    <row r="267" spans="1:50"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1652</v>
      </c>
    </row>
    <row r="268" spans="1:50"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1651</v>
      </c>
    </row>
    <row r="269" spans="1:50"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1653</v>
      </c>
    </row>
    <row r="270" spans="1:50"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1650</v>
      </c>
    </row>
    <row r="271" spans="1:50"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1650</v>
      </c>
    </row>
    <row r="272" spans="1:50"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1654</v>
      </c>
    </row>
    <row r="273" spans="1:50"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1651</v>
      </c>
    </row>
    <row r="274" spans="1:50"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1651</v>
      </c>
    </row>
    <row r="275" spans="1:50"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1652</v>
      </c>
    </row>
    <row r="276" spans="1:50"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1650</v>
      </c>
    </row>
    <row r="277" spans="1:50"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1654</v>
      </c>
    </row>
    <row r="278" spans="1:50"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1650</v>
      </c>
    </row>
    <row r="280" spans="1:50"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1654</v>
      </c>
    </row>
    <row r="281" spans="1:50"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1652</v>
      </c>
    </row>
    <row r="282" spans="1:50"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1650</v>
      </c>
    </row>
    <row r="283" spans="1:50"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1650</v>
      </c>
    </row>
    <row r="284" spans="1:50"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1650</v>
      </c>
    </row>
    <row r="285" spans="1:50"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1650</v>
      </c>
    </row>
    <row r="286" spans="1:50"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1650</v>
      </c>
    </row>
    <row r="287" spans="1:50"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1650</v>
      </c>
    </row>
    <row r="288" spans="1:50"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1650</v>
      </c>
    </row>
    <row r="289" spans="1:50"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1650</v>
      </c>
    </row>
    <row r="290" spans="1:50"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1650</v>
      </c>
    </row>
    <row r="291" spans="1:50"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1650</v>
      </c>
    </row>
    <row r="292" spans="1:50"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1650</v>
      </c>
    </row>
    <row r="293" spans="1:50"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1650</v>
      </c>
    </row>
    <row r="294" spans="1:50"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1650</v>
      </c>
    </row>
    <row r="295" spans="1:50"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1650</v>
      </c>
    </row>
    <row r="296" spans="1:50"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1650</v>
      </c>
    </row>
    <row r="297" spans="1:50"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1650</v>
      </c>
    </row>
    <row r="298" spans="1:50"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1650</v>
      </c>
    </row>
    <row r="299" spans="1:50"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1650</v>
      </c>
    </row>
    <row r="300" spans="1:50"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1650</v>
      </c>
    </row>
    <row r="301" spans="1:50"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1650</v>
      </c>
    </row>
    <row r="302" spans="1:50"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1650</v>
      </c>
    </row>
    <row r="303" spans="1:50"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1650</v>
      </c>
    </row>
    <row r="304" spans="1:50"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1650</v>
      </c>
    </row>
    <row r="305" spans="1:50"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1650</v>
      </c>
    </row>
    <row r="306" spans="1:50"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1650</v>
      </c>
    </row>
    <row r="307" spans="1:50"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1650</v>
      </c>
    </row>
    <row r="308" spans="1:50"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1650</v>
      </c>
    </row>
    <row r="309" spans="1:50"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1650</v>
      </c>
    </row>
    <row r="310" spans="1:50"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1650</v>
      </c>
    </row>
    <row r="311" spans="1:50"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1650</v>
      </c>
    </row>
    <row r="312" spans="1:50"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1650</v>
      </c>
    </row>
    <row r="313" spans="1:50"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1654</v>
      </c>
    </row>
    <row r="314" spans="1:50"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1654</v>
      </c>
    </row>
    <row r="315" spans="1:50"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1651</v>
      </c>
    </row>
    <row r="316" spans="1:50"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1652</v>
      </c>
    </row>
    <row r="317" spans="1:50"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1652</v>
      </c>
    </row>
    <row r="318" spans="1:50"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1651</v>
      </c>
    </row>
    <row r="319" spans="1:50"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1651</v>
      </c>
    </row>
    <row r="320" spans="1:50"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1650</v>
      </c>
    </row>
    <row r="321" spans="1:50"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1654</v>
      </c>
    </row>
    <row r="322" spans="1:50"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1650</v>
      </c>
    </row>
    <row r="323" spans="1:50"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1654</v>
      </c>
    </row>
    <row r="324" spans="1:50"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1651</v>
      </c>
    </row>
    <row r="325" spans="1:50"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1650</v>
      </c>
    </row>
    <row r="326" spans="1:50"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1654</v>
      </c>
    </row>
    <row r="327" spans="1:50"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1650</v>
      </c>
    </row>
    <row r="329" spans="1:50"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1650</v>
      </c>
    </row>
    <row r="330" spans="1:50"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1650</v>
      </c>
    </row>
    <row r="331" spans="1:50"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1654</v>
      </c>
    </row>
    <row r="332" spans="1:50"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1650</v>
      </c>
    </row>
    <row r="334" spans="1:50"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1650</v>
      </c>
    </row>
    <row r="335" spans="1:50"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1650</v>
      </c>
    </row>
    <row r="336" spans="1:50"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1650</v>
      </c>
    </row>
    <row r="337" spans="1:50"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1654</v>
      </c>
    </row>
    <row r="338" spans="1:50"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1654</v>
      </c>
    </row>
    <row r="339" spans="1:50"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1651</v>
      </c>
    </row>
    <row r="340" spans="1:50"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1651</v>
      </c>
    </row>
    <row r="341" spans="1:50"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1651</v>
      </c>
    </row>
    <row r="342" spans="1:50"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1651</v>
      </c>
    </row>
    <row r="343" spans="1:50"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1650</v>
      </c>
    </row>
    <row r="344" spans="1:50"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1650</v>
      </c>
    </row>
    <row r="345" spans="1:50"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1650</v>
      </c>
    </row>
    <row r="346" spans="1:50"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1650</v>
      </c>
    </row>
    <row r="347" spans="1:50"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1654</v>
      </c>
    </row>
    <row r="348" spans="1:50"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1650</v>
      </c>
    </row>
    <row r="349" spans="1:50"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1650</v>
      </c>
    </row>
    <row r="350" spans="1:50"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1650</v>
      </c>
    </row>
    <row r="351" spans="1:50"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1650</v>
      </c>
    </row>
    <row r="352" spans="1:50"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1650</v>
      </c>
    </row>
    <row r="353" spans="1:50"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1650</v>
      </c>
    </row>
    <row r="354" spans="1:50"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1650</v>
      </c>
    </row>
    <row r="355" spans="1:50"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1650</v>
      </c>
    </row>
    <row r="356" spans="1:50"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1650</v>
      </c>
    </row>
    <row r="357" spans="1:50"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1650</v>
      </c>
    </row>
    <row r="358" spans="1:50"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1650</v>
      </c>
    </row>
    <row r="359" spans="1:50"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1650</v>
      </c>
    </row>
    <row r="360" spans="1:50"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1650</v>
      </c>
    </row>
    <row r="361" spans="1:50"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1650</v>
      </c>
    </row>
    <row r="362" spans="1:50"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1650</v>
      </c>
    </row>
    <row r="363" spans="1:50"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1654</v>
      </c>
    </row>
    <row r="364" spans="1:50"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1654</v>
      </c>
    </row>
    <row r="365" spans="1:50"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1654</v>
      </c>
    </row>
    <row r="366" spans="1:50"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1654</v>
      </c>
    </row>
    <row r="367" spans="1:50"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1652</v>
      </c>
    </row>
    <row r="368" spans="1:50"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1652</v>
      </c>
    </row>
    <row r="369" spans="1:50"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1652</v>
      </c>
    </row>
    <row r="370" spans="1:50"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1651</v>
      </c>
    </row>
    <row r="371" spans="1:50"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1651</v>
      </c>
    </row>
    <row r="372" spans="1:50"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1651</v>
      </c>
    </row>
    <row r="373" spans="1:50"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1651</v>
      </c>
    </row>
    <row r="374" spans="1:50"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1651</v>
      </c>
    </row>
    <row r="375" spans="1:50"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1651</v>
      </c>
    </row>
    <row r="376" spans="1:50"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1651</v>
      </c>
    </row>
    <row r="377" spans="1:50"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1652</v>
      </c>
    </row>
    <row r="378" spans="1:50"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1652</v>
      </c>
    </row>
    <row r="379" spans="1:50"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1652</v>
      </c>
    </row>
    <row r="380" spans="1:50"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1652</v>
      </c>
    </row>
    <row r="381" spans="1:50"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1650</v>
      </c>
    </row>
    <row r="382" spans="1:50"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1650</v>
      </c>
    </row>
    <row r="383" spans="1:50"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1650</v>
      </c>
    </row>
    <row r="384" spans="1:50"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1650</v>
      </c>
    </row>
    <row r="385" spans="1:50"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1650</v>
      </c>
    </row>
    <row r="386" spans="1:50"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1650</v>
      </c>
    </row>
    <row r="387" spans="1:50"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1650</v>
      </c>
    </row>
    <row r="388" spans="1:50"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1650</v>
      </c>
    </row>
    <row r="389" spans="1:50"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1650</v>
      </c>
    </row>
    <row r="390" spans="1:50"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1650</v>
      </c>
    </row>
    <row r="391" spans="1:50"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1650</v>
      </c>
    </row>
    <row r="392" spans="1:50"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1650</v>
      </c>
    </row>
    <row r="393" spans="1:50"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1650</v>
      </c>
    </row>
    <row r="394" spans="1:50"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1650</v>
      </c>
    </row>
    <row r="395" spans="1:50"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1650</v>
      </c>
    </row>
    <row r="396" spans="1:50"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1650</v>
      </c>
    </row>
    <row r="397" spans="1:50"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1650</v>
      </c>
    </row>
    <row r="398" spans="1:50"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1650</v>
      </c>
    </row>
    <row r="399" spans="1:50"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1650</v>
      </c>
    </row>
    <row r="400" spans="1:50"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1650</v>
      </c>
    </row>
    <row r="401" spans="1:50"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1650</v>
      </c>
    </row>
    <row r="402" spans="1:50"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1650</v>
      </c>
    </row>
    <row r="403" spans="1:50"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1650</v>
      </c>
    </row>
    <row r="404" spans="1:50"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1654</v>
      </c>
    </row>
    <row r="405" spans="1:50"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1654</v>
      </c>
    </row>
    <row r="406" spans="1:50"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1654</v>
      </c>
    </row>
    <row r="407" spans="1:50"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1654</v>
      </c>
    </row>
    <row r="408" spans="1:50"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1654</v>
      </c>
    </row>
    <row r="409" spans="1:50"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1654</v>
      </c>
    </row>
    <row r="410" spans="1:50"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1654</v>
      </c>
    </row>
    <row r="411" spans="1:50"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1654</v>
      </c>
    </row>
    <row r="412" spans="1:50"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1651</v>
      </c>
    </row>
    <row r="413" spans="1:50"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1651</v>
      </c>
    </row>
    <row r="414" spans="1:50"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1651</v>
      </c>
    </row>
    <row r="415" spans="1:50"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1651</v>
      </c>
    </row>
    <row r="416" spans="1:50"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1651</v>
      </c>
    </row>
    <row r="417" spans="1:50"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1651</v>
      </c>
    </row>
    <row r="418" spans="1:50"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1651</v>
      </c>
    </row>
    <row r="419" spans="1:50"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1651</v>
      </c>
    </row>
    <row r="420" spans="1:50"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1652</v>
      </c>
    </row>
    <row r="421" spans="1:50"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1652</v>
      </c>
    </row>
    <row r="422" spans="1:50"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1652</v>
      </c>
    </row>
    <row r="423" spans="1:50"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1652</v>
      </c>
    </row>
    <row r="424" spans="1:50"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1652</v>
      </c>
    </row>
    <row r="425" spans="1:50"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1652</v>
      </c>
    </row>
    <row r="426" spans="1:50"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1652</v>
      </c>
    </row>
    <row r="427" spans="1:50"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1652</v>
      </c>
    </row>
    <row r="428" spans="1:50"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1652</v>
      </c>
    </row>
    <row r="429" spans="1:50"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1652</v>
      </c>
    </row>
    <row r="430" spans="1:50"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1650</v>
      </c>
    </row>
    <row r="431" spans="1:50"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1650</v>
      </c>
    </row>
    <row r="432" spans="1:50"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1650</v>
      </c>
    </row>
    <row r="433" spans="1:50"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1650</v>
      </c>
    </row>
    <row r="434" spans="1:50"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1650</v>
      </c>
    </row>
    <row r="435" spans="1:50"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1650</v>
      </c>
    </row>
    <row r="436" spans="1:50"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1650</v>
      </c>
    </row>
    <row r="437" spans="1:50"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1650</v>
      </c>
    </row>
    <row r="438" spans="1:50"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1651</v>
      </c>
    </row>
    <row r="439" spans="1:50"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1650</v>
      </c>
    </row>
    <row r="441" spans="1:50"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1650</v>
      </c>
    </row>
    <row r="442" spans="1:50"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1650</v>
      </c>
    </row>
    <row r="443" spans="1:50"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1654</v>
      </c>
    </row>
    <row r="444" spans="1:50"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1652</v>
      </c>
    </row>
    <row r="445" spans="1:50"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1652</v>
      </c>
    </row>
    <row r="446" spans="1:50"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1651</v>
      </c>
    </row>
    <row r="447" spans="1:50"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1651</v>
      </c>
    </row>
    <row r="448" spans="1:50"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1651</v>
      </c>
    </row>
    <row r="449" spans="1:50"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1653</v>
      </c>
    </row>
    <row r="450" spans="1:50"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1653</v>
      </c>
    </row>
    <row r="451" spans="1:50"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1650</v>
      </c>
    </row>
    <row r="452" spans="1:50"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1650</v>
      </c>
    </row>
    <row r="453" spans="1:50"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1650</v>
      </c>
    </row>
    <row r="454" spans="1:50"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1650</v>
      </c>
    </row>
    <row r="455" spans="1:50"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1650</v>
      </c>
    </row>
    <row r="456" spans="1:50"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1650</v>
      </c>
    </row>
    <row r="457" spans="1:50"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1650</v>
      </c>
    </row>
    <row r="458" spans="1:50"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1650</v>
      </c>
    </row>
    <row r="459" spans="1:50"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1650</v>
      </c>
    </row>
    <row r="460" spans="1:50"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1650</v>
      </c>
    </row>
    <row r="461" spans="1:50"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1650</v>
      </c>
    </row>
    <row r="462" spans="1:50"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1650</v>
      </c>
    </row>
    <row r="463" spans="1:50"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1650</v>
      </c>
    </row>
    <row r="464" spans="1:50"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1650</v>
      </c>
    </row>
    <row r="465" spans="1:50"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1650</v>
      </c>
    </row>
    <row r="466" spans="1:50"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1650</v>
      </c>
    </row>
    <row r="467" spans="1:50"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1650</v>
      </c>
    </row>
    <row r="468" spans="1:50"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1650</v>
      </c>
    </row>
    <row r="469" spans="1:50"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1650</v>
      </c>
    </row>
    <row r="470" spans="1:50"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1650</v>
      </c>
    </row>
    <row r="471" spans="1:50"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1650</v>
      </c>
    </row>
    <row r="472" spans="1:50"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1650</v>
      </c>
    </row>
    <row r="473" spans="1:50"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1654</v>
      </c>
    </row>
    <row r="475" spans="1:50"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1652</v>
      </c>
    </row>
    <row r="481" spans="1:50"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1651</v>
      </c>
    </row>
    <row r="482" spans="1:50"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1652</v>
      </c>
    </row>
    <row r="483" spans="1:50"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1650</v>
      </c>
    </row>
    <row r="485" spans="1:50"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1654</v>
      </c>
    </row>
    <row r="486" spans="1:50"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1651</v>
      </c>
    </row>
    <row r="487" spans="1:50"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1650</v>
      </c>
    </row>
    <row r="488" spans="1:50"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1654</v>
      </c>
    </row>
    <row r="489" spans="1:50"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c r="Y489">
        <v>0</v>
      </c>
      <c r="Z489">
        <v>0</v>
      </c>
      <c r="AA489">
        <v>0</v>
      </c>
      <c r="AB489">
        <v>0</v>
      </c>
      <c r="AC489">
        <v>0</v>
      </c>
      <c r="AD489">
        <v>0</v>
      </c>
      <c r="AE489">
        <v>0</v>
      </c>
      <c r="AF489">
        <v>0</v>
      </c>
      <c r="AG489">
        <v>0</v>
      </c>
      <c r="AH489">
        <v>0</v>
      </c>
      <c r="AI489">
        <v>0</v>
      </c>
      <c r="AK489">
        <v>47299.45</v>
      </c>
      <c r="AX489" t="s">
        <v>1650</v>
      </c>
    </row>
    <row r="490" spans="1:50"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c r="Y490">
        <v>0</v>
      </c>
      <c r="Z490">
        <v>0</v>
      </c>
      <c r="AA490">
        <v>0</v>
      </c>
      <c r="AB490">
        <v>0</v>
      </c>
      <c r="AC490">
        <v>0</v>
      </c>
      <c r="AD490">
        <v>0</v>
      </c>
      <c r="AE490">
        <v>0</v>
      </c>
      <c r="AF490">
        <v>0</v>
      </c>
      <c r="AG490">
        <v>0</v>
      </c>
      <c r="AH490">
        <v>0</v>
      </c>
      <c r="AI490">
        <v>0</v>
      </c>
      <c r="AK490">
        <v>15380.8</v>
      </c>
      <c r="AX490" t="s">
        <v>1650</v>
      </c>
    </row>
    <row r="491" spans="1:50"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c r="Y491">
        <v>0</v>
      </c>
      <c r="Z491">
        <v>0</v>
      </c>
      <c r="AA491">
        <v>0</v>
      </c>
      <c r="AB491">
        <v>0</v>
      </c>
      <c r="AC491">
        <v>0</v>
      </c>
      <c r="AD491">
        <v>0</v>
      </c>
      <c r="AE491">
        <v>0</v>
      </c>
      <c r="AF491">
        <v>0</v>
      </c>
      <c r="AG491">
        <v>0</v>
      </c>
      <c r="AH491">
        <v>0</v>
      </c>
      <c r="AI491">
        <v>0</v>
      </c>
      <c r="AK491">
        <v>15250</v>
      </c>
      <c r="AV491">
        <v>15250</v>
      </c>
      <c r="AX491" t="s">
        <v>1652</v>
      </c>
    </row>
    <row r="492" spans="1:50"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c r="Y492">
        <v>0</v>
      </c>
      <c r="Z492">
        <v>0</v>
      </c>
      <c r="AA492">
        <v>0</v>
      </c>
      <c r="AB492">
        <v>0</v>
      </c>
      <c r="AC492">
        <v>0</v>
      </c>
      <c r="AD492">
        <v>0</v>
      </c>
      <c r="AE492">
        <v>0</v>
      </c>
      <c r="AF492">
        <v>0</v>
      </c>
      <c r="AG492">
        <v>0</v>
      </c>
      <c r="AH492">
        <v>0</v>
      </c>
      <c r="AI492">
        <v>0</v>
      </c>
      <c r="AK492">
        <v>15250</v>
      </c>
      <c r="AV492">
        <v>15250</v>
      </c>
      <c r="AX492" t="s">
        <v>1652</v>
      </c>
    </row>
    <row r="493" spans="1:50"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1650</v>
      </c>
    </row>
    <row r="494" spans="1:50"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1650</v>
      </c>
    </row>
    <row r="495" spans="1:50"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1650</v>
      </c>
    </row>
    <row r="496" spans="1:50"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1650</v>
      </c>
    </row>
    <row r="497" spans="1:50"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1650</v>
      </c>
    </row>
    <row r="498" spans="1:50"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1654</v>
      </c>
    </row>
    <row r="499" spans="1:50"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1654</v>
      </c>
    </row>
    <row r="500" spans="1:50"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1654</v>
      </c>
    </row>
    <row r="501" spans="1:50"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1650</v>
      </c>
    </row>
    <row r="502" spans="1:50"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1650</v>
      </c>
    </row>
    <row r="503" spans="1:50"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1650</v>
      </c>
    </row>
    <row r="504" spans="1:50"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1650</v>
      </c>
    </row>
    <row r="505" spans="1:50"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1654</v>
      </c>
    </row>
    <row r="506" spans="1:50"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c r="Y506">
        <v>0</v>
      </c>
      <c r="Z506">
        <v>0</v>
      </c>
      <c r="AA506">
        <v>0</v>
      </c>
      <c r="AB506">
        <v>0</v>
      </c>
      <c r="AC506">
        <v>0</v>
      </c>
      <c r="AD506">
        <v>0</v>
      </c>
      <c r="AE506">
        <v>0</v>
      </c>
      <c r="AF506">
        <v>0</v>
      </c>
      <c r="AG506">
        <v>0</v>
      </c>
      <c r="AH506">
        <v>0</v>
      </c>
      <c r="AI506">
        <v>0</v>
      </c>
      <c r="AN506">
        <v>136670</v>
      </c>
      <c r="AX506" t="s">
        <v>1654</v>
      </c>
    </row>
    <row r="507" spans="1:50"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c r="Y507">
        <v>0</v>
      </c>
      <c r="Z507">
        <v>0</v>
      </c>
      <c r="AA507">
        <v>0</v>
      </c>
      <c r="AB507">
        <v>0</v>
      </c>
      <c r="AC507">
        <v>0</v>
      </c>
      <c r="AD507">
        <v>0</v>
      </c>
      <c r="AE507">
        <v>0</v>
      </c>
      <c r="AF507">
        <v>0</v>
      </c>
      <c r="AG507">
        <v>0</v>
      </c>
      <c r="AH507">
        <v>0</v>
      </c>
      <c r="AI507">
        <v>0</v>
      </c>
      <c r="AN507">
        <v>88540</v>
      </c>
      <c r="AX507" t="s">
        <v>1654</v>
      </c>
    </row>
    <row r="508" spans="1:50"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c r="Y508">
        <v>0</v>
      </c>
      <c r="Z508">
        <v>0</v>
      </c>
      <c r="AA508">
        <v>0</v>
      </c>
      <c r="AB508">
        <v>0</v>
      </c>
      <c r="AC508">
        <v>0</v>
      </c>
      <c r="AD508">
        <v>0</v>
      </c>
      <c r="AE508">
        <v>0</v>
      </c>
      <c r="AF508">
        <v>0</v>
      </c>
      <c r="AG508">
        <v>0</v>
      </c>
      <c r="AH508">
        <v>0</v>
      </c>
      <c r="AI508">
        <v>0</v>
      </c>
      <c r="AN508">
        <v>136462.5</v>
      </c>
      <c r="AX508" t="s">
        <v>1654</v>
      </c>
    </row>
    <row r="509" spans="1:50"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c r="Y509">
        <v>0</v>
      </c>
      <c r="Z509">
        <v>0</v>
      </c>
      <c r="AA509">
        <v>0</v>
      </c>
      <c r="AB509">
        <v>0</v>
      </c>
      <c r="AC509">
        <v>0</v>
      </c>
      <c r="AD509">
        <v>0</v>
      </c>
      <c r="AE509">
        <v>0</v>
      </c>
      <c r="AF509">
        <v>0</v>
      </c>
      <c r="AG509">
        <v>0</v>
      </c>
      <c r="AH509">
        <v>0</v>
      </c>
      <c r="AI509">
        <v>0</v>
      </c>
      <c r="AN509">
        <v>85562.5</v>
      </c>
      <c r="AX509" t="s">
        <v>1654</v>
      </c>
    </row>
    <row r="510" spans="1:50"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c r="Y510">
        <v>0</v>
      </c>
      <c r="Z510">
        <v>0</v>
      </c>
      <c r="AA510">
        <v>0</v>
      </c>
      <c r="AB510">
        <v>0</v>
      </c>
      <c r="AC510">
        <v>0</v>
      </c>
      <c r="AD510">
        <v>0</v>
      </c>
      <c r="AE510">
        <v>0</v>
      </c>
      <c r="AF510">
        <v>0</v>
      </c>
      <c r="AG510">
        <v>0</v>
      </c>
      <c r="AH510">
        <v>0</v>
      </c>
      <c r="AI510">
        <v>0</v>
      </c>
      <c r="AN510">
        <v>219930</v>
      </c>
      <c r="AX510" t="s">
        <v>1654</v>
      </c>
    </row>
    <row r="511" spans="1:50"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c r="Y511">
        <v>0</v>
      </c>
      <c r="Z511">
        <v>0</v>
      </c>
      <c r="AA511">
        <v>0</v>
      </c>
      <c r="AB511">
        <v>0</v>
      </c>
      <c r="AC511">
        <v>0</v>
      </c>
      <c r="AD511">
        <v>0</v>
      </c>
      <c r="AE511">
        <v>0</v>
      </c>
      <c r="AF511">
        <v>0</v>
      </c>
      <c r="AG511">
        <v>0</v>
      </c>
      <c r="AH511">
        <v>0</v>
      </c>
      <c r="AI511">
        <v>0</v>
      </c>
      <c r="AN511">
        <v>115565</v>
      </c>
      <c r="AX511" t="s">
        <v>1654</v>
      </c>
    </row>
    <row r="512" spans="1:50"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BDD3D-6865-46FB-8CF1-2CACFA822FF3}">
  <sheetPr codeName="Sheet25"/>
  <dimension ref="D7:O22"/>
  <sheetViews>
    <sheetView topLeftCell="A38" workbookViewId="0">
      <selection activeCell="F10" sqref="F10"/>
    </sheetView>
  </sheetViews>
  <sheetFormatPr defaultRowHeight="14.25" x14ac:dyDescent="0.45"/>
  <cols>
    <col min="4" max="4" width="20" bestFit="1" customWidth="1"/>
    <col min="5" max="5" width="27" bestFit="1" customWidth="1"/>
    <col min="6" max="6" width="25.86328125" bestFit="1" customWidth="1"/>
    <col min="7" max="7" width="21.86328125" bestFit="1" customWidth="1"/>
    <col min="8" max="8" width="18.3984375" bestFit="1" customWidth="1"/>
    <col min="9" max="9" width="22.59765625" bestFit="1" customWidth="1"/>
    <col min="10" max="10" width="11.73046875" bestFit="1" customWidth="1"/>
    <col min="11" max="11" width="12.59765625" bestFit="1" customWidth="1"/>
    <col min="12" max="12" width="14.265625" bestFit="1" customWidth="1"/>
    <col min="14" max="14" width="15.265625" style="44" bestFit="1" customWidth="1"/>
    <col min="15" max="15" width="15.265625" bestFit="1" customWidth="1"/>
  </cols>
  <sheetData>
    <row r="7" spans="4:15" x14ac:dyDescent="0.45">
      <c r="D7" s="2" t="s">
        <v>93</v>
      </c>
      <c r="E7" t="s">
        <v>1600</v>
      </c>
      <c r="F7" t="s">
        <v>1601</v>
      </c>
      <c r="G7" t="s">
        <v>257</v>
      </c>
    </row>
    <row r="8" spans="4:15" x14ac:dyDescent="0.45">
      <c r="D8" s="3" t="s">
        <v>1652</v>
      </c>
      <c r="E8" s="6">
        <v>3560</v>
      </c>
      <c r="F8" s="50">
        <v>206810</v>
      </c>
      <c r="G8" s="50">
        <v>536419.14</v>
      </c>
      <c r="I8" t="str">
        <f>D8</f>
        <v>AUDIO</v>
      </c>
      <c r="J8" s="68">
        <f>IF(GETPIVOTDATA("Sum of Diverse Creative Awards",$D$7,"NewPhase",D8)="",0,GETPIVOTDATA("Sum of Diverse Creative Awards",$D$7,"NewPhase",D8))</f>
        <v>3560</v>
      </c>
      <c r="K8" s="68">
        <f>IF(GETPIVOTDATA("Sum of Diverse Owner Awards",$D$7,"NewPhase",D8)="",0,GETPIVOTDATA("Sum of Diverse Owner Awards",$D$7,"NewPhase",D8))</f>
        <v>206810</v>
      </c>
      <c r="L8" s="68">
        <f>GETPIVOTDATA("Sum of Total Award",$D$7,"NewPhase",I8)</f>
        <v>536419.14</v>
      </c>
      <c r="O8" s="67"/>
    </row>
    <row r="9" spans="4:15" x14ac:dyDescent="0.45">
      <c r="D9" s="3" t="s">
        <v>1651</v>
      </c>
      <c r="E9" s="6">
        <v>0</v>
      </c>
      <c r="F9" s="50">
        <v>0</v>
      </c>
      <c r="G9" s="50">
        <v>2759468.6399999997</v>
      </c>
      <c r="I9" t="str">
        <f>D9</f>
        <v>FINISHING</v>
      </c>
      <c r="J9" s="68">
        <f>IF(GETPIVOTDATA("Sum of Diverse Creative Awards",$D$7,"NewPhase",D9)="",0,GETPIVOTDATA("Sum of Diverse Creative Awards",$D$7,"NewPhase",D9))</f>
        <v>0</v>
      </c>
      <c r="K9" s="68">
        <f>IF(GETPIVOTDATA("Sum of Diverse Owner Awards",$D$7,"NewPhase",D9)="",0,GETPIVOTDATA("Sum of Diverse Owner Awards",$D$7,"NewPhase",D9))</f>
        <v>0</v>
      </c>
      <c r="L9" s="68">
        <f>GETPIVOTDATA("Sum of Total Award",$D$7,"NewPhase",I9)</f>
        <v>2759468.6399999997</v>
      </c>
      <c r="O9" s="67"/>
    </row>
    <row r="10" spans="4:15" x14ac:dyDescent="0.45">
      <c r="D10" s="3" t="s">
        <v>1653</v>
      </c>
      <c r="E10" s="6">
        <v>0</v>
      </c>
      <c r="F10" s="50">
        <v>313288.75</v>
      </c>
      <c r="G10" s="50">
        <v>346355.75</v>
      </c>
      <c r="I10" t="str">
        <f>D10</f>
        <v>STILLS</v>
      </c>
      <c r="J10" s="68">
        <f>IF(GETPIVOTDATA("Sum of Diverse Creative Awards",$D$7,"NewPhase",D10)="",0,GETPIVOTDATA("Sum of Diverse Creative Awards",$D$7,"NewPhase",D10))</f>
        <v>0</v>
      </c>
      <c r="K10" s="68">
        <f>IF(GETPIVOTDATA("Sum of Diverse Owner Awards",$D$7,"NewPhase",D10)="",0,GETPIVOTDATA("Sum of Diverse Owner Awards",$D$7,"NewPhase",D10))</f>
        <v>313288.75</v>
      </c>
      <c r="L10" s="68">
        <f>GETPIVOTDATA("Sum of Total Award",$D$7,"NewPhase",I10)</f>
        <v>346355.75</v>
      </c>
      <c r="N10" s="66"/>
    </row>
    <row r="11" spans="4:15" x14ac:dyDescent="0.45">
      <c r="D11" s="3" t="s">
        <v>87</v>
      </c>
      <c r="E11" s="6">
        <v>0</v>
      </c>
      <c r="F11" s="50">
        <v>0</v>
      </c>
      <c r="G11" s="50">
        <v>3305072</v>
      </c>
      <c r="I11" t="str">
        <f>D11</f>
        <v>VFX</v>
      </c>
      <c r="J11" s="68">
        <f>IF(GETPIVOTDATA("Sum of Diverse Creative Awards",$D$7,"NewPhase",D11)="",0,GETPIVOTDATA("Sum of Diverse Creative Awards",$D$7,"NewPhase",D11))</f>
        <v>0</v>
      </c>
      <c r="K11" s="68">
        <f>IF(GETPIVOTDATA("Sum of Diverse Owner Awards",$D$7,"NewPhase",D11)="",0,GETPIVOTDATA("Sum of Diverse Owner Awards",$D$7,"NewPhase",D11))</f>
        <v>0</v>
      </c>
      <c r="L11" s="68">
        <f>GETPIVOTDATA("Sum of Total Award",$D$7,"NewPhase",I11)</f>
        <v>3305072</v>
      </c>
      <c r="N11" s="66"/>
    </row>
    <row r="12" spans="4:15" x14ac:dyDescent="0.45">
      <c r="D12" s="3" t="s">
        <v>1654</v>
      </c>
      <c r="E12" s="6">
        <v>749508.1</v>
      </c>
      <c r="F12" s="50">
        <v>1731314.68</v>
      </c>
      <c r="G12" s="50">
        <v>5076511.38</v>
      </c>
      <c r="I12" t="str">
        <f>D12</f>
        <v>EDIT</v>
      </c>
      <c r="J12" s="68">
        <f>IF(GETPIVOTDATA("Sum of Diverse Creative Awards",$D$7,"NewPhase",D12)="",0,GETPIVOTDATA("Sum of Diverse Creative Awards",$D$7,"NewPhase",D12))</f>
        <v>749508.1</v>
      </c>
      <c r="K12" s="68">
        <f>IF(GETPIVOTDATA("Sum of Diverse Owner Awards",$D$7,"NewPhase",D12)="",0,GETPIVOTDATA("Sum of Diverse Owner Awards",$D$7,"NewPhase",D12))</f>
        <v>1731314.68</v>
      </c>
      <c r="L12" s="68">
        <f>GETPIVOTDATA("Sum of Total Award",$D$7,"NewPhase",I12)</f>
        <v>5076511.38</v>
      </c>
    </row>
    <row r="13" spans="4:15" x14ac:dyDescent="0.45">
      <c r="D13" s="3" t="s">
        <v>94</v>
      </c>
      <c r="E13" s="6">
        <v>753068.1</v>
      </c>
      <c r="F13" s="50">
        <v>2251413.4299999997</v>
      </c>
      <c r="G13" s="50">
        <v>12023826.91</v>
      </c>
    </row>
    <row r="20" spans="4:7" x14ac:dyDescent="0.45">
      <c r="D20" s="2" t="s">
        <v>93</v>
      </c>
      <c r="E20" t="s">
        <v>1600</v>
      </c>
      <c r="F20" t="s">
        <v>1601</v>
      </c>
      <c r="G20" t="s">
        <v>1655</v>
      </c>
    </row>
    <row r="21" spans="4:7" x14ac:dyDescent="0.45">
      <c r="D21" s="3" t="s">
        <v>74</v>
      </c>
      <c r="E21" s="50">
        <v>6412848.8839999996</v>
      </c>
      <c r="F21" s="50">
        <v>5112659.3310000002</v>
      </c>
      <c r="G21" s="50">
        <v>44005423.575399995</v>
      </c>
    </row>
    <row r="22" spans="4:7" x14ac:dyDescent="0.45">
      <c r="D22" s="3" t="s">
        <v>94</v>
      </c>
      <c r="E22">
        <v>6412848.8839999996</v>
      </c>
      <c r="F22">
        <v>5112659.3310000002</v>
      </c>
      <c r="G22">
        <v>44005423.575399995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17B01-D179-4FBC-B3F5-19AA1C0B1CB6}">
  <sheetPr codeName="Sheet30"/>
  <dimension ref="A1"/>
  <sheetViews>
    <sheetView showGridLines="0" showRowColHeaders="0" topLeftCell="A16" zoomScale="80" zoomScaleNormal="80" workbookViewId="0">
      <selection activeCell="Z32" sqref="Z32"/>
    </sheetView>
  </sheetViews>
  <sheetFormatPr defaultColWidth="9.1328125" defaultRowHeight="14.25" x14ac:dyDescent="0.45"/>
  <cols>
    <col min="1" max="16384" width="9.1328125" style="6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vt:i4>
      </vt:variant>
    </vt:vector>
  </HeadingPairs>
  <TitlesOfParts>
    <vt:vector size="32" baseType="lpstr">
      <vt:lpstr>ChartsDataSheet</vt:lpstr>
      <vt:lpstr>For SanKey Base</vt:lpstr>
      <vt:lpstr>Wmoen Creatives</vt:lpstr>
      <vt:lpstr>RevWomCreat</vt:lpstr>
      <vt:lpstr>New Sankey Pivots</vt:lpstr>
      <vt:lpstr>Sheet11</vt:lpstr>
      <vt:lpstr>Sheet12</vt:lpstr>
      <vt:lpstr>Sheet13</vt:lpstr>
      <vt:lpstr>Sheet8</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For Agency Breakdown</vt:lpstr>
      <vt:lpstr>NewSanKey</vt:lpstr>
      <vt:lpstr>PostCats</vt:lpstr>
      <vt:lpstr>PostCats (3)</vt:lpstr>
      <vt:lpstr>PostCats (2)</vt:lpstr>
      <vt:lpstr>Sheet10</vt:lpstr>
      <vt:lpstr>Sheet14</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2026-05-26T21:03:25Z</dcterms:modified>
</cp:coreProperties>
</file>