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larisse\Desktop\KTH\"/>
    </mc:Choice>
  </mc:AlternateContent>
  <bookViews>
    <workbookView xWindow="0" yWindow="0" windowWidth="10692" windowHeight="7728"/>
  </bookViews>
  <sheets>
    <sheet name="Feuil3" sheetId="3" r:id="rId1"/>
    <sheet name="ScMt02" sheetId="2" r:id="rId2"/>
    <sheet name="GDS020001" sheetId="7" r:id="rId3"/>
    <sheet name="GDS02001" sheetId="8" r:id="rId4"/>
    <sheet name="GDS0201" sheetId="5" r:id="rId5"/>
    <sheet name="GDS0203" sheetId="14" r:id="rId6"/>
    <sheet name="GDS0204" sheetId="11" r:id="rId7"/>
    <sheet name="GDS0204u" sheetId="15" r:id="rId8"/>
    <sheet name="GDS02005" sheetId="9" r:id="rId9"/>
    <sheet name="GDS0205" sheetId="4" r:id="rId10"/>
    <sheet name="GDS02006" sheetId="12" r:id="rId11"/>
    <sheet name="GDS0207" sheetId="10" r:id="rId12"/>
    <sheet name="GDS02008" sheetId="13" r:id="rId13"/>
    <sheet name="GDS02009" sheetId="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3" l="1"/>
  <c r="D8" i="3"/>
  <c r="C8" i="3"/>
  <c r="C11" i="15"/>
  <c r="B11" i="15"/>
  <c r="D11" i="15" s="1"/>
  <c r="J13" i="15"/>
  <c r="AH12" i="15" s="1"/>
  <c r="I13" i="15"/>
  <c r="C13" i="15"/>
  <c r="E13" i="15" s="1"/>
  <c r="B13" i="15"/>
  <c r="D13" i="15" s="1"/>
  <c r="AG12" i="15"/>
  <c r="AF12" i="15"/>
  <c r="AE12" i="15"/>
  <c r="AD12" i="15"/>
  <c r="AA12" i="15"/>
  <c r="Z12" i="15"/>
  <c r="Y12" i="15"/>
  <c r="J12" i="15"/>
  <c r="I12" i="15"/>
  <c r="C12" i="15"/>
  <c r="E12" i="15" s="1"/>
  <c r="B12" i="15"/>
  <c r="D12" i="15" s="1"/>
  <c r="K12" i="15" s="1"/>
  <c r="AI11" i="15" s="1"/>
  <c r="AH11" i="15"/>
  <c r="AG11" i="15"/>
  <c r="AF11" i="15"/>
  <c r="AE11" i="15"/>
  <c r="AD11" i="15"/>
  <c r="AA11" i="15"/>
  <c r="Z11" i="15"/>
  <c r="Y11" i="15"/>
  <c r="J11" i="15"/>
  <c r="I11" i="15"/>
  <c r="E11" i="15"/>
  <c r="AH10" i="15"/>
  <c r="AG10" i="15"/>
  <c r="AF10" i="15"/>
  <c r="AE10" i="15"/>
  <c r="AD10" i="15"/>
  <c r="AA10" i="15"/>
  <c r="Z10" i="15"/>
  <c r="J10" i="15"/>
  <c r="I10" i="15"/>
  <c r="C10" i="15"/>
  <c r="E10" i="15" s="1"/>
  <c r="B10" i="15"/>
  <c r="D10" i="15" s="1"/>
  <c r="AH9" i="15"/>
  <c r="AG9" i="15"/>
  <c r="AF9" i="15"/>
  <c r="AE9" i="15"/>
  <c r="AD9" i="15"/>
  <c r="AA9" i="15"/>
  <c r="Z9" i="15"/>
  <c r="Y9" i="15"/>
  <c r="J9" i="15"/>
  <c r="I9" i="15"/>
  <c r="AG8" i="15" s="1"/>
  <c r="C9" i="15"/>
  <c r="E9" i="15" s="1"/>
  <c r="M9" i="15" s="1"/>
  <c r="B9" i="15"/>
  <c r="D9" i="15" s="1"/>
  <c r="AH8" i="15"/>
  <c r="AF8" i="15"/>
  <c r="AE8" i="15"/>
  <c r="AD8" i="15"/>
  <c r="AA8" i="15"/>
  <c r="Z8" i="15"/>
  <c r="Y8" i="15"/>
  <c r="J8" i="15"/>
  <c r="AH7" i="15" s="1"/>
  <c r="I8" i="15"/>
  <c r="AG7" i="15" s="1"/>
  <c r="C8" i="15"/>
  <c r="E8" i="15" s="1"/>
  <c r="B8" i="15"/>
  <c r="D8" i="15" s="1"/>
  <c r="AF7" i="15"/>
  <c r="AE7" i="15"/>
  <c r="AD7" i="15"/>
  <c r="AA7" i="15"/>
  <c r="Z7" i="15"/>
  <c r="Y7" i="15"/>
  <c r="P7" i="15"/>
  <c r="R7" i="15" s="1"/>
  <c r="O7" i="15"/>
  <c r="Q7" i="15" s="1"/>
  <c r="J7" i="15"/>
  <c r="I7" i="15"/>
  <c r="E7" i="15"/>
  <c r="M7" i="15" s="1"/>
  <c r="D7" i="15"/>
  <c r="L7" i="15" s="1"/>
  <c r="C7" i="15"/>
  <c r="B7" i="15"/>
  <c r="AH6" i="15"/>
  <c r="AF6" i="15"/>
  <c r="AE6" i="15"/>
  <c r="AD6" i="15"/>
  <c r="AA6" i="15"/>
  <c r="Z6" i="15"/>
  <c r="Y6" i="15"/>
  <c r="J6" i="15"/>
  <c r="I6" i="15"/>
  <c r="AG6" i="15" s="1"/>
  <c r="E6" i="15"/>
  <c r="N6" i="15" s="1"/>
  <c r="AJ6" i="15" s="1"/>
  <c r="C6" i="15"/>
  <c r="B6" i="15"/>
  <c r="D5" i="15" s="1"/>
  <c r="AF5" i="15"/>
  <c r="AE5" i="15"/>
  <c r="AD5" i="15"/>
  <c r="AA5" i="15"/>
  <c r="Z5" i="15"/>
  <c r="Y5" i="15"/>
  <c r="J5" i="15"/>
  <c r="AH5" i="15" s="1"/>
  <c r="I5" i="15"/>
  <c r="AG5" i="15" s="1"/>
  <c r="C5" i="15"/>
  <c r="E5" i="15" s="1"/>
  <c r="B5" i="15"/>
  <c r="D6" i="15" s="1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U3" i="15"/>
  <c r="I3" i="15"/>
  <c r="U4" i="15" s="1"/>
  <c r="H3" i="15"/>
  <c r="T5" i="15" s="1"/>
  <c r="G3" i="15"/>
  <c r="S4" i="15" s="1"/>
  <c r="F3" i="15"/>
  <c r="S2" i="15" s="1"/>
  <c r="V2" i="15"/>
  <c r="M6" i="15" l="1"/>
  <c r="L10" i="15"/>
  <c r="K10" i="15"/>
  <c r="AI9" i="15" s="1"/>
  <c r="L11" i="15"/>
  <c r="K11" i="15"/>
  <c r="AI10" i="15" s="1"/>
  <c r="K7" i="15"/>
  <c r="T3" i="15"/>
  <c r="U2" i="15"/>
  <c r="T4" i="15"/>
  <c r="AB7" i="15"/>
  <c r="L8" i="15"/>
  <c r="K8" i="15"/>
  <c r="AI7" i="15" s="1"/>
  <c r="S5" i="15"/>
  <c r="V3" i="15"/>
  <c r="AB6" i="15"/>
  <c r="K6" i="15"/>
  <c r="AI6" i="15" s="1"/>
  <c r="L6" i="15"/>
  <c r="N8" i="15"/>
  <c r="AJ7" i="15" s="1"/>
  <c r="AC7" i="15"/>
  <c r="M8" i="15"/>
  <c r="AC5" i="15"/>
  <c r="E3" i="15"/>
  <c r="X3" i="15" s="1"/>
  <c r="N5" i="15"/>
  <c r="M5" i="15"/>
  <c r="K5" i="15"/>
  <c r="AB5" i="15"/>
  <c r="L5" i="15"/>
  <c r="D3" i="15"/>
  <c r="X2" i="15" s="1"/>
  <c r="AB8" i="15"/>
  <c r="L9" i="15"/>
  <c r="K9" i="15"/>
  <c r="AI8" i="15" s="1"/>
  <c r="AC6" i="15"/>
  <c r="N7" i="15"/>
  <c r="AC8" i="15"/>
  <c r="N9" i="15"/>
  <c r="AJ8" i="15" s="1"/>
  <c r="AB9" i="15"/>
  <c r="M10" i="15"/>
  <c r="AB10" i="15"/>
  <c r="M11" i="15"/>
  <c r="L12" i="15"/>
  <c r="K13" i="15"/>
  <c r="AI12" i="15" s="1"/>
  <c r="AC9" i="15"/>
  <c r="N10" i="15"/>
  <c r="AJ9" i="15" s="1"/>
  <c r="AC10" i="15"/>
  <c r="N11" i="15"/>
  <c r="AJ10" i="15" s="1"/>
  <c r="AB11" i="15"/>
  <c r="M12" i="15"/>
  <c r="L13" i="15"/>
  <c r="AC11" i="15"/>
  <c r="N12" i="15"/>
  <c r="AJ11" i="15" s="1"/>
  <c r="AB12" i="15"/>
  <c r="M13" i="15"/>
  <c r="J3" i="15"/>
  <c r="V5" i="15" s="1"/>
  <c r="AC12" i="15"/>
  <c r="N13" i="15"/>
  <c r="AJ12" i="15" s="1"/>
  <c r="L9" i="3"/>
  <c r="D9" i="3"/>
  <c r="C9" i="3"/>
  <c r="J13" i="14"/>
  <c r="I13" i="14"/>
  <c r="C13" i="14"/>
  <c r="E13" i="14" s="1"/>
  <c r="B13" i="14"/>
  <c r="D13" i="14" s="1"/>
  <c r="K13" i="14" s="1"/>
  <c r="AI12" i="14" s="1"/>
  <c r="AH12" i="14"/>
  <c r="AG12" i="14"/>
  <c r="AF12" i="14"/>
  <c r="AE12" i="14"/>
  <c r="AD12" i="14"/>
  <c r="AA12" i="14"/>
  <c r="Z12" i="14"/>
  <c r="Y12" i="14"/>
  <c r="J12" i="14"/>
  <c r="I12" i="14"/>
  <c r="AG11" i="14" s="1"/>
  <c r="C12" i="14"/>
  <c r="E12" i="14" s="1"/>
  <c r="B12" i="14"/>
  <c r="D12" i="14" s="1"/>
  <c r="AH11" i="14"/>
  <c r="AF11" i="14"/>
  <c r="AE11" i="14"/>
  <c r="AD11" i="14"/>
  <c r="AA11" i="14"/>
  <c r="Z11" i="14"/>
  <c r="Y11" i="14"/>
  <c r="J11" i="14"/>
  <c r="AH10" i="14" s="1"/>
  <c r="I11" i="14"/>
  <c r="AG10" i="14" s="1"/>
  <c r="C11" i="14"/>
  <c r="E11" i="14" s="1"/>
  <c r="M11" i="14" s="1"/>
  <c r="B11" i="14"/>
  <c r="D11" i="14" s="1"/>
  <c r="AF10" i="14"/>
  <c r="AE10" i="14"/>
  <c r="AD10" i="14"/>
  <c r="AA10" i="14"/>
  <c r="Z10" i="14"/>
  <c r="J10" i="14"/>
  <c r="AH9" i="14" s="1"/>
  <c r="I10" i="14"/>
  <c r="AG9" i="14" s="1"/>
  <c r="C10" i="14"/>
  <c r="E10" i="14" s="1"/>
  <c r="M10" i="14" s="1"/>
  <c r="B10" i="14"/>
  <c r="D10" i="14" s="1"/>
  <c r="AF9" i="14"/>
  <c r="AE9" i="14"/>
  <c r="AD9" i="14"/>
  <c r="AA9" i="14"/>
  <c r="Z9" i="14"/>
  <c r="Y9" i="14"/>
  <c r="J9" i="14"/>
  <c r="AH8" i="14" s="1"/>
  <c r="I9" i="14"/>
  <c r="C9" i="14"/>
  <c r="E9" i="14" s="1"/>
  <c r="B9" i="14"/>
  <c r="D9" i="14" s="1"/>
  <c r="AG8" i="14"/>
  <c r="AF8" i="14"/>
  <c r="AE8" i="14"/>
  <c r="AD8" i="14"/>
  <c r="AA8" i="14"/>
  <c r="Z8" i="14"/>
  <c r="Y8" i="14"/>
  <c r="J8" i="14"/>
  <c r="I8" i="14"/>
  <c r="C8" i="14"/>
  <c r="E8" i="14" s="1"/>
  <c r="B8" i="14"/>
  <c r="D8" i="14" s="1"/>
  <c r="AB7" i="14" s="1"/>
  <c r="AH7" i="14"/>
  <c r="AG7" i="14"/>
  <c r="AF7" i="14"/>
  <c r="AE7" i="14"/>
  <c r="AD7" i="14"/>
  <c r="AA7" i="14"/>
  <c r="Z7" i="14"/>
  <c r="Y7" i="14"/>
  <c r="P7" i="14"/>
  <c r="R7" i="14" s="1"/>
  <c r="O7" i="14"/>
  <c r="Q7" i="14" s="1"/>
  <c r="J7" i="14"/>
  <c r="I7" i="14"/>
  <c r="E7" i="14"/>
  <c r="N7" i="14" s="1"/>
  <c r="D7" i="14"/>
  <c r="L7" i="14" s="1"/>
  <c r="C7" i="14"/>
  <c r="B7" i="14"/>
  <c r="AH6" i="14"/>
  <c r="AG6" i="14"/>
  <c r="AF6" i="14"/>
  <c r="AE6" i="14"/>
  <c r="AD6" i="14"/>
  <c r="AA6" i="14"/>
  <c r="Z6" i="14"/>
  <c r="Y6" i="14"/>
  <c r="J6" i="14"/>
  <c r="I6" i="14"/>
  <c r="C6" i="14"/>
  <c r="E6" i="14" s="1"/>
  <c r="B6" i="14"/>
  <c r="D5" i="14" s="1"/>
  <c r="AF5" i="14"/>
  <c r="AE5" i="14"/>
  <c r="AD5" i="14"/>
  <c r="AA5" i="14"/>
  <c r="Z5" i="14"/>
  <c r="Y5" i="14"/>
  <c r="T5" i="14"/>
  <c r="S5" i="14" s="1"/>
  <c r="J5" i="14"/>
  <c r="AH5" i="14" s="1"/>
  <c r="I5" i="14"/>
  <c r="AG5" i="14" s="1"/>
  <c r="C5" i="14"/>
  <c r="E5" i="14" s="1"/>
  <c r="AC5" i="14" s="1"/>
  <c r="B5" i="14"/>
  <c r="D6" i="14" s="1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V3" i="14"/>
  <c r="U3" i="14"/>
  <c r="H3" i="14"/>
  <c r="G3" i="14"/>
  <c r="S4" i="14" s="1"/>
  <c r="F3" i="14"/>
  <c r="S2" i="14" s="1"/>
  <c r="V2" i="14"/>
  <c r="S7" i="15" l="1" a="1"/>
  <c r="T10" i="15" s="1"/>
  <c r="M3" i="15"/>
  <c r="L3" i="15"/>
  <c r="N3" i="15"/>
  <c r="AJ5" i="15"/>
  <c r="K3" i="15"/>
  <c r="AI5" i="15"/>
  <c r="K12" i="14"/>
  <c r="AI11" i="14" s="1"/>
  <c r="L12" i="14"/>
  <c r="K7" i="14"/>
  <c r="M7" i="14"/>
  <c r="AB6" i="14"/>
  <c r="L6" i="14"/>
  <c r="K5" i="14"/>
  <c r="D3" i="14"/>
  <c r="X2" i="14" s="1"/>
  <c r="AB5" i="14"/>
  <c r="L5" i="14"/>
  <c r="M9" i="14"/>
  <c r="AC8" i="14"/>
  <c r="N9" i="14"/>
  <c r="AJ8" i="14" s="1"/>
  <c r="N6" i="14"/>
  <c r="AJ6" i="14" s="1"/>
  <c r="M6" i="14"/>
  <c r="E3" i="14"/>
  <c r="X3" i="14" s="1"/>
  <c r="AC6" i="14"/>
  <c r="L10" i="14"/>
  <c r="K10" i="14"/>
  <c r="AI9" i="14" s="1"/>
  <c r="AB9" i="14"/>
  <c r="T3" i="14"/>
  <c r="N8" i="14"/>
  <c r="AJ7" i="14" s="1"/>
  <c r="AC7" i="14"/>
  <c r="M8" i="14"/>
  <c r="AB8" i="14"/>
  <c r="L9" i="14"/>
  <c r="K9" i="14"/>
  <c r="AI8" i="14" s="1"/>
  <c r="U2" i="14"/>
  <c r="T4" i="14"/>
  <c r="L11" i="14"/>
  <c r="K11" i="14"/>
  <c r="AI10" i="14" s="1"/>
  <c r="AB10" i="14"/>
  <c r="M5" i="14"/>
  <c r="AC9" i="14"/>
  <c r="N10" i="14"/>
  <c r="AJ9" i="14" s="1"/>
  <c r="AC10" i="14"/>
  <c r="N11" i="14"/>
  <c r="AJ10" i="14" s="1"/>
  <c r="AB11" i="14"/>
  <c r="M12" i="14"/>
  <c r="L13" i="14"/>
  <c r="I3" i="14"/>
  <c r="U4" i="14" s="1"/>
  <c r="N5" i="14"/>
  <c r="AC11" i="14"/>
  <c r="N12" i="14"/>
  <c r="AJ11" i="14" s="1"/>
  <c r="AB12" i="14"/>
  <c r="M13" i="14"/>
  <c r="J3" i="14"/>
  <c r="V5" i="14" s="1"/>
  <c r="AC12" i="14"/>
  <c r="N13" i="14"/>
  <c r="AJ12" i="14" s="1"/>
  <c r="K6" i="14"/>
  <c r="AI6" i="14" s="1"/>
  <c r="K8" i="14"/>
  <c r="AI7" i="14" s="1"/>
  <c r="L8" i="14"/>
  <c r="N12" i="3"/>
  <c r="M12" i="3"/>
  <c r="L12" i="3"/>
  <c r="H12" i="3"/>
  <c r="G12" i="3"/>
  <c r="F12" i="3"/>
  <c r="E12" i="3"/>
  <c r="D12" i="3"/>
  <c r="C12" i="3"/>
  <c r="C11" i="13"/>
  <c r="B11" i="13"/>
  <c r="D11" i="13"/>
  <c r="J13" i="13"/>
  <c r="I13" i="13"/>
  <c r="C13" i="13"/>
  <c r="E13" i="13" s="1"/>
  <c r="B13" i="13"/>
  <c r="D13" i="13" s="1"/>
  <c r="K13" i="13" s="1"/>
  <c r="AI12" i="13" s="1"/>
  <c r="AH12" i="13"/>
  <c r="AG12" i="13"/>
  <c r="AF12" i="13"/>
  <c r="AE12" i="13"/>
  <c r="AD12" i="13"/>
  <c r="AA12" i="13"/>
  <c r="Z12" i="13"/>
  <c r="Y12" i="13"/>
  <c r="J12" i="13"/>
  <c r="I12" i="13"/>
  <c r="AG11" i="13" s="1"/>
  <c r="C12" i="13"/>
  <c r="E12" i="13" s="1"/>
  <c r="B12" i="13"/>
  <c r="D12" i="13" s="1"/>
  <c r="AH11" i="13"/>
  <c r="AF11" i="13"/>
  <c r="AE11" i="13"/>
  <c r="AD11" i="13"/>
  <c r="AA11" i="13"/>
  <c r="Z11" i="13"/>
  <c r="Y11" i="13"/>
  <c r="J11" i="13"/>
  <c r="AH10" i="13" s="1"/>
  <c r="I11" i="13"/>
  <c r="AG10" i="13" s="1"/>
  <c r="E11" i="13"/>
  <c r="AF10" i="13"/>
  <c r="AE10" i="13"/>
  <c r="AD10" i="13"/>
  <c r="AA10" i="13"/>
  <c r="Z10" i="13"/>
  <c r="J10" i="13"/>
  <c r="AH9" i="13" s="1"/>
  <c r="I10" i="13"/>
  <c r="C10" i="13"/>
  <c r="E10" i="13" s="1"/>
  <c r="B10" i="13"/>
  <c r="D10" i="13" s="1"/>
  <c r="AG9" i="13"/>
  <c r="AF9" i="13"/>
  <c r="AE9" i="13"/>
  <c r="AD9" i="13"/>
  <c r="AA9" i="13"/>
  <c r="Z9" i="13"/>
  <c r="Y9" i="13"/>
  <c r="J9" i="13"/>
  <c r="I9" i="13"/>
  <c r="C9" i="13"/>
  <c r="E9" i="13" s="1"/>
  <c r="B9" i="13"/>
  <c r="D9" i="13" s="1"/>
  <c r="AB8" i="13" s="1"/>
  <c r="AH8" i="13"/>
  <c r="AG8" i="13"/>
  <c r="AF8" i="13"/>
  <c r="AE8" i="13"/>
  <c r="AD8" i="13"/>
  <c r="AA8" i="13"/>
  <c r="Z8" i="13"/>
  <c r="Y8" i="13"/>
  <c r="J8" i="13"/>
  <c r="I8" i="13"/>
  <c r="AG7" i="13" s="1"/>
  <c r="D8" i="13"/>
  <c r="C8" i="13"/>
  <c r="E8" i="13" s="1"/>
  <c r="N8" i="13" s="1"/>
  <c r="AJ7" i="13" s="1"/>
  <c r="B8" i="13"/>
  <c r="AH7" i="13"/>
  <c r="AF7" i="13"/>
  <c r="AE7" i="13"/>
  <c r="AD7" i="13"/>
  <c r="AA7" i="13"/>
  <c r="Z7" i="13"/>
  <c r="Y7" i="13"/>
  <c r="P7" i="13"/>
  <c r="R7" i="13" s="1"/>
  <c r="O7" i="13"/>
  <c r="Q7" i="13" s="1"/>
  <c r="J7" i="13"/>
  <c r="I7" i="13"/>
  <c r="E7" i="13"/>
  <c r="M7" i="13" s="1"/>
  <c r="D7" i="13"/>
  <c r="L7" i="13" s="1"/>
  <c r="C7" i="13"/>
  <c r="B7" i="13"/>
  <c r="AH6" i="13"/>
  <c r="AF6" i="13"/>
  <c r="AE6" i="13"/>
  <c r="AD6" i="13"/>
  <c r="AA6" i="13"/>
  <c r="Z6" i="13"/>
  <c r="Y6" i="13"/>
  <c r="J6" i="13"/>
  <c r="I6" i="13"/>
  <c r="AG6" i="13" s="1"/>
  <c r="C6" i="13"/>
  <c r="E6" i="13" s="1"/>
  <c r="B6" i="13"/>
  <c r="D5" i="13" s="1"/>
  <c r="AF5" i="13"/>
  <c r="AE5" i="13"/>
  <c r="AD5" i="13"/>
  <c r="AA5" i="13"/>
  <c r="Z5" i="13"/>
  <c r="Y5" i="13"/>
  <c r="T5" i="13"/>
  <c r="S5" i="13" s="1"/>
  <c r="J5" i="13"/>
  <c r="AH5" i="13" s="1"/>
  <c r="I5" i="13"/>
  <c r="AG5" i="13" s="1"/>
  <c r="C5" i="13"/>
  <c r="E5" i="13" s="1"/>
  <c r="AC5" i="13" s="1"/>
  <c r="B5" i="13"/>
  <c r="D6" i="13" s="1"/>
  <c r="AB6" i="13" s="1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J3" i="13"/>
  <c r="V5" i="13" s="1"/>
  <c r="H3" i="13"/>
  <c r="V2" i="13" s="1"/>
  <c r="G3" i="13"/>
  <c r="U3" i="13" s="1"/>
  <c r="F3" i="13"/>
  <c r="S2" i="13"/>
  <c r="N13" i="3"/>
  <c r="M13" i="3"/>
  <c r="K13" i="3" s="1"/>
  <c r="L13" i="3"/>
  <c r="H13" i="3"/>
  <c r="G13" i="3"/>
  <c r="F13" i="3"/>
  <c r="E13" i="3"/>
  <c r="D13" i="3"/>
  <c r="C13" i="3"/>
  <c r="B11" i="12"/>
  <c r="C11" i="12"/>
  <c r="E11" i="12" s="1"/>
  <c r="B12" i="12"/>
  <c r="D12" i="12" s="1"/>
  <c r="J13" i="12"/>
  <c r="I13" i="12"/>
  <c r="C13" i="12"/>
  <c r="E13" i="12" s="1"/>
  <c r="M13" i="12" s="1"/>
  <c r="B13" i="12"/>
  <c r="D13" i="12" s="1"/>
  <c r="AH12" i="12"/>
  <c r="AG12" i="12"/>
  <c r="AF12" i="12"/>
  <c r="AE12" i="12"/>
  <c r="AD12" i="12"/>
  <c r="AA12" i="12"/>
  <c r="Z12" i="12"/>
  <c r="Y12" i="12"/>
  <c r="J12" i="12"/>
  <c r="I12" i="12"/>
  <c r="AG11" i="12" s="1"/>
  <c r="C12" i="12"/>
  <c r="E12" i="12" s="1"/>
  <c r="AH11" i="12"/>
  <c r="AF11" i="12"/>
  <c r="AE11" i="12"/>
  <c r="AD11" i="12"/>
  <c r="AA11" i="12"/>
  <c r="Z11" i="12"/>
  <c r="Y11" i="12"/>
  <c r="J11" i="12"/>
  <c r="AH10" i="12" s="1"/>
  <c r="I11" i="12"/>
  <c r="AG10" i="12" s="1"/>
  <c r="D11" i="12"/>
  <c r="AF10" i="12"/>
  <c r="AE10" i="12"/>
  <c r="AD10" i="12"/>
  <c r="AA10" i="12"/>
  <c r="Z10" i="12"/>
  <c r="J10" i="12"/>
  <c r="AH9" i="12" s="1"/>
  <c r="I10" i="12"/>
  <c r="AG9" i="12" s="1"/>
  <c r="C10" i="12"/>
  <c r="E10" i="12" s="1"/>
  <c r="B10" i="12"/>
  <c r="D10" i="12" s="1"/>
  <c r="AF9" i="12"/>
  <c r="AE9" i="12"/>
  <c r="AD9" i="12"/>
  <c r="AA9" i="12"/>
  <c r="Z9" i="12"/>
  <c r="Y9" i="12"/>
  <c r="J9" i="12"/>
  <c r="AH8" i="12" s="1"/>
  <c r="I9" i="12"/>
  <c r="C9" i="12"/>
  <c r="E9" i="12" s="1"/>
  <c r="B9" i="12"/>
  <c r="D9" i="12" s="1"/>
  <c r="AB8" i="12" s="1"/>
  <c r="AG8" i="12"/>
  <c r="AF8" i="12"/>
  <c r="AE8" i="12"/>
  <c r="AD8" i="12"/>
  <c r="AA8" i="12"/>
  <c r="Z8" i="12"/>
  <c r="Y8" i="12"/>
  <c r="J8" i="12"/>
  <c r="I8" i="12"/>
  <c r="AG7" i="12" s="1"/>
  <c r="C8" i="12"/>
  <c r="E8" i="12" s="1"/>
  <c r="N8" i="12" s="1"/>
  <c r="AJ7" i="12" s="1"/>
  <c r="B8" i="12"/>
  <c r="D8" i="12" s="1"/>
  <c r="AH7" i="12"/>
  <c r="AF7" i="12"/>
  <c r="AE7" i="12"/>
  <c r="AD7" i="12"/>
  <c r="AA7" i="12"/>
  <c r="Z7" i="12"/>
  <c r="Y7" i="12"/>
  <c r="P7" i="12"/>
  <c r="R7" i="12" s="1"/>
  <c r="O7" i="12"/>
  <c r="Q7" i="12" s="1"/>
  <c r="J7" i="12"/>
  <c r="I7" i="12"/>
  <c r="E7" i="12"/>
  <c r="M7" i="12" s="1"/>
  <c r="D7" i="12"/>
  <c r="L7" i="12" s="1"/>
  <c r="C7" i="12"/>
  <c r="B7" i="12"/>
  <c r="AH6" i="12"/>
  <c r="AF6" i="12"/>
  <c r="AE6" i="12"/>
  <c r="AD6" i="12"/>
  <c r="AA6" i="12"/>
  <c r="Z6" i="12"/>
  <c r="Y6" i="12"/>
  <c r="J6" i="12"/>
  <c r="I6" i="12"/>
  <c r="AG6" i="12" s="1"/>
  <c r="C6" i="12"/>
  <c r="E6" i="12" s="1"/>
  <c r="B6" i="12"/>
  <c r="D5" i="12" s="1"/>
  <c r="AF5" i="12"/>
  <c r="AE5" i="12"/>
  <c r="AD5" i="12"/>
  <c r="AA5" i="12"/>
  <c r="Z5" i="12"/>
  <c r="Y5" i="12"/>
  <c r="V5" i="12"/>
  <c r="T5" i="12"/>
  <c r="S5" i="12" s="1"/>
  <c r="J5" i="12"/>
  <c r="AH5" i="12" s="1"/>
  <c r="I5" i="12"/>
  <c r="AG5" i="12" s="1"/>
  <c r="C5" i="12"/>
  <c r="E5" i="12" s="1"/>
  <c r="B5" i="12"/>
  <c r="D6" i="12" s="1"/>
  <c r="AB6" i="12" s="1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J3" i="12"/>
  <c r="H3" i="12"/>
  <c r="V2" i="12" s="1"/>
  <c r="G3" i="12"/>
  <c r="S4" i="12" s="1"/>
  <c r="F3" i="12"/>
  <c r="S2" i="12"/>
  <c r="L7" i="3"/>
  <c r="D7" i="3"/>
  <c r="C7" i="3"/>
  <c r="J13" i="11"/>
  <c r="AH12" i="11" s="1"/>
  <c r="I13" i="11"/>
  <c r="AG12" i="11" s="1"/>
  <c r="C13" i="11"/>
  <c r="E13" i="11" s="1"/>
  <c r="B13" i="11"/>
  <c r="D13" i="11" s="1"/>
  <c r="AF12" i="11"/>
  <c r="AE12" i="11"/>
  <c r="AD12" i="11"/>
  <c r="AA12" i="11"/>
  <c r="Z12" i="11"/>
  <c r="Y12" i="11"/>
  <c r="J12" i="11"/>
  <c r="AH11" i="11" s="1"/>
  <c r="I12" i="11"/>
  <c r="AG11" i="11" s="1"/>
  <c r="C12" i="11"/>
  <c r="E12" i="11" s="1"/>
  <c r="B12" i="11"/>
  <c r="D12" i="11" s="1"/>
  <c r="K12" i="11" s="1"/>
  <c r="AI11" i="11" s="1"/>
  <c r="AF11" i="11"/>
  <c r="AE11" i="11"/>
  <c r="AD11" i="11"/>
  <c r="AA11" i="11"/>
  <c r="Z11" i="11"/>
  <c r="Y11" i="11"/>
  <c r="J11" i="11"/>
  <c r="AH10" i="11" s="1"/>
  <c r="I11" i="11"/>
  <c r="C11" i="11"/>
  <c r="E11" i="11" s="1"/>
  <c r="B11" i="11"/>
  <c r="D11" i="11" s="1"/>
  <c r="AG10" i="11"/>
  <c r="AF10" i="11"/>
  <c r="AE10" i="11"/>
  <c r="AD10" i="11"/>
  <c r="AA10" i="11"/>
  <c r="Z10" i="11"/>
  <c r="J10" i="11"/>
  <c r="AH9" i="11" s="1"/>
  <c r="I10" i="11"/>
  <c r="D10" i="11"/>
  <c r="L10" i="11" s="1"/>
  <c r="C10" i="11"/>
  <c r="E10" i="11" s="1"/>
  <c r="B10" i="11"/>
  <c r="AG9" i="11"/>
  <c r="AF9" i="11"/>
  <c r="AE9" i="11"/>
  <c r="AD9" i="11"/>
  <c r="AA9" i="11"/>
  <c r="Z9" i="11"/>
  <c r="Y9" i="11"/>
  <c r="J9" i="11"/>
  <c r="I9" i="11"/>
  <c r="C9" i="11"/>
  <c r="E9" i="11" s="1"/>
  <c r="M9" i="11" s="1"/>
  <c r="B9" i="11"/>
  <c r="D9" i="11" s="1"/>
  <c r="AH8" i="11"/>
  <c r="AG8" i="11"/>
  <c r="AF8" i="11"/>
  <c r="AE8" i="11"/>
  <c r="AD8" i="11"/>
  <c r="AA8" i="11"/>
  <c r="Z8" i="11"/>
  <c r="Y8" i="11"/>
  <c r="J8" i="11"/>
  <c r="I8" i="11"/>
  <c r="C8" i="11"/>
  <c r="E8" i="11" s="1"/>
  <c r="B8" i="11"/>
  <c r="D8" i="11" s="1"/>
  <c r="AH7" i="11"/>
  <c r="AG7" i="11"/>
  <c r="AF7" i="11"/>
  <c r="AE7" i="11"/>
  <c r="AD7" i="11"/>
  <c r="AA7" i="11"/>
  <c r="Z7" i="11"/>
  <c r="Y7" i="11"/>
  <c r="P7" i="11"/>
  <c r="R7" i="11" s="1"/>
  <c r="O7" i="11"/>
  <c r="Q7" i="11" s="1"/>
  <c r="J7" i="11"/>
  <c r="I7" i="11"/>
  <c r="E7" i="11"/>
  <c r="N7" i="11" s="1"/>
  <c r="D7" i="11"/>
  <c r="L7" i="11" s="1"/>
  <c r="C7" i="11"/>
  <c r="B7" i="11"/>
  <c r="AH6" i="11"/>
  <c r="AG6" i="11"/>
  <c r="AF6" i="11"/>
  <c r="AE6" i="11"/>
  <c r="AD6" i="11"/>
  <c r="AA6" i="11"/>
  <c r="Z6" i="11"/>
  <c r="Y6" i="11"/>
  <c r="J6" i="11"/>
  <c r="I6" i="11"/>
  <c r="C6" i="11"/>
  <c r="E6" i="11" s="1"/>
  <c r="B6" i="11"/>
  <c r="D5" i="11" s="1"/>
  <c r="AF5" i="11"/>
  <c r="AE5" i="11"/>
  <c r="AD5" i="11"/>
  <c r="AA5" i="11"/>
  <c r="Z5" i="11"/>
  <c r="Y5" i="11"/>
  <c r="J5" i="11"/>
  <c r="AH5" i="11" s="1"/>
  <c r="I5" i="11"/>
  <c r="AG5" i="11" s="1"/>
  <c r="C5" i="11"/>
  <c r="E5" i="11" s="1"/>
  <c r="AC5" i="11" s="1"/>
  <c r="B5" i="11"/>
  <c r="D6" i="11" s="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U3" i="11"/>
  <c r="H3" i="11"/>
  <c r="T5" i="11" s="1"/>
  <c r="G3" i="11"/>
  <c r="S4" i="11" s="1"/>
  <c r="F3" i="11"/>
  <c r="S2" i="11" s="1"/>
  <c r="V2" i="11"/>
  <c r="C16" i="3"/>
  <c r="C11" i="3"/>
  <c r="C15" i="3"/>
  <c r="C6" i="3"/>
  <c r="C10" i="3"/>
  <c r="C14" i="3"/>
  <c r="C5" i="3"/>
  <c r="N5" i="3"/>
  <c r="M5" i="3"/>
  <c r="L5" i="3"/>
  <c r="H5" i="3"/>
  <c r="G5" i="3"/>
  <c r="F5" i="3"/>
  <c r="E5" i="3"/>
  <c r="D5" i="3"/>
  <c r="D11" i="3"/>
  <c r="L11" i="3"/>
  <c r="C11" i="10"/>
  <c r="E11" i="10" s="1"/>
  <c r="B11" i="10"/>
  <c r="D11" i="10" s="1"/>
  <c r="J13" i="10"/>
  <c r="I13" i="10"/>
  <c r="C13" i="10"/>
  <c r="E13" i="10" s="1"/>
  <c r="M13" i="10" s="1"/>
  <c r="B13" i="10"/>
  <c r="D13" i="10" s="1"/>
  <c r="AH12" i="10"/>
  <c r="AG12" i="10"/>
  <c r="AF12" i="10"/>
  <c r="AE12" i="10"/>
  <c r="AD12" i="10"/>
  <c r="AA12" i="10"/>
  <c r="Z12" i="10"/>
  <c r="Y12" i="10"/>
  <c r="J12" i="10"/>
  <c r="AH11" i="10" s="1"/>
  <c r="I12" i="10"/>
  <c r="AG11" i="10" s="1"/>
  <c r="C12" i="10"/>
  <c r="E12" i="10" s="1"/>
  <c r="B12" i="10"/>
  <c r="D12" i="10" s="1"/>
  <c r="AF11" i="10"/>
  <c r="AE11" i="10"/>
  <c r="AD11" i="10"/>
  <c r="AA11" i="10"/>
  <c r="Z11" i="10"/>
  <c r="Y11" i="10"/>
  <c r="J11" i="10"/>
  <c r="AH10" i="10" s="1"/>
  <c r="I11" i="10"/>
  <c r="AG10" i="10" s="1"/>
  <c r="AF10" i="10"/>
  <c r="AE10" i="10"/>
  <c r="AD10" i="10"/>
  <c r="AA10" i="10"/>
  <c r="Z10" i="10"/>
  <c r="J10" i="10"/>
  <c r="AH9" i="10" s="1"/>
  <c r="I10" i="10"/>
  <c r="AG9" i="10" s="1"/>
  <c r="C10" i="10"/>
  <c r="E10" i="10" s="1"/>
  <c r="B10" i="10"/>
  <c r="D10" i="10" s="1"/>
  <c r="AF9" i="10"/>
  <c r="AE9" i="10"/>
  <c r="AD9" i="10"/>
  <c r="AA9" i="10"/>
  <c r="Z9" i="10"/>
  <c r="Y9" i="10"/>
  <c r="J9" i="10"/>
  <c r="AH8" i="10" s="1"/>
  <c r="I9" i="10"/>
  <c r="C9" i="10"/>
  <c r="E9" i="10" s="1"/>
  <c r="B9" i="10"/>
  <c r="D9" i="10" s="1"/>
  <c r="AB8" i="10" s="1"/>
  <c r="AG8" i="10"/>
  <c r="AF8" i="10"/>
  <c r="AE8" i="10"/>
  <c r="AD8" i="10"/>
  <c r="AA8" i="10"/>
  <c r="Z8" i="10"/>
  <c r="Y8" i="10"/>
  <c r="J8" i="10"/>
  <c r="I8" i="10"/>
  <c r="AG7" i="10" s="1"/>
  <c r="C8" i="10"/>
  <c r="E8" i="10" s="1"/>
  <c r="N8" i="10" s="1"/>
  <c r="AJ7" i="10" s="1"/>
  <c r="B8" i="10"/>
  <c r="D8" i="10" s="1"/>
  <c r="AB7" i="10" s="1"/>
  <c r="AH7" i="10"/>
  <c r="AF7" i="10"/>
  <c r="AE7" i="10"/>
  <c r="AD7" i="10"/>
  <c r="AA7" i="10"/>
  <c r="Z7" i="10"/>
  <c r="Y7" i="10"/>
  <c r="P7" i="10"/>
  <c r="R7" i="10" s="1"/>
  <c r="O7" i="10"/>
  <c r="Q7" i="10" s="1"/>
  <c r="J7" i="10"/>
  <c r="I7" i="10"/>
  <c r="E7" i="10"/>
  <c r="M7" i="10" s="1"/>
  <c r="D7" i="10"/>
  <c r="L7" i="10" s="1"/>
  <c r="C7" i="10"/>
  <c r="B7" i="10"/>
  <c r="AH6" i="10"/>
  <c r="AF6" i="10"/>
  <c r="AE6" i="10"/>
  <c r="AD6" i="10"/>
  <c r="AA6" i="10"/>
  <c r="Z6" i="10"/>
  <c r="Y6" i="10"/>
  <c r="J6" i="10"/>
  <c r="I6" i="10"/>
  <c r="AG6" i="10" s="1"/>
  <c r="C6" i="10"/>
  <c r="E6" i="10" s="1"/>
  <c r="B6" i="10"/>
  <c r="D5" i="10" s="1"/>
  <c r="AF5" i="10"/>
  <c r="AE5" i="10"/>
  <c r="AD5" i="10"/>
  <c r="AA5" i="10"/>
  <c r="Z5" i="10"/>
  <c r="Y5" i="10"/>
  <c r="T5" i="10"/>
  <c r="S5" i="10" s="1"/>
  <c r="J5" i="10"/>
  <c r="AH5" i="10" s="1"/>
  <c r="I5" i="10"/>
  <c r="AG5" i="10" s="1"/>
  <c r="C5" i="10"/>
  <c r="E5" i="10" s="1"/>
  <c r="B5" i="10"/>
  <c r="D6" i="10" s="1"/>
  <c r="AB6" i="10" s="1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I3" i="10"/>
  <c r="U4" i="10" s="1"/>
  <c r="H3" i="10"/>
  <c r="G3" i="10"/>
  <c r="S4" i="10" s="1"/>
  <c r="F3" i="10"/>
  <c r="S2" i="10" s="1"/>
  <c r="V2" i="10"/>
  <c r="D14" i="3"/>
  <c r="L14" i="3"/>
  <c r="C11" i="9"/>
  <c r="E11" i="9" s="1"/>
  <c r="M11" i="9" s="1"/>
  <c r="B11" i="9"/>
  <c r="J13" i="9"/>
  <c r="I13" i="9"/>
  <c r="C13" i="9"/>
  <c r="E13" i="9" s="1"/>
  <c r="B13" i="9"/>
  <c r="D13" i="9" s="1"/>
  <c r="K13" i="9" s="1"/>
  <c r="AI12" i="9" s="1"/>
  <c r="AH12" i="9"/>
  <c r="AG12" i="9"/>
  <c r="AF12" i="9"/>
  <c r="AE12" i="9"/>
  <c r="AD12" i="9"/>
  <c r="AA12" i="9"/>
  <c r="Z12" i="9"/>
  <c r="Y12" i="9"/>
  <c r="J12" i="9"/>
  <c r="AH11" i="9" s="1"/>
  <c r="I12" i="9"/>
  <c r="AG11" i="9" s="1"/>
  <c r="C12" i="9"/>
  <c r="E12" i="9" s="1"/>
  <c r="B12" i="9"/>
  <c r="D12" i="9" s="1"/>
  <c r="AF11" i="9"/>
  <c r="AE11" i="9"/>
  <c r="AD11" i="9"/>
  <c r="AA11" i="9"/>
  <c r="Z11" i="9"/>
  <c r="Y11" i="9"/>
  <c r="J11" i="9"/>
  <c r="AH10" i="9" s="1"/>
  <c r="I11" i="9"/>
  <c r="AG10" i="9" s="1"/>
  <c r="D11" i="9"/>
  <c r="AF10" i="9"/>
  <c r="AE10" i="9"/>
  <c r="AD10" i="9"/>
  <c r="AA10" i="9"/>
  <c r="Z10" i="9"/>
  <c r="J10" i="9"/>
  <c r="AH9" i="9" s="1"/>
  <c r="I10" i="9"/>
  <c r="AG9" i="9" s="1"/>
  <c r="C10" i="9"/>
  <c r="E10" i="9" s="1"/>
  <c r="M10" i="9" s="1"/>
  <c r="B10" i="9"/>
  <c r="D10" i="9" s="1"/>
  <c r="AF9" i="9"/>
  <c r="AE9" i="9"/>
  <c r="AD9" i="9"/>
  <c r="AA9" i="9"/>
  <c r="Z9" i="9"/>
  <c r="Y9" i="9"/>
  <c r="J9" i="9"/>
  <c r="AH8" i="9" s="1"/>
  <c r="I9" i="9"/>
  <c r="C9" i="9"/>
  <c r="E9" i="9" s="1"/>
  <c r="B9" i="9"/>
  <c r="D9" i="9" s="1"/>
  <c r="AB8" i="9" s="1"/>
  <c r="AG8" i="9"/>
  <c r="AF8" i="9"/>
  <c r="AE8" i="9"/>
  <c r="AD8" i="9"/>
  <c r="AA8" i="9"/>
  <c r="Z8" i="9"/>
  <c r="Y8" i="9"/>
  <c r="J8" i="9"/>
  <c r="I8" i="9"/>
  <c r="AG7" i="9" s="1"/>
  <c r="D8" i="9"/>
  <c r="AB7" i="9" s="1"/>
  <c r="C8" i="9"/>
  <c r="E8" i="9" s="1"/>
  <c r="N8" i="9" s="1"/>
  <c r="AJ7" i="9" s="1"/>
  <c r="B8" i="9"/>
  <c r="AH7" i="9"/>
  <c r="AF7" i="9"/>
  <c r="AE7" i="9"/>
  <c r="AD7" i="9"/>
  <c r="AA7" i="9"/>
  <c r="Z7" i="9"/>
  <c r="Y7" i="9"/>
  <c r="P7" i="9"/>
  <c r="R7" i="9" s="1"/>
  <c r="O7" i="9"/>
  <c r="Q7" i="9" s="1"/>
  <c r="J7" i="9"/>
  <c r="I7" i="9"/>
  <c r="E7" i="9"/>
  <c r="M7" i="9" s="1"/>
  <c r="D7" i="9"/>
  <c r="L7" i="9" s="1"/>
  <c r="C7" i="9"/>
  <c r="B7" i="9"/>
  <c r="AH6" i="9"/>
  <c r="AF6" i="9"/>
  <c r="AE6" i="9"/>
  <c r="AD6" i="9"/>
  <c r="AA6" i="9"/>
  <c r="Z6" i="9"/>
  <c r="Y6" i="9"/>
  <c r="J6" i="9"/>
  <c r="I6" i="9"/>
  <c r="AG6" i="9" s="1"/>
  <c r="C6" i="9"/>
  <c r="E6" i="9" s="1"/>
  <c r="B6" i="9"/>
  <c r="D5" i="9" s="1"/>
  <c r="AF5" i="9"/>
  <c r="AE5" i="9"/>
  <c r="AD5" i="9"/>
  <c r="AA5" i="9"/>
  <c r="Z5" i="9"/>
  <c r="Y5" i="9"/>
  <c r="T5" i="9"/>
  <c r="S5" i="9" s="1"/>
  <c r="J5" i="9"/>
  <c r="AH5" i="9" s="1"/>
  <c r="I5" i="9"/>
  <c r="AG5" i="9" s="1"/>
  <c r="C5" i="9"/>
  <c r="E5" i="9" s="1"/>
  <c r="B5" i="9"/>
  <c r="D6" i="9" s="1"/>
  <c r="AB6" i="9" s="1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J3" i="9"/>
  <c r="V5" i="9" s="1"/>
  <c r="I3" i="9"/>
  <c r="U4" i="9" s="1"/>
  <c r="H3" i="9"/>
  <c r="G3" i="9"/>
  <c r="U3" i="9" s="1"/>
  <c r="F3" i="9"/>
  <c r="S2" i="9" s="1"/>
  <c r="V2" i="9"/>
  <c r="B11" i="8"/>
  <c r="D11" i="8" s="1"/>
  <c r="L11" i="8" s="1"/>
  <c r="H3" i="8"/>
  <c r="D15" i="3"/>
  <c r="D10" i="3"/>
  <c r="D16" i="3"/>
  <c r="L15" i="3"/>
  <c r="C11" i="8"/>
  <c r="E11" i="8" s="1"/>
  <c r="J13" i="8"/>
  <c r="I13" i="8"/>
  <c r="C13" i="8"/>
  <c r="E13" i="8" s="1"/>
  <c r="M13" i="8" s="1"/>
  <c r="B13" i="8"/>
  <c r="D13" i="8" s="1"/>
  <c r="AH12" i="8"/>
  <c r="AG12" i="8"/>
  <c r="AF12" i="8"/>
  <c r="AE12" i="8"/>
  <c r="AD12" i="8"/>
  <c r="AA12" i="8"/>
  <c r="Z12" i="8"/>
  <c r="Y12" i="8"/>
  <c r="J12" i="8"/>
  <c r="AH11" i="8" s="1"/>
  <c r="I12" i="8"/>
  <c r="AG11" i="8" s="1"/>
  <c r="C12" i="8"/>
  <c r="E12" i="8" s="1"/>
  <c r="B12" i="8"/>
  <c r="D12" i="8" s="1"/>
  <c r="AF11" i="8"/>
  <c r="AE11" i="8"/>
  <c r="AD11" i="8"/>
  <c r="AA11" i="8"/>
  <c r="Z11" i="8"/>
  <c r="Y11" i="8"/>
  <c r="J11" i="8"/>
  <c r="AH10" i="8" s="1"/>
  <c r="I11" i="8"/>
  <c r="AG10" i="8" s="1"/>
  <c r="AF10" i="8"/>
  <c r="AE10" i="8"/>
  <c r="AD10" i="8"/>
  <c r="AA10" i="8"/>
  <c r="Z10" i="8"/>
  <c r="J10" i="8"/>
  <c r="AH9" i="8" s="1"/>
  <c r="I10" i="8"/>
  <c r="AG9" i="8" s="1"/>
  <c r="C10" i="8"/>
  <c r="E10" i="8" s="1"/>
  <c r="B10" i="8"/>
  <c r="D10" i="8" s="1"/>
  <c r="L10" i="8" s="1"/>
  <c r="AF9" i="8"/>
  <c r="AE9" i="8"/>
  <c r="AD9" i="8"/>
  <c r="AA9" i="8"/>
  <c r="Z9" i="8"/>
  <c r="Y9" i="8"/>
  <c r="J9" i="8"/>
  <c r="AH8" i="8" s="1"/>
  <c r="I9" i="8"/>
  <c r="C9" i="8"/>
  <c r="E9" i="8" s="1"/>
  <c r="M9" i="8" s="1"/>
  <c r="B9" i="8"/>
  <c r="D9" i="8" s="1"/>
  <c r="AB8" i="8" s="1"/>
  <c r="AG8" i="8"/>
  <c r="AF8" i="8"/>
  <c r="AE8" i="8"/>
  <c r="AD8" i="8"/>
  <c r="AA8" i="8"/>
  <c r="Z8" i="8"/>
  <c r="Y8" i="8"/>
  <c r="J8" i="8"/>
  <c r="AH7" i="8" s="1"/>
  <c r="I8" i="8"/>
  <c r="AG7" i="8" s="1"/>
  <c r="C8" i="8"/>
  <c r="E8" i="8" s="1"/>
  <c r="N8" i="8" s="1"/>
  <c r="AJ7" i="8" s="1"/>
  <c r="B8" i="8"/>
  <c r="D8" i="8" s="1"/>
  <c r="AB7" i="8" s="1"/>
  <c r="AF7" i="8"/>
  <c r="AE7" i="8"/>
  <c r="AD7" i="8"/>
  <c r="AA7" i="8"/>
  <c r="Z7" i="8"/>
  <c r="Y7" i="8"/>
  <c r="P7" i="8"/>
  <c r="R7" i="8" s="1"/>
  <c r="O7" i="8"/>
  <c r="Q7" i="8" s="1"/>
  <c r="J7" i="8"/>
  <c r="I7" i="8"/>
  <c r="E7" i="8"/>
  <c r="M7" i="8" s="1"/>
  <c r="D7" i="8"/>
  <c r="L7" i="8" s="1"/>
  <c r="C7" i="8"/>
  <c r="B7" i="8"/>
  <c r="AF6" i="8"/>
  <c r="AE6" i="8"/>
  <c r="AD6" i="8"/>
  <c r="AA6" i="8"/>
  <c r="Z6" i="8"/>
  <c r="Y6" i="8"/>
  <c r="J6" i="8"/>
  <c r="AH6" i="8" s="1"/>
  <c r="I6" i="8"/>
  <c r="AG6" i="8" s="1"/>
  <c r="C6" i="8"/>
  <c r="E6" i="8" s="1"/>
  <c r="B6" i="8"/>
  <c r="D5" i="8" s="1"/>
  <c r="AF5" i="8"/>
  <c r="AE5" i="8"/>
  <c r="AD5" i="8"/>
  <c r="AA5" i="8"/>
  <c r="Z5" i="8"/>
  <c r="Y5" i="8"/>
  <c r="T5" i="8"/>
  <c r="S5" i="8" s="1"/>
  <c r="J5" i="8"/>
  <c r="AH5" i="8" s="1"/>
  <c r="I5" i="8"/>
  <c r="AG5" i="8" s="1"/>
  <c r="C5" i="8"/>
  <c r="E5" i="8" s="1"/>
  <c r="B5" i="8"/>
  <c r="D6" i="8" s="1"/>
  <c r="AB6" i="8" s="1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T3" i="8"/>
  <c r="I3" i="8"/>
  <c r="U4" i="8" s="1"/>
  <c r="G3" i="8"/>
  <c r="U3" i="8" s="1"/>
  <c r="F3" i="8"/>
  <c r="V2" i="8"/>
  <c r="S2" i="8"/>
  <c r="L16" i="3"/>
  <c r="J13" i="7"/>
  <c r="I13" i="7"/>
  <c r="C13" i="7"/>
  <c r="E13" i="7" s="1"/>
  <c r="B13" i="7"/>
  <c r="D13" i="7" s="1"/>
  <c r="K13" i="7" s="1"/>
  <c r="AI12" i="7" s="1"/>
  <c r="AH12" i="7"/>
  <c r="AG12" i="7"/>
  <c r="AF12" i="7"/>
  <c r="AE12" i="7"/>
  <c r="AD12" i="7"/>
  <c r="AA12" i="7"/>
  <c r="Z12" i="7"/>
  <c r="Y12" i="7"/>
  <c r="J12" i="7"/>
  <c r="I12" i="7"/>
  <c r="AG11" i="7" s="1"/>
  <c r="C12" i="7"/>
  <c r="E12" i="7" s="1"/>
  <c r="B12" i="7"/>
  <c r="D12" i="7" s="1"/>
  <c r="AH11" i="7"/>
  <c r="AF11" i="7"/>
  <c r="AE11" i="7"/>
  <c r="AD11" i="7"/>
  <c r="AA11" i="7"/>
  <c r="Z11" i="7"/>
  <c r="Y11" i="7"/>
  <c r="J11" i="7"/>
  <c r="AH10" i="7" s="1"/>
  <c r="I11" i="7"/>
  <c r="C11" i="7"/>
  <c r="E11" i="7" s="1"/>
  <c r="B11" i="7"/>
  <c r="D11" i="7" s="1"/>
  <c r="AG10" i="7"/>
  <c r="AF10" i="7"/>
  <c r="AE10" i="7"/>
  <c r="AD10" i="7"/>
  <c r="AA10" i="7"/>
  <c r="Z10" i="7"/>
  <c r="J10" i="7"/>
  <c r="AH9" i="7" s="1"/>
  <c r="I10" i="7"/>
  <c r="C10" i="7"/>
  <c r="E10" i="7" s="1"/>
  <c r="B10" i="7"/>
  <c r="D10" i="7" s="1"/>
  <c r="AG9" i="7"/>
  <c r="AF9" i="7"/>
  <c r="AE9" i="7"/>
  <c r="AD9" i="7"/>
  <c r="AA9" i="7"/>
  <c r="Z9" i="7"/>
  <c r="Y9" i="7"/>
  <c r="J9" i="7"/>
  <c r="I9" i="7"/>
  <c r="C9" i="7"/>
  <c r="E9" i="7" s="1"/>
  <c r="B9" i="7"/>
  <c r="D9" i="7" s="1"/>
  <c r="AH8" i="7"/>
  <c r="AG8" i="7"/>
  <c r="AF8" i="7"/>
  <c r="AE8" i="7"/>
  <c r="AD8" i="7"/>
  <c r="AA8" i="7"/>
  <c r="Z8" i="7"/>
  <c r="Y8" i="7"/>
  <c r="J8" i="7"/>
  <c r="I8" i="7"/>
  <c r="AG7" i="7" s="1"/>
  <c r="C8" i="7"/>
  <c r="E8" i="7" s="1"/>
  <c r="N8" i="7" s="1"/>
  <c r="AJ7" i="7" s="1"/>
  <c r="B8" i="7"/>
  <c r="D8" i="7" s="1"/>
  <c r="AB7" i="7" s="1"/>
  <c r="AH7" i="7"/>
  <c r="AF7" i="7"/>
  <c r="AE7" i="7"/>
  <c r="AD7" i="7"/>
  <c r="AA7" i="7"/>
  <c r="Z7" i="7"/>
  <c r="Y7" i="7"/>
  <c r="P7" i="7"/>
  <c r="R7" i="7" s="1"/>
  <c r="O7" i="7"/>
  <c r="Q7" i="7" s="1"/>
  <c r="J7" i="7"/>
  <c r="I7" i="7"/>
  <c r="E7" i="7"/>
  <c r="M7" i="7" s="1"/>
  <c r="D7" i="7"/>
  <c r="L7" i="7" s="1"/>
  <c r="C7" i="7"/>
  <c r="B7" i="7"/>
  <c r="AH6" i="7"/>
  <c r="AF6" i="7"/>
  <c r="AE6" i="7"/>
  <c r="AD6" i="7"/>
  <c r="AA6" i="7"/>
  <c r="Z6" i="7"/>
  <c r="Y6" i="7"/>
  <c r="J6" i="7"/>
  <c r="I6" i="7"/>
  <c r="AG6" i="7" s="1"/>
  <c r="C6" i="7"/>
  <c r="E6" i="7" s="1"/>
  <c r="B6" i="7"/>
  <c r="D5" i="7" s="1"/>
  <c r="AF5" i="7"/>
  <c r="AE5" i="7"/>
  <c r="AD5" i="7"/>
  <c r="AA5" i="7"/>
  <c r="Z5" i="7"/>
  <c r="Y5" i="7"/>
  <c r="T5" i="7"/>
  <c r="S5" i="7" s="1"/>
  <c r="J5" i="7"/>
  <c r="AH5" i="7" s="1"/>
  <c r="I5" i="7"/>
  <c r="AG5" i="7" s="1"/>
  <c r="C5" i="7"/>
  <c r="E5" i="7" s="1"/>
  <c r="B5" i="7"/>
  <c r="D6" i="7" s="1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U3" i="7"/>
  <c r="H3" i="7"/>
  <c r="G3" i="7"/>
  <c r="S4" i="7" s="1"/>
  <c r="F3" i="7"/>
  <c r="S2" i="7" s="1"/>
  <c r="V2" i="7"/>
  <c r="U7" i="15" l="1"/>
  <c r="U9" i="15"/>
  <c r="U8" i="15"/>
  <c r="U10" i="15"/>
  <c r="V7" i="15"/>
  <c r="V8" i="15"/>
  <c r="V9" i="15"/>
  <c r="V10" i="15"/>
  <c r="S8" i="15"/>
  <c r="S7" i="15"/>
  <c r="S10" i="15"/>
  <c r="T7" i="15"/>
  <c r="T8" i="15"/>
  <c r="T9" i="15"/>
  <c r="S9" i="15"/>
  <c r="X4" i="15"/>
  <c r="X5" i="15"/>
  <c r="S7" i="14" a="1"/>
  <c r="U10" i="14" s="1"/>
  <c r="J13" i="3"/>
  <c r="I13" i="3" s="1"/>
  <c r="M3" i="14"/>
  <c r="L3" i="14"/>
  <c r="N3" i="14"/>
  <c r="AJ5" i="14"/>
  <c r="K3" i="14"/>
  <c r="AI5" i="14"/>
  <c r="J12" i="3"/>
  <c r="I12" i="3" s="1"/>
  <c r="K12" i="3"/>
  <c r="K7" i="13"/>
  <c r="N7" i="13"/>
  <c r="N6" i="13"/>
  <c r="AJ6" i="13" s="1"/>
  <c r="AC6" i="13"/>
  <c r="L10" i="13"/>
  <c r="AB9" i="13"/>
  <c r="K10" i="13"/>
  <c r="AI9" i="13" s="1"/>
  <c r="M10" i="13"/>
  <c r="N10" i="13"/>
  <c r="AJ9" i="13" s="1"/>
  <c r="AC9" i="13"/>
  <c r="L11" i="13"/>
  <c r="AB10" i="13"/>
  <c r="K11" i="13"/>
  <c r="AI10" i="13" s="1"/>
  <c r="M11" i="13"/>
  <c r="N11" i="13"/>
  <c r="AJ10" i="13" s="1"/>
  <c r="AC10" i="13"/>
  <c r="K12" i="13"/>
  <c r="AI11" i="13" s="1"/>
  <c r="L12" i="13"/>
  <c r="AB11" i="13"/>
  <c r="M9" i="13"/>
  <c r="E3" i="13"/>
  <c r="X3" i="13" s="1"/>
  <c r="N9" i="13"/>
  <c r="AJ8" i="13" s="1"/>
  <c r="AC8" i="13"/>
  <c r="K5" i="13"/>
  <c r="AB5" i="13"/>
  <c r="L5" i="13"/>
  <c r="D3" i="13"/>
  <c r="X2" i="13" s="1"/>
  <c r="M5" i="13"/>
  <c r="M12" i="13"/>
  <c r="L13" i="13"/>
  <c r="I3" i="13"/>
  <c r="U4" i="13" s="1"/>
  <c r="N5" i="13"/>
  <c r="AC11" i="13"/>
  <c r="N12" i="13"/>
  <c r="AJ11" i="13" s="1"/>
  <c r="AB12" i="13"/>
  <c r="M13" i="13"/>
  <c r="AC12" i="13"/>
  <c r="N13" i="13"/>
  <c r="AJ12" i="13" s="1"/>
  <c r="T3" i="13"/>
  <c r="K6" i="13"/>
  <c r="AI6" i="13" s="1"/>
  <c r="K8" i="13"/>
  <c r="AI7" i="13" s="1"/>
  <c r="S4" i="13"/>
  <c r="L6" i="13"/>
  <c r="L8" i="13"/>
  <c r="K9" i="13"/>
  <c r="AI8" i="13" s="1"/>
  <c r="V3" i="13"/>
  <c r="M6" i="13"/>
  <c r="AB7" i="13"/>
  <c r="M8" i="13"/>
  <c r="L9" i="13"/>
  <c r="AC7" i="13"/>
  <c r="N7" i="12"/>
  <c r="N6" i="12"/>
  <c r="AJ6" i="12" s="1"/>
  <c r="AC6" i="12"/>
  <c r="T4" i="12"/>
  <c r="U2" i="12"/>
  <c r="M9" i="12"/>
  <c r="N9" i="12"/>
  <c r="AJ8" i="12" s="1"/>
  <c r="AC8" i="12"/>
  <c r="AC5" i="12"/>
  <c r="E3" i="12"/>
  <c r="X3" i="12" s="1"/>
  <c r="N5" i="12"/>
  <c r="M5" i="12"/>
  <c r="AB12" i="12"/>
  <c r="L13" i="12"/>
  <c r="K13" i="12"/>
  <c r="AI12" i="12" s="1"/>
  <c r="N10" i="12"/>
  <c r="AJ9" i="12" s="1"/>
  <c r="AC9" i="12"/>
  <c r="M10" i="12"/>
  <c r="L11" i="12"/>
  <c r="K11" i="12"/>
  <c r="AI10" i="12" s="1"/>
  <c r="AB10" i="12"/>
  <c r="L10" i="12"/>
  <c r="AB9" i="12"/>
  <c r="K10" i="12"/>
  <c r="AI9" i="12" s="1"/>
  <c r="K5" i="12"/>
  <c r="AB5" i="12"/>
  <c r="D3" i="12"/>
  <c r="X2" i="12" s="1"/>
  <c r="L5" i="12"/>
  <c r="N11" i="12"/>
  <c r="AJ10" i="12" s="1"/>
  <c r="AC10" i="12"/>
  <c r="M11" i="12"/>
  <c r="K12" i="12"/>
  <c r="AI11" i="12" s="1"/>
  <c r="L12" i="12"/>
  <c r="AB11" i="12"/>
  <c r="M12" i="12"/>
  <c r="N12" i="12"/>
  <c r="AJ11" i="12" s="1"/>
  <c r="AC11" i="12"/>
  <c r="I3" i="12"/>
  <c r="U4" i="12" s="1"/>
  <c r="AC12" i="12"/>
  <c r="N13" i="12"/>
  <c r="AJ12" i="12" s="1"/>
  <c r="T3" i="12"/>
  <c r="K6" i="12"/>
  <c r="AI6" i="12" s="1"/>
  <c r="K8" i="12"/>
  <c r="AI7" i="12" s="1"/>
  <c r="U3" i="12"/>
  <c r="L6" i="12"/>
  <c r="K7" i="12"/>
  <c r="L8" i="12"/>
  <c r="K9" i="12"/>
  <c r="AI8" i="12" s="1"/>
  <c r="V3" i="12"/>
  <c r="M6" i="12"/>
  <c r="AB7" i="12"/>
  <c r="M8" i="12"/>
  <c r="L9" i="12"/>
  <c r="AC7" i="12"/>
  <c r="K10" i="11"/>
  <c r="AI9" i="11" s="1"/>
  <c r="M7" i="11"/>
  <c r="L11" i="11"/>
  <c r="K11" i="11"/>
  <c r="AI10" i="11" s="1"/>
  <c r="K7" i="11"/>
  <c r="E3" i="11"/>
  <c r="X3" i="11" s="1"/>
  <c r="N6" i="11"/>
  <c r="AJ6" i="11" s="1"/>
  <c r="M6" i="11"/>
  <c r="AC6" i="11"/>
  <c r="K8" i="11"/>
  <c r="AI7" i="11" s="1"/>
  <c r="AB7" i="11"/>
  <c r="L8" i="11"/>
  <c r="M8" i="11"/>
  <c r="AC7" i="11"/>
  <c r="N8" i="11"/>
  <c r="AJ7" i="11" s="1"/>
  <c r="T3" i="11"/>
  <c r="U2" i="11"/>
  <c r="T4" i="11"/>
  <c r="K6" i="11"/>
  <c r="AI6" i="11" s="1"/>
  <c r="AB6" i="11"/>
  <c r="L6" i="11"/>
  <c r="S5" i="11"/>
  <c r="V3" i="11"/>
  <c r="K9" i="11"/>
  <c r="AI8" i="11" s="1"/>
  <c r="AB8" i="11"/>
  <c r="L9" i="11"/>
  <c r="K5" i="11"/>
  <c r="AB5" i="11"/>
  <c r="D3" i="11"/>
  <c r="X2" i="11" s="1"/>
  <c r="L5" i="11"/>
  <c r="AC8" i="11"/>
  <c r="N9" i="11"/>
  <c r="AJ8" i="11" s="1"/>
  <c r="AB9" i="11"/>
  <c r="M10" i="11"/>
  <c r="AB10" i="11"/>
  <c r="M11" i="11"/>
  <c r="L12" i="11"/>
  <c r="K13" i="11"/>
  <c r="AI12" i="11" s="1"/>
  <c r="M5" i="11"/>
  <c r="AC9" i="11"/>
  <c r="N10" i="11"/>
  <c r="AJ9" i="11" s="1"/>
  <c r="AC10" i="11"/>
  <c r="N11" i="11"/>
  <c r="AJ10" i="11" s="1"/>
  <c r="AB11" i="11"/>
  <c r="M12" i="11"/>
  <c r="L13" i="11"/>
  <c r="I3" i="11"/>
  <c r="U4" i="11" s="1"/>
  <c r="N5" i="11"/>
  <c r="AC11" i="11"/>
  <c r="N12" i="11"/>
  <c r="AJ11" i="11" s="1"/>
  <c r="AB12" i="11"/>
  <c r="M13" i="11"/>
  <c r="J3" i="11"/>
  <c r="V5" i="11" s="1"/>
  <c r="AC12" i="11"/>
  <c r="N13" i="11"/>
  <c r="AJ12" i="11" s="1"/>
  <c r="J5" i="3"/>
  <c r="I5" i="3" s="1"/>
  <c r="K5" i="3"/>
  <c r="N7" i="10"/>
  <c r="N6" i="10"/>
  <c r="AJ6" i="10" s="1"/>
  <c r="M6" i="10"/>
  <c r="AC6" i="10"/>
  <c r="M10" i="10"/>
  <c r="AC9" i="10"/>
  <c r="K7" i="10"/>
  <c r="L10" i="10"/>
  <c r="K10" i="10"/>
  <c r="AI9" i="10" s="1"/>
  <c r="AB9" i="10"/>
  <c r="AB12" i="10"/>
  <c r="L13" i="10"/>
  <c r="K13" i="10"/>
  <c r="AI12" i="10" s="1"/>
  <c r="T3" i="10"/>
  <c r="U2" i="10"/>
  <c r="T4" i="10"/>
  <c r="L11" i="10"/>
  <c r="K11" i="10"/>
  <c r="AI10" i="10" s="1"/>
  <c r="AB10" i="10"/>
  <c r="AC5" i="10"/>
  <c r="E3" i="10"/>
  <c r="X3" i="10" s="1"/>
  <c r="N5" i="10"/>
  <c r="M5" i="10"/>
  <c r="N11" i="10"/>
  <c r="AJ10" i="10" s="1"/>
  <c r="AC10" i="10"/>
  <c r="M11" i="10"/>
  <c r="M9" i="10"/>
  <c r="N9" i="10"/>
  <c r="AJ8" i="10" s="1"/>
  <c r="AC8" i="10"/>
  <c r="K12" i="10"/>
  <c r="AI11" i="10" s="1"/>
  <c r="AB11" i="10"/>
  <c r="L12" i="10"/>
  <c r="K5" i="10"/>
  <c r="AB5" i="10"/>
  <c r="D3" i="10"/>
  <c r="X2" i="10" s="1"/>
  <c r="L5" i="10"/>
  <c r="N12" i="10"/>
  <c r="AJ11" i="10" s="1"/>
  <c r="AC11" i="10"/>
  <c r="M12" i="10"/>
  <c r="N10" i="10"/>
  <c r="AJ9" i="10" s="1"/>
  <c r="J3" i="10"/>
  <c r="V5" i="10" s="1"/>
  <c r="AC12" i="10"/>
  <c r="N13" i="10"/>
  <c r="AJ12" i="10" s="1"/>
  <c r="K6" i="10"/>
  <c r="AI6" i="10" s="1"/>
  <c r="K8" i="10"/>
  <c r="AI7" i="10" s="1"/>
  <c r="U3" i="10"/>
  <c r="L6" i="10"/>
  <c r="L8" i="10"/>
  <c r="K9" i="10"/>
  <c r="AI8" i="10" s="1"/>
  <c r="V3" i="10"/>
  <c r="M8" i="10"/>
  <c r="L9" i="10"/>
  <c r="AC7" i="10"/>
  <c r="K12" i="9"/>
  <c r="AI11" i="9" s="1"/>
  <c r="L12" i="9"/>
  <c r="K5" i="9"/>
  <c r="L5" i="9"/>
  <c r="N6" i="9"/>
  <c r="AJ6" i="9" s="1"/>
  <c r="M6" i="9"/>
  <c r="AC6" i="9"/>
  <c r="N7" i="9"/>
  <c r="K9" i="9"/>
  <c r="AI8" i="9" s="1"/>
  <c r="K7" i="9"/>
  <c r="M9" i="9"/>
  <c r="N9" i="9"/>
  <c r="AJ8" i="9" s="1"/>
  <c r="AC8" i="9"/>
  <c r="T3" i="9"/>
  <c r="L10" i="9"/>
  <c r="K10" i="9"/>
  <c r="AI9" i="9" s="1"/>
  <c r="AB9" i="9"/>
  <c r="N13" i="9"/>
  <c r="AJ12" i="9" s="1"/>
  <c r="AC12" i="9"/>
  <c r="M13" i="9"/>
  <c r="AC5" i="9"/>
  <c r="E3" i="9"/>
  <c r="X3" i="9" s="1"/>
  <c r="N5" i="9"/>
  <c r="M5" i="9"/>
  <c r="AI5" i="9"/>
  <c r="L11" i="9"/>
  <c r="K11" i="9"/>
  <c r="AI10" i="9" s="1"/>
  <c r="AB10" i="9"/>
  <c r="AC9" i="9"/>
  <c r="N10" i="9"/>
  <c r="AJ9" i="9" s="1"/>
  <c r="AC10" i="9"/>
  <c r="N11" i="9"/>
  <c r="AJ10" i="9" s="1"/>
  <c r="AB11" i="9"/>
  <c r="M12" i="9"/>
  <c r="L13" i="9"/>
  <c r="AC11" i="9"/>
  <c r="N12" i="9"/>
  <c r="AJ11" i="9" s="1"/>
  <c r="AB12" i="9"/>
  <c r="K6" i="9"/>
  <c r="AI6" i="9" s="1"/>
  <c r="K8" i="9"/>
  <c r="AI7" i="9" s="1"/>
  <c r="S4" i="9"/>
  <c r="D3" i="9"/>
  <c r="X2" i="9" s="1"/>
  <c r="L6" i="9"/>
  <c r="L8" i="9"/>
  <c r="V3" i="9"/>
  <c r="AB5" i="9"/>
  <c r="M8" i="9"/>
  <c r="L9" i="9"/>
  <c r="AC7" i="9"/>
  <c r="V3" i="8"/>
  <c r="J3" i="8"/>
  <c r="V5" i="8" s="1"/>
  <c r="N6" i="8"/>
  <c r="AJ6" i="8" s="1"/>
  <c r="M6" i="8"/>
  <c r="AC6" i="8"/>
  <c r="K7" i="8"/>
  <c r="N10" i="8"/>
  <c r="AJ9" i="8" s="1"/>
  <c r="AC9" i="8"/>
  <c r="M10" i="8"/>
  <c r="AB12" i="8"/>
  <c r="L13" i="8"/>
  <c r="K13" i="8"/>
  <c r="AI12" i="8" s="1"/>
  <c r="N11" i="8"/>
  <c r="AJ10" i="8" s="1"/>
  <c r="AC10" i="8"/>
  <c r="M11" i="8"/>
  <c r="AC5" i="8"/>
  <c r="E3" i="8"/>
  <c r="X3" i="8" s="1"/>
  <c r="N5" i="8"/>
  <c r="M5" i="8"/>
  <c r="K12" i="8"/>
  <c r="AI11" i="8" s="1"/>
  <c r="AB11" i="8"/>
  <c r="L12" i="8"/>
  <c r="K5" i="8"/>
  <c r="D3" i="8"/>
  <c r="X2" i="8" s="1"/>
  <c r="AB5" i="8"/>
  <c r="L5" i="8"/>
  <c r="AC11" i="8"/>
  <c r="M12" i="8"/>
  <c r="N12" i="8"/>
  <c r="AJ11" i="8" s="1"/>
  <c r="S4" i="8"/>
  <c r="N7" i="8"/>
  <c r="AC8" i="8"/>
  <c r="N9" i="8"/>
  <c r="AJ8" i="8" s="1"/>
  <c r="AB9" i="8"/>
  <c r="AB10" i="8"/>
  <c r="AC12" i="8"/>
  <c r="N13" i="8"/>
  <c r="AJ12" i="8" s="1"/>
  <c r="K6" i="8"/>
  <c r="AI6" i="8" s="1"/>
  <c r="K8" i="8"/>
  <c r="AI7" i="8" s="1"/>
  <c r="L6" i="8"/>
  <c r="L8" i="8"/>
  <c r="K9" i="8"/>
  <c r="AI8" i="8" s="1"/>
  <c r="M8" i="8"/>
  <c r="L9" i="8"/>
  <c r="K10" i="8"/>
  <c r="AI9" i="8" s="1"/>
  <c r="K11" i="8"/>
  <c r="AI10" i="8" s="1"/>
  <c r="AC7" i="8"/>
  <c r="N6" i="7"/>
  <c r="AJ6" i="7" s="1"/>
  <c r="M6" i="7"/>
  <c r="AB8" i="7"/>
  <c r="K9" i="7"/>
  <c r="AI8" i="7" s="1"/>
  <c r="K7" i="7"/>
  <c r="N7" i="7"/>
  <c r="AC6" i="7"/>
  <c r="AB6" i="7"/>
  <c r="L6" i="7"/>
  <c r="AC5" i="7"/>
  <c r="E3" i="7"/>
  <c r="X3" i="7" s="1"/>
  <c r="N5" i="7"/>
  <c r="M5" i="7"/>
  <c r="M10" i="7"/>
  <c r="N10" i="7"/>
  <c r="AJ9" i="7" s="1"/>
  <c r="AC9" i="7"/>
  <c r="L11" i="7"/>
  <c r="K11" i="7"/>
  <c r="AI10" i="7" s="1"/>
  <c r="AB10" i="7"/>
  <c r="M11" i="7"/>
  <c r="N11" i="7"/>
  <c r="AJ10" i="7" s="1"/>
  <c r="AC10" i="7"/>
  <c r="U2" i="7"/>
  <c r="T4" i="7"/>
  <c r="K5" i="7"/>
  <c r="AB5" i="7"/>
  <c r="L5" i="7"/>
  <c r="D3" i="7"/>
  <c r="X2" i="7" s="1"/>
  <c r="K12" i="7"/>
  <c r="AI11" i="7" s="1"/>
  <c r="L12" i="7"/>
  <c r="AB11" i="7"/>
  <c r="L10" i="7"/>
  <c r="K10" i="7"/>
  <c r="AI9" i="7" s="1"/>
  <c r="AB9" i="7"/>
  <c r="M9" i="7"/>
  <c r="N9" i="7"/>
  <c r="AJ8" i="7" s="1"/>
  <c r="AC8" i="7"/>
  <c r="T3" i="7"/>
  <c r="M12" i="7"/>
  <c r="L13" i="7"/>
  <c r="AC11" i="7"/>
  <c r="N12" i="7"/>
  <c r="AJ11" i="7" s="1"/>
  <c r="AB12" i="7"/>
  <c r="M13" i="7"/>
  <c r="I3" i="7"/>
  <c r="U4" i="7" s="1"/>
  <c r="J3" i="7"/>
  <c r="V5" i="7" s="1"/>
  <c r="AC12" i="7"/>
  <c r="N13" i="7"/>
  <c r="AJ12" i="7" s="1"/>
  <c r="K6" i="7"/>
  <c r="AI6" i="7" s="1"/>
  <c r="K8" i="7"/>
  <c r="AI7" i="7" s="1"/>
  <c r="L8" i="7"/>
  <c r="M8" i="7"/>
  <c r="L9" i="7"/>
  <c r="V3" i="7"/>
  <c r="AC7" i="7"/>
  <c r="C11" i="6"/>
  <c r="E11" i="6" s="1"/>
  <c r="B11" i="6"/>
  <c r="D11" i="6" s="1"/>
  <c r="L11" i="6" s="1"/>
  <c r="J13" i="6"/>
  <c r="I13" i="6"/>
  <c r="C13" i="6"/>
  <c r="E13" i="6" s="1"/>
  <c r="M13" i="6" s="1"/>
  <c r="B13" i="6"/>
  <c r="D13" i="6" s="1"/>
  <c r="AH12" i="6"/>
  <c r="AG12" i="6"/>
  <c r="AF12" i="6"/>
  <c r="AE12" i="6"/>
  <c r="AD12" i="6"/>
  <c r="AA12" i="6"/>
  <c r="Z12" i="6"/>
  <c r="Y12" i="6"/>
  <c r="J12" i="6"/>
  <c r="AH11" i="6" s="1"/>
  <c r="I12" i="6"/>
  <c r="AG11" i="6" s="1"/>
  <c r="C12" i="6"/>
  <c r="E12" i="6" s="1"/>
  <c r="B12" i="6"/>
  <c r="D12" i="6" s="1"/>
  <c r="AF11" i="6"/>
  <c r="AE11" i="6"/>
  <c r="AD11" i="6"/>
  <c r="AA11" i="6"/>
  <c r="Z11" i="6"/>
  <c r="Y11" i="6"/>
  <c r="J11" i="6"/>
  <c r="AH10" i="6" s="1"/>
  <c r="I11" i="6"/>
  <c r="AG10" i="6"/>
  <c r="AF10" i="6"/>
  <c r="AE10" i="6"/>
  <c r="AD10" i="6"/>
  <c r="AA10" i="6"/>
  <c r="Z10" i="6"/>
  <c r="J10" i="6"/>
  <c r="AH9" i="6" s="1"/>
  <c r="I10" i="6"/>
  <c r="D10" i="6"/>
  <c r="L10" i="6" s="1"/>
  <c r="C10" i="6"/>
  <c r="E10" i="6" s="1"/>
  <c r="AC9" i="6" s="1"/>
  <c r="B10" i="6"/>
  <c r="AG9" i="6"/>
  <c r="AF9" i="6"/>
  <c r="AE9" i="6"/>
  <c r="AD9" i="6"/>
  <c r="AA9" i="6"/>
  <c r="Z9" i="6"/>
  <c r="Y9" i="6"/>
  <c r="J9" i="6"/>
  <c r="I9" i="6"/>
  <c r="AG8" i="6" s="1"/>
  <c r="D9" i="6"/>
  <c r="AB8" i="6" s="1"/>
  <c r="C9" i="6"/>
  <c r="E9" i="6" s="1"/>
  <c r="M9" i="6" s="1"/>
  <c r="B9" i="6"/>
  <c r="AH8" i="6"/>
  <c r="AF8" i="6"/>
  <c r="AE8" i="6"/>
  <c r="AD8" i="6"/>
  <c r="AA8" i="6"/>
  <c r="Z8" i="6"/>
  <c r="Y8" i="6"/>
  <c r="J8" i="6"/>
  <c r="AH7" i="6" s="1"/>
  <c r="I8" i="6"/>
  <c r="AG7" i="6" s="1"/>
  <c r="C8" i="6"/>
  <c r="E8" i="6" s="1"/>
  <c r="N8" i="6" s="1"/>
  <c r="AJ7" i="6" s="1"/>
  <c r="B8" i="6"/>
  <c r="D8" i="6" s="1"/>
  <c r="AB7" i="6" s="1"/>
  <c r="AF7" i="6"/>
  <c r="AE7" i="6"/>
  <c r="AD7" i="6"/>
  <c r="AA7" i="6"/>
  <c r="Z7" i="6"/>
  <c r="Y7" i="6"/>
  <c r="P7" i="6"/>
  <c r="R7" i="6" s="1"/>
  <c r="O7" i="6"/>
  <c r="Q7" i="6" s="1"/>
  <c r="J7" i="6"/>
  <c r="I7" i="6"/>
  <c r="E7" i="6"/>
  <c r="M7" i="6" s="1"/>
  <c r="D7" i="6"/>
  <c r="L7" i="6" s="1"/>
  <c r="C7" i="6"/>
  <c r="B7" i="6"/>
  <c r="AH6" i="6"/>
  <c r="AF6" i="6"/>
  <c r="AE6" i="6"/>
  <c r="AD6" i="6"/>
  <c r="AA6" i="6"/>
  <c r="Z6" i="6"/>
  <c r="Y6" i="6"/>
  <c r="J6" i="6"/>
  <c r="I6" i="6"/>
  <c r="AG6" i="6" s="1"/>
  <c r="C6" i="6"/>
  <c r="E6" i="6" s="1"/>
  <c r="N6" i="6" s="1"/>
  <c r="AJ6" i="6" s="1"/>
  <c r="B6" i="6"/>
  <c r="AF5" i="6"/>
  <c r="AE5" i="6"/>
  <c r="AD5" i="6"/>
  <c r="AA5" i="6"/>
  <c r="Z5" i="6"/>
  <c r="Y5" i="6"/>
  <c r="J5" i="6"/>
  <c r="AH5" i="6" s="1"/>
  <c r="I5" i="6"/>
  <c r="AG5" i="6" s="1"/>
  <c r="D5" i="6"/>
  <c r="K5" i="6" s="1"/>
  <c r="C5" i="6"/>
  <c r="E5" i="6" s="1"/>
  <c r="B5" i="6"/>
  <c r="D6" i="6" s="1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U3" i="6"/>
  <c r="J3" i="6"/>
  <c r="V5" i="6" s="1"/>
  <c r="I3" i="6"/>
  <c r="U4" i="6" s="1"/>
  <c r="H3" i="6"/>
  <c r="V2" i="6" s="1"/>
  <c r="G3" i="6"/>
  <c r="S4" i="6" s="1"/>
  <c r="F3" i="6"/>
  <c r="S2" i="6"/>
  <c r="AA12" i="2"/>
  <c r="Z12" i="2"/>
  <c r="AA11" i="2"/>
  <c r="Z11" i="2"/>
  <c r="AA10" i="2"/>
  <c r="Z10" i="2"/>
  <c r="AA9" i="2"/>
  <c r="Z9" i="2"/>
  <c r="AA8" i="2"/>
  <c r="Z8" i="2"/>
  <c r="AA7" i="2"/>
  <c r="Z7" i="2"/>
  <c r="AA6" i="2"/>
  <c r="Z6" i="2"/>
  <c r="AA5" i="2"/>
  <c r="Z5" i="2"/>
  <c r="AA12" i="4"/>
  <c r="Z12" i="4"/>
  <c r="AA11" i="4"/>
  <c r="Z11" i="4"/>
  <c r="AA10" i="4"/>
  <c r="Z10" i="4"/>
  <c r="AA9" i="4"/>
  <c r="Z9" i="4"/>
  <c r="AA8" i="4"/>
  <c r="Z8" i="4"/>
  <c r="AA7" i="4"/>
  <c r="Z7" i="4"/>
  <c r="AA6" i="4"/>
  <c r="Z6" i="4"/>
  <c r="AA5" i="4"/>
  <c r="Z5" i="4"/>
  <c r="AA12" i="5"/>
  <c r="AA11" i="5"/>
  <c r="AA10" i="5"/>
  <c r="AA9" i="5"/>
  <c r="AA8" i="5"/>
  <c r="AA7" i="5"/>
  <c r="Z12" i="5"/>
  <c r="Z11" i="5"/>
  <c r="Z10" i="5"/>
  <c r="Z9" i="5"/>
  <c r="Z8" i="5"/>
  <c r="Z7" i="5"/>
  <c r="AA6" i="5"/>
  <c r="Z6" i="5"/>
  <c r="AA5" i="5"/>
  <c r="Z5" i="5"/>
  <c r="C11" i="5"/>
  <c r="B11" i="5"/>
  <c r="L10" i="3"/>
  <c r="J13" i="5"/>
  <c r="I13" i="5"/>
  <c r="C13" i="5"/>
  <c r="E13" i="5" s="1"/>
  <c r="B13" i="5"/>
  <c r="D13" i="5" s="1"/>
  <c r="AH12" i="5"/>
  <c r="AG12" i="5"/>
  <c r="AF12" i="5"/>
  <c r="AE12" i="5"/>
  <c r="AD12" i="5"/>
  <c r="Y12" i="5"/>
  <c r="J12" i="5"/>
  <c r="AH11" i="5" s="1"/>
  <c r="I12" i="5"/>
  <c r="C12" i="5"/>
  <c r="E12" i="5" s="1"/>
  <c r="B12" i="5"/>
  <c r="D12" i="5" s="1"/>
  <c r="AG11" i="5"/>
  <c r="AF11" i="5"/>
  <c r="AE11" i="5"/>
  <c r="AD11" i="5"/>
  <c r="Y11" i="5"/>
  <c r="J11" i="5"/>
  <c r="I11" i="5"/>
  <c r="AG10" i="5" s="1"/>
  <c r="E11" i="5"/>
  <c r="D11" i="5"/>
  <c r="AH10" i="5"/>
  <c r="AF10" i="5"/>
  <c r="AE10" i="5"/>
  <c r="AD10" i="5"/>
  <c r="J10" i="5"/>
  <c r="AH9" i="5" s="1"/>
  <c r="I10" i="5"/>
  <c r="AG9" i="5" s="1"/>
  <c r="C10" i="5"/>
  <c r="E10" i="5" s="1"/>
  <c r="B10" i="5"/>
  <c r="D10" i="5" s="1"/>
  <c r="AB9" i="5" s="1"/>
  <c r="AF9" i="5"/>
  <c r="AE9" i="5"/>
  <c r="AD9" i="5"/>
  <c r="Y9" i="5"/>
  <c r="J9" i="5"/>
  <c r="AH8" i="5" s="1"/>
  <c r="I9" i="5"/>
  <c r="AG8" i="5" s="1"/>
  <c r="C9" i="5"/>
  <c r="E9" i="5" s="1"/>
  <c r="B9" i="5"/>
  <c r="D9" i="5" s="1"/>
  <c r="AF8" i="5"/>
  <c r="AE8" i="5"/>
  <c r="AD8" i="5"/>
  <c r="Y8" i="5"/>
  <c r="J8" i="5"/>
  <c r="I8" i="5"/>
  <c r="AG7" i="5" s="1"/>
  <c r="C8" i="5"/>
  <c r="E8" i="5" s="1"/>
  <c r="M8" i="5" s="1"/>
  <c r="B8" i="5"/>
  <c r="D8" i="5" s="1"/>
  <c r="AH7" i="5"/>
  <c r="AF7" i="5"/>
  <c r="AE7" i="5"/>
  <c r="AD7" i="5"/>
  <c r="Y7" i="5"/>
  <c r="P7" i="5"/>
  <c r="R7" i="5" s="1"/>
  <c r="O7" i="5"/>
  <c r="Q7" i="5" s="1"/>
  <c r="K7" i="5"/>
  <c r="J7" i="5"/>
  <c r="J3" i="5" s="1"/>
  <c r="V5" i="5" s="1"/>
  <c r="I7" i="5"/>
  <c r="E7" i="5"/>
  <c r="N7" i="5" s="1"/>
  <c r="D7" i="5"/>
  <c r="L7" i="5" s="1"/>
  <c r="C7" i="5"/>
  <c r="B7" i="5"/>
  <c r="AF6" i="5"/>
  <c r="AE6" i="5"/>
  <c r="AD6" i="5"/>
  <c r="Y6" i="5"/>
  <c r="J6" i="5"/>
  <c r="AH6" i="5" s="1"/>
  <c r="I6" i="5"/>
  <c r="I3" i="5" s="1"/>
  <c r="U4" i="5" s="1"/>
  <c r="C6" i="5"/>
  <c r="E6" i="5" s="1"/>
  <c r="B6" i="5"/>
  <c r="D5" i="5" s="1"/>
  <c r="K5" i="5" s="1"/>
  <c r="AH5" i="5"/>
  <c r="AG5" i="5"/>
  <c r="AF5" i="5"/>
  <c r="AE5" i="5"/>
  <c r="AD5" i="5"/>
  <c r="Y5" i="5"/>
  <c r="T5" i="5"/>
  <c r="S5" i="5" s="1"/>
  <c r="J5" i="5"/>
  <c r="I5" i="5"/>
  <c r="C5" i="5"/>
  <c r="E5" i="5" s="1"/>
  <c r="B5" i="5"/>
  <c r="D6" i="5" s="1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H3" i="5"/>
  <c r="V2" i="5" s="1"/>
  <c r="G3" i="5"/>
  <c r="S4" i="5" s="1"/>
  <c r="F3" i="5"/>
  <c r="S2" i="5"/>
  <c r="T3" i="5" s="1"/>
  <c r="J6" i="2"/>
  <c r="C13" i="2"/>
  <c r="C12" i="2"/>
  <c r="C11" i="2"/>
  <c r="B13" i="2"/>
  <c r="B12" i="2"/>
  <c r="B11" i="2"/>
  <c r="B10" i="2"/>
  <c r="B9" i="2"/>
  <c r="C10" i="2"/>
  <c r="C9" i="2"/>
  <c r="C8" i="2"/>
  <c r="B8" i="2"/>
  <c r="C7" i="2"/>
  <c r="B7" i="2"/>
  <c r="C6" i="2"/>
  <c r="B6" i="2"/>
  <c r="C5" i="2"/>
  <c r="B5" i="2"/>
  <c r="B11" i="4"/>
  <c r="E9" i="4"/>
  <c r="E10" i="4"/>
  <c r="E8" i="4"/>
  <c r="E6" i="4"/>
  <c r="E5" i="4"/>
  <c r="C6" i="4"/>
  <c r="C5" i="4"/>
  <c r="C13" i="4"/>
  <c r="C12" i="4"/>
  <c r="B13" i="4"/>
  <c r="B12" i="4"/>
  <c r="C11" i="4"/>
  <c r="C10" i="4"/>
  <c r="B10" i="4"/>
  <c r="C9" i="4"/>
  <c r="B9" i="4"/>
  <c r="C8" i="4"/>
  <c r="B8" i="4"/>
  <c r="C7" i="4"/>
  <c r="B7" i="4"/>
  <c r="B6" i="4"/>
  <c r="B5" i="4"/>
  <c r="X7" i="15" l="1" a="1"/>
  <c r="X7" i="15" s="1"/>
  <c r="V9" i="14"/>
  <c r="V10" i="14"/>
  <c r="S8" i="14"/>
  <c r="S7" i="14"/>
  <c r="V8" i="14"/>
  <c r="U7" i="14"/>
  <c r="S10" i="14"/>
  <c r="S9" i="14"/>
  <c r="T7" i="14"/>
  <c r="T8" i="14"/>
  <c r="T10" i="14"/>
  <c r="T9" i="14"/>
  <c r="U9" i="14"/>
  <c r="U8" i="14"/>
  <c r="V7" i="14"/>
  <c r="X4" i="14"/>
  <c r="X5" i="14"/>
  <c r="U2" i="13"/>
  <c r="T4" i="13"/>
  <c r="AI5" i="13"/>
  <c r="K3" i="13"/>
  <c r="M3" i="13"/>
  <c r="L3" i="13"/>
  <c r="N3" i="13"/>
  <c r="AJ5" i="13"/>
  <c r="S7" i="12" a="1"/>
  <c r="S7" i="12" s="1"/>
  <c r="L3" i="12"/>
  <c r="AI5" i="12"/>
  <c r="K3" i="12"/>
  <c r="M3" i="12"/>
  <c r="N3" i="12"/>
  <c r="AJ5" i="12"/>
  <c r="S7" i="11" a="1"/>
  <c r="T10" i="11" s="1"/>
  <c r="K3" i="11"/>
  <c r="AI5" i="11"/>
  <c r="N3" i="11"/>
  <c r="AJ5" i="11"/>
  <c r="M3" i="11"/>
  <c r="L3" i="11"/>
  <c r="S7" i="10" a="1"/>
  <c r="S10" i="10" s="1"/>
  <c r="L3" i="10"/>
  <c r="M3" i="10"/>
  <c r="N3" i="10"/>
  <c r="AJ5" i="10"/>
  <c r="AI5" i="10"/>
  <c r="K3" i="10"/>
  <c r="L3" i="9"/>
  <c r="K3" i="9"/>
  <c r="M3" i="9"/>
  <c r="N3" i="9"/>
  <c r="AJ5" i="9"/>
  <c r="U2" i="9"/>
  <c r="S7" i="9" s="1" a="1"/>
  <c r="T4" i="9"/>
  <c r="N3" i="8"/>
  <c r="AJ5" i="8"/>
  <c r="AI5" i="8"/>
  <c r="K3" i="8"/>
  <c r="L3" i="8"/>
  <c r="U2" i="8"/>
  <c r="T4" i="8"/>
  <c r="M3" i="8"/>
  <c r="S7" i="7" a="1"/>
  <c r="T7" i="7" s="1"/>
  <c r="M3" i="7"/>
  <c r="K3" i="7"/>
  <c r="AI5" i="7"/>
  <c r="N3" i="7"/>
  <c r="AJ5" i="7"/>
  <c r="L3" i="7"/>
  <c r="K7" i="6"/>
  <c r="AI5" i="6"/>
  <c r="AB12" i="6"/>
  <c r="L13" i="6"/>
  <c r="K13" i="6"/>
  <c r="AI12" i="6" s="1"/>
  <c r="U2" i="6"/>
  <c r="T4" i="6"/>
  <c r="N11" i="6"/>
  <c r="AJ10" i="6" s="1"/>
  <c r="AC10" i="6"/>
  <c r="M11" i="6"/>
  <c r="AB6" i="6"/>
  <c r="D3" i="6"/>
  <c r="X2" i="6" s="1"/>
  <c r="L6" i="6"/>
  <c r="K6" i="6"/>
  <c r="AI6" i="6" s="1"/>
  <c r="K12" i="6"/>
  <c r="AI11" i="6" s="1"/>
  <c r="AB11" i="6"/>
  <c r="L12" i="6"/>
  <c r="AC5" i="6"/>
  <c r="E3" i="6"/>
  <c r="X3" i="6" s="1"/>
  <c r="N5" i="6"/>
  <c r="M5" i="6"/>
  <c r="N12" i="6"/>
  <c r="AJ11" i="6" s="1"/>
  <c r="AC11" i="6"/>
  <c r="M12" i="6"/>
  <c r="L5" i="6"/>
  <c r="T5" i="6"/>
  <c r="AC6" i="6"/>
  <c r="N7" i="6"/>
  <c r="AC8" i="6"/>
  <c r="N9" i="6"/>
  <c r="AJ8" i="6" s="1"/>
  <c r="AB9" i="6"/>
  <c r="M10" i="6"/>
  <c r="AB10" i="6"/>
  <c r="N10" i="6"/>
  <c r="AJ9" i="6" s="1"/>
  <c r="AC12" i="6"/>
  <c r="N13" i="6"/>
  <c r="AJ12" i="6" s="1"/>
  <c r="T3" i="6"/>
  <c r="K8" i="6"/>
  <c r="AI7" i="6" s="1"/>
  <c r="L8" i="6"/>
  <c r="K9" i="6"/>
  <c r="AI8" i="6" s="1"/>
  <c r="AB5" i="6"/>
  <c r="M6" i="6"/>
  <c r="M8" i="6"/>
  <c r="L9" i="6"/>
  <c r="K10" i="6"/>
  <c r="AI9" i="6" s="1"/>
  <c r="K11" i="6"/>
  <c r="AI10" i="6" s="1"/>
  <c r="AC7" i="6"/>
  <c r="AB10" i="5"/>
  <c r="K11" i="5"/>
  <c r="AI10" i="5" s="1"/>
  <c r="L11" i="5"/>
  <c r="L5" i="5"/>
  <c r="M7" i="5"/>
  <c r="D3" i="5"/>
  <c r="X2" i="5" s="1"/>
  <c r="AB6" i="5"/>
  <c r="L6" i="5"/>
  <c r="K6" i="5"/>
  <c r="AI6" i="5" s="1"/>
  <c r="L8" i="5"/>
  <c r="K8" i="5"/>
  <c r="AI7" i="5" s="1"/>
  <c r="AB7" i="5"/>
  <c r="U2" i="5"/>
  <c r="S7" i="5" s="1" a="1"/>
  <c r="T4" i="5"/>
  <c r="E3" i="5"/>
  <c r="X3" i="5" s="1"/>
  <c r="AC5" i="5"/>
  <c r="N5" i="5"/>
  <c r="M5" i="5"/>
  <c r="AB11" i="5"/>
  <c r="L12" i="5"/>
  <c r="K12" i="5"/>
  <c r="AI11" i="5" s="1"/>
  <c r="AB8" i="5"/>
  <c r="L9" i="5"/>
  <c r="K9" i="5"/>
  <c r="AI8" i="5" s="1"/>
  <c r="N12" i="5"/>
  <c r="AJ11" i="5" s="1"/>
  <c r="AC11" i="5"/>
  <c r="M12" i="5"/>
  <c r="M9" i="5"/>
  <c r="N9" i="5"/>
  <c r="AJ8" i="5" s="1"/>
  <c r="AC8" i="5"/>
  <c r="N10" i="5"/>
  <c r="AJ9" i="5" s="1"/>
  <c r="AC9" i="5"/>
  <c r="M10" i="5"/>
  <c r="AB12" i="5"/>
  <c r="L13" i="5"/>
  <c r="K13" i="5"/>
  <c r="AI12" i="5" s="1"/>
  <c r="AI5" i="5"/>
  <c r="N13" i="5"/>
  <c r="AJ12" i="5" s="1"/>
  <c r="AC12" i="5"/>
  <c r="M13" i="5"/>
  <c r="AC7" i="5"/>
  <c r="N8" i="5"/>
  <c r="AJ7" i="5" s="1"/>
  <c r="AB5" i="5"/>
  <c r="M6" i="5"/>
  <c r="AC6" i="5"/>
  <c r="K10" i="5"/>
  <c r="AI9" i="5" s="1"/>
  <c r="M11" i="5"/>
  <c r="AG6" i="5"/>
  <c r="U3" i="5"/>
  <c r="N6" i="5"/>
  <c r="AJ6" i="5" s="1"/>
  <c r="L10" i="5"/>
  <c r="AC10" i="5"/>
  <c r="N11" i="5"/>
  <c r="AJ10" i="5" s="1"/>
  <c r="V3" i="5"/>
  <c r="E11" i="2"/>
  <c r="E10" i="2"/>
  <c r="X8" i="15" l="1"/>
  <c r="X9" i="15"/>
  <c r="M8" i="3" s="1"/>
  <c r="K8" i="3" s="1"/>
  <c r="X10" i="15"/>
  <c r="X7" i="14" a="1"/>
  <c r="X10" i="14" s="1"/>
  <c r="N9" i="3" s="1"/>
  <c r="J9" i="3" s="1"/>
  <c r="I9" i="3" s="1"/>
  <c r="X5" i="13"/>
  <c r="X4" i="13"/>
  <c r="S7" i="13" a="1"/>
  <c r="U10" i="12"/>
  <c r="T9" i="12"/>
  <c r="U7" i="12"/>
  <c r="U9" i="12"/>
  <c r="U8" i="12"/>
  <c r="V9" i="12"/>
  <c r="V8" i="12"/>
  <c r="V7" i="12"/>
  <c r="V10" i="12"/>
  <c r="T10" i="12"/>
  <c r="S9" i="12"/>
  <c r="T7" i="12"/>
  <c r="S8" i="12"/>
  <c r="S10" i="12"/>
  <c r="T8" i="12"/>
  <c r="X5" i="12"/>
  <c r="X4" i="12"/>
  <c r="V9" i="11"/>
  <c r="U10" i="11"/>
  <c r="T9" i="11"/>
  <c r="U7" i="11"/>
  <c r="S8" i="11"/>
  <c r="U9" i="11"/>
  <c r="S10" i="11"/>
  <c r="U8" i="11"/>
  <c r="S9" i="11"/>
  <c r="V10" i="11"/>
  <c r="V8" i="11"/>
  <c r="T7" i="11"/>
  <c r="S7" i="11"/>
  <c r="T8" i="11"/>
  <c r="V7" i="11"/>
  <c r="X4" i="11"/>
  <c r="X5" i="11"/>
  <c r="S7" i="8" a="1"/>
  <c r="V10" i="8" s="1"/>
  <c r="T10" i="10"/>
  <c r="T9" i="10"/>
  <c r="U10" i="10"/>
  <c r="V8" i="10"/>
  <c r="V7" i="10"/>
  <c r="V10" i="10"/>
  <c r="T7" i="10"/>
  <c r="U8" i="10"/>
  <c r="U7" i="10"/>
  <c r="U9" i="10"/>
  <c r="V9" i="10"/>
  <c r="S7" i="10"/>
  <c r="S8" i="10"/>
  <c r="S9" i="10"/>
  <c r="T8" i="10"/>
  <c r="X4" i="10"/>
  <c r="X5" i="10"/>
  <c r="X5" i="9"/>
  <c r="X4" i="9"/>
  <c r="T9" i="9"/>
  <c r="T7" i="9"/>
  <c r="S9" i="9"/>
  <c r="S7" i="9"/>
  <c r="V10" i="9"/>
  <c r="V8" i="9"/>
  <c r="U9" i="9"/>
  <c r="U10" i="9"/>
  <c r="U8" i="9"/>
  <c r="T10" i="9"/>
  <c r="T8" i="9"/>
  <c r="S10" i="9"/>
  <c r="S8" i="9"/>
  <c r="V9" i="9"/>
  <c r="V7" i="9"/>
  <c r="U7" i="9"/>
  <c r="X4" i="8"/>
  <c r="X5" i="8"/>
  <c r="U10" i="7"/>
  <c r="U9" i="7"/>
  <c r="V8" i="7"/>
  <c r="T9" i="7"/>
  <c r="V7" i="7"/>
  <c r="U8" i="7"/>
  <c r="V9" i="7"/>
  <c r="S8" i="7"/>
  <c r="V10" i="7"/>
  <c r="U7" i="7"/>
  <c r="S10" i="7"/>
  <c r="S7" i="7"/>
  <c r="T8" i="7"/>
  <c r="S9" i="7"/>
  <c r="T10" i="7"/>
  <c r="X4" i="7"/>
  <c r="X5" i="7"/>
  <c r="M3" i="6"/>
  <c r="N3" i="6"/>
  <c r="AJ5" i="6"/>
  <c r="S5" i="6"/>
  <c r="V3" i="6"/>
  <c r="L3" i="6"/>
  <c r="K3" i="6"/>
  <c r="L3" i="5"/>
  <c r="T10" i="5"/>
  <c r="T8" i="5"/>
  <c r="U10" i="5"/>
  <c r="S10" i="5"/>
  <c r="S8" i="5"/>
  <c r="V9" i="5"/>
  <c r="V7" i="5"/>
  <c r="U8" i="5"/>
  <c r="U9" i="5"/>
  <c r="U7" i="5"/>
  <c r="T9" i="5"/>
  <c r="T7" i="5"/>
  <c r="S9" i="5"/>
  <c r="S7" i="5"/>
  <c r="V10" i="5"/>
  <c r="V8" i="5"/>
  <c r="N3" i="5"/>
  <c r="AJ5" i="5"/>
  <c r="M3" i="5"/>
  <c r="K3" i="5"/>
  <c r="D11" i="4"/>
  <c r="AB10" i="4" s="1"/>
  <c r="E11" i="4"/>
  <c r="AC10" i="4" s="1"/>
  <c r="AD10" i="4"/>
  <c r="AE10" i="4"/>
  <c r="AF10" i="4"/>
  <c r="L6" i="3"/>
  <c r="L17" i="3"/>
  <c r="J13" i="4"/>
  <c r="AH12" i="4" s="1"/>
  <c r="I13" i="4"/>
  <c r="AG12" i="4" s="1"/>
  <c r="E13" i="4"/>
  <c r="AC12" i="4" s="1"/>
  <c r="D13" i="4"/>
  <c r="K13" i="4" s="1"/>
  <c r="AI12" i="4" s="1"/>
  <c r="AF12" i="4"/>
  <c r="AE12" i="4"/>
  <c r="AD12" i="4"/>
  <c r="Y12" i="4"/>
  <c r="J12" i="4"/>
  <c r="AH11" i="4" s="1"/>
  <c r="I12" i="4"/>
  <c r="AG11" i="4" s="1"/>
  <c r="E12" i="4"/>
  <c r="N12" i="4" s="1"/>
  <c r="AJ11" i="4" s="1"/>
  <c r="D12" i="4"/>
  <c r="L12" i="4" s="1"/>
  <c r="AF11" i="4"/>
  <c r="AE11" i="4"/>
  <c r="AD11" i="4"/>
  <c r="Y11" i="4"/>
  <c r="J11" i="4"/>
  <c r="AH10" i="4" s="1"/>
  <c r="I11" i="4"/>
  <c r="AG10" i="4" s="1"/>
  <c r="J10" i="4"/>
  <c r="I10" i="4"/>
  <c r="M10" i="4"/>
  <c r="D10" i="4"/>
  <c r="AF9" i="4"/>
  <c r="AE9" i="4"/>
  <c r="AD9" i="4"/>
  <c r="Y9" i="4"/>
  <c r="J9" i="4"/>
  <c r="AH8" i="4" s="1"/>
  <c r="I9" i="4"/>
  <c r="AG8" i="4" s="1"/>
  <c r="M9" i="4"/>
  <c r="D9" i="4"/>
  <c r="L9" i="4" s="1"/>
  <c r="AF8" i="4"/>
  <c r="AE8" i="4"/>
  <c r="AD8" i="4"/>
  <c r="Y8" i="4"/>
  <c r="J8" i="4"/>
  <c r="AH7" i="4" s="1"/>
  <c r="I8" i="4"/>
  <c r="AG7" i="4" s="1"/>
  <c r="AC7" i="4"/>
  <c r="D8" i="4"/>
  <c r="L8" i="4" s="1"/>
  <c r="AF7" i="4"/>
  <c r="AE7" i="4"/>
  <c r="AD7" i="4"/>
  <c r="Y7" i="4"/>
  <c r="P7" i="4"/>
  <c r="R7" i="4" s="1"/>
  <c r="O7" i="4"/>
  <c r="Q7" i="4" s="1"/>
  <c r="J7" i="4"/>
  <c r="I7" i="4"/>
  <c r="E7" i="4"/>
  <c r="M7" i="4" s="1"/>
  <c r="D7" i="4"/>
  <c r="AF6" i="4"/>
  <c r="AE6" i="4"/>
  <c r="AD6" i="4"/>
  <c r="Y6" i="4"/>
  <c r="J6" i="4"/>
  <c r="AH6" i="4" s="1"/>
  <c r="I6" i="4"/>
  <c r="AG6" i="4" s="1"/>
  <c r="D6" i="4"/>
  <c r="AB6" i="4" s="1"/>
  <c r="AF5" i="4"/>
  <c r="AE5" i="4"/>
  <c r="AD5" i="4"/>
  <c r="Y5" i="4"/>
  <c r="J5" i="4"/>
  <c r="AH5" i="4" s="1"/>
  <c r="I5" i="4"/>
  <c r="AG5" i="4" s="1"/>
  <c r="AC5" i="4"/>
  <c r="D5" i="4"/>
  <c r="K5" i="4" s="1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H3" i="4"/>
  <c r="V2" i="4" s="1"/>
  <c r="G3" i="4"/>
  <c r="S4" i="4" s="1"/>
  <c r="F3" i="4"/>
  <c r="G28" i="3"/>
  <c r="F28" i="3"/>
  <c r="G27" i="3"/>
  <c r="F27" i="3"/>
  <c r="J13" i="2"/>
  <c r="AH12" i="2" s="1"/>
  <c r="I13" i="2"/>
  <c r="E13" i="2"/>
  <c r="AC12" i="2" s="1"/>
  <c r="D13" i="2"/>
  <c r="L13" i="2" s="1"/>
  <c r="AG12" i="2"/>
  <c r="AF12" i="2"/>
  <c r="AE12" i="2"/>
  <c r="AD12" i="2"/>
  <c r="Y12" i="2"/>
  <c r="J12" i="2"/>
  <c r="AH11" i="2" s="1"/>
  <c r="I12" i="2"/>
  <c r="AG11" i="2" s="1"/>
  <c r="E12" i="2"/>
  <c r="N12" i="2" s="1"/>
  <c r="AJ11" i="2" s="1"/>
  <c r="D12" i="2"/>
  <c r="AB11" i="2" s="1"/>
  <c r="AF11" i="2"/>
  <c r="AE11" i="2"/>
  <c r="AD11" i="2"/>
  <c r="Y11" i="2"/>
  <c r="J11" i="2"/>
  <c r="AH10" i="2" s="1"/>
  <c r="I11" i="2"/>
  <c r="N11" i="2"/>
  <c r="AJ10" i="2" s="1"/>
  <c r="D11" i="2"/>
  <c r="L11" i="2" s="1"/>
  <c r="AG10" i="2"/>
  <c r="AF10" i="2"/>
  <c r="AE10" i="2"/>
  <c r="AD10" i="2"/>
  <c r="J10" i="2"/>
  <c r="I10" i="2"/>
  <c r="AC9" i="2"/>
  <c r="D10" i="2"/>
  <c r="AB9" i="2" s="1"/>
  <c r="AG9" i="2"/>
  <c r="AF9" i="2"/>
  <c r="AE9" i="2"/>
  <c r="AD9" i="2"/>
  <c r="Y9" i="2"/>
  <c r="J9" i="2"/>
  <c r="AH8" i="2" s="1"/>
  <c r="I9" i="2"/>
  <c r="AG8" i="2" s="1"/>
  <c r="E9" i="2"/>
  <c r="M9" i="2" s="1"/>
  <c r="D9" i="2"/>
  <c r="L9" i="2" s="1"/>
  <c r="AF8" i="2"/>
  <c r="AE8" i="2"/>
  <c r="AD8" i="2"/>
  <c r="Y8" i="2"/>
  <c r="J8" i="2"/>
  <c r="I8" i="2"/>
  <c r="E8" i="2"/>
  <c r="AC7" i="2" s="1"/>
  <c r="D8" i="2"/>
  <c r="AB7" i="2" s="1"/>
  <c r="AH7" i="2"/>
  <c r="AG7" i="2"/>
  <c r="AF7" i="2"/>
  <c r="AE7" i="2"/>
  <c r="AD7" i="2"/>
  <c r="Y7" i="2"/>
  <c r="P7" i="2"/>
  <c r="R7" i="2" s="1"/>
  <c r="O7" i="2"/>
  <c r="Q7" i="2" s="1"/>
  <c r="J7" i="2"/>
  <c r="I7" i="2"/>
  <c r="E7" i="2"/>
  <c r="M7" i="2" s="1"/>
  <c r="D7" i="2"/>
  <c r="AF6" i="2"/>
  <c r="AE6" i="2"/>
  <c r="AD6" i="2"/>
  <c r="Y6" i="2"/>
  <c r="AH6" i="2"/>
  <c r="I6" i="2"/>
  <c r="AG6" i="2" s="1"/>
  <c r="E6" i="2"/>
  <c r="M6" i="2" s="1"/>
  <c r="D6" i="2"/>
  <c r="L6" i="2" s="1"/>
  <c r="AG5" i="2"/>
  <c r="AF5" i="2"/>
  <c r="AE5" i="2"/>
  <c r="AD5" i="2"/>
  <c r="Y5" i="2"/>
  <c r="J5" i="2"/>
  <c r="AH5" i="2" s="1"/>
  <c r="I5" i="2"/>
  <c r="I3" i="2" s="1"/>
  <c r="U4" i="2" s="1"/>
  <c r="E5" i="2"/>
  <c r="N5" i="2" s="1"/>
  <c r="AJ5" i="2" s="1"/>
  <c r="D5" i="2"/>
  <c r="K5" i="2" s="1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H3" i="2"/>
  <c r="T5" i="2" s="1"/>
  <c r="G3" i="2"/>
  <c r="U3" i="2" s="1"/>
  <c r="F3" i="2"/>
  <c r="S2" i="2" s="1"/>
  <c r="N7" i="3" l="1"/>
  <c r="N8" i="3"/>
  <c r="J8" i="3" s="1"/>
  <c r="I8" i="3" s="1"/>
  <c r="O8" i="15"/>
  <c r="Q8" i="15" s="1"/>
  <c r="AM7" i="15" s="1"/>
  <c r="O6" i="15"/>
  <c r="Q6" i="15" s="1"/>
  <c r="AM6" i="15" s="1"/>
  <c r="P11" i="15"/>
  <c r="AL10" i="15" s="1"/>
  <c r="O12" i="15"/>
  <c r="Q12" i="15" s="1"/>
  <c r="AM11" i="15" s="1"/>
  <c r="O11" i="15"/>
  <c r="Q11" i="15" s="1"/>
  <c r="AM10" i="15" s="1"/>
  <c r="O5" i="15"/>
  <c r="AK5" i="15" s="1"/>
  <c r="P13" i="15"/>
  <c r="R13" i="15" s="1"/>
  <c r="AN12" i="15" s="1"/>
  <c r="P12" i="15"/>
  <c r="R12" i="15" s="1"/>
  <c r="AN11" i="15" s="1"/>
  <c r="O10" i="15"/>
  <c r="Q10" i="15" s="1"/>
  <c r="AM9" i="15" s="1"/>
  <c r="P8" i="15"/>
  <c r="R8" i="15" s="1"/>
  <c r="AN7" i="15" s="1"/>
  <c r="P9" i="15"/>
  <c r="R9" i="15" s="1"/>
  <c r="AN8" i="15" s="1"/>
  <c r="P5" i="15"/>
  <c r="R5" i="15" s="1"/>
  <c r="P6" i="15"/>
  <c r="R6" i="15" s="1"/>
  <c r="AN6" i="15" s="1"/>
  <c r="O9" i="15"/>
  <c r="Q9" i="15" s="1"/>
  <c r="AM8" i="15" s="1"/>
  <c r="P10" i="15"/>
  <c r="AL9" i="15" s="1"/>
  <c r="O13" i="15"/>
  <c r="Q13" i="15" s="1"/>
  <c r="AM12" i="15" s="1"/>
  <c r="AK7" i="15"/>
  <c r="X7" i="14"/>
  <c r="X8" i="14"/>
  <c r="X9" i="14"/>
  <c r="M9" i="3" s="1"/>
  <c r="K9" i="3" s="1"/>
  <c r="T9" i="13"/>
  <c r="T7" i="13"/>
  <c r="U9" i="13"/>
  <c r="S9" i="13"/>
  <c r="S7" i="13"/>
  <c r="V10" i="13"/>
  <c r="V8" i="13"/>
  <c r="U10" i="13"/>
  <c r="U8" i="13"/>
  <c r="T10" i="13"/>
  <c r="T8" i="13"/>
  <c r="U7" i="13"/>
  <c r="S10" i="13"/>
  <c r="S8" i="13"/>
  <c r="V9" i="13"/>
  <c r="V7" i="13"/>
  <c r="X7" i="12" a="1"/>
  <c r="X7" i="12" s="1"/>
  <c r="X7" i="11" a="1"/>
  <c r="X9" i="11" s="1"/>
  <c r="M7" i="3" s="1"/>
  <c r="K7" i="3" s="1"/>
  <c r="V9" i="8"/>
  <c r="S8" i="8"/>
  <c r="S7" i="8"/>
  <c r="T10" i="8"/>
  <c r="S9" i="8"/>
  <c r="T8" i="8"/>
  <c r="U8" i="8"/>
  <c r="T7" i="8"/>
  <c r="U10" i="8"/>
  <c r="T9" i="8"/>
  <c r="U7" i="8"/>
  <c r="S10" i="8"/>
  <c r="U9" i="8"/>
  <c r="V8" i="8"/>
  <c r="V7" i="8"/>
  <c r="D6" i="3"/>
  <c r="S2" i="4"/>
  <c r="S7" i="6" a="1"/>
  <c r="S9" i="6" s="1"/>
  <c r="X7" i="10" a="1"/>
  <c r="X7" i="10" s="1"/>
  <c r="X7" i="9" a="1"/>
  <c r="X7" i="7" a="1"/>
  <c r="X8" i="7" s="1"/>
  <c r="H27" i="3"/>
  <c r="H28" i="3"/>
  <c r="X4" i="6"/>
  <c r="X5" i="6"/>
  <c r="X5" i="5"/>
  <c r="X4" i="5"/>
  <c r="D3" i="4"/>
  <c r="X2" i="4" s="1"/>
  <c r="AB9" i="4"/>
  <c r="AB11" i="4"/>
  <c r="AC9" i="4"/>
  <c r="L8" i="2"/>
  <c r="D17" i="3"/>
  <c r="K10" i="2"/>
  <c r="AI9" i="2" s="1"/>
  <c r="L10" i="2"/>
  <c r="AC6" i="2"/>
  <c r="AC5" i="2"/>
  <c r="M5" i="2"/>
  <c r="V2" i="2"/>
  <c r="J3" i="2"/>
  <c r="V5" i="2" s="1"/>
  <c r="AB12" i="2"/>
  <c r="AB6" i="2"/>
  <c r="N10" i="2"/>
  <c r="AJ9" i="2" s="1"/>
  <c r="M8" i="2"/>
  <c r="U3" i="4"/>
  <c r="I3" i="4"/>
  <c r="U4" i="4" s="1"/>
  <c r="L13" i="4"/>
  <c r="J3" i="4"/>
  <c r="V5" i="4" s="1"/>
  <c r="N11" i="4"/>
  <c r="AJ10" i="4" s="1"/>
  <c r="T5" i="4"/>
  <c r="M5" i="4"/>
  <c r="L11" i="4"/>
  <c r="AB12" i="4"/>
  <c r="M11" i="4"/>
  <c r="AC8" i="4"/>
  <c r="N9" i="4"/>
  <c r="AJ8" i="4" s="1"/>
  <c r="AB7" i="4"/>
  <c r="K8" i="4"/>
  <c r="AI7" i="4" s="1"/>
  <c r="N7" i="4"/>
  <c r="K6" i="4"/>
  <c r="AI6" i="4" s="1"/>
  <c r="L6" i="4"/>
  <c r="L5" i="4"/>
  <c r="AB5" i="4"/>
  <c r="T3" i="4"/>
  <c r="U2" i="4"/>
  <c r="T4" i="4"/>
  <c r="AI5" i="4"/>
  <c r="E3" i="4"/>
  <c r="X3" i="4" s="1"/>
  <c r="N5" i="4"/>
  <c r="M6" i="4"/>
  <c r="AC6" i="4"/>
  <c r="M8" i="4"/>
  <c r="K10" i="4"/>
  <c r="AI9" i="4" s="1"/>
  <c r="M13" i="4"/>
  <c r="AC11" i="4"/>
  <c r="AB8" i="4"/>
  <c r="N6" i="4"/>
  <c r="AJ6" i="4" s="1"/>
  <c r="N8" i="4"/>
  <c r="AJ7" i="4" s="1"/>
  <c r="AG9" i="4"/>
  <c r="L10" i="4"/>
  <c r="K12" i="4"/>
  <c r="AI11" i="4" s="1"/>
  <c r="N13" i="4"/>
  <c r="AJ12" i="4" s="1"/>
  <c r="AH9" i="4"/>
  <c r="K7" i="4"/>
  <c r="K9" i="4"/>
  <c r="AI8" i="4" s="1"/>
  <c r="N10" i="4"/>
  <c r="AJ9" i="4" s="1"/>
  <c r="M12" i="4"/>
  <c r="L7" i="4"/>
  <c r="K11" i="4"/>
  <c r="AI10" i="4" s="1"/>
  <c r="AB8" i="2"/>
  <c r="AC10" i="2"/>
  <c r="AC8" i="2"/>
  <c r="M13" i="2"/>
  <c r="D3" i="2"/>
  <c r="X2" i="2" s="1"/>
  <c r="AC11" i="2"/>
  <c r="M12" i="2"/>
  <c r="S5" i="2"/>
  <c r="V3" i="2"/>
  <c r="T3" i="2"/>
  <c r="AI5" i="2"/>
  <c r="AB10" i="2"/>
  <c r="E3" i="2"/>
  <c r="X3" i="2" s="1"/>
  <c r="L5" i="2"/>
  <c r="K6" i="2"/>
  <c r="AI6" i="2" s="1"/>
  <c r="N7" i="2"/>
  <c r="K8" i="2"/>
  <c r="AI7" i="2" s="1"/>
  <c r="N9" i="2"/>
  <c r="AJ8" i="2" s="1"/>
  <c r="M11" i="2"/>
  <c r="K13" i="2"/>
  <c r="AI12" i="2" s="1"/>
  <c r="S4" i="2"/>
  <c r="N6" i="2"/>
  <c r="N8" i="2"/>
  <c r="AJ7" i="2" s="1"/>
  <c r="K12" i="2"/>
  <c r="AI11" i="2" s="1"/>
  <c r="N13" i="2"/>
  <c r="AJ12" i="2" s="1"/>
  <c r="AB5" i="2"/>
  <c r="AH9" i="2"/>
  <c r="M10" i="2"/>
  <c r="L12" i="2"/>
  <c r="K7" i="2"/>
  <c r="K9" i="2"/>
  <c r="AI8" i="2" s="1"/>
  <c r="L7" i="2"/>
  <c r="K11" i="2"/>
  <c r="AI10" i="2" s="1"/>
  <c r="R11" i="15" l="1"/>
  <c r="AN10" i="15" s="1"/>
  <c r="AK10" i="15"/>
  <c r="AO10" i="15" s="1"/>
  <c r="AP10" i="15" s="1"/>
  <c r="AQ10" i="15" s="1"/>
  <c r="AK6" i="15"/>
  <c r="Q5" i="15"/>
  <c r="AM5" i="15" s="1"/>
  <c r="AL12" i="15"/>
  <c r="AK9" i="15"/>
  <c r="AO9" i="15" s="1"/>
  <c r="AP9" i="15" s="1"/>
  <c r="AQ9" i="15" s="1"/>
  <c r="AL5" i="15"/>
  <c r="AO5" i="15" s="1"/>
  <c r="AP5" i="15" s="1"/>
  <c r="AQ5" i="15" s="1"/>
  <c r="AK11" i="15"/>
  <c r="P3" i="15"/>
  <c r="AL7" i="15"/>
  <c r="AO7" i="15" s="1"/>
  <c r="AP7" i="15" s="1"/>
  <c r="AQ7" i="15" s="1"/>
  <c r="AL11" i="15"/>
  <c r="O3" i="15"/>
  <c r="AL8" i="15"/>
  <c r="AK12" i="15"/>
  <c r="AO12" i="15" s="1"/>
  <c r="AP12" i="15" s="1"/>
  <c r="AQ12" i="15" s="1"/>
  <c r="R10" i="15"/>
  <c r="AN9" i="15" s="1"/>
  <c r="AK8" i="15"/>
  <c r="AO8" i="15" s="1"/>
  <c r="AP8" i="15" s="1"/>
  <c r="AQ8" i="15" s="1"/>
  <c r="AL6" i="15"/>
  <c r="AN5" i="15"/>
  <c r="O9" i="14"/>
  <c r="AK8" i="14" s="1"/>
  <c r="P11" i="14"/>
  <c r="R11" i="14" s="1"/>
  <c r="AN10" i="14" s="1"/>
  <c r="P9" i="14"/>
  <c r="R9" i="14" s="1"/>
  <c r="AN8" i="14" s="1"/>
  <c r="O11" i="14"/>
  <c r="Q11" i="14" s="1"/>
  <c r="AM10" i="14" s="1"/>
  <c r="O5" i="14"/>
  <c r="AK5" i="14" s="1"/>
  <c r="O6" i="14"/>
  <c r="Q6" i="14" s="1"/>
  <c r="AM6" i="14" s="1"/>
  <c r="O13" i="14"/>
  <c r="Q13" i="14" s="1"/>
  <c r="AM12" i="14" s="1"/>
  <c r="O8" i="14"/>
  <c r="AK7" i="14" s="1"/>
  <c r="P5" i="14"/>
  <c r="AL5" i="14" s="1"/>
  <c r="P6" i="14"/>
  <c r="R6" i="14" s="1"/>
  <c r="AN6" i="14" s="1"/>
  <c r="P10" i="14"/>
  <c r="AL9" i="14" s="1"/>
  <c r="O12" i="14"/>
  <c r="Q12" i="14" s="1"/>
  <c r="AM11" i="14" s="1"/>
  <c r="P13" i="14"/>
  <c r="AL12" i="14" s="1"/>
  <c r="P12" i="14"/>
  <c r="R12" i="14" s="1"/>
  <c r="AN11" i="14" s="1"/>
  <c r="O10" i="14"/>
  <c r="Q10" i="14" s="1"/>
  <c r="AM9" i="14" s="1"/>
  <c r="P8" i="14"/>
  <c r="R8" i="14" s="1"/>
  <c r="AN7" i="14" s="1"/>
  <c r="Q9" i="14"/>
  <c r="AM8" i="14" s="1"/>
  <c r="X7" i="13" a="1"/>
  <c r="X9" i="12"/>
  <c r="X10" i="12"/>
  <c r="X8" i="12"/>
  <c r="X10" i="11"/>
  <c r="J7" i="3" s="1"/>
  <c r="I7" i="3" s="1"/>
  <c r="X7" i="11"/>
  <c r="O12" i="11" s="1"/>
  <c r="X8" i="11"/>
  <c r="X7" i="8" a="1"/>
  <c r="X7" i="8" s="1"/>
  <c r="U9" i="6"/>
  <c r="U10" i="6"/>
  <c r="S10" i="6"/>
  <c r="V8" i="6"/>
  <c r="T10" i="6"/>
  <c r="T9" i="6"/>
  <c r="U8" i="6"/>
  <c r="V7" i="6"/>
  <c r="V10" i="6"/>
  <c r="T7" i="6"/>
  <c r="S8" i="6"/>
  <c r="U7" i="6"/>
  <c r="V9" i="6"/>
  <c r="S7" i="6"/>
  <c r="T8" i="6"/>
  <c r="X7" i="5" a="1"/>
  <c r="X9" i="5" s="1"/>
  <c r="M10" i="3" s="1"/>
  <c r="K10" i="3" s="1"/>
  <c r="X8" i="10"/>
  <c r="X10" i="10"/>
  <c r="O5" i="10" s="1"/>
  <c r="X9" i="10"/>
  <c r="X7" i="9"/>
  <c r="X8" i="9"/>
  <c r="X10" i="9"/>
  <c r="N14" i="3" s="1"/>
  <c r="J14" i="3" s="1"/>
  <c r="I14" i="3" s="1"/>
  <c r="X9" i="9"/>
  <c r="M14" i="3" s="1"/>
  <c r="K14" i="3" s="1"/>
  <c r="X7" i="7"/>
  <c r="X9" i="7"/>
  <c r="X10" i="7"/>
  <c r="N16" i="3" s="1"/>
  <c r="J16" i="3" s="1"/>
  <c r="I16" i="3" s="1"/>
  <c r="L3" i="2"/>
  <c r="S5" i="4"/>
  <c r="V3" i="4"/>
  <c r="L3" i="4"/>
  <c r="K3" i="4"/>
  <c r="M3" i="4"/>
  <c r="AJ5" i="4"/>
  <c r="N3" i="4"/>
  <c r="M3" i="2"/>
  <c r="K3" i="2"/>
  <c r="AJ6" i="2"/>
  <c r="N3" i="2"/>
  <c r="U2" i="2"/>
  <c r="T4" i="2"/>
  <c r="Q3" i="15" l="1"/>
  <c r="Q2" i="15" s="1"/>
  <c r="Q1" i="15" s="1"/>
  <c r="F8" i="3" s="1"/>
  <c r="AO11" i="15"/>
  <c r="AP11" i="15" s="1"/>
  <c r="AQ11" i="15" s="1"/>
  <c r="AO6" i="15"/>
  <c r="AP6" i="15" s="1"/>
  <c r="AQ6" i="15" s="1"/>
  <c r="R3" i="15"/>
  <c r="R2" i="15" s="1"/>
  <c r="R1" i="15" s="1"/>
  <c r="G8" i="3" s="1"/>
  <c r="R10" i="14"/>
  <c r="AN9" i="14" s="1"/>
  <c r="AL8" i="14"/>
  <c r="AO8" i="14" s="1"/>
  <c r="AP8" i="14" s="1"/>
  <c r="AQ8" i="14" s="1"/>
  <c r="R5" i="14"/>
  <c r="AN5" i="14" s="1"/>
  <c r="AL10" i="14"/>
  <c r="AK11" i="14"/>
  <c r="AL11" i="14"/>
  <c r="AK6" i="14"/>
  <c r="AL6" i="14"/>
  <c r="Q8" i="14"/>
  <c r="AM7" i="14" s="1"/>
  <c r="AK10" i="14"/>
  <c r="AK9" i="14"/>
  <c r="AO9" i="14" s="1"/>
  <c r="AP9" i="14" s="1"/>
  <c r="AQ9" i="14" s="1"/>
  <c r="O3" i="14"/>
  <c r="R13" i="14"/>
  <c r="AN12" i="14" s="1"/>
  <c r="Q5" i="14"/>
  <c r="AM5" i="14" s="1"/>
  <c r="AK12" i="14"/>
  <c r="AO12" i="14" s="1"/>
  <c r="AP12" i="14" s="1"/>
  <c r="AQ12" i="14" s="1"/>
  <c r="P3" i="14"/>
  <c r="AL7" i="14"/>
  <c r="AO7" i="14" s="1"/>
  <c r="AP7" i="14" s="1"/>
  <c r="AQ7" i="14" s="1"/>
  <c r="AO5" i="14"/>
  <c r="AP5" i="14" s="1"/>
  <c r="AQ5" i="14" s="1"/>
  <c r="X7" i="13"/>
  <c r="X8" i="13"/>
  <c r="X10" i="13"/>
  <c r="X9" i="13"/>
  <c r="P13" i="12"/>
  <c r="AL12" i="12" s="1"/>
  <c r="O11" i="12"/>
  <c r="Q11" i="12" s="1"/>
  <c r="AM10" i="12" s="1"/>
  <c r="O6" i="12"/>
  <c r="Q6" i="12" s="1"/>
  <c r="AM6" i="12" s="1"/>
  <c r="P12" i="12"/>
  <c r="R12" i="12" s="1"/>
  <c r="AN11" i="12" s="1"/>
  <c r="P9" i="12"/>
  <c r="R9" i="12" s="1"/>
  <c r="AN8" i="12" s="1"/>
  <c r="O5" i="12"/>
  <c r="AK5" i="12" s="1"/>
  <c r="P11" i="12"/>
  <c r="AL10" i="12" s="1"/>
  <c r="O13" i="12"/>
  <c r="Q13" i="12" s="1"/>
  <c r="AM12" i="12" s="1"/>
  <c r="P10" i="12"/>
  <c r="R10" i="12" s="1"/>
  <c r="AN9" i="12" s="1"/>
  <c r="O9" i="12"/>
  <c r="Q9" i="12" s="1"/>
  <c r="AM8" i="12" s="1"/>
  <c r="P8" i="12"/>
  <c r="AL7" i="12" s="1"/>
  <c r="P6" i="12"/>
  <c r="R6" i="12" s="1"/>
  <c r="AN6" i="12" s="1"/>
  <c r="O12" i="12"/>
  <c r="Q12" i="12" s="1"/>
  <c r="AM11" i="12" s="1"/>
  <c r="O10" i="12"/>
  <c r="Q10" i="12" s="1"/>
  <c r="AM9" i="12" s="1"/>
  <c r="P5" i="12"/>
  <c r="R5" i="12" s="1"/>
  <c r="O8" i="12"/>
  <c r="AK7" i="12" s="1"/>
  <c r="AL8" i="12"/>
  <c r="O9" i="11"/>
  <c r="AK8" i="11" s="1"/>
  <c r="P10" i="11"/>
  <c r="AL9" i="11" s="1"/>
  <c r="O8" i="11"/>
  <c r="Q8" i="11" s="1"/>
  <c r="AM7" i="11" s="1"/>
  <c r="P6" i="11"/>
  <c r="R6" i="11" s="1"/>
  <c r="AN6" i="11" s="1"/>
  <c r="O11" i="11"/>
  <c r="AK10" i="11" s="1"/>
  <c r="P8" i="11"/>
  <c r="R8" i="11" s="1"/>
  <c r="AN7" i="11" s="1"/>
  <c r="O6" i="11"/>
  <c r="AK6" i="11" s="1"/>
  <c r="P13" i="11"/>
  <c r="R13" i="11" s="1"/>
  <c r="AN12" i="11" s="1"/>
  <c r="O5" i="11"/>
  <c r="Q5" i="11" s="1"/>
  <c r="P5" i="11"/>
  <c r="P11" i="11"/>
  <c r="AL10" i="11" s="1"/>
  <c r="O13" i="11"/>
  <c r="Q13" i="11" s="1"/>
  <c r="AM12" i="11" s="1"/>
  <c r="P12" i="11"/>
  <c r="R12" i="11" s="1"/>
  <c r="AN11" i="11" s="1"/>
  <c r="O10" i="11"/>
  <c r="Q10" i="11" s="1"/>
  <c r="AM9" i="11" s="1"/>
  <c r="P9" i="11"/>
  <c r="R9" i="11" s="1"/>
  <c r="AN8" i="11" s="1"/>
  <c r="AK7" i="11"/>
  <c r="AK11" i="11"/>
  <c r="Q12" i="11"/>
  <c r="AM11" i="11" s="1"/>
  <c r="X10" i="8"/>
  <c r="N15" i="3" s="1"/>
  <c r="J15" i="3" s="1"/>
  <c r="I15" i="3" s="1"/>
  <c r="X8" i="8"/>
  <c r="X9" i="8"/>
  <c r="M15" i="3" s="1"/>
  <c r="K15" i="3" s="1"/>
  <c r="S7" i="2" a="1"/>
  <c r="S8" i="2" s="1"/>
  <c r="X7" i="6" a="1"/>
  <c r="X8" i="6" s="1"/>
  <c r="X10" i="5"/>
  <c r="N10" i="3" s="1"/>
  <c r="J10" i="3" s="1"/>
  <c r="I10" i="3" s="1"/>
  <c r="X7" i="5"/>
  <c r="X8" i="5"/>
  <c r="O11" i="10"/>
  <c r="Q11" i="10" s="1"/>
  <c r="AM10" i="10" s="1"/>
  <c r="O8" i="10"/>
  <c r="AK7" i="10" s="1"/>
  <c r="AO7" i="10" s="1"/>
  <c r="AP7" i="10" s="1"/>
  <c r="AQ7" i="10" s="1"/>
  <c r="P8" i="10"/>
  <c r="O13" i="10"/>
  <c r="AK12" i="10" s="1"/>
  <c r="O10" i="10"/>
  <c r="Q10" i="10" s="1"/>
  <c r="AM9" i="10" s="1"/>
  <c r="O12" i="10"/>
  <c r="AK11" i="10" s="1"/>
  <c r="O9" i="10"/>
  <c r="P9" i="10"/>
  <c r="R9" i="10" s="1"/>
  <c r="AN8" i="10" s="1"/>
  <c r="O6" i="10"/>
  <c r="Q6" i="10" s="1"/>
  <c r="AM6" i="10" s="1"/>
  <c r="P11" i="10"/>
  <c r="R11" i="10" s="1"/>
  <c r="AN10" i="10" s="1"/>
  <c r="P6" i="10"/>
  <c r="R6" i="10" s="1"/>
  <c r="AN6" i="10" s="1"/>
  <c r="P5" i="10"/>
  <c r="AL5" i="10" s="1"/>
  <c r="P12" i="10"/>
  <c r="R12" i="10" s="1"/>
  <c r="AN11" i="10" s="1"/>
  <c r="P10" i="10"/>
  <c r="AL9" i="10" s="1"/>
  <c r="P13" i="10"/>
  <c r="R13" i="10" s="1"/>
  <c r="AN12" i="10" s="1"/>
  <c r="AK5" i="10"/>
  <c r="Q5" i="10"/>
  <c r="R8" i="10"/>
  <c r="AN7" i="10" s="1"/>
  <c r="AL7" i="10"/>
  <c r="Q13" i="10"/>
  <c r="AM12" i="10" s="1"/>
  <c r="Q9" i="10"/>
  <c r="AM8" i="10" s="1"/>
  <c r="AK8" i="10"/>
  <c r="AL6" i="10"/>
  <c r="AL12" i="10"/>
  <c r="P10" i="9"/>
  <c r="P8" i="9"/>
  <c r="P12" i="9"/>
  <c r="P6" i="9"/>
  <c r="P5" i="9"/>
  <c r="P9" i="9"/>
  <c r="P11" i="9"/>
  <c r="P13" i="9"/>
  <c r="O9" i="9"/>
  <c r="O8" i="9"/>
  <c r="O10" i="9"/>
  <c r="O13" i="9"/>
  <c r="O11" i="9"/>
  <c r="O5" i="9"/>
  <c r="O6" i="9"/>
  <c r="O12" i="9"/>
  <c r="O9" i="8"/>
  <c r="O10" i="7"/>
  <c r="Q10" i="7" s="1"/>
  <c r="AM9" i="7" s="1"/>
  <c r="M16" i="3"/>
  <c r="K16" i="3" s="1"/>
  <c r="O6" i="7"/>
  <c r="AK6" i="7" s="1"/>
  <c r="P12" i="7"/>
  <c r="R12" i="7" s="1"/>
  <c r="AN11" i="7" s="1"/>
  <c r="P11" i="7"/>
  <c r="R11" i="7" s="1"/>
  <c r="AN10" i="7" s="1"/>
  <c r="O5" i="7"/>
  <c r="AK5" i="7" s="1"/>
  <c r="P5" i="7"/>
  <c r="AL5" i="7" s="1"/>
  <c r="O11" i="7"/>
  <c r="AK10" i="7" s="1"/>
  <c r="P9" i="7"/>
  <c r="R9" i="7" s="1"/>
  <c r="AN8" i="7" s="1"/>
  <c r="O8" i="7"/>
  <c r="AK7" i="7" s="1"/>
  <c r="P13" i="7"/>
  <c r="AL12" i="7" s="1"/>
  <c r="O13" i="7"/>
  <c r="Q13" i="7" s="1"/>
  <c r="AM12" i="7" s="1"/>
  <c r="P8" i="7"/>
  <c r="AL7" i="7" s="1"/>
  <c r="O9" i="7"/>
  <c r="Q9" i="7" s="1"/>
  <c r="AM8" i="7" s="1"/>
  <c r="O12" i="7"/>
  <c r="AK11" i="7" s="1"/>
  <c r="P6" i="7"/>
  <c r="AL6" i="7" s="1"/>
  <c r="P10" i="7"/>
  <c r="R10" i="7" s="1"/>
  <c r="AN9" i="7" s="1"/>
  <c r="X5" i="4"/>
  <c r="S7" i="4" a="1"/>
  <c r="V8" i="4" s="1"/>
  <c r="X5" i="2"/>
  <c r="X4" i="2"/>
  <c r="X4" i="4"/>
  <c r="H2" i="15" l="1"/>
  <c r="H8" i="3" s="1"/>
  <c r="N2" i="15"/>
  <c r="E8" i="3" s="1"/>
  <c r="AO11" i="14"/>
  <c r="AP11" i="14" s="1"/>
  <c r="AQ11" i="14" s="1"/>
  <c r="AO6" i="14"/>
  <c r="AP6" i="14" s="1"/>
  <c r="AQ6" i="14" s="1"/>
  <c r="AO10" i="14"/>
  <c r="AP10" i="14" s="1"/>
  <c r="AQ10" i="14" s="1"/>
  <c r="Q3" i="14"/>
  <c r="Q2" i="14" s="1"/>
  <c r="Q1" i="14" s="1"/>
  <c r="F9" i="3" s="1"/>
  <c r="R3" i="14"/>
  <c r="R2" i="14" s="1"/>
  <c r="R1" i="14" s="1"/>
  <c r="G9" i="3" s="1"/>
  <c r="O8" i="13"/>
  <c r="O5" i="13"/>
  <c r="O6" i="13"/>
  <c r="O13" i="13"/>
  <c r="O12" i="13"/>
  <c r="O10" i="13"/>
  <c r="O11" i="13"/>
  <c r="O9" i="13"/>
  <c r="P13" i="13"/>
  <c r="P12" i="13"/>
  <c r="P5" i="13"/>
  <c r="P9" i="13"/>
  <c r="P6" i="13"/>
  <c r="P8" i="13"/>
  <c r="P11" i="13"/>
  <c r="P10" i="13"/>
  <c r="AL11" i="12"/>
  <c r="R13" i="12"/>
  <c r="AN12" i="12" s="1"/>
  <c r="AL6" i="12"/>
  <c r="AK10" i="12"/>
  <c r="AK11" i="12"/>
  <c r="AO11" i="12" s="1"/>
  <c r="AP11" i="12" s="1"/>
  <c r="AQ11" i="12" s="1"/>
  <c r="R8" i="12"/>
  <c r="AN7" i="12" s="1"/>
  <c r="AK6" i="12"/>
  <c r="AO6" i="12" s="1"/>
  <c r="AP6" i="12" s="1"/>
  <c r="AQ6" i="12" s="1"/>
  <c r="R11" i="12"/>
  <c r="AN10" i="12" s="1"/>
  <c r="P3" i="12"/>
  <c r="AL5" i="12"/>
  <c r="AO5" i="12" s="1"/>
  <c r="AP5" i="12" s="1"/>
  <c r="AQ5" i="12" s="1"/>
  <c r="AL9" i="12"/>
  <c r="AK8" i="12"/>
  <c r="AO8" i="12" s="1"/>
  <c r="AP8" i="12" s="1"/>
  <c r="AQ8" i="12" s="1"/>
  <c r="AK9" i="12"/>
  <c r="O3" i="12"/>
  <c r="Q8" i="12"/>
  <c r="AM7" i="12" s="1"/>
  <c r="Q5" i="12"/>
  <c r="AM5" i="12" s="1"/>
  <c r="AK12" i="12"/>
  <c r="AO12" i="12" s="1"/>
  <c r="AP12" i="12" s="1"/>
  <c r="AQ12" i="12" s="1"/>
  <c r="AO10" i="12"/>
  <c r="AP10" i="12" s="1"/>
  <c r="AQ10" i="12" s="1"/>
  <c r="AN5" i="12"/>
  <c r="AO7" i="12"/>
  <c r="AP7" i="12" s="1"/>
  <c r="AQ7" i="12" s="1"/>
  <c r="AL6" i="11"/>
  <c r="AK12" i="11"/>
  <c r="Q9" i="11"/>
  <c r="AM8" i="11" s="1"/>
  <c r="Q11" i="11"/>
  <c r="AM10" i="11" s="1"/>
  <c r="Q6" i="11"/>
  <c r="AM6" i="11" s="1"/>
  <c r="P3" i="11"/>
  <c r="AL8" i="11"/>
  <c r="AO8" i="11" s="1"/>
  <c r="AP8" i="11" s="1"/>
  <c r="AQ8" i="11" s="1"/>
  <c r="R10" i="11"/>
  <c r="AN9" i="11" s="1"/>
  <c r="AL12" i="11"/>
  <c r="R5" i="11"/>
  <c r="AN5" i="11" s="1"/>
  <c r="AL5" i="11"/>
  <c r="R11" i="11"/>
  <c r="AN10" i="11" s="1"/>
  <c r="AK5" i="11"/>
  <c r="AL7" i="11"/>
  <c r="AO7" i="11" s="1"/>
  <c r="AP7" i="11" s="1"/>
  <c r="AQ7" i="11" s="1"/>
  <c r="O3" i="11"/>
  <c r="AL11" i="11"/>
  <c r="AO11" i="11" s="1"/>
  <c r="AP11" i="11" s="1"/>
  <c r="AQ11" i="11" s="1"/>
  <c r="AK9" i="11"/>
  <c r="AO9" i="11" s="1"/>
  <c r="AP9" i="11" s="1"/>
  <c r="AQ9" i="11" s="1"/>
  <c r="AO6" i="11"/>
  <c r="AP6" i="11" s="1"/>
  <c r="AQ6" i="11" s="1"/>
  <c r="AO10" i="11"/>
  <c r="AP10" i="11" s="1"/>
  <c r="AQ10" i="11" s="1"/>
  <c r="AM5" i="11"/>
  <c r="P6" i="8"/>
  <c r="R6" i="8" s="1"/>
  <c r="AN6" i="8" s="1"/>
  <c r="P11" i="8"/>
  <c r="R11" i="8" s="1"/>
  <c r="AN10" i="8" s="1"/>
  <c r="P10" i="8"/>
  <c r="R10" i="8" s="1"/>
  <c r="AN9" i="8" s="1"/>
  <c r="O11" i="8"/>
  <c r="Q11" i="8" s="1"/>
  <c r="AM10" i="8" s="1"/>
  <c r="P12" i="8"/>
  <c r="R12" i="8" s="1"/>
  <c r="AN11" i="8" s="1"/>
  <c r="O5" i="8"/>
  <c r="AK5" i="8" s="1"/>
  <c r="O6" i="8"/>
  <c r="AK6" i="8" s="1"/>
  <c r="P9" i="8"/>
  <c r="R9" i="8" s="1"/>
  <c r="AN8" i="8" s="1"/>
  <c r="O12" i="8"/>
  <c r="Q12" i="8" s="1"/>
  <c r="AM11" i="8" s="1"/>
  <c r="P5" i="8"/>
  <c r="R5" i="8" s="1"/>
  <c r="O13" i="8"/>
  <c r="Q13" i="8" s="1"/>
  <c r="AM12" i="8" s="1"/>
  <c r="P8" i="8"/>
  <c r="R8" i="8" s="1"/>
  <c r="AN7" i="8" s="1"/>
  <c r="O10" i="8"/>
  <c r="Q10" i="8" s="1"/>
  <c r="AM9" i="8" s="1"/>
  <c r="P13" i="8"/>
  <c r="R13" i="8" s="1"/>
  <c r="AN12" i="8" s="1"/>
  <c r="O8" i="8"/>
  <c r="AK7" i="8" s="1"/>
  <c r="Q6" i="7"/>
  <c r="AM6" i="7" s="1"/>
  <c r="S7" i="2"/>
  <c r="S9" i="2"/>
  <c r="V7" i="2"/>
  <c r="T7" i="2"/>
  <c r="U8" i="2"/>
  <c r="T9" i="2"/>
  <c r="T8" i="2"/>
  <c r="T10" i="2"/>
  <c r="V9" i="2"/>
  <c r="U10" i="2"/>
  <c r="S10" i="2"/>
  <c r="V8" i="2"/>
  <c r="U7" i="2"/>
  <c r="X7" i="2" s="1" a="1"/>
  <c r="V10" i="2"/>
  <c r="U9" i="2"/>
  <c r="X9" i="6"/>
  <c r="M11" i="3" s="1"/>
  <c r="K11" i="3" s="1"/>
  <c r="X10" i="6"/>
  <c r="N11" i="3" s="1"/>
  <c r="J11" i="3" s="1"/>
  <c r="I11" i="3" s="1"/>
  <c r="X7" i="6"/>
  <c r="O8" i="5"/>
  <c r="Q8" i="5" s="1"/>
  <c r="AM7" i="5" s="1"/>
  <c r="P5" i="5"/>
  <c r="R5" i="5" s="1"/>
  <c r="P12" i="5"/>
  <c r="O5" i="5"/>
  <c r="AK5" i="5" s="1"/>
  <c r="P9" i="5"/>
  <c r="P8" i="5"/>
  <c r="R8" i="5" s="1"/>
  <c r="AN7" i="5" s="1"/>
  <c r="O9" i="5"/>
  <c r="P13" i="5"/>
  <c r="R13" i="5" s="1"/>
  <c r="AN12" i="5" s="1"/>
  <c r="O13" i="5"/>
  <c r="Q13" i="5" s="1"/>
  <c r="AM12" i="5" s="1"/>
  <c r="P10" i="5"/>
  <c r="AL9" i="5" s="1"/>
  <c r="O12" i="5"/>
  <c r="AK11" i="5" s="1"/>
  <c r="P6" i="5"/>
  <c r="R6" i="5" s="1"/>
  <c r="AN6" i="5" s="1"/>
  <c r="O6" i="5"/>
  <c r="Q6" i="5" s="1"/>
  <c r="AM6" i="5" s="1"/>
  <c r="P11" i="5"/>
  <c r="AL10" i="5" s="1"/>
  <c r="O10" i="5"/>
  <c r="Q10" i="5" s="1"/>
  <c r="AM9" i="5" s="1"/>
  <c r="O11" i="5"/>
  <c r="AK10" i="5" s="1"/>
  <c r="AL8" i="10"/>
  <c r="AO8" i="10" s="1"/>
  <c r="AP8" i="10" s="1"/>
  <c r="AQ8" i="10" s="1"/>
  <c r="R5" i="10"/>
  <c r="AN5" i="10" s="1"/>
  <c r="AK6" i="10"/>
  <c r="AO6" i="10" s="1"/>
  <c r="AP6" i="10" s="1"/>
  <c r="AQ6" i="10" s="1"/>
  <c r="Q12" i="10"/>
  <c r="AM11" i="10" s="1"/>
  <c r="AK9" i="10"/>
  <c r="AO9" i="10" s="1"/>
  <c r="AP9" i="10" s="1"/>
  <c r="AQ9" i="10" s="1"/>
  <c r="AK10" i="10"/>
  <c r="O3" i="10"/>
  <c r="Q8" i="10"/>
  <c r="AM7" i="10" s="1"/>
  <c r="AL10" i="10"/>
  <c r="P3" i="10"/>
  <c r="AL11" i="10"/>
  <c r="AO11" i="10" s="1"/>
  <c r="AP11" i="10" s="1"/>
  <c r="AQ11" i="10" s="1"/>
  <c r="R10" i="10"/>
  <c r="AN9" i="10" s="1"/>
  <c r="AO12" i="10"/>
  <c r="AP12" i="10" s="1"/>
  <c r="AQ12" i="10" s="1"/>
  <c r="AM5" i="10"/>
  <c r="AO5" i="10"/>
  <c r="AP5" i="10" s="1"/>
  <c r="AQ5" i="10" s="1"/>
  <c r="AK6" i="9"/>
  <c r="Q6" i="9"/>
  <c r="AM6" i="9" s="1"/>
  <c r="R11" i="9"/>
  <c r="AN10" i="9" s="1"/>
  <c r="AL10" i="9"/>
  <c r="R9" i="9"/>
  <c r="AN8" i="9" s="1"/>
  <c r="AL8" i="9"/>
  <c r="R13" i="9"/>
  <c r="AN12" i="9" s="1"/>
  <c r="AL12" i="9"/>
  <c r="Q11" i="9"/>
  <c r="AM10" i="9" s="1"/>
  <c r="AK10" i="9"/>
  <c r="R5" i="9"/>
  <c r="AL5" i="9"/>
  <c r="P3" i="9"/>
  <c r="Q12" i="9"/>
  <c r="AM11" i="9" s="1"/>
  <c r="AK11" i="9"/>
  <c r="Q13" i="9"/>
  <c r="AM12" i="9" s="1"/>
  <c r="AK12" i="9"/>
  <c r="R6" i="9"/>
  <c r="AN6" i="9" s="1"/>
  <c r="AL6" i="9"/>
  <c r="Q10" i="9"/>
  <c r="AM9" i="9" s="1"/>
  <c r="AK9" i="9"/>
  <c r="R12" i="9"/>
  <c r="AN11" i="9" s="1"/>
  <c r="AL11" i="9"/>
  <c r="AK7" i="9"/>
  <c r="Q8" i="9"/>
  <c r="AM7" i="9" s="1"/>
  <c r="R8" i="9"/>
  <c r="AN7" i="9" s="1"/>
  <c r="AL7" i="9"/>
  <c r="AK5" i="9"/>
  <c r="AO5" i="9" s="1"/>
  <c r="AP5" i="9" s="1"/>
  <c r="AQ5" i="9" s="1"/>
  <c r="Q5" i="9"/>
  <c r="O3" i="9"/>
  <c r="AK8" i="9"/>
  <c r="Q9" i="9"/>
  <c r="AM8" i="9" s="1"/>
  <c r="R10" i="9"/>
  <c r="AN9" i="9" s="1"/>
  <c r="AL9" i="9"/>
  <c r="AK10" i="8"/>
  <c r="Q8" i="8"/>
  <c r="AM7" i="8" s="1"/>
  <c r="Q9" i="8"/>
  <c r="AM8" i="8" s="1"/>
  <c r="AK8" i="8"/>
  <c r="Q5" i="8"/>
  <c r="AK9" i="7"/>
  <c r="AL11" i="7"/>
  <c r="AO11" i="7" s="1"/>
  <c r="AP11" i="7" s="1"/>
  <c r="AQ11" i="7" s="1"/>
  <c r="R8" i="7"/>
  <c r="AN7" i="7" s="1"/>
  <c r="AL10" i="7"/>
  <c r="AO10" i="7" s="1"/>
  <c r="AP10" i="7" s="1"/>
  <c r="AQ10" i="7" s="1"/>
  <c r="Q8" i="7"/>
  <c r="AM7" i="7" s="1"/>
  <c r="AK8" i="7"/>
  <c r="R5" i="7"/>
  <c r="Q5" i="7"/>
  <c r="Q12" i="7"/>
  <c r="AM11" i="7" s="1"/>
  <c r="R13" i="7"/>
  <c r="AN12" i="7" s="1"/>
  <c r="R6" i="7"/>
  <c r="AN6" i="7" s="1"/>
  <c r="AK12" i="7"/>
  <c r="AO12" i="7" s="1"/>
  <c r="AP12" i="7" s="1"/>
  <c r="AQ12" i="7" s="1"/>
  <c r="O3" i="7"/>
  <c r="AO7" i="7"/>
  <c r="AP7" i="7" s="1"/>
  <c r="AQ7" i="7" s="1"/>
  <c r="AL8" i="7"/>
  <c r="Q11" i="7"/>
  <c r="AM10" i="7" s="1"/>
  <c r="AL9" i="7"/>
  <c r="P3" i="7"/>
  <c r="AO5" i="7"/>
  <c r="AP5" i="7" s="1"/>
  <c r="AQ5" i="7" s="1"/>
  <c r="AO6" i="7"/>
  <c r="AP6" i="7" s="1"/>
  <c r="AQ6" i="7" s="1"/>
  <c r="P12" i="6"/>
  <c r="AL11" i="5"/>
  <c r="R12" i="5"/>
  <c r="AN11" i="5" s="1"/>
  <c r="AL5" i="5"/>
  <c r="AK6" i="5"/>
  <c r="Q9" i="5"/>
  <c r="AM8" i="5" s="1"/>
  <c r="AK8" i="5"/>
  <c r="R9" i="5"/>
  <c r="AN8" i="5" s="1"/>
  <c r="AL8" i="5"/>
  <c r="Q12" i="5"/>
  <c r="AM11" i="5" s="1"/>
  <c r="AK9" i="5"/>
  <c r="U7" i="4"/>
  <c r="U10" i="4"/>
  <c r="T8" i="4"/>
  <c r="U9" i="4"/>
  <c r="S9" i="4"/>
  <c r="V10" i="4"/>
  <c r="V7" i="4"/>
  <c r="T9" i="4"/>
  <c r="S10" i="4"/>
  <c r="U8" i="4"/>
  <c r="S7" i="4"/>
  <c r="T7" i="4"/>
  <c r="T10" i="4"/>
  <c r="S8" i="4"/>
  <c r="V9" i="4"/>
  <c r="H2" i="14" l="1"/>
  <c r="H9" i="3" s="1"/>
  <c r="N2" i="14"/>
  <c r="E9" i="3" s="1"/>
  <c r="R12" i="13"/>
  <c r="AN11" i="13" s="1"/>
  <c r="AL11" i="13"/>
  <c r="R13" i="13"/>
  <c r="AN12" i="13" s="1"/>
  <c r="AL12" i="13"/>
  <c r="AK7" i="13"/>
  <c r="Q8" i="13"/>
  <c r="AM7" i="13" s="1"/>
  <c r="R10" i="13"/>
  <c r="AN9" i="13" s="1"/>
  <c r="AL9" i="13"/>
  <c r="AK8" i="13"/>
  <c r="Q9" i="13"/>
  <c r="AM8" i="13" s="1"/>
  <c r="R11" i="13"/>
  <c r="AN10" i="13" s="1"/>
  <c r="AL10" i="13"/>
  <c r="Q11" i="13"/>
  <c r="AM10" i="13" s="1"/>
  <c r="AK10" i="13"/>
  <c r="R8" i="13"/>
  <c r="AN7" i="13" s="1"/>
  <c r="AL7" i="13"/>
  <c r="R6" i="13"/>
  <c r="AN6" i="13" s="1"/>
  <c r="AL6" i="13"/>
  <c r="R9" i="13"/>
  <c r="AN8" i="13" s="1"/>
  <c r="AL8" i="13"/>
  <c r="Q13" i="13"/>
  <c r="AM12" i="13" s="1"/>
  <c r="AK12" i="13"/>
  <c r="Q10" i="13"/>
  <c r="AM9" i="13" s="1"/>
  <c r="AK9" i="13"/>
  <c r="AO9" i="13" s="1"/>
  <c r="AP9" i="13" s="1"/>
  <c r="AQ9" i="13" s="1"/>
  <c r="Q12" i="13"/>
  <c r="AM11" i="13" s="1"/>
  <c r="AK11" i="13"/>
  <c r="AO11" i="13" s="1"/>
  <c r="AP11" i="13" s="1"/>
  <c r="AQ11" i="13" s="1"/>
  <c r="R5" i="13"/>
  <c r="P3" i="13"/>
  <c r="AL5" i="13"/>
  <c r="AK6" i="13"/>
  <c r="Q6" i="13"/>
  <c r="AM6" i="13" s="1"/>
  <c r="AK5" i="13"/>
  <c r="AO5" i="13" s="1"/>
  <c r="AP5" i="13" s="1"/>
  <c r="AQ5" i="13" s="1"/>
  <c r="Q5" i="13"/>
  <c r="O3" i="13"/>
  <c r="R3" i="12"/>
  <c r="R2" i="12" s="1"/>
  <c r="R1" i="12" s="1"/>
  <c r="AO9" i="12"/>
  <c r="AP9" i="12" s="1"/>
  <c r="AQ9" i="12" s="1"/>
  <c r="H2" i="12" s="1"/>
  <c r="Q3" i="12"/>
  <c r="Q2" i="12" s="1"/>
  <c r="Q1" i="12" s="1"/>
  <c r="AO12" i="11"/>
  <c r="AP12" i="11" s="1"/>
  <c r="AQ12" i="11" s="1"/>
  <c r="AO5" i="11"/>
  <c r="AP5" i="11" s="1"/>
  <c r="AQ5" i="11" s="1"/>
  <c r="Q3" i="11"/>
  <c r="Q2" i="11" s="1"/>
  <c r="Q1" i="11" s="1"/>
  <c r="F7" i="3" s="1"/>
  <c r="R3" i="11"/>
  <c r="R2" i="11" s="1"/>
  <c r="R1" i="11" s="1"/>
  <c r="G7" i="3" s="1"/>
  <c r="AL10" i="8"/>
  <c r="AO10" i="8" s="1"/>
  <c r="AP10" i="8" s="1"/>
  <c r="AQ10" i="8" s="1"/>
  <c r="AL7" i="8"/>
  <c r="AO7" i="8" s="1"/>
  <c r="AP7" i="8" s="1"/>
  <c r="AQ7" i="8" s="1"/>
  <c r="AL6" i="8"/>
  <c r="AO6" i="8" s="1"/>
  <c r="AP6" i="8" s="1"/>
  <c r="AQ6" i="8" s="1"/>
  <c r="AL8" i="8"/>
  <c r="AO8" i="8" s="1"/>
  <c r="AP8" i="8" s="1"/>
  <c r="AQ8" i="8" s="1"/>
  <c r="Q6" i="8"/>
  <c r="AM6" i="8" s="1"/>
  <c r="AK11" i="8"/>
  <c r="AL9" i="8"/>
  <c r="AL5" i="8"/>
  <c r="AK12" i="8"/>
  <c r="AK9" i="8"/>
  <c r="O3" i="8"/>
  <c r="AL11" i="8"/>
  <c r="AL12" i="8"/>
  <c r="P3" i="8"/>
  <c r="AO9" i="7"/>
  <c r="AP9" i="7" s="1"/>
  <c r="AQ9" i="7" s="1"/>
  <c r="P10" i="6"/>
  <c r="R10" i="6" s="1"/>
  <c r="AN9" i="6" s="1"/>
  <c r="P9" i="6"/>
  <c r="R9" i="6" s="1"/>
  <c r="AN8" i="6" s="1"/>
  <c r="P5" i="6"/>
  <c r="O11" i="6"/>
  <c r="O9" i="6"/>
  <c r="Q9" i="6" s="1"/>
  <c r="AM8" i="6" s="1"/>
  <c r="O13" i="6"/>
  <c r="O5" i="6"/>
  <c r="P13" i="6"/>
  <c r="O8" i="6"/>
  <c r="Q8" i="6" s="1"/>
  <c r="AM7" i="6" s="1"/>
  <c r="P8" i="6"/>
  <c r="AL7" i="6" s="1"/>
  <c r="O6" i="6"/>
  <c r="P6" i="6"/>
  <c r="O12" i="6"/>
  <c r="AK11" i="6" s="1"/>
  <c r="P11" i="6"/>
  <c r="R11" i="6" s="1"/>
  <c r="AN10" i="6" s="1"/>
  <c r="O10" i="6"/>
  <c r="AL6" i="5"/>
  <c r="AO6" i="5" s="1"/>
  <c r="AP6" i="5" s="1"/>
  <c r="AQ6" i="5" s="1"/>
  <c r="R10" i="5"/>
  <c r="AN9" i="5" s="1"/>
  <c r="AK7" i="5"/>
  <c r="AL12" i="5"/>
  <c r="Q11" i="5"/>
  <c r="AM10" i="5" s="1"/>
  <c r="R11" i="5"/>
  <c r="AN10" i="5" s="1"/>
  <c r="AK12" i="5"/>
  <c r="AL7" i="5"/>
  <c r="O3" i="5"/>
  <c r="Q5" i="5"/>
  <c r="AM5" i="5" s="1"/>
  <c r="P3" i="5"/>
  <c r="Q3" i="10"/>
  <c r="Q2" i="10" s="1"/>
  <c r="Q1" i="10" s="1"/>
  <c r="AO10" i="10"/>
  <c r="AP10" i="10" s="1"/>
  <c r="AQ10" i="10" s="1"/>
  <c r="H2" i="10" s="1"/>
  <c r="R3" i="10"/>
  <c r="R2" i="10" s="1"/>
  <c r="R1" i="10" s="1"/>
  <c r="AO7" i="9"/>
  <c r="AP7" i="9" s="1"/>
  <c r="AQ7" i="9" s="1"/>
  <c r="AO8" i="9"/>
  <c r="AP8" i="9" s="1"/>
  <c r="AQ8" i="9" s="1"/>
  <c r="AO9" i="9"/>
  <c r="AP9" i="9" s="1"/>
  <c r="AQ9" i="9" s="1"/>
  <c r="AO11" i="9"/>
  <c r="AP11" i="9" s="1"/>
  <c r="AQ11" i="9" s="1"/>
  <c r="R3" i="9"/>
  <c r="R2" i="9" s="1"/>
  <c r="R1" i="9" s="1"/>
  <c r="G14" i="3" s="1"/>
  <c r="AN5" i="9"/>
  <c r="Q3" i="9"/>
  <c r="Q2" i="9" s="1"/>
  <c r="AM5" i="9"/>
  <c r="AO10" i="9"/>
  <c r="AP10" i="9" s="1"/>
  <c r="AQ10" i="9" s="1"/>
  <c r="AO12" i="9"/>
  <c r="AP12" i="9" s="1"/>
  <c r="AQ12" i="9" s="1"/>
  <c r="AO6" i="9"/>
  <c r="AP6" i="9" s="1"/>
  <c r="AQ6" i="9" s="1"/>
  <c r="AO5" i="8"/>
  <c r="AP5" i="8" s="1"/>
  <c r="AQ5" i="8" s="1"/>
  <c r="AM5" i="8"/>
  <c r="R3" i="8"/>
  <c r="R2" i="8" s="1"/>
  <c r="R1" i="8" s="1"/>
  <c r="G15" i="3" s="1"/>
  <c r="AN5" i="8"/>
  <c r="R3" i="7"/>
  <c r="R2" i="7" s="1"/>
  <c r="R1" i="7" s="1"/>
  <c r="G16" i="3" s="1"/>
  <c r="Q3" i="7"/>
  <c r="Q2" i="7" s="1"/>
  <c r="AM5" i="7"/>
  <c r="AN5" i="7"/>
  <c r="AO8" i="7"/>
  <c r="AP8" i="7" s="1"/>
  <c r="AQ8" i="7" s="1"/>
  <c r="H2" i="7" s="1"/>
  <c r="H16" i="3" s="1"/>
  <c r="Q11" i="6"/>
  <c r="AM10" i="6" s="1"/>
  <c r="AK10" i="6"/>
  <c r="R12" i="6"/>
  <c r="AN11" i="6" s="1"/>
  <c r="AL11" i="6"/>
  <c r="AK7" i="6"/>
  <c r="Q6" i="6"/>
  <c r="AM6" i="6" s="1"/>
  <c r="AK6" i="6"/>
  <c r="R6" i="6"/>
  <c r="AN6" i="6" s="1"/>
  <c r="AL6" i="6"/>
  <c r="R13" i="6"/>
  <c r="AN12" i="6" s="1"/>
  <c r="AL12" i="6"/>
  <c r="Q13" i="6"/>
  <c r="AM12" i="6" s="1"/>
  <c r="AK12" i="6"/>
  <c r="R5" i="6"/>
  <c r="AL5" i="6"/>
  <c r="AK5" i="6"/>
  <c r="Q5" i="6"/>
  <c r="X7" i="4" a="1"/>
  <c r="X7" i="4" s="1"/>
  <c r="AO5" i="5"/>
  <c r="AP5" i="5" s="1"/>
  <c r="AQ5" i="5" s="1"/>
  <c r="AO9" i="5"/>
  <c r="AP9" i="5" s="1"/>
  <c r="AQ9" i="5" s="1"/>
  <c r="AO11" i="5"/>
  <c r="AP11" i="5" s="1"/>
  <c r="AQ11" i="5" s="1"/>
  <c r="AN5" i="5"/>
  <c r="AO8" i="5"/>
  <c r="AP8" i="5" s="1"/>
  <c r="AQ8" i="5" s="1"/>
  <c r="AO10" i="5"/>
  <c r="AP10" i="5" s="1"/>
  <c r="AQ10" i="5" s="1"/>
  <c r="X7" i="2"/>
  <c r="X10" i="2"/>
  <c r="X9" i="2"/>
  <c r="X8" i="2"/>
  <c r="AO10" i="13" l="1"/>
  <c r="AP10" i="13" s="1"/>
  <c r="AQ10" i="13" s="1"/>
  <c r="AO12" i="13"/>
  <c r="AP12" i="13" s="1"/>
  <c r="AQ12" i="13" s="1"/>
  <c r="AO8" i="13"/>
  <c r="AP8" i="13" s="1"/>
  <c r="AQ8" i="13" s="1"/>
  <c r="AO7" i="13"/>
  <c r="AP7" i="13" s="1"/>
  <c r="AQ7" i="13" s="1"/>
  <c r="Q3" i="13"/>
  <c r="Q2" i="13" s="1"/>
  <c r="AM5" i="13"/>
  <c r="AO6" i="13"/>
  <c r="AP6" i="13" s="1"/>
  <c r="AQ6" i="13" s="1"/>
  <c r="R3" i="13"/>
  <c r="R2" i="13" s="1"/>
  <c r="R1" i="13" s="1"/>
  <c r="AN5" i="13"/>
  <c r="N2" i="12"/>
  <c r="H2" i="11"/>
  <c r="H7" i="3" s="1"/>
  <c r="N2" i="11"/>
  <c r="E7" i="3" s="1"/>
  <c r="AO11" i="8"/>
  <c r="AP11" i="8" s="1"/>
  <c r="AQ11" i="8" s="1"/>
  <c r="AO9" i="8"/>
  <c r="AP9" i="8" s="1"/>
  <c r="AQ9" i="8" s="1"/>
  <c r="AO12" i="8"/>
  <c r="AP12" i="8" s="1"/>
  <c r="AQ12" i="8" s="1"/>
  <c r="Q3" i="8"/>
  <c r="Q2" i="8" s="1"/>
  <c r="N2" i="8" s="1"/>
  <c r="E15" i="3" s="1"/>
  <c r="AK8" i="6"/>
  <c r="AL8" i="6"/>
  <c r="AO8" i="6" s="1"/>
  <c r="AP8" i="6" s="1"/>
  <c r="AQ8" i="6" s="1"/>
  <c r="AL9" i="6"/>
  <c r="O3" i="6"/>
  <c r="P3" i="6"/>
  <c r="AO11" i="6"/>
  <c r="AP11" i="6" s="1"/>
  <c r="AQ11" i="6" s="1"/>
  <c r="R8" i="6"/>
  <c r="AN7" i="6" s="1"/>
  <c r="Q12" i="6"/>
  <c r="AM11" i="6" s="1"/>
  <c r="AL10" i="6"/>
  <c r="AK9" i="6"/>
  <c r="Q10" i="6"/>
  <c r="AM9" i="6" s="1"/>
  <c r="AO12" i="5"/>
  <c r="AP12" i="5" s="1"/>
  <c r="AQ12" i="5" s="1"/>
  <c r="H2" i="5" s="1"/>
  <c r="H10" i="3" s="1"/>
  <c r="AO7" i="5"/>
  <c r="AP7" i="5" s="1"/>
  <c r="AQ7" i="5" s="1"/>
  <c r="R3" i="5"/>
  <c r="R2" i="5" s="1"/>
  <c r="R1" i="5" s="1"/>
  <c r="G10" i="3" s="1"/>
  <c r="Q3" i="5"/>
  <c r="Q2" i="5" s="1"/>
  <c r="N2" i="5" s="1"/>
  <c r="E10" i="3" s="1"/>
  <c r="N2" i="10"/>
  <c r="H2" i="9"/>
  <c r="H14" i="3" s="1"/>
  <c r="N2" i="9"/>
  <c r="E14" i="3" s="1"/>
  <c r="Q1" i="9"/>
  <c r="F14" i="3" s="1"/>
  <c r="N2" i="7"/>
  <c r="E16" i="3" s="1"/>
  <c r="Q1" i="7"/>
  <c r="F16" i="3" s="1"/>
  <c r="AO5" i="6"/>
  <c r="AP5" i="6" s="1"/>
  <c r="AQ5" i="6" s="1"/>
  <c r="AO12" i="6"/>
  <c r="AP12" i="6" s="1"/>
  <c r="AQ12" i="6" s="1"/>
  <c r="AO7" i="6"/>
  <c r="AP7" i="6" s="1"/>
  <c r="AQ7" i="6" s="1"/>
  <c r="AN5" i="6"/>
  <c r="R3" i="6"/>
  <c r="R2" i="6" s="1"/>
  <c r="R1" i="6" s="1"/>
  <c r="G11" i="3" s="1"/>
  <c r="AM5" i="6"/>
  <c r="AO10" i="6"/>
  <c r="AP10" i="6" s="1"/>
  <c r="AQ10" i="6" s="1"/>
  <c r="AO6" i="6"/>
  <c r="AP6" i="6" s="1"/>
  <c r="AQ6" i="6" s="1"/>
  <c r="AO9" i="6"/>
  <c r="AP9" i="6" s="1"/>
  <c r="AQ9" i="6" s="1"/>
  <c r="X8" i="4"/>
  <c r="X9" i="4"/>
  <c r="M6" i="3" s="1"/>
  <c r="K6" i="3" s="1"/>
  <c r="X10" i="4"/>
  <c r="N6" i="3" s="1"/>
  <c r="J6" i="3" s="1"/>
  <c r="I6" i="3" s="1"/>
  <c r="M17" i="3"/>
  <c r="K17" i="3" s="1"/>
  <c r="N17" i="3"/>
  <c r="J17" i="3" s="1"/>
  <c r="I17" i="3" s="1"/>
  <c r="P5" i="2"/>
  <c r="P6" i="2"/>
  <c r="P8" i="2"/>
  <c r="P10" i="2"/>
  <c r="P9" i="2"/>
  <c r="P12" i="2"/>
  <c r="P11" i="2"/>
  <c r="P13" i="2"/>
  <c r="O12" i="2"/>
  <c r="O8" i="2"/>
  <c r="O9" i="2"/>
  <c r="O13" i="2"/>
  <c r="O10" i="2"/>
  <c r="O11" i="2"/>
  <c r="O5" i="2"/>
  <c r="O6" i="2"/>
  <c r="H2" i="13" l="1"/>
  <c r="N2" i="13"/>
  <c r="Q1" i="13"/>
  <c r="H2" i="8"/>
  <c r="H15" i="3" s="1"/>
  <c r="Q1" i="8"/>
  <c r="F15" i="3" s="1"/>
  <c r="Q3" i="6"/>
  <c r="Q2" i="6" s="1"/>
  <c r="N2" i="6" s="1"/>
  <c r="E11" i="3" s="1"/>
  <c r="Q1" i="5"/>
  <c r="F10" i="3" s="1"/>
  <c r="P9" i="4"/>
  <c r="AL8" i="4" s="1"/>
  <c r="H2" i="6"/>
  <c r="H11" i="3" s="1"/>
  <c r="O5" i="4"/>
  <c r="AK5" i="4" s="1"/>
  <c r="P5" i="4"/>
  <c r="AL5" i="4" s="1"/>
  <c r="P11" i="4"/>
  <c r="AL10" i="4" s="1"/>
  <c r="O9" i="4"/>
  <c r="Q9" i="4" s="1"/>
  <c r="AM8" i="4" s="1"/>
  <c r="O6" i="4"/>
  <c r="AK6" i="4" s="1"/>
  <c r="O10" i="4"/>
  <c r="AK9" i="4" s="1"/>
  <c r="P6" i="4"/>
  <c r="AL6" i="4" s="1"/>
  <c r="O11" i="4"/>
  <c r="AK10" i="4" s="1"/>
  <c r="O12" i="4"/>
  <c r="AK11" i="4" s="1"/>
  <c r="O13" i="4"/>
  <c r="AK12" i="4" s="1"/>
  <c r="P12" i="4"/>
  <c r="R12" i="4" s="1"/>
  <c r="AN11" i="4" s="1"/>
  <c r="O8" i="4"/>
  <c r="Q8" i="4" s="1"/>
  <c r="AM7" i="4" s="1"/>
  <c r="P8" i="4"/>
  <c r="R8" i="4" s="1"/>
  <c r="AN7" i="4" s="1"/>
  <c r="P13" i="4"/>
  <c r="R13" i="4" s="1"/>
  <c r="AN12" i="4" s="1"/>
  <c r="P10" i="4"/>
  <c r="AL9" i="4" s="1"/>
  <c r="Q6" i="2"/>
  <c r="AM6" i="2" s="1"/>
  <c r="AK6" i="2"/>
  <c r="R13" i="2"/>
  <c r="AN12" i="2" s="1"/>
  <c r="AL12" i="2"/>
  <c r="Q11" i="2"/>
  <c r="AM10" i="2" s="1"/>
  <c r="AK10" i="2"/>
  <c r="AL11" i="2"/>
  <c r="R12" i="2"/>
  <c r="AN11" i="2" s="1"/>
  <c r="AK9" i="2"/>
  <c r="Q10" i="2"/>
  <c r="AM9" i="2" s="1"/>
  <c r="R9" i="2"/>
  <c r="AN8" i="2" s="1"/>
  <c r="AL8" i="2"/>
  <c r="AL9" i="2"/>
  <c r="R10" i="2"/>
  <c r="AN9" i="2" s="1"/>
  <c r="R8" i="2"/>
  <c r="AN7" i="2" s="1"/>
  <c r="AL7" i="2"/>
  <c r="AK5" i="2"/>
  <c r="Q5" i="2"/>
  <c r="O3" i="2"/>
  <c r="Q8" i="2"/>
  <c r="AM7" i="2" s="1"/>
  <c r="AK7" i="2"/>
  <c r="R6" i="2"/>
  <c r="AN6" i="2" s="1"/>
  <c r="AL6" i="2"/>
  <c r="R11" i="2"/>
  <c r="AN10" i="2" s="1"/>
  <c r="AL10" i="2"/>
  <c r="Q13" i="2"/>
  <c r="AM12" i="2" s="1"/>
  <c r="AK12" i="2"/>
  <c r="Q9" i="2"/>
  <c r="AM8" i="2" s="1"/>
  <c r="AK8" i="2"/>
  <c r="Q12" i="2"/>
  <c r="AM11" i="2" s="1"/>
  <c r="AK11" i="2"/>
  <c r="AO11" i="2" s="1"/>
  <c r="AP11" i="2" s="1"/>
  <c r="AQ11" i="2" s="1"/>
  <c r="AL5" i="2"/>
  <c r="R5" i="2"/>
  <c r="P3" i="2"/>
  <c r="AK8" i="4" l="1"/>
  <c r="AO8" i="4" s="1"/>
  <c r="AP8" i="4" s="1"/>
  <c r="AQ8" i="4" s="1"/>
  <c r="R6" i="4"/>
  <c r="AN6" i="4" s="1"/>
  <c r="AO9" i="4"/>
  <c r="AP9" i="4" s="1"/>
  <c r="AQ9" i="4" s="1"/>
  <c r="AO6" i="4"/>
  <c r="AP6" i="4" s="1"/>
  <c r="AQ6" i="4" s="1"/>
  <c r="Q1" i="6"/>
  <c r="F11" i="3" s="1"/>
  <c r="R9" i="4"/>
  <c r="AN8" i="4" s="1"/>
  <c r="Q6" i="4"/>
  <c r="AM6" i="4" s="1"/>
  <c r="Q10" i="4"/>
  <c r="AM9" i="4" s="1"/>
  <c r="R10" i="4"/>
  <c r="AN9" i="4" s="1"/>
  <c r="AO5" i="4"/>
  <c r="AP5" i="4" s="1"/>
  <c r="AQ5" i="4" s="1"/>
  <c r="R5" i="4"/>
  <c r="AN5" i="4" s="1"/>
  <c r="Q5" i="4"/>
  <c r="AM5" i="4" s="1"/>
  <c r="Q12" i="4"/>
  <c r="AM11" i="4" s="1"/>
  <c r="AO10" i="4"/>
  <c r="AP10" i="4" s="1"/>
  <c r="AQ10" i="4" s="1"/>
  <c r="Q13" i="4"/>
  <c r="AM12" i="4" s="1"/>
  <c r="R11" i="4"/>
  <c r="AN10" i="4" s="1"/>
  <c r="AL11" i="4"/>
  <c r="AO11" i="4" s="1"/>
  <c r="AP11" i="4" s="1"/>
  <c r="AQ11" i="4" s="1"/>
  <c r="O3" i="4"/>
  <c r="Q11" i="4"/>
  <c r="AM10" i="4" s="1"/>
  <c r="AL12" i="4"/>
  <c r="AO12" i="4" s="1"/>
  <c r="AP12" i="4" s="1"/>
  <c r="AQ12" i="4" s="1"/>
  <c r="AL7" i="4"/>
  <c r="P3" i="4"/>
  <c r="AK7" i="4"/>
  <c r="AO5" i="2"/>
  <c r="AP5" i="2" s="1"/>
  <c r="AQ5" i="2" s="1"/>
  <c r="AO8" i="2"/>
  <c r="AP8" i="2" s="1"/>
  <c r="AQ8" i="2" s="1"/>
  <c r="AO9" i="2"/>
  <c r="AP9" i="2" s="1"/>
  <c r="AQ9" i="2" s="1"/>
  <c r="AO12" i="2"/>
  <c r="AP12" i="2" s="1"/>
  <c r="AQ12" i="2" s="1"/>
  <c r="R3" i="2"/>
  <c r="R2" i="2" s="1"/>
  <c r="R1" i="2" s="1"/>
  <c r="G17" i="3" s="1"/>
  <c r="AN5" i="2"/>
  <c r="AO10" i="2"/>
  <c r="AP10" i="2" s="1"/>
  <c r="AQ10" i="2" s="1"/>
  <c r="AO7" i="2"/>
  <c r="AP7" i="2" s="1"/>
  <c r="AQ7" i="2" s="1"/>
  <c r="AM5" i="2"/>
  <c r="Q3" i="2"/>
  <c r="Q2" i="2" s="1"/>
  <c r="AO6" i="2"/>
  <c r="AP6" i="2" s="1"/>
  <c r="AQ6" i="2" s="1"/>
  <c r="Q3" i="4" l="1"/>
  <c r="Q2" i="4" s="1"/>
  <c r="Q1" i="4" s="1"/>
  <c r="F6" i="3" s="1"/>
  <c r="R3" i="4"/>
  <c r="R2" i="4" s="1"/>
  <c r="R1" i="4" s="1"/>
  <c r="G6" i="3" s="1"/>
  <c r="AO7" i="4"/>
  <c r="AP7" i="4" s="1"/>
  <c r="AQ7" i="4" s="1"/>
  <c r="H2" i="4" s="1"/>
  <c r="H6" i="3" s="1"/>
  <c r="H2" i="2"/>
  <c r="H17" i="3" s="1"/>
  <c r="Q1" i="2"/>
  <c r="F17" i="3" s="1"/>
  <c r="N2" i="2"/>
  <c r="E17" i="3" s="1"/>
  <c r="N2" i="4" l="1"/>
  <c r="E6" i="3" s="1"/>
</calcChain>
</file>

<file path=xl/sharedStrings.xml><?xml version="1.0" encoding="utf-8"?>
<sst xmlns="http://schemas.openxmlformats.org/spreadsheetml/2006/main" count="442" uniqueCount="50">
  <si>
    <t>PILLARS.</t>
  </si>
  <si>
    <t>Slope=</t>
  </si>
  <si>
    <t>Total stdev</t>
  </si>
  <si>
    <t>Stdev:</t>
  </si>
  <si>
    <t>pillar00-new.txt</t>
  </si>
  <si>
    <t>RMS 'Terr'</t>
  </si>
  <si>
    <t>sums:</t>
  </si>
  <si>
    <t>S^2/(N-5)</t>
  </si>
  <si>
    <t>x</t>
  </si>
  <si>
    <t>y</t>
  </si>
  <si>
    <t>N</t>
  </si>
  <si>
    <t>n</t>
  </si>
  <si>
    <t>m</t>
  </si>
  <si>
    <t>n^2</t>
  </si>
  <si>
    <t>m^2</t>
  </si>
  <si>
    <t>xn</t>
  </si>
  <si>
    <t>mx</t>
  </si>
  <si>
    <t>ny</t>
  </si>
  <si>
    <t>ym</t>
  </si>
  <si>
    <t>XERR</t>
  </si>
  <si>
    <t>YERR</t>
  </si>
  <si>
    <t>X2ERR</t>
  </si>
  <si>
    <t>Y2ERR</t>
  </si>
  <si>
    <t>pillar</t>
  </si>
  <si>
    <t>TERR</t>
  </si>
  <si>
    <t>TERR/N</t>
  </si>
  <si>
    <t>l</t>
  </si>
  <si>
    <t>w</t>
  </si>
  <si>
    <t>Feature</t>
  </si>
  <si>
    <t>Center</t>
  </si>
  <si>
    <t>R</t>
  </si>
  <si>
    <t>RMS err</t>
  </si>
  <si>
    <t>X Err</t>
  </si>
  <si>
    <t>Y Err</t>
  </si>
  <si>
    <t>linearity</t>
  </si>
  <si>
    <t>R/Width</t>
  </si>
  <si>
    <t>Width</t>
  </si>
  <si>
    <t>length</t>
  </si>
  <si>
    <t>slope</t>
  </si>
  <si>
    <t>Estimates</t>
  </si>
  <si>
    <t>Pillar</t>
  </si>
  <si>
    <t>From Photo</t>
  </si>
  <si>
    <t>Outside</t>
  </si>
  <si>
    <t>Inside</t>
  </si>
  <si>
    <t>R/w</t>
  </si>
  <si>
    <t>Max</t>
  </si>
  <si>
    <t>Min</t>
  </si>
  <si>
    <t>Radius</t>
  </si>
  <si>
    <t>COV</t>
  </si>
  <si>
    <r>
      <rPr>
        <sz val="11"/>
        <rFont val="Courier New"/>
        <family val="3"/>
      </rPr>
      <t>√</t>
    </r>
    <r>
      <rPr>
        <sz val="11"/>
        <rFont val="Calibri"/>
        <family val="2"/>
        <scheme val="minor"/>
      </rPr>
      <t>Var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</si>
</sst>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"/>
  </numFmts>
  <fonts count="15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theme="1" tint="0.249977111117893"/>
      <name val="Calibri"/>
      <family val="2"/>
    </font>
    <font>
      <sz val="11"/>
      <color theme="1" tint="0.34998626667073579"/>
      <name val="Calibri"/>
      <family val="2"/>
    </font>
    <font>
      <b/>
      <sz val="11"/>
      <color theme="1" tint="0.249977111117893"/>
      <name val="Calibri"/>
      <family val="2"/>
    </font>
    <font>
      <b/>
      <sz val="11"/>
      <color theme="1" tint="0.34998626667073579"/>
      <name val="Calibri"/>
      <family val="2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165" fontId="3" fillId="0" borderId="0" xfId="0" applyNumberFormat="1" applyFont="1"/>
    <xf numFmtId="0" fontId="3" fillId="0" borderId="0" xfId="0" applyFont="1" applyFill="1"/>
    <xf numFmtId="165" fontId="3" fillId="0" borderId="0" xfId="0" applyNumberFormat="1" applyFont="1" applyFill="1" applyBorder="1"/>
    <xf numFmtId="165" fontId="3" fillId="0" borderId="0" xfId="0" applyNumberFormat="1" applyFont="1" applyFill="1"/>
    <xf numFmtId="2" fontId="0" fillId="0" borderId="0" xfId="0" applyNumberFormat="1"/>
    <xf numFmtId="165" fontId="0" fillId="0" borderId="0" xfId="0" applyNumberFormat="1"/>
    <xf numFmtId="0" fontId="4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165" fontId="11" fillId="0" borderId="0" xfId="0" applyNumberFormat="1" applyFont="1"/>
    <xf numFmtId="0" fontId="10" fillId="0" borderId="0" xfId="0" applyFont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165" fontId="8" fillId="0" borderId="0" xfId="0" applyNumberFormat="1" applyFont="1" applyFill="1" applyBorder="1"/>
    <xf numFmtId="165" fontId="11" fillId="0" borderId="0" xfId="0" applyNumberFormat="1" applyFont="1" applyBorder="1"/>
    <xf numFmtId="166" fontId="7" fillId="0" borderId="0" xfId="0" applyNumberFormat="1" applyFont="1" applyFill="1" applyBorder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9" fillId="0" borderId="0" xfId="0" applyFont="1"/>
    <xf numFmtId="0" fontId="12" fillId="0" borderId="0" xfId="0" applyFont="1"/>
    <xf numFmtId="165" fontId="6" fillId="0" borderId="0" xfId="0" applyNumberFormat="1" applyFont="1" applyFill="1" applyBorder="1"/>
    <xf numFmtId="165" fontId="13" fillId="0" borderId="0" xfId="0" applyNumberFormat="1" applyFont="1" applyBorder="1"/>
    <xf numFmtId="166" fontId="9" fillId="0" borderId="0" xfId="0" applyNumberFormat="1" applyFont="1" applyFill="1" applyBorder="1"/>
    <xf numFmtId="165" fontId="13" fillId="0" borderId="0" xfId="0" applyNumberFormat="1" applyFont="1"/>
    <xf numFmtId="0" fontId="0" fillId="0" borderId="0" xfId="0" applyFont="1"/>
    <xf numFmtId="0" fontId="7" fillId="0" borderId="0" xfId="0" applyNumberFormat="1" applyFont="1"/>
    <xf numFmtId="0" fontId="9" fillId="0" borderId="0" xfId="0" applyNumberFormat="1" applyFont="1"/>
  </cellXfs>
  <cellStyles count="1"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numFmt numFmtId="165" formatCode="0.000"/>
      <border outline="0">
        <left style="thin">
          <color theme="0" tint="-0.3499862666707357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0.0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6" formatCode="0.0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scheme val="none"/>
      </font>
      <border outline="0">
        <right style="thin">
          <color theme="0" tint="-0.3499862666707357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au1" displayName="Tableau1" ref="A4:N17" totalsRowShown="0" headerRowDxfId="19" dataDxfId="18">
  <autoFilter ref="A4:N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5:N16">
    <sortCondition ref="C5:C16"/>
  </sortState>
  <tableColumns count="14">
    <tableColumn id="1" name="Radius" dataDxfId="17"/>
    <tableColumn id="2" name="√Var" dataDxfId="16"/>
    <tableColumn id="15" name="COV" dataDxfId="15">
      <calculatedColumnFormula>1/(Tableau1[[#This Row],[√Var]]*Tableau1[[#This Row],[√Var]])</calculatedColumnFormula>
    </tableColumn>
    <tableColumn id="3" name="N" dataDxfId="14"/>
    <tableColumn id="4" name="RMS err" dataDxfId="13"/>
    <tableColumn id="5" name="X Err" dataDxfId="12"/>
    <tableColumn id="6" name="Y Err" dataDxfId="11"/>
    <tableColumn id="7" name="linearity" dataDxfId="10"/>
    <tableColumn id="8" name="R/Width" dataDxfId="9">
      <calculatedColumnFormula>$A5/(100*$J5)</calculatedColumnFormula>
    </tableColumn>
    <tableColumn id="9" name="Width" dataDxfId="8">
      <calculatedColumnFormula>SQRT(($L5*$N5)^2+($N5)^2)</calculatedColumnFormula>
    </tableColumn>
    <tableColumn id="10" name="length" dataDxfId="7">
      <calculatedColumnFormula>SQRT((1+$L5^2))*$M5</calculatedColumnFormula>
    </tableColumn>
    <tableColumn id="11" name="slope" dataDxfId="6"/>
    <tableColumn id="12" name="l" dataDxfId="5"/>
    <tableColumn id="13" name="w" dataDxfId="4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P28"/>
  <sheetViews>
    <sheetView tabSelected="1" topLeftCell="A4" zoomScale="115" zoomScaleNormal="115" workbookViewId="0">
      <selection activeCell="H22" sqref="H22"/>
    </sheetView>
  </sheetViews>
  <sheetFormatPr baseColWidth="10" defaultColWidth="8.88671875" defaultRowHeight="14.4" x14ac:dyDescent="0.3"/>
  <cols>
    <col min="3" max="3" width="8.88671875" customWidth="1"/>
    <col min="4" max="4" width="9.5546875" customWidth="1"/>
    <col min="7" max="7" width="9.6640625" customWidth="1"/>
    <col min="8" max="8" width="10" customWidth="1"/>
  </cols>
  <sheetData>
    <row r="2" spans="1:14" x14ac:dyDescent="0.3">
      <c r="G2" s="6" t="s">
        <v>28</v>
      </c>
    </row>
    <row r="3" spans="1:14" x14ac:dyDescent="0.3">
      <c r="G3" s="6" t="s">
        <v>29</v>
      </c>
    </row>
    <row r="4" spans="1:14" x14ac:dyDescent="0.3">
      <c r="A4" s="23" t="s">
        <v>47</v>
      </c>
      <c r="B4" s="14" t="s">
        <v>49</v>
      </c>
      <c r="C4" s="14" t="s">
        <v>48</v>
      </c>
      <c r="D4" s="23" t="s">
        <v>10</v>
      </c>
      <c r="E4" s="18" t="s">
        <v>31</v>
      </c>
      <c r="F4" s="24" t="s">
        <v>32</v>
      </c>
      <c r="G4" s="24" t="s">
        <v>33</v>
      </c>
      <c r="H4" s="19" t="s">
        <v>34</v>
      </c>
      <c r="I4" s="18" t="s">
        <v>35</v>
      </c>
      <c r="J4" s="18" t="s">
        <v>36</v>
      </c>
      <c r="K4" s="23" t="s">
        <v>37</v>
      </c>
      <c r="L4" s="23" t="s">
        <v>38</v>
      </c>
      <c r="M4" s="23" t="s">
        <v>26</v>
      </c>
      <c r="N4" s="23" t="s">
        <v>27</v>
      </c>
    </row>
    <row r="5" spans="1:14" x14ac:dyDescent="0.3">
      <c r="A5" s="15">
        <v>20</v>
      </c>
      <c r="B5" s="15">
        <v>0.7</v>
      </c>
      <c r="C5" s="15">
        <f>1/(Tableau1[[#This Row],[√Var]]*Tableau1[[#This Row],[√Var]])</f>
        <v>2.0408163265306127</v>
      </c>
      <c r="D5" s="17">
        <f>'GDS0207'!$F$3</f>
        <v>8</v>
      </c>
      <c r="E5" s="20">
        <f>ROUND('GDS0207'!$N$2,3)</f>
        <v>1.0620000000000001</v>
      </c>
      <c r="F5" s="21">
        <f>ROUND('GDS0207'!$Q$1,3)</f>
        <v>0.41599999999999998</v>
      </c>
      <c r="G5" s="21">
        <f>ROUND('GDS0207'!$R$1,3)</f>
        <v>0.97699999999999998</v>
      </c>
      <c r="H5" s="22">
        <f>'GDS0207'!$H$2</f>
        <v>0.60227924885793049</v>
      </c>
      <c r="I5" s="20">
        <f t="shared" ref="I5:I17" si="0">$A5/(100*$J5)</f>
        <v>0.16154081421107527</v>
      </c>
      <c r="J5" s="20">
        <f t="shared" ref="J5:J17" si="1">SQRT(($L5*$N5)^2+($N5)^2)</f>
        <v>1.2380772065360059</v>
      </c>
      <c r="K5" s="16">
        <f t="shared" ref="K5:K17" si="2">SQRT((1+$L5^2))*$M5</f>
        <v>7.9463321031149956</v>
      </c>
      <c r="L5" s="16">
        <f>'GDS0207'!$H$1</f>
        <v>5.8000000000000003E-2</v>
      </c>
      <c r="M5" s="16">
        <f>ROUND('GDS0207'!$X$9,3)</f>
        <v>7.9329999999999998</v>
      </c>
      <c r="N5" s="16">
        <f>ROUND('GDS0207'!$X$10,3)</f>
        <v>-1.236</v>
      </c>
    </row>
    <row r="6" spans="1:14" s="31" customFormat="1" x14ac:dyDescent="0.3">
      <c r="A6" s="15">
        <v>20</v>
      </c>
      <c r="B6" s="15">
        <v>0.5</v>
      </c>
      <c r="C6" s="15">
        <f>1/(Tableau1[[#This Row],[√Var]]*Tableau1[[#This Row],[√Var]])</f>
        <v>4</v>
      </c>
      <c r="D6" s="17">
        <f>'GDS0205'!$F$3</f>
        <v>8</v>
      </c>
      <c r="E6" s="20">
        <f>ROUND('GDS0205'!$N$2,3)</f>
        <v>0.56499999999999995</v>
      </c>
      <c r="F6" s="21">
        <f>ROUND('GDS0205'!$Q$1,3)</f>
        <v>0.432</v>
      </c>
      <c r="G6" s="21">
        <f>ROUND('GDS0205'!$R$1,3)</f>
        <v>0.36499999999999999</v>
      </c>
      <c r="H6" s="22">
        <f>'GDS0205'!$H$2</f>
        <v>0.22265588322374882</v>
      </c>
      <c r="I6" s="20">
        <f t="shared" si="0"/>
        <v>0.1183999430409492</v>
      </c>
      <c r="J6" s="20">
        <f t="shared" si="1"/>
        <v>1.6891900018129993</v>
      </c>
      <c r="K6" s="16">
        <f t="shared" si="2"/>
        <v>7.9888985994566228</v>
      </c>
      <c r="L6" s="16">
        <f>'GDS0205'!$H$1</f>
        <v>1.4999999999999999E-2</v>
      </c>
      <c r="M6" s="16">
        <f>ROUND('GDS0205'!$X$9,3)</f>
        <v>7.9880000000000004</v>
      </c>
      <c r="N6" s="16">
        <f>ROUND('GDS0205'!$X$10,3)</f>
        <v>-1.6890000000000001</v>
      </c>
    </row>
    <row r="7" spans="1:14" s="13" customFormat="1" x14ac:dyDescent="0.3">
      <c r="A7" s="25">
        <v>20</v>
      </c>
      <c r="B7" s="25">
        <v>0.4</v>
      </c>
      <c r="C7" s="33">
        <f>1/(Tableau1[[#This Row],[√Var]]*Tableau1[[#This Row],[√Var]])</f>
        <v>6.2499999999999991</v>
      </c>
      <c r="D7" s="26">
        <f>'GDS0204'!$F$3</f>
        <v>8</v>
      </c>
      <c r="E7" s="27">
        <f>ROUND('GDS0204'!$N$2,3)</f>
        <v>0.44500000000000001</v>
      </c>
      <c r="F7" s="28">
        <f>ROUND('GDS0204'!$Q$1,3)</f>
        <v>0.30399999999999999</v>
      </c>
      <c r="G7" s="28">
        <f>ROUND('GDS0204'!$R$1,3)</f>
        <v>0.32500000000000001</v>
      </c>
      <c r="H7" s="29">
        <f>'GDS0204'!$H$2</f>
        <v>0.19875493563305541</v>
      </c>
      <c r="I7" s="27">
        <f t="shared" si="0"/>
        <v>0.11500862564692352</v>
      </c>
      <c r="J7" s="27">
        <f t="shared" si="1"/>
        <v>1.7390000000000001</v>
      </c>
      <c r="K7" s="30">
        <f t="shared" si="2"/>
        <v>8.0129999999999999</v>
      </c>
      <c r="L7" s="30">
        <f>'GDS0204'!$H$1</f>
        <v>0</v>
      </c>
      <c r="M7" s="30">
        <f>ROUND('GDS0204'!$X$9,3)</f>
        <v>8.0129999999999999</v>
      </c>
      <c r="N7" s="30">
        <f>ROUND(GDS0204u!$X$10,3)</f>
        <v>-1.7390000000000001</v>
      </c>
    </row>
    <row r="8" spans="1:14" s="31" customFormat="1" x14ac:dyDescent="0.3">
      <c r="A8" s="15">
        <v>20</v>
      </c>
      <c r="B8" s="15">
        <v>0.4</v>
      </c>
      <c r="C8" s="32">
        <f>1/(Tableau1[[#This Row],[√Var]]*Tableau1[[#This Row],[√Var]])</f>
        <v>6.2499999999999991</v>
      </c>
      <c r="D8" s="17">
        <f>GDS0204u!$F$3</f>
        <v>8</v>
      </c>
      <c r="E8" s="20">
        <f>ROUND(GDS0204u!$N$2,3)</f>
        <v>0.65</v>
      </c>
      <c r="F8" s="21">
        <f>ROUND(GDS0204u!$Q$1,3)</f>
        <v>0.39600000000000002</v>
      </c>
      <c r="G8" s="21">
        <f>ROUND(GDS0204u!$R$1,3)</f>
        <v>0.51500000000000001</v>
      </c>
      <c r="H8" s="22">
        <f>GDS0204u!$H$2</f>
        <v>0.31551778006310749</v>
      </c>
      <c r="I8" s="20">
        <f t="shared" si="0"/>
        <v>0.11500862507188038</v>
      </c>
      <c r="J8" s="20">
        <f t="shared" si="1"/>
        <v>1.7390000086950002</v>
      </c>
      <c r="K8" s="16">
        <f t="shared" si="2"/>
        <v>7.9240000396200001</v>
      </c>
      <c r="L8" s="16">
        <f>GDS0204u!$H$1</f>
        <v>1E-4</v>
      </c>
      <c r="M8" s="16">
        <f>ROUND(GDS0204u!$X$9,3)</f>
        <v>7.9240000000000004</v>
      </c>
      <c r="N8" s="16">
        <f>ROUND(GDS0204u!$X$10,3)</f>
        <v>-1.7390000000000001</v>
      </c>
    </row>
    <row r="9" spans="1:14" s="31" customFormat="1" x14ac:dyDescent="0.3">
      <c r="A9" s="15">
        <v>20</v>
      </c>
      <c r="B9" s="15">
        <v>0.3</v>
      </c>
      <c r="C9" s="32">
        <f>1/(Tableau1[[#This Row],[√Var]]*Tableau1[[#This Row],[√Var]])</f>
        <v>11.111111111111111</v>
      </c>
      <c r="D9" s="17">
        <f>'GDS0203'!$F$3</f>
        <v>8</v>
      </c>
      <c r="E9" s="20">
        <f>ROUND('GDS0203'!$N$2,3)</f>
        <v>0.60499999999999998</v>
      </c>
      <c r="F9" s="21">
        <f>ROUND('GDS0203'!$Q$1,3)</f>
        <v>0.38900000000000001</v>
      </c>
      <c r="G9" s="21">
        <f>ROUND('GDS0203'!$R$1,3)</f>
        <v>0.46400000000000002</v>
      </c>
      <c r="H9" s="22">
        <f>'GDS0203'!$H$2</f>
        <v>0.28344150683249236</v>
      </c>
      <c r="I9" s="20">
        <f t="shared" si="0"/>
        <v>0.11755438682892498</v>
      </c>
      <c r="J9" s="20">
        <f t="shared" si="1"/>
        <v>1.7013401659868024</v>
      </c>
      <c r="K9" s="16">
        <f t="shared" si="2"/>
        <v>7.9975990401119761</v>
      </c>
      <c r="L9" s="16">
        <f>'GDS0203'!$H$1</f>
        <v>0.02</v>
      </c>
      <c r="M9" s="16">
        <f>ROUND('GDS0203'!$X$9,3)</f>
        <v>7.9960000000000004</v>
      </c>
      <c r="N9" s="16">
        <f>ROUND('GDS0203'!$X$10,3)</f>
        <v>-1.7010000000000001</v>
      </c>
    </row>
    <row r="10" spans="1:14" x14ac:dyDescent="0.3">
      <c r="A10" s="15">
        <v>20</v>
      </c>
      <c r="B10" s="15">
        <v>0.1</v>
      </c>
      <c r="C10" s="15">
        <f>1/(Tableau1[[#This Row],[√Var]]*Tableau1[[#This Row],[√Var]])</f>
        <v>99.999999999999986</v>
      </c>
      <c r="D10" s="17">
        <f>'GDS0201'!$F$3</f>
        <v>8</v>
      </c>
      <c r="E10" s="20">
        <f>ROUND('GDS0201'!$N$2,3)</f>
        <v>0.56899999999999995</v>
      </c>
      <c r="F10" s="21">
        <f>ROUND('GDS0201'!$Q$1,3)</f>
        <v>0.27</v>
      </c>
      <c r="G10" s="21">
        <f>ROUND('GDS0201'!$R$1,3)</f>
        <v>0.501</v>
      </c>
      <c r="H10" s="22">
        <f>'GDS0201'!$H$2</f>
        <v>0.3065024531490132</v>
      </c>
      <c r="I10" s="20">
        <f t="shared" si="0"/>
        <v>0.11848341231635071</v>
      </c>
      <c r="J10" s="20">
        <f t="shared" si="1"/>
        <v>1.6880000000844</v>
      </c>
      <c r="K10" s="16">
        <f t="shared" si="2"/>
        <v>7.9600000003979998</v>
      </c>
      <c r="L10" s="16">
        <f>'GDS0201'!$H$1</f>
        <v>1.0000000000000001E-5</v>
      </c>
      <c r="M10" s="16">
        <f>ROUND('GDS0201'!$X$9,3)</f>
        <v>7.96</v>
      </c>
      <c r="N10" s="16">
        <f>ROUND('GDS0201'!$X$10,3)</f>
        <v>-1.6879999999999999</v>
      </c>
    </row>
    <row r="11" spans="1:14" x14ac:dyDescent="0.3">
      <c r="A11" s="15">
        <v>20</v>
      </c>
      <c r="B11" s="15">
        <v>0.09</v>
      </c>
      <c r="C11" s="15">
        <f>1/(Tableau1[[#This Row],[√Var]]*Tableau1[[#This Row],[√Var]])</f>
        <v>123.4567901234568</v>
      </c>
      <c r="D11" s="17">
        <f>'GDS02009'!$F$3</f>
        <v>8</v>
      </c>
      <c r="E11" s="20">
        <f>ROUND('GDS02009'!$N$2,3)</f>
        <v>0.53200000000000003</v>
      </c>
      <c r="F11" s="21">
        <f>ROUND('GDS02009'!$Q$1,3)</f>
        <v>0.29799999999999999</v>
      </c>
      <c r="G11" s="21">
        <f>ROUND('GDS02009'!$R$1,3)</f>
        <v>0.441</v>
      </c>
      <c r="H11" s="22">
        <f>'GDS02009'!$H$2</f>
        <v>0.26995379562468541</v>
      </c>
      <c r="I11" s="20">
        <f t="shared" si="0"/>
        <v>0.11876484559976247</v>
      </c>
      <c r="J11" s="20">
        <f t="shared" si="1"/>
        <v>1.6840000000841999</v>
      </c>
      <c r="K11" s="16">
        <f t="shared" si="2"/>
        <v>7.9980000003998999</v>
      </c>
      <c r="L11" s="16">
        <f>'GDS02009'!$H$1</f>
        <v>1.0000000000000001E-5</v>
      </c>
      <c r="M11" s="16">
        <f>ROUND('GDS02009'!$X$9,3)</f>
        <v>7.9980000000000002</v>
      </c>
      <c r="N11" s="16">
        <f>ROUND('GDS02009'!$X$10,3)</f>
        <v>-1.6839999999999999</v>
      </c>
    </row>
    <row r="12" spans="1:14" s="13" customFormat="1" x14ac:dyDescent="0.3">
      <c r="A12" s="15">
        <v>20</v>
      </c>
      <c r="B12" s="15">
        <v>0.08</v>
      </c>
      <c r="C12" s="32">
        <f>1/(Tableau1[[#This Row],[√Var]]*Tableau1[[#This Row],[√Var]])</f>
        <v>156.25</v>
      </c>
      <c r="D12" s="17">
        <f>'GDS02008'!$F$3</f>
        <v>8</v>
      </c>
      <c r="E12" s="20">
        <f>ROUND('GDS02008'!$N$2,3)</f>
        <v>0.51300000000000001</v>
      </c>
      <c r="F12" s="21">
        <f>ROUND('GDS02008'!$Q$1,3)</f>
        <v>0.34100000000000003</v>
      </c>
      <c r="G12" s="21">
        <f>ROUND('GDS02008'!$R$1,3)</f>
        <v>0.38400000000000001</v>
      </c>
      <c r="H12" s="22">
        <f>'GDS02008'!$H$2</f>
        <v>0.23485803759999557</v>
      </c>
      <c r="I12" s="20">
        <f t="shared" si="0"/>
        <v>0.11990407613908872</v>
      </c>
      <c r="J12" s="20">
        <f t="shared" si="1"/>
        <v>1.66800000834</v>
      </c>
      <c r="K12" s="16">
        <f t="shared" si="2"/>
        <v>8.0290000401450001</v>
      </c>
      <c r="L12" s="16">
        <f>'GDS02008'!$H$1</f>
        <v>-1E-4</v>
      </c>
      <c r="M12" s="16">
        <f>ROUND('GDS02008'!$X$9,3)</f>
        <v>8.0289999999999999</v>
      </c>
      <c r="N12" s="16">
        <f>ROUND('GDS02008'!$X$10,3)</f>
        <v>-1.6679999999999999</v>
      </c>
    </row>
    <row r="13" spans="1:14" x14ac:dyDescent="0.3">
      <c r="A13" s="15">
        <v>20</v>
      </c>
      <c r="B13" s="15">
        <v>0.06</v>
      </c>
      <c r="C13" s="32">
        <f>1/(Tableau1[[#This Row],[√Var]]*Tableau1[[#This Row],[√Var]])</f>
        <v>277.77777777777777</v>
      </c>
      <c r="D13" s="17">
        <f>'GDS02001'!$F$3</f>
        <v>8</v>
      </c>
      <c r="E13" s="20">
        <f>ROUND('GDS02006'!$N$2,3)</f>
        <v>0.53</v>
      </c>
      <c r="F13" s="21">
        <f>ROUND('GDS02006'!$Q$1,3)</f>
        <v>0.26700000000000002</v>
      </c>
      <c r="G13" s="21">
        <f>ROUND('GDS02006'!$R$1,3)</f>
        <v>0.45800000000000002</v>
      </c>
      <c r="H13" s="22">
        <f>'GDS02006'!$H$2</f>
        <v>0.28054497320500266</v>
      </c>
      <c r="I13" s="20">
        <f t="shared" si="0"/>
        <v>0.12091747282156835</v>
      </c>
      <c r="J13" s="20">
        <f t="shared" si="1"/>
        <v>1.6540206748707826</v>
      </c>
      <c r="K13" s="16">
        <f t="shared" si="2"/>
        <v>7.9750996868769608</v>
      </c>
      <c r="L13" s="16">
        <f>'GDS02006'!$H$1</f>
        <v>-5.0000000000000001E-3</v>
      </c>
      <c r="M13" s="16">
        <f>ROUND('GDS02006'!$X$9,3)</f>
        <v>7.9749999999999996</v>
      </c>
      <c r="N13" s="16">
        <f>ROUND('GDS02006'!$X$10,3)</f>
        <v>-1.6539999999999999</v>
      </c>
    </row>
    <row r="14" spans="1:14" x14ac:dyDescent="0.3">
      <c r="A14" s="15">
        <v>20</v>
      </c>
      <c r="B14" s="15">
        <v>0.05</v>
      </c>
      <c r="C14" s="15">
        <f>1/(Tableau1[[#This Row],[√Var]]*Tableau1[[#This Row],[√Var]])</f>
        <v>399.99999999999994</v>
      </c>
      <c r="D14" s="17">
        <f>'GDS02005'!$F$3</f>
        <v>8</v>
      </c>
      <c r="E14" s="20">
        <f>ROUND('GDS02005'!$N$2,3)</f>
        <v>0.58699999999999997</v>
      </c>
      <c r="F14" s="21">
        <f>ROUND('GDS02005'!$Q$1,3)</f>
        <v>0.27200000000000002</v>
      </c>
      <c r="G14" s="21">
        <f>ROUND('GDS02005'!$R$1,3)</f>
        <v>0.52</v>
      </c>
      <c r="H14" s="22">
        <f>'GDS02005'!$H$2</f>
        <v>0.31844314749692765</v>
      </c>
      <c r="I14" s="20">
        <f t="shared" si="0"/>
        <v>0.11785503830288743</v>
      </c>
      <c r="J14" s="20">
        <f t="shared" si="1"/>
        <v>1.6970000000000001</v>
      </c>
      <c r="K14" s="16">
        <f t="shared" si="2"/>
        <v>7.9320000000000004</v>
      </c>
      <c r="L14" s="16">
        <f>'GDS02005'!$H$1</f>
        <v>0</v>
      </c>
      <c r="M14" s="16">
        <f>ROUND('GDS02005'!$X$9,3)</f>
        <v>7.9320000000000004</v>
      </c>
      <c r="N14" s="16">
        <f>ROUND('GDS02005'!$X$10,3)</f>
        <v>-1.6970000000000001</v>
      </c>
    </row>
    <row r="15" spans="1:14" x14ac:dyDescent="0.3">
      <c r="A15" s="15">
        <v>20</v>
      </c>
      <c r="B15" s="15">
        <v>0.01</v>
      </c>
      <c r="C15" s="15">
        <f>1/(Tableau1[[#This Row],[√Var]]*Tableau1[[#This Row],[√Var]])</f>
        <v>10000</v>
      </c>
      <c r="D15" s="17">
        <f>'GDS02001'!$F$3</f>
        <v>8</v>
      </c>
      <c r="E15" s="20">
        <f>ROUND('GDS02001'!$N$2,3)</f>
        <v>0.53800000000000003</v>
      </c>
      <c r="F15" s="21">
        <f>ROUND('GDS02001'!$Q$1,3)</f>
        <v>0.33100000000000002</v>
      </c>
      <c r="G15" s="21">
        <f>ROUND('GDS02001'!$R$1,3)</f>
        <v>0.42299999999999999</v>
      </c>
      <c r="H15" s="22">
        <f>'GDS02001'!$H$2</f>
        <v>0.26091817190369454</v>
      </c>
      <c r="I15" s="20">
        <f t="shared" si="0"/>
        <v>0.12033570886941988</v>
      </c>
      <c r="J15" s="20">
        <f t="shared" si="1"/>
        <v>1.6620170511234234</v>
      </c>
      <c r="K15" s="16">
        <f t="shared" si="2"/>
        <v>8.0179064603564072</v>
      </c>
      <c r="L15" s="16">
        <f>'GDS02001'!$H$1</f>
        <v>-3.5000000000000003E-2</v>
      </c>
      <c r="M15" s="16">
        <f>ROUND('GDS02001'!$X$9,3)</f>
        <v>8.0129999999999999</v>
      </c>
      <c r="N15" s="16">
        <f>ROUND('GDS02001'!$X$10,3)</f>
        <v>-1.661</v>
      </c>
    </row>
    <row r="16" spans="1:14" x14ac:dyDescent="0.3">
      <c r="A16" s="15">
        <v>20</v>
      </c>
      <c r="B16" s="15">
        <v>1E-3</v>
      </c>
      <c r="C16" s="15">
        <f>1/(Tableau1[[#This Row],[√Var]]*Tableau1[[#This Row],[√Var]])</f>
        <v>1000000</v>
      </c>
      <c r="D16" s="17">
        <f>'GDS02001'!$F$3</f>
        <v>8</v>
      </c>
      <c r="E16" s="20">
        <f>ROUND('GDS020001'!$N$2,3)</f>
        <v>0.47199999999999998</v>
      </c>
      <c r="F16" s="21">
        <f>ROUND('GDS020001'!$Q$1,3)</f>
        <v>0.36799999999999999</v>
      </c>
      <c r="G16" s="21">
        <f>ROUND('GDS020001'!$R$1,3)</f>
        <v>0.29499999999999998</v>
      </c>
      <c r="H16" s="22">
        <f>'GDS020001'!$H$2</f>
        <v>0.18363967785024859</v>
      </c>
      <c r="I16" s="20">
        <f t="shared" si="0"/>
        <v>0.11874970659373377</v>
      </c>
      <c r="J16" s="20">
        <f t="shared" si="1"/>
        <v>1.6842146876559414</v>
      </c>
      <c r="K16" s="16">
        <f t="shared" si="2"/>
        <v>8.0047731946285658</v>
      </c>
      <c r="L16" s="16">
        <f>'GDS020001'!$H$1</f>
        <v>-3.7999999999999999E-2</v>
      </c>
      <c r="M16" s="16">
        <f>ROUND('GDS020001'!$X$9,3)</f>
        <v>7.9989999999999997</v>
      </c>
      <c r="N16" s="16">
        <f>ROUND('GDS020001'!$X$10,3)</f>
        <v>-1.6830000000000001</v>
      </c>
    </row>
    <row r="17" spans="1:16" x14ac:dyDescent="0.3">
      <c r="A17" s="15">
        <v>20</v>
      </c>
      <c r="B17" s="15"/>
      <c r="C17" s="15"/>
      <c r="D17" s="17">
        <f>ScMt02!$F$3</f>
        <v>8</v>
      </c>
      <c r="E17" s="20">
        <f>ROUND(ScMt02!$N$2,3)</f>
        <v>0.72299999999999998</v>
      </c>
      <c r="F17" s="21">
        <f>ROUND(ScMt02!$Q$1,3)</f>
        <v>0.67900000000000005</v>
      </c>
      <c r="G17" s="21">
        <f>ROUND(ScMt02!$R$1,3)</f>
        <v>0.251</v>
      </c>
      <c r="H17" s="22">
        <f>ScMt02!$H$2</f>
        <v>0.14706648918879714</v>
      </c>
      <c r="I17" s="20">
        <f t="shared" si="0"/>
        <v>0.16643729297538309</v>
      </c>
      <c r="J17" s="20">
        <f t="shared" si="1"/>
        <v>1.2016537665604847</v>
      </c>
      <c r="K17" s="16">
        <f t="shared" si="2"/>
        <v>7.7982426782451437</v>
      </c>
      <c r="L17" s="16">
        <f>ScMt02!$H$1</f>
        <v>3.3000000000000002E-2</v>
      </c>
      <c r="M17" s="16">
        <f>ROUND(ScMt02!$X$9,3)</f>
        <v>7.7939999999999996</v>
      </c>
      <c r="N17" s="16">
        <f>ROUND(ScMt02!$X$10,3)</f>
        <v>-1.2010000000000001</v>
      </c>
    </row>
    <row r="18" spans="1:16" x14ac:dyDescent="0.3">
      <c r="A18" s="7"/>
      <c r="B18" s="7"/>
      <c r="C18" s="7"/>
      <c r="D18" s="7"/>
      <c r="E18" s="7"/>
      <c r="F18" s="7"/>
    </row>
    <row r="19" spans="1:16" x14ac:dyDescent="0.3">
      <c r="A19" s="7"/>
      <c r="B19" s="7"/>
      <c r="C19" s="7"/>
      <c r="D19" s="7"/>
      <c r="E19" s="7"/>
      <c r="F19" s="7"/>
    </row>
    <row r="21" spans="1:16" x14ac:dyDescent="0.3">
      <c r="A21" s="3"/>
      <c r="B21" s="3"/>
      <c r="C21" s="3"/>
      <c r="D21" s="3"/>
      <c r="E21" s="3"/>
      <c r="F21" s="3"/>
    </row>
    <row r="22" spans="1:16" x14ac:dyDescent="0.3">
      <c r="C22" s="8"/>
      <c r="D22" s="9"/>
      <c r="E22" s="1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C23" s="8"/>
      <c r="D23" s="9"/>
      <c r="E23" s="1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5" spans="1:16" x14ac:dyDescent="0.3">
      <c r="C25" t="s">
        <v>39</v>
      </c>
      <c r="D25" t="s">
        <v>40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C26" s="3" t="s">
        <v>41</v>
      </c>
      <c r="D26" s="3" t="s">
        <v>42</v>
      </c>
      <c r="E26" s="3" t="s">
        <v>43</v>
      </c>
      <c r="F26" s="3" t="s">
        <v>36</v>
      </c>
      <c r="G26" s="3" t="s">
        <v>30</v>
      </c>
      <c r="H26" s="3" t="s">
        <v>44</v>
      </c>
    </row>
    <row r="27" spans="1:16" x14ac:dyDescent="0.3">
      <c r="C27" t="s">
        <v>45</v>
      </c>
      <c r="D27" s="11">
        <v>13.1</v>
      </c>
      <c r="E27" s="11">
        <v>7.8</v>
      </c>
      <c r="F27" s="11">
        <f>AVERAGE(D27:E27)</f>
        <v>10.45</v>
      </c>
      <c r="G27" s="12">
        <f>(D27-E27)/4</f>
        <v>1.325</v>
      </c>
      <c r="H27" s="12">
        <f>G27/F27</f>
        <v>0.12679425837320574</v>
      </c>
    </row>
    <row r="28" spans="1:16" x14ac:dyDescent="0.3">
      <c r="C28" t="s">
        <v>46</v>
      </c>
      <c r="D28" s="11">
        <v>12.5</v>
      </c>
      <c r="E28" s="11">
        <v>8.5</v>
      </c>
      <c r="F28" s="11">
        <f>AVERAGE(D28:E28)</f>
        <v>10.5</v>
      </c>
      <c r="G28" s="12">
        <f>(D28-E28)/4</f>
        <v>1</v>
      </c>
      <c r="H28" s="12">
        <f>G28/F28</f>
        <v>9.5238095238095233E-2</v>
      </c>
    </row>
  </sheetData>
  <conditionalFormatting sqref="E5:E17">
    <cfRule type="top10" dxfId="3" priority="2" bottom="1" rank="2"/>
  </conditionalFormatting>
  <conditionalFormatting sqref="H5:H16">
    <cfRule type="top10" dxfId="2" priority="1" bottom="1" rank="2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Q26"/>
  <sheetViews>
    <sheetView workbookViewId="0">
      <selection activeCell="E15" sqref="E15"/>
    </sheetView>
  </sheetViews>
  <sheetFormatPr baseColWidth="10" defaultRowHeight="14.4" x14ac:dyDescent="0.3"/>
  <sheetData>
    <row r="1" spans="1:43" x14ac:dyDescent="0.3">
      <c r="G1" t="s">
        <v>1</v>
      </c>
      <c r="H1">
        <v>3.3000000000000002E-2</v>
      </c>
      <c r="N1" t="s">
        <v>2</v>
      </c>
      <c r="P1" t="s">
        <v>3</v>
      </c>
      <c r="Q1">
        <f>SQRT(Q2)</f>
        <v>0.67850380958636092</v>
      </c>
      <c r="R1">
        <f>SQRT(R2)</f>
        <v>0.25103128798511121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0.14706648918879714</v>
      </c>
      <c r="K2" t="s">
        <v>6</v>
      </c>
      <c r="N2">
        <f>SQRT(Q2+R2)</f>
        <v>0.72345291980243509</v>
      </c>
      <c r="P2" t="s">
        <v>7</v>
      </c>
      <c r="Q2">
        <f>Q3/($F3-5)</f>
        <v>0.46036741962320465</v>
      </c>
      <c r="R2">
        <f>R3/($F3-5)</f>
        <v>6.3016707547463843E-2</v>
      </c>
      <c r="S2">
        <f>F3</f>
        <v>8</v>
      </c>
      <c r="T2">
        <v>0</v>
      </c>
      <c r="U2">
        <f>S4</f>
        <v>12</v>
      </c>
      <c r="V2">
        <f>-H1*H3</f>
        <v>-0.13200000000000001</v>
      </c>
      <c r="X2">
        <f>D3</f>
        <v>69.527109999999993</v>
      </c>
    </row>
    <row r="3" spans="1:43" x14ac:dyDescent="0.3">
      <c r="B3" t="s">
        <v>0</v>
      </c>
      <c r="D3">
        <f t="shared" ref="D3:R3" si="0">SUM(D5:D13)</f>
        <v>69.527109999999993</v>
      </c>
      <c r="E3">
        <f t="shared" si="0"/>
        <v>-10.928858999999999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182.22842</v>
      </c>
      <c r="L3">
        <f t="shared" si="0"/>
        <v>35.586110000000005</v>
      </c>
      <c r="M3">
        <f t="shared" si="0"/>
        <v>-13.871502999999999</v>
      </c>
      <c r="N3">
        <f t="shared" si="0"/>
        <v>-7.84199</v>
      </c>
      <c r="O3">
        <f t="shared" si="0"/>
        <v>-2.248201624865942E-14</v>
      </c>
      <c r="P3">
        <f t="shared" si="0"/>
        <v>3.3306690738754696E-16</v>
      </c>
      <c r="Q3">
        <f t="shared" si="0"/>
        <v>1.381102258869614</v>
      </c>
      <c r="R3">
        <f t="shared" si="0"/>
        <v>0.18905012264239154</v>
      </c>
      <c r="S3">
        <v>0</v>
      </c>
      <c r="T3">
        <f>S2</f>
        <v>8</v>
      </c>
      <c r="U3">
        <f>H1*G3</f>
        <v>0.39600000000000002</v>
      </c>
      <c r="V3">
        <f>T5</f>
        <v>4</v>
      </c>
      <c r="X3">
        <f>E3</f>
        <v>-10.928858999999999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0.39600000000000002</v>
      </c>
      <c r="U4">
        <f>I3*(1+H1^2)</f>
        <v>28.030491999999995</v>
      </c>
      <c r="V4">
        <v>0</v>
      </c>
      <c r="X4">
        <f>K3+M3*$H$1</f>
        <v>181.77066040099999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3" si="2">B18</f>
        <v>-2.9383499999999998</v>
      </c>
      <c r="C5">
        <f t="shared" si="2"/>
        <v>-2.3311099999999998</v>
      </c>
      <c r="D5">
        <f>IF($F5,B5)</f>
        <v>-2.9383499999999998</v>
      </c>
      <c r="E5">
        <f>IF($F5,C5)</f>
        <v>-2.3311099999999998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-2.9383499999999998</v>
      </c>
      <c r="M5">
        <f t="shared" ref="M5:M13" si="6">G5*E5</f>
        <v>0</v>
      </c>
      <c r="N5">
        <f t="shared" ref="N5:N13" si="7">H5*E5</f>
        <v>-2.3311099999999998</v>
      </c>
      <c r="O5">
        <f t="shared" ref="O5:O13" si="8">IF(F5,D5-$X$7-G5*$X$9+$H$1*H5*$X$10,0)</f>
        <v>4.1359242287646689E-2</v>
      </c>
      <c r="P5">
        <f t="shared" ref="P5:P13" si="9">IF(F5,E5-$X$8-H5*$X$10-$H$1*$X$9*G5,0)</f>
        <v>2.130331249549311E-2</v>
      </c>
      <c r="Q5">
        <f t="shared" ref="Q5:R13" si="10">O5^2</f>
        <v>1.7105869226082622E-3</v>
      </c>
      <c r="R5">
        <f t="shared" si="10"/>
        <v>4.5383112328063285E-4</v>
      </c>
      <c r="S5">
        <f>-T5*H1</f>
        <v>-0.13200000000000001</v>
      </c>
      <c r="T5">
        <f>H3</f>
        <v>4</v>
      </c>
      <c r="U5">
        <v>0</v>
      </c>
      <c r="V5">
        <f>J3*(1+H1^2)</f>
        <v>4.0043559999999996</v>
      </c>
      <c r="X5">
        <f>N3-$H$1*L3</f>
        <v>-9.0163316299999998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-2.9383499999999998</v>
      </c>
      <c r="AC5" s="4">
        <f t="shared" si="11"/>
        <v>-2.3311099999999998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-2.3311099999999998</v>
      </c>
      <c r="AK5" s="4">
        <f t="shared" si="12"/>
        <v>4.1359242287646689E-2</v>
      </c>
      <c r="AL5" s="4">
        <f t="shared" si="12"/>
        <v>2.130331249549311E-2</v>
      </c>
      <c r="AM5" s="4">
        <f t="shared" si="12"/>
        <v>1.7105869226082622E-3</v>
      </c>
      <c r="AN5" s="4">
        <f t="shared" si="12"/>
        <v>4.5383112328063285E-4</v>
      </c>
      <c r="AO5" s="3">
        <f>-AK5*$H$1+SQRT(1-$H$1*$H$1)*AL5</f>
        <v>1.992685468662056E-2</v>
      </c>
      <c r="AP5" s="3">
        <f t="shared" ref="AP5:AP10" si="13">AO5/AD5</f>
        <v>1.992685468662056E-2</v>
      </c>
      <c r="AQ5">
        <f>AP5*AO5</f>
        <v>3.9707953770169176E-4</v>
      </c>
    </row>
    <row r="6" spans="1:43" x14ac:dyDescent="0.3">
      <c r="A6">
        <v>2</v>
      </c>
      <c r="B6">
        <f t="shared" si="2"/>
        <v>-3.1645599999999998</v>
      </c>
      <c r="C6">
        <f t="shared" si="2"/>
        <v>-1.10521</v>
      </c>
      <c r="D6">
        <f t="shared" ref="D6:E6" si="14">IF($F6,B6)</f>
        <v>-3.1645599999999998</v>
      </c>
      <c r="E6">
        <f t="shared" si="14"/>
        <v>-1.10521</v>
      </c>
      <c r="F6">
        <v>1</v>
      </c>
      <c r="G6">
        <v>0</v>
      </c>
      <c r="H6">
        <v>0</v>
      </c>
      <c r="I6">
        <f t="shared" si="3"/>
        <v>0</v>
      </c>
      <c r="J6">
        <f>H6^2</f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-0.14521629019997429</v>
      </c>
      <c r="P6">
        <f t="shared" si="9"/>
        <v>4.6158842423400515E-2</v>
      </c>
      <c r="Q6">
        <f t="shared" si="10"/>
        <v>2.1087770939443147E-2</v>
      </c>
      <c r="R6">
        <f t="shared" si="10"/>
        <v>2.1306387338683192E-3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-3.1645599999999998</v>
      </c>
      <c r="AC6" s="4">
        <f t="shared" si="11"/>
        <v>-1.10521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-0.14521629019997429</v>
      </c>
      <c r="AL6" s="5">
        <f t="shared" si="12"/>
        <v>4.6158842423400515E-2</v>
      </c>
      <c r="AM6" s="4">
        <f t="shared" si="12"/>
        <v>2.1087770939443147E-2</v>
      </c>
      <c r="AN6" s="4">
        <f t="shared" si="12"/>
        <v>2.1306387338683192E-3</v>
      </c>
      <c r="AO6" s="3">
        <f t="shared" ref="AO6" si="15">-AK6*$H$1+SQRT(1-$H$1*$H$1)*AL6</f>
        <v>5.0925839663979226E-2</v>
      </c>
      <c r="AP6" s="3">
        <f t="shared" si="13"/>
        <v>5.0925839663979226E-2</v>
      </c>
      <c r="AQ6">
        <f t="shared" ref="AQ6:AQ10" si="16">AP6*AO6</f>
        <v>2.5934411454813198E-3</v>
      </c>
    </row>
    <row r="7" spans="1:43" x14ac:dyDescent="0.3">
      <c r="A7">
        <v>3</v>
      </c>
      <c r="B7">
        <f t="shared" si="2"/>
        <v>-0.91052200000000005</v>
      </c>
      <c r="C7">
        <f t="shared" si="2"/>
        <v>-1.2431099999999999</v>
      </c>
      <c r="D7">
        <f t="shared" ref="D7:E7" si="17">IF($F7,B7,0)</f>
        <v>0</v>
      </c>
      <c r="E7">
        <f t="shared" si="17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0.34989121846309379</v>
      </c>
      <c r="T7">
        <v>3.296410209282096E-3</v>
      </c>
      <c r="U7">
        <v>-0.14983682769464055</v>
      </c>
      <c r="V7">
        <v>8.2410255232052299E-3</v>
      </c>
      <c r="W7" s="3" t="s">
        <v>8</v>
      </c>
      <c r="X7">
        <f t="array" ref="X7:X10">MMULT(S7:V10,X2:X5)</f>
        <v>-3.0193437098000255</v>
      </c>
      <c r="Y7" s="4">
        <f>SUM(A8:A8)</f>
        <v>4</v>
      </c>
      <c r="Z7" s="4">
        <f t="shared" ref="Z7:AA12" si="18">G8</f>
        <v>1</v>
      </c>
      <c r="AA7" s="4">
        <f t="shared" si="18"/>
        <v>0</v>
      </c>
      <c r="AB7" s="4">
        <f t="shared" ref="AB7:AI12" si="19">SUM(D8:D8)</f>
        <v>4.2087599999999998</v>
      </c>
      <c r="AC7" s="4">
        <f t="shared" si="19"/>
        <v>-0.90042900000000003</v>
      </c>
      <c r="AD7" s="4">
        <f t="shared" si="19"/>
        <v>1</v>
      </c>
      <c r="AE7" s="4">
        <f t="shared" si="19"/>
        <v>1</v>
      </c>
      <c r="AF7" s="4">
        <f t="shared" si="19"/>
        <v>0</v>
      </c>
      <c r="AG7" s="4">
        <f t="shared" si="19"/>
        <v>1</v>
      </c>
      <c r="AH7" s="4">
        <f t="shared" si="19"/>
        <v>0</v>
      </c>
      <c r="AI7" s="4">
        <f t="shared" si="19"/>
        <v>4.2087599999999998</v>
      </c>
      <c r="AJ7" s="4">
        <f t="shared" ref="AJ7:AN12" si="20">SUM(N8:N8)</f>
        <v>0</v>
      </c>
      <c r="AK7" s="4">
        <f t="shared" si="20"/>
        <v>-0.56550644089586655</v>
      </c>
      <c r="AL7" s="5">
        <f t="shared" si="20"/>
        <v>-6.2492925495639673E-3</v>
      </c>
      <c r="AM7" s="4">
        <f t="shared" si="20"/>
        <v>0.31979753469471023</v>
      </c>
      <c r="AN7" s="4">
        <f t="shared" si="20"/>
        <v>3.9053657370035712E-5</v>
      </c>
      <c r="AO7" s="3">
        <f>-AK7*$H$1+SQRT(1-$H$1*$H$1)*AL7</f>
        <v>1.2415823666693542E-2</v>
      </c>
      <c r="AP7" s="3">
        <f t="shared" si="13"/>
        <v>1.2415823666693542E-2</v>
      </c>
      <c r="AQ7">
        <f t="shared" si="16"/>
        <v>1.5415267732242746E-4</v>
      </c>
    </row>
    <row r="8" spans="1:43" x14ac:dyDescent="0.3">
      <c r="A8">
        <v>4</v>
      </c>
      <c r="B8">
        <f t="shared" si="2"/>
        <v>4.2087599999999998</v>
      </c>
      <c r="C8">
        <f t="shared" si="2"/>
        <v>-0.90042900000000003</v>
      </c>
      <c r="D8">
        <f t="shared" ref="D8:E10" si="21">IF($F8,B8)</f>
        <v>4.2087599999999998</v>
      </c>
      <c r="E8">
        <f t="shared" si="21"/>
        <v>-0.90042900000000003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4.2087599999999998</v>
      </c>
      <c r="L8">
        <f t="shared" si="5"/>
        <v>0</v>
      </c>
      <c r="M8">
        <f t="shared" si="6"/>
        <v>-0.90042900000000003</v>
      </c>
      <c r="N8">
        <f t="shared" si="7"/>
        <v>0</v>
      </c>
      <c r="O8">
        <f t="shared" si="8"/>
        <v>-0.56550644089586655</v>
      </c>
      <c r="P8">
        <f t="shared" si="9"/>
        <v>-6.2492925495639673E-3</v>
      </c>
      <c r="Q8">
        <f t="shared" si="10"/>
        <v>0.31979753469471023</v>
      </c>
      <c r="R8">
        <f t="shared" si="10"/>
        <v>3.9053657370035712E-5</v>
      </c>
      <c r="S8">
        <v>3.296410209282093E-3</v>
      </c>
      <c r="T8">
        <v>0.2501087815369063</v>
      </c>
      <c r="U8">
        <v>-4.9446153139231386E-3</v>
      </c>
      <c r="V8">
        <v>-0.24972804615773425</v>
      </c>
      <c r="W8" s="3" t="s">
        <v>9</v>
      </c>
      <c r="X8">
        <v>-1.1513688424234005</v>
      </c>
      <c r="Y8" s="4">
        <f>SUM(A9:A9)</f>
        <v>5</v>
      </c>
      <c r="Z8" s="4">
        <f t="shared" si="18"/>
        <v>1</v>
      </c>
      <c r="AA8" s="4">
        <f t="shared" si="18"/>
        <v>1</v>
      </c>
      <c r="AB8" s="4">
        <f t="shared" si="19"/>
        <v>4.9984599999999997</v>
      </c>
      <c r="AC8" s="4">
        <f t="shared" si="19"/>
        <v>-2.2428900000000001</v>
      </c>
      <c r="AD8" s="4">
        <f t="shared" si="19"/>
        <v>1</v>
      </c>
      <c r="AE8" s="4">
        <f t="shared" si="19"/>
        <v>1</v>
      </c>
      <c r="AF8" s="4">
        <f t="shared" si="19"/>
        <v>1</v>
      </c>
      <c r="AG8" s="4">
        <f t="shared" si="19"/>
        <v>1</v>
      </c>
      <c r="AH8" s="4">
        <f t="shared" si="19"/>
        <v>1</v>
      </c>
      <c r="AI8" s="4">
        <f t="shared" si="19"/>
        <v>4.9984599999999997</v>
      </c>
      <c r="AJ8" s="4">
        <f t="shared" si="20"/>
        <v>-2.2428900000000001</v>
      </c>
      <c r="AK8" s="4">
        <f t="shared" si="20"/>
        <v>0.18455909159175427</v>
      </c>
      <c r="AL8" s="4">
        <f t="shared" si="20"/>
        <v>-0.14766582247747162</v>
      </c>
      <c r="AM8" s="4">
        <f t="shared" si="20"/>
        <v>3.4062058289173539E-2</v>
      </c>
      <c r="AN8" s="4">
        <f t="shared" si="20"/>
        <v>2.1805195127948162E-2</v>
      </c>
      <c r="AO8" s="3">
        <f t="shared" ref="AO8:AO10" si="22">-AK8*$H$1+SQRT(1-$H$1*$H$1)*AL8</f>
        <v>-0.15367584655773334</v>
      </c>
      <c r="AP8" s="3">
        <f t="shared" si="13"/>
        <v>-0.15367584655773334</v>
      </c>
      <c r="AQ8">
        <f t="shared" si="16"/>
        <v>2.3616265815236001E-2</v>
      </c>
    </row>
    <row r="9" spans="1:43" x14ac:dyDescent="0.3">
      <c r="A9">
        <v>5</v>
      </c>
      <c r="B9">
        <f t="shared" si="2"/>
        <v>4.9984599999999997</v>
      </c>
      <c r="C9">
        <f t="shared" si="2"/>
        <v>-2.2428900000000001</v>
      </c>
      <c r="D9">
        <f t="shared" si="21"/>
        <v>4.9984599999999997</v>
      </c>
      <c r="E9">
        <f t="shared" si="21"/>
        <v>-2.2428900000000001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4.9984599999999997</v>
      </c>
      <c r="L9">
        <f t="shared" si="5"/>
        <v>4.9984599999999997</v>
      </c>
      <c r="M9">
        <f t="shared" si="6"/>
        <v>-2.2428900000000001</v>
      </c>
      <c r="N9">
        <f t="shared" si="7"/>
        <v>-2.2428900000000001</v>
      </c>
      <c r="O9">
        <f t="shared" si="8"/>
        <v>0.18455909159175427</v>
      </c>
      <c r="P9">
        <f t="shared" si="9"/>
        <v>-0.14766582247747162</v>
      </c>
      <c r="Q9">
        <f t="shared" si="10"/>
        <v>3.4062058289173539E-2</v>
      </c>
      <c r="R9">
        <f t="shared" si="10"/>
        <v>2.1805195127948162E-2</v>
      </c>
      <c r="S9">
        <v>-0.1498368276946406</v>
      </c>
      <c r="T9">
        <v>-4.9446153139231404E-3</v>
      </c>
      <c r="U9">
        <v>9.989121846309372E-2</v>
      </c>
      <c r="V9">
        <v>0</v>
      </c>
      <c r="W9" s="3" t="s">
        <v>26</v>
      </c>
      <c r="X9">
        <v>7.7936101506958924</v>
      </c>
      <c r="Y9" s="4">
        <f>SUM(A10:A10)</f>
        <v>6</v>
      </c>
      <c r="Z9" s="4">
        <f t="shared" si="18"/>
        <v>2</v>
      </c>
      <c r="AA9" s="4">
        <f t="shared" si="18"/>
        <v>0</v>
      </c>
      <c r="AB9" s="4">
        <f t="shared" si="19"/>
        <v>12.7529</v>
      </c>
      <c r="AC9" s="4">
        <f t="shared" si="19"/>
        <v>-0.79915599999999998</v>
      </c>
      <c r="AD9" s="4">
        <f t="shared" si="19"/>
        <v>1</v>
      </c>
      <c r="AE9" s="4">
        <f t="shared" si="19"/>
        <v>2</v>
      </c>
      <c r="AF9" s="4">
        <f t="shared" si="19"/>
        <v>0</v>
      </c>
      <c r="AG9" s="4">
        <f t="shared" si="19"/>
        <v>4</v>
      </c>
      <c r="AH9" s="4">
        <f t="shared" si="19"/>
        <v>0</v>
      </c>
      <c r="AI9" s="4">
        <f t="shared" si="19"/>
        <v>25.505800000000001</v>
      </c>
      <c r="AJ9" s="4">
        <f t="shared" si="20"/>
        <v>0</v>
      </c>
      <c r="AK9" s="4">
        <f t="shared" si="20"/>
        <v>0.18502340840824161</v>
      </c>
      <c r="AL9" s="5">
        <f t="shared" si="20"/>
        <v>-0.16216542752252838</v>
      </c>
      <c r="AM9" s="4">
        <f t="shared" si="20"/>
        <v>3.4233661659002969E-2</v>
      </c>
      <c r="AN9" s="4">
        <f t="shared" si="20"/>
        <v>2.6297625883564407E-2</v>
      </c>
      <c r="AO9" s="3">
        <f t="shared" si="22"/>
        <v>-0.16818287687219269</v>
      </c>
      <c r="AP9" s="3">
        <f t="shared" si="13"/>
        <v>-0.16818287687219269</v>
      </c>
      <c r="AQ9">
        <f t="shared" si="16"/>
        <v>2.8285480073007126E-2</v>
      </c>
    </row>
    <row r="10" spans="1:43" x14ac:dyDescent="0.3">
      <c r="A10">
        <v>6</v>
      </c>
      <c r="B10">
        <f t="shared" si="2"/>
        <v>12.7529</v>
      </c>
      <c r="C10">
        <f t="shared" si="2"/>
        <v>-0.79915599999999998</v>
      </c>
      <c r="D10">
        <f t="shared" si="21"/>
        <v>12.7529</v>
      </c>
      <c r="E10">
        <f>IF($F10,C10)</f>
        <v>-0.79915599999999998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25.505800000000001</v>
      </c>
      <c r="L10">
        <f t="shared" si="5"/>
        <v>0</v>
      </c>
      <c r="M10">
        <f t="shared" si="6"/>
        <v>-1.598312</v>
      </c>
      <c r="N10">
        <f t="shared" si="7"/>
        <v>0</v>
      </c>
      <c r="O10">
        <f t="shared" si="8"/>
        <v>0.18502340840824161</v>
      </c>
      <c r="P10">
        <f t="shared" si="9"/>
        <v>-0.16216542752252838</v>
      </c>
      <c r="Q10">
        <f t="shared" si="10"/>
        <v>3.4233661659002969E-2</v>
      </c>
      <c r="R10">
        <f t="shared" si="10"/>
        <v>2.6297625883564407E-2</v>
      </c>
      <c r="S10">
        <v>8.2410255232052334E-3</v>
      </c>
      <c r="T10">
        <v>-0.24972804615773422</v>
      </c>
      <c r="U10">
        <v>-1.7328364171185651E-18</v>
      </c>
      <c r="V10">
        <v>0.4994560923154685</v>
      </c>
      <c r="W10" s="3" t="s">
        <v>27</v>
      </c>
      <c r="X10">
        <v>-1.2010444700720924</v>
      </c>
      <c r="Y10">
        <v>7</v>
      </c>
      <c r="Z10" s="4">
        <f t="shared" si="18"/>
        <v>2</v>
      </c>
      <c r="AA10" s="4">
        <f t="shared" si="18"/>
        <v>1</v>
      </c>
      <c r="AB10" s="4">
        <f t="shared" si="19"/>
        <v>13.494300000000001</v>
      </c>
      <c r="AC10" s="4">
        <f t="shared" si="19"/>
        <v>-1.5203199999999999</v>
      </c>
      <c r="AD10" s="4">
        <f t="shared" si="19"/>
        <v>1</v>
      </c>
      <c r="AE10" s="4">
        <f t="shared" si="19"/>
        <v>2</v>
      </c>
      <c r="AF10" s="4">
        <f t="shared" si="19"/>
        <v>1</v>
      </c>
      <c r="AG10" s="4">
        <f t="shared" si="19"/>
        <v>4</v>
      </c>
      <c r="AH10" s="4">
        <f t="shared" si="19"/>
        <v>1</v>
      </c>
      <c r="AI10" s="4">
        <f t="shared" si="19"/>
        <v>26.988600000000002</v>
      </c>
      <c r="AJ10" s="4">
        <f t="shared" si="20"/>
        <v>-1.5203199999999999</v>
      </c>
      <c r="AK10" s="4">
        <f t="shared" si="20"/>
        <v>0.88678894089586124</v>
      </c>
      <c r="AL10" s="5">
        <f t="shared" si="20"/>
        <v>0.31771504254956406</v>
      </c>
      <c r="AM10" s="4">
        <f t="shared" si="20"/>
        <v>0.78639462569520324</v>
      </c>
      <c r="AN10" s="4">
        <f t="shared" si="20"/>
        <v>0.1009428482622713</v>
      </c>
      <c r="AO10" s="3">
        <f t="shared" si="22"/>
        <v>0.28827796453555238</v>
      </c>
      <c r="AP10" s="3">
        <f t="shared" si="13"/>
        <v>0.28827796453555238</v>
      </c>
      <c r="AQ10">
        <f t="shared" si="16"/>
        <v>8.31041848367612E-2</v>
      </c>
    </row>
    <row r="11" spans="1:43" x14ac:dyDescent="0.3">
      <c r="A11">
        <v>7</v>
      </c>
      <c r="B11">
        <f t="shared" si="2"/>
        <v>13.494300000000001</v>
      </c>
      <c r="C11">
        <f t="shared" si="2"/>
        <v>-1.5203199999999999</v>
      </c>
      <c r="D11">
        <f t="shared" ref="D11" si="23">IF($F11,B11,0)</f>
        <v>13.494300000000001</v>
      </c>
      <c r="E11">
        <f>IF($F11,C11,0)</f>
        <v>-1.5203199999999999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26.988600000000002</v>
      </c>
      <c r="L11">
        <f t="shared" si="5"/>
        <v>13.494300000000001</v>
      </c>
      <c r="M11">
        <f t="shared" si="6"/>
        <v>-3.0406399999999998</v>
      </c>
      <c r="N11">
        <f t="shared" si="7"/>
        <v>-1.5203199999999999</v>
      </c>
      <c r="O11">
        <f t="shared" si="8"/>
        <v>0.88678894089586124</v>
      </c>
      <c r="P11">
        <f t="shared" si="9"/>
        <v>0.31771504254956406</v>
      </c>
      <c r="Q11">
        <f t="shared" si="10"/>
        <v>0.78639462569520324</v>
      </c>
      <c r="R11">
        <f t="shared" si="10"/>
        <v>0.1009428482622713</v>
      </c>
      <c r="Y11" s="4">
        <f>SUM(A12:A12)</f>
        <v>8</v>
      </c>
      <c r="Z11" s="4">
        <f t="shared" si="18"/>
        <v>3</v>
      </c>
      <c r="AA11" s="4">
        <f t="shared" si="18"/>
        <v>0</v>
      </c>
      <c r="AB11" s="4">
        <f t="shared" si="19"/>
        <v>20.143899999999999</v>
      </c>
      <c r="AC11" s="4">
        <f t="shared" si="19"/>
        <v>-0.28207399999999999</v>
      </c>
      <c r="AD11" s="4">
        <f t="shared" si="19"/>
        <v>1</v>
      </c>
      <c r="AE11" s="4">
        <f t="shared" si="19"/>
        <v>3</v>
      </c>
      <c r="AF11" s="4">
        <f t="shared" si="19"/>
        <v>0</v>
      </c>
      <c r="AG11" s="4">
        <f t="shared" si="19"/>
        <v>9</v>
      </c>
      <c r="AH11" s="4">
        <f t="shared" si="19"/>
        <v>0</v>
      </c>
      <c r="AI11" s="4">
        <f t="shared" si="19"/>
        <v>60.431699999999992</v>
      </c>
      <c r="AJ11" s="4">
        <f t="shared" si="20"/>
        <v>0</v>
      </c>
      <c r="AK11" s="4">
        <f t="shared" si="20"/>
        <v>-0.21758674228765429</v>
      </c>
      <c r="AL11" s="4">
        <f t="shared" si="20"/>
        <v>9.7727437504507186E-2</v>
      </c>
      <c r="AM11" s="4">
        <f t="shared" si="20"/>
        <v>4.7343990419354082E-2</v>
      </c>
      <c r="AN11" s="4">
        <f t="shared" si="20"/>
        <v>9.5506520411973578E-3</v>
      </c>
      <c r="AO11" s="3">
        <f>-AK11*$H$1+SQRT(1-$H$1*$H$1)*AL11</f>
        <v>0.1048545729152574</v>
      </c>
      <c r="AP11" s="3">
        <f>AO11/AD11</f>
        <v>0.1048545729152574</v>
      </c>
      <c r="AQ11">
        <f>AP11*AO11</f>
        <v>1.0994481461241032E-2</v>
      </c>
    </row>
    <row r="12" spans="1:43" x14ac:dyDescent="0.3">
      <c r="A12">
        <v>8</v>
      </c>
      <c r="B12">
        <f t="shared" si="2"/>
        <v>20.143899999999999</v>
      </c>
      <c r="C12">
        <f t="shared" si="2"/>
        <v>-0.28207399999999999</v>
      </c>
      <c r="D12">
        <f t="shared" ref="D12:E13" si="24">IF($F12,B12)</f>
        <v>20.143899999999999</v>
      </c>
      <c r="E12">
        <f t="shared" si="24"/>
        <v>-0.28207399999999999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60.431699999999992</v>
      </c>
      <c r="L12">
        <f t="shared" si="5"/>
        <v>0</v>
      </c>
      <c r="M12">
        <f t="shared" si="6"/>
        <v>-0.84622200000000003</v>
      </c>
      <c r="N12">
        <f t="shared" si="7"/>
        <v>0</v>
      </c>
      <c r="O12">
        <f t="shared" si="8"/>
        <v>-0.21758674228765429</v>
      </c>
      <c r="P12">
        <f t="shared" si="9"/>
        <v>9.7727437504507186E-2</v>
      </c>
      <c r="Q12">
        <f t="shared" si="10"/>
        <v>4.7343990419354082E-2</v>
      </c>
      <c r="R12">
        <f t="shared" si="10"/>
        <v>9.5506520411973578E-3</v>
      </c>
      <c r="Y12" s="4">
        <f>SUM(A13:A13)</f>
        <v>9</v>
      </c>
      <c r="Z12" s="4">
        <f t="shared" si="18"/>
        <v>3</v>
      </c>
      <c r="AA12" s="4">
        <f t="shared" si="18"/>
        <v>1</v>
      </c>
      <c r="AB12" s="4">
        <f t="shared" si="19"/>
        <v>20.031700000000001</v>
      </c>
      <c r="AC12" s="4">
        <f t="shared" si="19"/>
        <v>-1.7476700000000001</v>
      </c>
      <c r="AD12" s="4">
        <f t="shared" si="19"/>
        <v>1</v>
      </c>
      <c r="AE12" s="4">
        <f t="shared" si="19"/>
        <v>3</v>
      </c>
      <c r="AF12" s="4">
        <f t="shared" si="19"/>
        <v>1</v>
      </c>
      <c r="AG12" s="4">
        <f t="shared" si="19"/>
        <v>9</v>
      </c>
      <c r="AH12" s="4">
        <f t="shared" si="19"/>
        <v>1</v>
      </c>
      <c r="AI12" s="4">
        <f t="shared" si="19"/>
        <v>60.095100000000002</v>
      </c>
      <c r="AJ12" s="4">
        <f t="shared" si="20"/>
        <v>-1.7476700000000001</v>
      </c>
      <c r="AK12" s="4">
        <f t="shared" si="20"/>
        <v>-0.36942120980003118</v>
      </c>
      <c r="AL12" s="5">
        <f t="shared" si="20"/>
        <v>-0.16682409242340057</v>
      </c>
      <c r="AM12" s="4">
        <f t="shared" si="20"/>
        <v>0.13647203025011864</v>
      </c>
      <c r="AN12" s="4">
        <f t="shared" si="20"/>
        <v>2.7830277812891296E-2</v>
      </c>
      <c r="AO12" s="3">
        <f>-AK12*$H$1+SQRT(1-$H$1*$H$1)*AL12</f>
        <v>-0.15454233203817602</v>
      </c>
      <c r="AP12" s="3">
        <f>AO12/AD12</f>
        <v>-0.15454233203817602</v>
      </c>
      <c r="AQ12">
        <f>AP12*AO12</f>
        <v>2.3883332391797848E-2</v>
      </c>
    </row>
    <row r="13" spans="1:43" x14ac:dyDescent="0.3">
      <c r="A13">
        <v>9</v>
      </c>
      <c r="B13">
        <f t="shared" si="2"/>
        <v>20.031700000000001</v>
      </c>
      <c r="C13">
        <f t="shared" si="2"/>
        <v>-1.7476700000000001</v>
      </c>
      <c r="D13">
        <f t="shared" si="24"/>
        <v>20.031700000000001</v>
      </c>
      <c r="E13">
        <f t="shared" si="24"/>
        <v>-1.7476700000000001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60.095100000000002</v>
      </c>
      <c r="L13">
        <f t="shared" si="5"/>
        <v>20.031700000000001</v>
      </c>
      <c r="M13">
        <f t="shared" si="6"/>
        <v>-5.2430099999999999</v>
      </c>
      <c r="N13">
        <f t="shared" si="7"/>
        <v>-1.7476700000000001</v>
      </c>
      <c r="O13">
        <f t="shared" si="8"/>
        <v>-0.36942120980003118</v>
      </c>
      <c r="P13">
        <f t="shared" si="9"/>
        <v>-0.16682409242340057</v>
      </c>
      <c r="Q13">
        <f t="shared" si="10"/>
        <v>0.13647203025011864</v>
      </c>
      <c r="R13">
        <f t="shared" si="10"/>
        <v>2.7830277812891296E-2</v>
      </c>
    </row>
    <row r="18" spans="2:3" x14ac:dyDescent="0.3">
      <c r="B18">
        <v>-2.9383499999999998</v>
      </c>
      <c r="C18">
        <v>-2.3311099999999998</v>
      </c>
    </row>
    <row r="19" spans="2:3" x14ac:dyDescent="0.3">
      <c r="B19">
        <v>-3.1645599999999998</v>
      </c>
      <c r="C19">
        <v>-1.10521</v>
      </c>
    </row>
    <row r="20" spans="2:3" x14ac:dyDescent="0.3">
      <c r="B20">
        <v>-0.91052200000000005</v>
      </c>
      <c r="C20">
        <v>-1.2431099999999999</v>
      </c>
    </row>
    <row r="21" spans="2:3" x14ac:dyDescent="0.3">
      <c r="B21">
        <v>4.2087599999999998</v>
      </c>
      <c r="C21">
        <v>-0.90042900000000003</v>
      </c>
    </row>
    <row r="22" spans="2:3" x14ac:dyDescent="0.3">
      <c r="B22">
        <v>4.9984599999999997</v>
      </c>
      <c r="C22">
        <v>-2.2428900000000001</v>
      </c>
    </row>
    <row r="23" spans="2:3" x14ac:dyDescent="0.3">
      <c r="B23">
        <v>12.7529</v>
      </c>
      <c r="C23">
        <v>-0.79915599999999998</v>
      </c>
    </row>
    <row r="24" spans="2:3" x14ac:dyDescent="0.3">
      <c r="B24">
        <v>13.494300000000001</v>
      </c>
      <c r="C24">
        <v>-1.5203199999999999</v>
      </c>
    </row>
    <row r="25" spans="2:3" x14ac:dyDescent="0.3">
      <c r="B25">
        <v>20.143899999999999</v>
      </c>
      <c r="C25">
        <v>-0.28207399999999999</v>
      </c>
    </row>
    <row r="26" spans="2:3" x14ac:dyDescent="0.3">
      <c r="B26">
        <v>20.031700000000001</v>
      </c>
      <c r="C26">
        <v>-1.7476700000000001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opLeftCell="F1" zoomScaleNormal="100" workbookViewId="0">
      <selection activeCell="H1" sqref="H1"/>
    </sheetView>
  </sheetViews>
  <sheetFormatPr baseColWidth="10" defaultRowHeight="14.4" x14ac:dyDescent="0.3"/>
  <sheetData>
    <row r="1" spans="1:43" x14ac:dyDescent="0.3">
      <c r="G1" t="s">
        <v>1</v>
      </c>
      <c r="H1">
        <v>-3.7999999999999999E-2</v>
      </c>
      <c r="N1" t="s">
        <v>2</v>
      </c>
      <c r="P1" t="s">
        <v>3</v>
      </c>
      <c r="Q1">
        <f>SQRT(Q2)</f>
        <v>0.36801549434013198</v>
      </c>
      <c r="R1">
        <f>SQRT(R2)</f>
        <v>0.29485758680211582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0.18363967785024859</v>
      </c>
      <c r="K2" t="s">
        <v>6</v>
      </c>
      <c r="N2">
        <f>SQRT(Q2+R2)</f>
        <v>0.47156802326830743</v>
      </c>
      <c r="P2" t="s">
        <v>7</v>
      </c>
      <c r="Q2">
        <f>Q3/($F3-5)</f>
        <v>0.13543540407441171</v>
      </c>
      <c r="R2">
        <f>R3/($F3-5)</f>
        <v>8.6940996494767261E-2</v>
      </c>
      <c r="S2">
        <f>F3</f>
        <v>8</v>
      </c>
      <c r="T2">
        <v>0</v>
      </c>
      <c r="U2">
        <f>S4</f>
        <v>12</v>
      </c>
      <c r="V2">
        <f>-H1*H3</f>
        <v>0.152</v>
      </c>
      <c r="X2">
        <f>D3</f>
        <v>66.153719999999993</v>
      </c>
    </row>
    <row r="3" spans="1:43" x14ac:dyDescent="0.3">
      <c r="B3" t="s">
        <v>0</v>
      </c>
      <c r="D3">
        <f>SUM(D5:D14)</f>
        <v>66.153719999999993</v>
      </c>
      <c r="E3">
        <f t="shared" ref="E3:R3" si="0">SUM(E5:E13)</f>
        <v>-18.414680000000001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179.20966999999999</v>
      </c>
      <c r="L3">
        <f t="shared" si="0"/>
        <v>32.91778</v>
      </c>
      <c r="M3">
        <f t="shared" si="0"/>
        <v>-30.837109999999999</v>
      </c>
      <c r="N3">
        <f t="shared" si="0"/>
        <v>-12.571770000000001</v>
      </c>
      <c r="O3">
        <f t="shared" si="0"/>
        <v>-9.9920072216264089E-15</v>
      </c>
      <c r="P3">
        <f t="shared" si="0"/>
        <v>5.1070259132757201E-15</v>
      </c>
      <c r="Q3">
        <f t="shared" si="0"/>
        <v>0.40630621222323515</v>
      </c>
      <c r="R3">
        <f t="shared" si="0"/>
        <v>0.26082298948430177</v>
      </c>
      <c r="S3">
        <v>0</v>
      </c>
      <c r="T3">
        <f>S2</f>
        <v>8</v>
      </c>
      <c r="U3">
        <f>H1*G3</f>
        <v>-0.45599999999999996</v>
      </c>
      <c r="V3">
        <f>T5</f>
        <v>4</v>
      </c>
      <c r="X3">
        <f>E3</f>
        <v>-18.414680000000001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-0.45599999999999996</v>
      </c>
      <c r="U4">
        <f>I3*(1+H1^2)</f>
        <v>28.040431999999999</v>
      </c>
      <c r="V4">
        <v>0</v>
      </c>
      <c r="X4">
        <f>K3+M3*$H$1</f>
        <v>180.38148017999998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1" si="2">B18</f>
        <v>-3.5900500000000002</v>
      </c>
      <c r="C5">
        <f t="shared" si="2"/>
        <v>-2.52508</v>
      </c>
      <c r="D5">
        <f>IF($F5,B6)</f>
        <v>-3.7025999999999999</v>
      </c>
      <c r="E5">
        <f>IF($F5,C5)</f>
        <v>-2.52508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-3.7025999999999999</v>
      </c>
      <c r="M5">
        <f t="shared" ref="M5:M13" si="6">G5*E5</f>
        <v>0</v>
      </c>
      <c r="N5">
        <f t="shared" ref="N5:N13" si="7">H5*E5</f>
        <v>-2.52508</v>
      </c>
      <c r="O5">
        <f t="shared" ref="O5:O13" si="8">IF(F5,D5-$X$7-G5*$X$9+$H$1*H5*$X$10,0)</f>
        <v>5.802293989478774E-2</v>
      </c>
      <c r="P5">
        <f t="shared" ref="P5:P13" si="9">IF(F5,E5-$X$8-H5*$X$10-$H$1*$X$9*G5,0)</f>
        <v>0.16223991828399864</v>
      </c>
      <c r="Q5">
        <f t="shared" ref="Q5:R13" si="10">O5^2</f>
        <v>3.3666615540341505E-3</v>
      </c>
      <c r="R5">
        <f t="shared" si="10"/>
        <v>2.6321791084798558E-2</v>
      </c>
      <c r="S5">
        <f>-T5*H1</f>
        <v>0.152</v>
      </c>
      <c r="T5">
        <f>H3</f>
        <v>4</v>
      </c>
      <c r="U5">
        <v>0</v>
      </c>
      <c r="V5">
        <f>J3*(1+H1^2)</f>
        <v>4.005776</v>
      </c>
      <c r="X5">
        <f>N3-$H$1*L3</f>
        <v>-11.32089436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-3.7025999999999999</v>
      </c>
      <c r="AC5" s="4">
        <f t="shared" si="11"/>
        <v>-2.52508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-2.52508</v>
      </c>
      <c r="AK5" s="4">
        <f t="shared" si="12"/>
        <v>5.802293989478774E-2</v>
      </c>
      <c r="AL5" s="4">
        <f t="shared" si="12"/>
        <v>0.16223991828399864</v>
      </c>
      <c r="AM5" s="4">
        <f t="shared" si="12"/>
        <v>3.3666615540341505E-3</v>
      </c>
      <c r="AN5" s="4">
        <f t="shared" si="12"/>
        <v>2.6321791084798558E-2</v>
      </c>
      <c r="AO5" s="3">
        <f>-AK5*$H$1+SQRT(1-$H$1*$H$1)*AL5</f>
        <v>0.16432761046190428</v>
      </c>
      <c r="AP5" s="3">
        <f t="shared" ref="AP5:AP10" si="13">AO5/AD5</f>
        <v>0.16432761046190428</v>
      </c>
      <c r="AQ5">
        <f>AP5*AO5</f>
        <v>2.7003563560119351E-2</v>
      </c>
    </row>
    <row r="6" spans="1:43" x14ac:dyDescent="0.3">
      <c r="A6">
        <v>2</v>
      </c>
      <c r="B6">
        <f t="shared" si="2"/>
        <v>-3.7025999999999999</v>
      </c>
      <c r="C6">
        <f t="shared" si="2"/>
        <v>-0.77471999999999996</v>
      </c>
      <c r="D6">
        <f>IF($F6,B5)</f>
        <v>-3.5900500000000002</v>
      </c>
      <c r="E6">
        <f>IF($F6,C6)</f>
        <v>-0.77471999999999996</v>
      </c>
      <c r="F6">
        <v>1</v>
      </c>
      <c r="G6">
        <v>0</v>
      </c>
      <c r="H6">
        <v>0</v>
      </c>
      <c r="I6">
        <f t="shared" si="3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0.10662625315044627</v>
      </c>
      <c r="P6">
        <f t="shared" si="9"/>
        <v>0.2297923723802836</v>
      </c>
      <c r="Q6">
        <f t="shared" si="10"/>
        <v>1.1369157860903053E-2</v>
      </c>
      <c r="R6">
        <f t="shared" si="10"/>
        <v>5.2804534404158929E-2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-3.5900500000000002</v>
      </c>
      <c r="AC6" s="4">
        <f t="shared" si="11"/>
        <v>-0.77471999999999996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0.10662625315044627</v>
      </c>
      <c r="AL6" s="5">
        <f t="shared" si="12"/>
        <v>0.2297923723802836</v>
      </c>
      <c r="AM6" s="4">
        <f t="shared" si="12"/>
        <v>1.1369157860903053E-2</v>
      </c>
      <c r="AN6" s="4">
        <f t="shared" si="12"/>
        <v>5.2804534404158929E-2</v>
      </c>
      <c r="AO6" s="3">
        <f t="shared" ref="AO6" si="14">-AK6*$H$1+SQRT(1-$H$1*$H$1)*AL6</f>
        <v>0.23367819997031627</v>
      </c>
      <c r="AP6" s="3">
        <f t="shared" si="13"/>
        <v>0.23367819997031627</v>
      </c>
      <c r="AQ6">
        <f t="shared" ref="AQ6:AQ10" si="15">AP6*AO6</f>
        <v>5.460550114136712E-2</v>
      </c>
    </row>
    <row r="7" spans="1:43" x14ac:dyDescent="0.3">
      <c r="A7">
        <v>3</v>
      </c>
      <c r="B7">
        <f t="shared" si="2"/>
        <v>-1.0799399999999999</v>
      </c>
      <c r="C7">
        <f t="shared" si="2"/>
        <v>-0.39118199999999997</v>
      </c>
      <c r="D7">
        <f t="shared" ref="D7:E7" si="16">IF($F7,B7,0)</f>
        <v>0</v>
      </c>
      <c r="E7">
        <f t="shared" si="16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0.34985580821294054</v>
      </c>
      <c r="T7">
        <v>-3.7945207120917354E-3</v>
      </c>
      <c r="U7">
        <v>-0.14978371231941076</v>
      </c>
      <c r="V7">
        <v>-9.4863017802293524E-3</v>
      </c>
      <c r="W7" s="3" t="s">
        <v>8</v>
      </c>
      <c r="X7">
        <f t="array" ref="X7:X10">MMULT(S7:V10,X2:X5)</f>
        <v>-3.6966762531504465</v>
      </c>
      <c r="Y7" s="4">
        <f>SUM(A8:A8)</f>
        <v>4</v>
      </c>
      <c r="Z7" s="4">
        <f t="shared" ref="Z7:AA12" si="17">G8</f>
        <v>1</v>
      </c>
      <c r="AA7" s="4">
        <f t="shared" si="17"/>
        <v>0</v>
      </c>
      <c r="AB7" s="4">
        <f t="shared" ref="AB7:AI12" si="18">SUM(D8:D8)</f>
        <v>4.0993899999999996</v>
      </c>
      <c r="AC7" s="4">
        <f t="shared" si="18"/>
        <v>-1.4837</v>
      </c>
      <c r="AD7" s="4">
        <f t="shared" si="18"/>
        <v>1</v>
      </c>
      <c r="AE7" s="4">
        <f t="shared" si="18"/>
        <v>1</v>
      </c>
      <c r="AF7" s="4">
        <f t="shared" si="18"/>
        <v>0</v>
      </c>
      <c r="AG7" s="4">
        <f t="shared" si="18"/>
        <v>1</v>
      </c>
      <c r="AH7" s="4">
        <f t="shared" si="18"/>
        <v>0</v>
      </c>
      <c r="AI7" s="4">
        <f t="shared" si="18"/>
        <v>4.0993899999999996</v>
      </c>
      <c r="AJ7" s="4">
        <f t="shared" ref="AJ7:AN12" si="19">SUM(N8:N8)</f>
        <v>0</v>
      </c>
      <c r="AK7" s="4">
        <f t="shared" si="19"/>
        <v>-0.20251014453129912</v>
      </c>
      <c r="AL7" s="5">
        <f t="shared" si="19"/>
        <v>-0.17524172450781011</v>
      </c>
      <c r="AM7" s="4">
        <f t="shared" si="19"/>
        <v>4.1010358638087656E-2</v>
      </c>
      <c r="AN7" s="4">
        <f t="shared" si="19"/>
        <v>3.0709662008471215E-2</v>
      </c>
      <c r="AO7" s="3">
        <f>-AK7*$H$1+SQRT(1-$H$1*$H$1)*AL7</f>
        <v>-0.18281053976654388</v>
      </c>
      <c r="AP7" s="3">
        <f t="shared" si="13"/>
        <v>-0.18281053976654388</v>
      </c>
      <c r="AQ7">
        <f t="shared" si="15"/>
        <v>3.3419693449735118E-2</v>
      </c>
    </row>
    <row r="8" spans="1:43" x14ac:dyDescent="0.3">
      <c r="A8">
        <v>4</v>
      </c>
      <c r="B8">
        <f t="shared" si="2"/>
        <v>4.0993899999999996</v>
      </c>
      <c r="C8">
        <f t="shared" si="2"/>
        <v>-1.4837</v>
      </c>
      <c r="D8">
        <f t="shared" ref="D8:D10" si="20">IF($F8,B8)</f>
        <v>4.0993899999999996</v>
      </c>
      <c r="E8">
        <f>IF($F8,C8)</f>
        <v>-1.4837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4.0993899999999996</v>
      </c>
      <c r="L8">
        <f t="shared" si="5"/>
        <v>0</v>
      </c>
      <c r="M8">
        <f t="shared" si="6"/>
        <v>-1.4837</v>
      </c>
      <c r="N8">
        <f t="shared" si="7"/>
        <v>0</v>
      </c>
      <c r="O8">
        <f t="shared" si="8"/>
        <v>-0.20251014453129912</v>
      </c>
      <c r="P8">
        <f t="shared" si="9"/>
        <v>-0.17524172450781011</v>
      </c>
      <c r="Q8">
        <f t="shared" si="10"/>
        <v>4.1010358638087656E-2</v>
      </c>
      <c r="R8">
        <f t="shared" si="10"/>
        <v>3.0709662008471215E-2</v>
      </c>
      <c r="S8">
        <v>-3.7945207120917415E-3</v>
      </c>
      <c r="T8">
        <v>0.25014419178705949</v>
      </c>
      <c r="U8">
        <v>5.6917810681376101E-3</v>
      </c>
      <c r="V8">
        <v>-0.24963952053235128</v>
      </c>
      <c r="W8" s="3" t="s">
        <v>9</v>
      </c>
      <c r="X8">
        <v>-1.0045123723802836</v>
      </c>
      <c r="Y8" s="4">
        <f>SUM(A9:A9)</f>
        <v>5</v>
      </c>
      <c r="Z8" s="4">
        <f t="shared" si="17"/>
        <v>1</v>
      </c>
      <c r="AA8" s="4">
        <f t="shared" si="17"/>
        <v>1</v>
      </c>
      <c r="AB8" s="4">
        <f t="shared" si="18"/>
        <v>3.93858</v>
      </c>
      <c r="AC8" s="4">
        <f t="shared" si="18"/>
        <v>-3.1870799999999999</v>
      </c>
      <c r="AD8" s="4">
        <f t="shared" si="18"/>
        <v>1</v>
      </c>
      <c r="AE8" s="4">
        <f t="shared" si="18"/>
        <v>1</v>
      </c>
      <c r="AF8" s="4">
        <f t="shared" si="18"/>
        <v>1</v>
      </c>
      <c r="AG8" s="4">
        <f t="shared" si="18"/>
        <v>1</v>
      </c>
      <c r="AH8" s="4">
        <f t="shared" si="18"/>
        <v>1</v>
      </c>
      <c r="AI8" s="4">
        <f t="shared" si="18"/>
        <v>3.93858</v>
      </c>
      <c r="AJ8" s="4">
        <f t="shared" si="19"/>
        <v>-3.1870799999999999</v>
      </c>
      <c r="AK8" s="4">
        <f t="shared" si="19"/>
        <v>-0.29937345778695762</v>
      </c>
      <c r="AL8" s="4">
        <f t="shared" si="19"/>
        <v>-0.19581417860409495</v>
      </c>
      <c r="AM8" s="4">
        <f t="shared" si="19"/>
        <v>8.9624467227319302E-2</v>
      </c>
      <c r="AN8" s="4">
        <f t="shared" si="19"/>
        <v>3.8343192542396397E-2</v>
      </c>
      <c r="AO8" s="3">
        <f t="shared" ref="AO8:AO10" si="21">-AK8*$H$1+SQRT(1-$H$1*$H$1)*AL8</f>
        <v>-0.20704894108876576</v>
      </c>
      <c r="AP8" s="3">
        <f t="shared" si="13"/>
        <v>-0.20704894108876576</v>
      </c>
      <c r="AQ8">
        <f t="shared" si="15"/>
        <v>4.2869264005979194E-2</v>
      </c>
    </row>
    <row r="9" spans="1:43" x14ac:dyDescent="0.3">
      <c r="A9">
        <v>5</v>
      </c>
      <c r="B9">
        <f t="shared" si="2"/>
        <v>3.93858</v>
      </c>
      <c r="C9">
        <f t="shared" si="2"/>
        <v>-3.1870799999999999</v>
      </c>
      <c r="D9">
        <f t="shared" si="20"/>
        <v>3.93858</v>
      </c>
      <c r="E9">
        <f>IF($F9,C9)</f>
        <v>-3.1870799999999999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3.93858</v>
      </c>
      <c r="L9">
        <f t="shared" si="5"/>
        <v>3.93858</v>
      </c>
      <c r="M9">
        <f t="shared" si="6"/>
        <v>-3.1870799999999999</v>
      </c>
      <c r="N9">
        <f t="shared" si="7"/>
        <v>-3.1870799999999999</v>
      </c>
      <c r="O9">
        <f t="shared" si="8"/>
        <v>-0.29937345778695762</v>
      </c>
      <c r="P9">
        <f t="shared" si="9"/>
        <v>-0.19581417860409495</v>
      </c>
      <c r="Q9">
        <f t="shared" si="10"/>
        <v>8.9624467227319302E-2</v>
      </c>
      <c r="R9">
        <f t="shared" si="10"/>
        <v>3.8343192542396397E-2</v>
      </c>
      <c r="S9">
        <v>-0.14978371231941079</v>
      </c>
      <c r="T9">
        <v>5.6917810681376075E-3</v>
      </c>
      <c r="U9">
        <v>9.9855808212940517E-2</v>
      </c>
      <c r="V9">
        <v>2.0756693101516479E-18</v>
      </c>
      <c r="W9" s="3" t="s">
        <v>26</v>
      </c>
      <c r="X9">
        <v>7.9985763976817452</v>
      </c>
      <c r="Y9" s="4">
        <f>SUM(A10:A10)</f>
        <v>6</v>
      </c>
      <c r="Z9" s="4">
        <f t="shared" si="17"/>
        <v>2</v>
      </c>
      <c r="AA9" s="4">
        <f t="shared" si="17"/>
        <v>0</v>
      </c>
      <c r="AB9" s="4">
        <f t="shared" si="18"/>
        <v>12.372299999999999</v>
      </c>
      <c r="AC9" s="4">
        <f t="shared" si="18"/>
        <v>-1.8749400000000001</v>
      </c>
      <c r="AD9" s="4">
        <f t="shared" si="18"/>
        <v>1</v>
      </c>
      <c r="AE9" s="4">
        <f t="shared" si="18"/>
        <v>2</v>
      </c>
      <c r="AF9" s="4">
        <f t="shared" si="18"/>
        <v>0</v>
      </c>
      <c r="AG9" s="4">
        <f t="shared" si="18"/>
        <v>4</v>
      </c>
      <c r="AH9" s="4">
        <f t="shared" si="18"/>
        <v>0</v>
      </c>
      <c r="AI9" s="4">
        <f t="shared" si="18"/>
        <v>24.744599999999998</v>
      </c>
      <c r="AJ9" s="4">
        <f t="shared" si="19"/>
        <v>0</v>
      </c>
      <c r="AK9" s="4">
        <f t="shared" si="19"/>
        <v>7.1823457786955203E-2</v>
      </c>
      <c r="AL9" s="5">
        <f t="shared" si="19"/>
        <v>-0.26253582139590381</v>
      </c>
      <c r="AM9" s="4">
        <f t="shared" si="19"/>
        <v>5.1586090884745356E-3</v>
      </c>
      <c r="AN9" s="4">
        <f t="shared" si="19"/>
        <v>6.8925057516021904E-2</v>
      </c>
      <c r="AO9" s="3">
        <f t="shared" si="21"/>
        <v>-0.2596169106596406</v>
      </c>
      <c r="AP9" s="3">
        <f t="shared" si="13"/>
        <v>-0.2596169106596406</v>
      </c>
      <c r="AQ9">
        <f t="shared" si="15"/>
        <v>6.7400940300455806E-2</v>
      </c>
    </row>
    <row r="10" spans="1:43" x14ac:dyDescent="0.3">
      <c r="A10">
        <v>6</v>
      </c>
      <c r="B10">
        <f t="shared" si="2"/>
        <v>12.372299999999999</v>
      </c>
      <c r="C10">
        <f t="shared" si="2"/>
        <v>-1.8749400000000001</v>
      </c>
      <c r="D10">
        <f t="shared" si="20"/>
        <v>12.372299999999999</v>
      </c>
      <c r="E10">
        <f>IF($F10,C10)</f>
        <v>-1.8749400000000001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24.744599999999998</v>
      </c>
      <c r="L10">
        <f t="shared" si="5"/>
        <v>0</v>
      </c>
      <c r="M10">
        <f t="shared" si="6"/>
        <v>-3.7498800000000001</v>
      </c>
      <c r="N10">
        <f t="shared" si="7"/>
        <v>0</v>
      </c>
      <c r="O10">
        <f t="shared" si="8"/>
        <v>7.1823457786955203E-2</v>
      </c>
      <c r="P10">
        <f t="shared" si="9"/>
        <v>-0.26253582139590381</v>
      </c>
      <c r="Q10">
        <f t="shared" si="10"/>
        <v>5.1586090884745356E-3</v>
      </c>
      <c r="R10">
        <f t="shared" si="10"/>
        <v>6.8925057516021904E-2</v>
      </c>
      <c r="S10">
        <v>-9.4863017802293472E-3</v>
      </c>
      <c r="T10">
        <v>-0.24963952053235128</v>
      </c>
      <c r="U10">
        <v>-1.7322221471962557E-18</v>
      </c>
      <c r="V10">
        <v>0.49927904106470256</v>
      </c>
      <c r="W10" s="3" t="s">
        <v>27</v>
      </c>
      <c r="X10">
        <v>-1.6828075459037151</v>
      </c>
      <c r="Y10">
        <v>7</v>
      </c>
      <c r="Z10" s="4">
        <f t="shared" si="17"/>
        <v>2</v>
      </c>
      <c r="AA10" s="4">
        <f t="shared" si="17"/>
        <v>1</v>
      </c>
      <c r="AB10" s="4">
        <f t="shared" si="18"/>
        <v>12.6812</v>
      </c>
      <c r="AC10" s="4">
        <f t="shared" si="18"/>
        <v>-3.2910300000000001</v>
      </c>
      <c r="AD10" s="4">
        <f t="shared" si="18"/>
        <v>1</v>
      </c>
      <c r="AE10" s="4">
        <f t="shared" si="18"/>
        <v>2</v>
      </c>
      <c r="AF10" s="4">
        <f t="shared" si="18"/>
        <v>1</v>
      </c>
      <c r="AG10" s="4">
        <f t="shared" si="18"/>
        <v>4</v>
      </c>
      <c r="AH10" s="4">
        <f t="shared" si="18"/>
        <v>1</v>
      </c>
      <c r="AI10" s="4">
        <f t="shared" si="18"/>
        <v>25.362400000000001</v>
      </c>
      <c r="AJ10" s="4">
        <f t="shared" si="19"/>
        <v>-3.2910300000000001</v>
      </c>
      <c r="AK10" s="4">
        <f t="shared" si="19"/>
        <v>0.44467014453129766</v>
      </c>
      <c r="AL10" s="5">
        <f t="shared" si="19"/>
        <v>4.1817245078111798E-3</v>
      </c>
      <c r="AM10" s="4">
        <f t="shared" si="19"/>
        <v>0.19773153743748514</v>
      </c>
      <c r="AN10" s="4">
        <f t="shared" si="19"/>
        <v>1.7486819859228655E-5</v>
      </c>
      <c r="AO10" s="3">
        <f t="shared" si="21"/>
        <v>2.1076169704185167E-2</v>
      </c>
      <c r="AP10" s="3">
        <f t="shared" si="13"/>
        <v>2.1076169704185167E-2</v>
      </c>
      <c r="AQ10">
        <f t="shared" si="15"/>
        <v>4.4420492939961268E-4</v>
      </c>
    </row>
    <row r="11" spans="1:43" x14ac:dyDescent="0.3">
      <c r="A11">
        <v>7</v>
      </c>
      <c r="B11">
        <f t="shared" si="2"/>
        <v>12.6812</v>
      </c>
      <c r="C11">
        <f t="shared" si="2"/>
        <v>-3.2910300000000001</v>
      </c>
      <c r="D11">
        <f>IF($F11,B11)</f>
        <v>12.6812</v>
      </c>
      <c r="E11">
        <f>IF($F11,C11)</f>
        <v>-3.2910300000000001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25.362400000000001</v>
      </c>
      <c r="L11">
        <f t="shared" si="5"/>
        <v>12.6812</v>
      </c>
      <c r="M11">
        <f t="shared" si="6"/>
        <v>-6.5820600000000002</v>
      </c>
      <c r="N11">
        <f t="shared" si="7"/>
        <v>-3.2910300000000001</v>
      </c>
      <c r="O11">
        <f>IF(F11,D11-$X$7-G11*$X$9+$H$1*H11*$X$10,0)</f>
        <v>0.44467014453129766</v>
      </c>
      <c r="P11">
        <f t="shared" si="9"/>
        <v>4.1817245078111798E-3</v>
      </c>
      <c r="Q11">
        <f t="shared" si="10"/>
        <v>0.19773153743748514</v>
      </c>
      <c r="R11">
        <f t="shared" si="10"/>
        <v>1.7486819859228655E-5</v>
      </c>
      <c r="Y11" s="4">
        <f>SUM(A12:A12)</f>
        <v>8</v>
      </c>
      <c r="Z11" s="4">
        <f t="shared" si="17"/>
        <v>3</v>
      </c>
      <c r="AA11" s="4">
        <f t="shared" si="17"/>
        <v>0</v>
      </c>
      <c r="AB11" s="4">
        <f t="shared" si="18"/>
        <v>20.354299999999999</v>
      </c>
      <c r="AC11" s="4">
        <f t="shared" si="18"/>
        <v>-1.7095499999999999</v>
      </c>
      <c r="AD11" s="4">
        <f t="shared" si="18"/>
        <v>1</v>
      </c>
      <c r="AE11" s="4">
        <f t="shared" si="18"/>
        <v>3</v>
      </c>
      <c r="AF11" s="4">
        <f t="shared" si="18"/>
        <v>0</v>
      </c>
      <c r="AG11" s="4">
        <f t="shared" si="18"/>
        <v>9</v>
      </c>
      <c r="AH11" s="4">
        <f t="shared" si="18"/>
        <v>0</v>
      </c>
      <c r="AI11" s="4">
        <f t="shared" si="18"/>
        <v>61.062899999999999</v>
      </c>
      <c r="AJ11" s="4">
        <f t="shared" si="19"/>
        <v>0</v>
      </c>
      <c r="AK11" s="4">
        <f t="shared" si="19"/>
        <v>5.52470601052093E-2</v>
      </c>
      <c r="AL11" s="4">
        <f t="shared" si="19"/>
        <v>0.20680008171600273</v>
      </c>
      <c r="AM11" s="4">
        <f t="shared" si="19"/>
        <v>3.0522376502686091E-3</v>
      </c>
      <c r="AN11" s="4">
        <f t="shared" si="19"/>
        <v>4.2766273797745405E-2</v>
      </c>
      <c r="AO11" s="3">
        <f>-AK11*$H$1+SQRT(1-$H$1*$H$1)*AL11</f>
        <v>0.20875010640126329</v>
      </c>
      <c r="AP11" s="3">
        <f>AO11/AD11</f>
        <v>0.20875010640126329</v>
      </c>
      <c r="AQ11">
        <f>AP11*AO11</f>
        <v>4.3576606922538744E-2</v>
      </c>
    </row>
    <row r="12" spans="1:43" x14ac:dyDescent="0.3">
      <c r="A12">
        <v>8</v>
      </c>
      <c r="B12">
        <f>B26</f>
        <v>20.354299999999999</v>
      </c>
      <c r="C12">
        <f>C26</f>
        <v>-1.7095499999999999</v>
      </c>
      <c r="D12">
        <f t="shared" ref="D12:E13" si="22">IF($F12,B12)</f>
        <v>20.354299999999999</v>
      </c>
      <c r="E12">
        <f t="shared" si="22"/>
        <v>-1.7095499999999999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61.062899999999999</v>
      </c>
      <c r="L12">
        <f t="shared" si="5"/>
        <v>0</v>
      </c>
      <c r="M12">
        <f t="shared" si="6"/>
        <v>-5.1286499999999995</v>
      </c>
      <c r="N12">
        <f t="shared" si="7"/>
        <v>0</v>
      </c>
      <c r="O12">
        <f t="shared" si="8"/>
        <v>5.52470601052093E-2</v>
      </c>
      <c r="P12">
        <f t="shared" si="9"/>
        <v>0.20680008171600273</v>
      </c>
      <c r="Q12">
        <f t="shared" si="10"/>
        <v>3.0522376502686091E-3</v>
      </c>
      <c r="R12">
        <f t="shared" si="10"/>
        <v>4.2766273797745405E-2</v>
      </c>
      <c r="Y12" s="4">
        <f>SUM(A13:A13)</f>
        <v>9</v>
      </c>
      <c r="Z12" s="4">
        <f t="shared" si="17"/>
        <v>3</v>
      </c>
      <c r="AA12" s="4">
        <f t="shared" si="17"/>
        <v>1</v>
      </c>
      <c r="AB12" s="4">
        <f t="shared" si="18"/>
        <v>20.000599999999999</v>
      </c>
      <c r="AC12" s="4">
        <f t="shared" si="18"/>
        <v>-3.5685799999999999</v>
      </c>
      <c r="AD12" s="4">
        <f t="shared" si="18"/>
        <v>1</v>
      </c>
      <c r="AE12" s="4">
        <f t="shared" si="18"/>
        <v>3</v>
      </c>
      <c r="AF12" s="4">
        <f t="shared" si="18"/>
        <v>1</v>
      </c>
      <c r="AG12" s="4">
        <f t="shared" si="18"/>
        <v>9</v>
      </c>
      <c r="AH12" s="4">
        <f t="shared" si="18"/>
        <v>1</v>
      </c>
      <c r="AI12" s="4">
        <f t="shared" si="18"/>
        <v>60.001799999999996</v>
      </c>
      <c r="AJ12" s="4">
        <f t="shared" si="19"/>
        <v>-3.5685799999999999</v>
      </c>
      <c r="AK12" s="4">
        <f t="shared" si="19"/>
        <v>-0.23450625315044943</v>
      </c>
      <c r="AL12" s="5">
        <f t="shared" si="19"/>
        <v>3.0577627619717829E-2</v>
      </c>
      <c r="AM12" s="4">
        <f t="shared" si="19"/>
        <v>5.4993182766662672E-2</v>
      </c>
      <c r="AN12" s="4">
        <f t="shared" si="19"/>
        <v>9.3499131085013061E-4</v>
      </c>
      <c r="AO12" s="3">
        <f>-AK12*$H$1+SQRT(1-$H$1*$H$1)*AL12</f>
        <v>2.1644304977285891E-2</v>
      </c>
      <c r="AP12" s="3">
        <f>AO12/AD12</f>
        <v>2.1644304977285891E-2</v>
      </c>
      <c r="AQ12">
        <f>AP12*AO12</f>
        <v>4.6847593794976277E-4</v>
      </c>
    </row>
    <row r="13" spans="1:43" x14ac:dyDescent="0.3">
      <c r="A13">
        <v>9</v>
      </c>
      <c r="B13">
        <f>B27</f>
        <v>20.000599999999999</v>
      </c>
      <c r="C13">
        <f>C27</f>
        <v>-3.5685799999999999</v>
      </c>
      <c r="D13">
        <f t="shared" si="22"/>
        <v>20.000599999999999</v>
      </c>
      <c r="E13">
        <f t="shared" si="22"/>
        <v>-3.5685799999999999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60.001799999999996</v>
      </c>
      <c r="L13">
        <f t="shared" si="5"/>
        <v>20.000599999999999</v>
      </c>
      <c r="M13">
        <f t="shared" si="6"/>
        <v>-10.705739999999999</v>
      </c>
      <c r="N13">
        <f t="shared" si="7"/>
        <v>-3.5685799999999999</v>
      </c>
      <c r="O13">
        <f t="shared" si="8"/>
        <v>-0.23450625315044943</v>
      </c>
      <c r="P13">
        <f t="shared" si="9"/>
        <v>3.0577627619717829E-2</v>
      </c>
      <c r="Q13">
        <f t="shared" si="10"/>
        <v>5.4993182766662672E-2</v>
      </c>
      <c r="R13">
        <f t="shared" si="10"/>
        <v>9.3499131085013061E-4</v>
      </c>
    </row>
    <row r="18" spans="2:3" x14ac:dyDescent="0.3">
      <c r="B18">
        <v>-3.5900500000000002</v>
      </c>
      <c r="C18">
        <v>-2.52508</v>
      </c>
    </row>
    <row r="19" spans="2:3" x14ac:dyDescent="0.3">
      <c r="B19">
        <v>-3.7025999999999999</v>
      </c>
      <c r="C19">
        <v>-0.77471999999999996</v>
      </c>
    </row>
    <row r="20" spans="2:3" x14ac:dyDescent="0.3">
      <c r="B20">
        <v>-1.0799399999999999</v>
      </c>
      <c r="C20">
        <v>-0.39118199999999997</v>
      </c>
    </row>
    <row r="21" spans="2:3" x14ac:dyDescent="0.3">
      <c r="B21">
        <v>4.0993899999999996</v>
      </c>
      <c r="C21">
        <v>-1.4837</v>
      </c>
    </row>
    <row r="22" spans="2:3" x14ac:dyDescent="0.3">
      <c r="B22">
        <v>3.93858</v>
      </c>
      <c r="C22">
        <v>-3.1870799999999999</v>
      </c>
    </row>
    <row r="23" spans="2:3" x14ac:dyDescent="0.3">
      <c r="B23">
        <v>12.372299999999999</v>
      </c>
      <c r="C23">
        <v>-1.8749400000000001</v>
      </c>
    </row>
    <row r="24" spans="2:3" x14ac:dyDescent="0.3">
      <c r="B24">
        <v>12.6812</v>
      </c>
      <c r="C24">
        <v>-3.2910300000000001</v>
      </c>
    </row>
    <row r="25" spans="2:3" x14ac:dyDescent="0.3">
      <c r="B25">
        <v>7.8316100000000004</v>
      </c>
      <c r="C25">
        <v>8.6973800000000008</v>
      </c>
    </row>
    <row r="26" spans="2:3" x14ac:dyDescent="0.3">
      <c r="B26">
        <v>20.354299999999999</v>
      </c>
      <c r="C26">
        <v>-1.7095499999999999</v>
      </c>
    </row>
    <row r="27" spans="2:3" x14ac:dyDescent="0.3">
      <c r="B27">
        <v>20.000599999999999</v>
      </c>
      <c r="C27">
        <v>-3.5685799999999999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zoomScaleNormal="100" workbookViewId="0">
      <selection activeCell="H2" sqref="H2"/>
    </sheetView>
  </sheetViews>
  <sheetFormatPr baseColWidth="10" defaultRowHeight="14.4" x14ac:dyDescent="0.3"/>
  <sheetData>
    <row r="1" spans="1:43" x14ac:dyDescent="0.3">
      <c r="G1" t="s">
        <v>1</v>
      </c>
      <c r="H1">
        <v>-3.5000000000000003E-2</v>
      </c>
      <c r="N1" t="s">
        <v>2</v>
      </c>
      <c r="P1" t="s">
        <v>3</v>
      </c>
      <c r="Q1">
        <f>SQRT(Q2)</f>
        <v>0.33128940734384693</v>
      </c>
      <c r="R1">
        <f>SQRT(R2)</f>
        <v>0.42347890556300083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0.26091817190369454</v>
      </c>
      <c r="K2" t="s">
        <v>6</v>
      </c>
      <c r="N2">
        <f>SQRT(Q2+R2)</f>
        <v>0.53766816427521014</v>
      </c>
      <c r="P2" t="s">
        <v>7</v>
      </c>
      <c r="Q2">
        <f>Q3/($F3-5)</f>
        <v>0.10975267141823736</v>
      </c>
      <c r="R2">
        <f>R3/($F3-5)</f>
        <v>0.17933438345683697</v>
      </c>
      <c r="S2">
        <f>F3</f>
        <v>8</v>
      </c>
      <c r="T2">
        <v>0</v>
      </c>
      <c r="U2">
        <f>S4</f>
        <v>12</v>
      </c>
      <c r="V2">
        <f>-H1*H3</f>
        <v>0.14000000000000001</v>
      </c>
      <c r="X2">
        <f>D3</f>
        <v>65.903829999999999</v>
      </c>
    </row>
    <row r="3" spans="1:43" x14ac:dyDescent="0.3">
      <c r="B3" t="s">
        <v>0</v>
      </c>
      <c r="D3">
        <f>SUM(D5:D14)</f>
        <v>65.903829999999999</v>
      </c>
      <c r="E3">
        <f t="shared" ref="E3:R3" si="0">SUM(E5:E13)</f>
        <v>-18.016126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178.98626000000002</v>
      </c>
      <c r="L3">
        <f t="shared" si="0"/>
        <v>32.856529999999999</v>
      </c>
      <c r="M3">
        <f t="shared" si="0"/>
        <v>-29.716470000000001</v>
      </c>
      <c r="N3">
        <f t="shared" si="0"/>
        <v>-12.331</v>
      </c>
      <c r="O3">
        <f t="shared" si="0"/>
        <v>4.9960036108132044E-14</v>
      </c>
      <c r="P3">
        <f t="shared" si="0"/>
        <v>-6.8833827526759706E-15</v>
      </c>
      <c r="Q3">
        <f t="shared" si="0"/>
        <v>0.32925801425471207</v>
      </c>
      <c r="R3">
        <f t="shared" si="0"/>
        <v>0.53800315037051094</v>
      </c>
      <c r="S3">
        <v>0</v>
      </c>
      <c r="T3">
        <f>S2</f>
        <v>8</v>
      </c>
      <c r="U3">
        <f>H1*G3</f>
        <v>-0.42000000000000004</v>
      </c>
      <c r="V3">
        <f>T5</f>
        <v>4</v>
      </c>
      <c r="X3">
        <f>E3</f>
        <v>-18.016126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-0.42000000000000004</v>
      </c>
      <c r="U4">
        <f>I3*(1+H1^2)</f>
        <v>28.034300000000002</v>
      </c>
      <c r="V4">
        <v>0</v>
      </c>
      <c r="X4">
        <f>K3+M3*$H$1</f>
        <v>180.02633645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0" si="2">B18</f>
        <v>-3.5924900000000002</v>
      </c>
      <c r="C5">
        <f t="shared" si="2"/>
        <v>-2.4902600000000001</v>
      </c>
      <c r="D5">
        <f>IF($F5,B6)</f>
        <v>-3.6954400000000001</v>
      </c>
      <c r="E5">
        <f>IF($F5,C5)</f>
        <v>-2.4902600000000001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-3.6954400000000001</v>
      </c>
      <c r="M5">
        <f t="shared" ref="M5:M13" si="6">G5*E5</f>
        <v>0</v>
      </c>
      <c r="N5">
        <f t="shared" ref="N5:N13" si="7">H5*E5</f>
        <v>-2.4902600000000001</v>
      </c>
      <c r="O5">
        <f t="shared" ref="O5:O13" si="8">IF(F5,D5-$X$7-G5*$X$9+$H$1*H5*$X$10,0)</f>
        <v>0.11463901489425848</v>
      </c>
      <c r="P5">
        <f t="shared" ref="P5:P13" si="9">IF(F5,E5-$X$8-H5*$X$10-$H$1*$X$9*G5,0)</f>
        <v>0.1716425969787001</v>
      </c>
      <c r="Q5">
        <f t="shared" ref="Q5:R13" si="10">O5^2</f>
        <v>1.3142103735926019E-2</v>
      </c>
      <c r="R5">
        <f t="shared" si="10"/>
        <v>2.9461181097592468E-2</v>
      </c>
      <c r="S5">
        <f>-T5*H1</f>
        <v>0.14000000000000001</v>
      </c>
      <c r="T5">
        <f>H3</f>
        <v>4</v>
      </c>
      <c r="U5">
        <v>0</v>
      </c>
      <c r="V5">
        <f>J3*(1+H1^2)</f>
        <v>4.0049000000000001</v>
      </c>
      <c r="X5">
        <f>N3-$H$1*L3</f>
        <v>-11.181021449999999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-3.6954400000000001</v>
      </c>
      <c r="AC5" s="4">
        <f t="shared" si="11"/>
        <v>-2.4902600000000001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-2.4902600000000001</v>
      </c>
      <c r="AK5" s="4">
        <f t="shared" si="12"/>
        <v>0.11463901489425848</v>
      </c>
      <c r="AL5" s="4">
        <f t="shared" si="12"/>
        <v>0.1716425969787001</v>
      </c>
      <c r="AM5" s="4">
        <f t="shared" si="12"/>
        <v>1.3142103735926019E-2</v>
      </c>
      <c r="AN5" s="4">
        <f t="shared" si="12"/>
        <v>2.9461181097592468E-2</v>
      </c>
      <c r="AO5" s="3">
        <f>-AK5*$H$1+SQRT(1-$H$1*$H$1)*AL5</f>
        <v>0.17554979919321778</v>
      </c>
      <c r="AP5" s="3">
        <f t="shared" ref="AP5:AP10" si="13">AO5/AD5</f>
        <v>0.17554979919321778</v>
      </c>
      <c r="AQ5">
        <f>AP5*AO5</f>
        <v>3.0817731996779087E-2</v>
      </c>
    </row>
    <row r="6" spans="1:43" x14ac:dyDescent="0.3">
      <c r="A6">
        <v>2</v>
      </c>
      <c r="B6">
        <f t="shared" si="2"/>
        <v>-3.6954400000000001</v>
      </c>
      <c r="C6">
        <f t="shared" si="2"/>
        <v>-0.75367600000000001</v>
      </c>
      <c r="D6">
        <f>IF($F6,B5)</f>
        <v>-3.5924900000000002</v>
      </c>
      <c r="E6">
        <f>IF($F6,C6)</f>
        <v>-0.75367600000000001</v>
      </c>
      <c r="F6">
        <v>1</v>
      </c>
      <c r="G6">
        <v>0</v>
      </c>
      <c r="H6">
        <v>0</v>
      </c>
      <c r="I6">
        <f t="shared" si="3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0.15945041386801551</v>
      </c>
      <c r="P6">
        <f t="shared" si="9"/>
        <v>0.2471237105146189</v>
      </c>
      <c r="Q6">
        <f t="shared" si="10"/>
        <v>2.5424434482681432E-2</v>
      </c>
      <c r="R6">
        <f t="shared" si="10"/>
        <v>6.1070128298513167E-2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-3.5924900000000002</v>
      </c>
      <c r="AC6" s="4">
        <f t="shared" si="11"/>
        <v>-0.75367600000000001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0.15945041386801551</v>
      </c>
      <c r="AL6" s="5">
        <f t="shared" si="12"/>
        <v>0.2471237105146189</v>
      </c>
      <c r="AM6" s="4">
        <f t="shared" si="12"/>
        <v>2.5424434482681432E-2</v>
      </c>
      <c r="AN6" s="4">
        <f t="shared" si="12"/>
        <v>6.1070128298513167E-2</v>
      </c>
      <c r="AO6" s="3">
        <f t="shared" ref="AO6" si="14">-AK6*$H$1+SQRT(1-$H$1*$H$1)*AL6</f>
        <v>0.25255306534389277</v>
      </c>
      <c r="AP6" s="3">
        <f t="shared" si="13"/>
        <v>0.25255306534389277</v>
      </c>
      <c r="AQ6">
        <f t="shared" ref="AQ6:AQ10" si="15">AP6*AO6</f>
        <v>6.3783050814596565E-2</v>
      </c>
    </row>
    <row r="7" spans="1:43" x14ac:dyDescent="0.3">
      <c r="A7">
        <v>3</v>
      </c>
      <c r="B7">
        <f t="shared" si="2"/>
        <v>-1.06138</v>
      </c>
      <c r="C7">
        <f t="shared" si="2"/>
        <v>-0.39443099999999998</v>
      </c>
      <c r="D7">
        <f t="shared" ref="D7:E7" si="16">IF($F7,B7,0)</f>
        <v>0</v>
      </c>
      <c r="E7">
        <f t="shared" si="16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0.34987764987889841</v>
      </c>
      <c r="T7">
        <v>-3.4957177457614445E-3</v>
      </c>
      <c r="U7">
        <v>-0.14981647481834756</v>
      </c>
      <c r="V7">
        <v>-8.7392943644036061E-3</v>
      </c>
      <c r="W7" s="3" t="s">
        <v>8</v>
      </c>
      <c r="X7">
        <f t="array" ref="X7:X10">MMULT(S7:V10,X2:X5)</f>
        <v>-3.7519404138680157</v>
      </c>
      <c r="Y7" s="4">
        <f>SUM(A8:A8)</f>
        <v>4</v>
      </c>
      <c r="Z7" s="4">
        <f t="shared" ref="Z7:AA12" si="17">G8</f>
        <v>1</v>
      </c>
      <c r="AA7" s="4">
        <f t="shared" si="17"/>
        <v>0</v>
      </c>
      <c r="AB7" s="4">
        <f t="shared" ref="AB7:AI12" si="18">SUM(D8:D8)</f>
        <v>4.0219899999999997</v>
      </c>
      <c r="AC7" s="4">
        <f t="shared" si="18"/>
        <v>-1.4531000000000001</v>
      </c>
      <c r="AD7" s="4">
        <f t="shared" si="18"/>
        <v>1</v>
      </c>
      <c r="AE7" s="4">
        <f t="shared" si="18"/>
        <v>1</v>
      </c>
      <c r="AF7" s="4">
        <f t="shared" si="18"/>
        <v>0</v>
      </c>
      <c r="AG7" s="4">
        <f t="shared" si="18"/>
        <v>1</v>
      </c>
      <c r="AH7" s="4">
        <f t="shared" si="18"/>
        <v>0</v>
      </c>
      <c r="AI7" s="4">
        <f t="shared" si="18"/>
        <v>4.0219899999999997</v>
      </c>
      <c r="AJ7" s="4">
        <f t="shared" ref="AJ7:AN12" si="19">SUM(N8:N8)</f>
        <v>0</v>
      </c>
      <c r="AK7" s="4">
        <f t="shared" si="19"/>
        <v>-0.23872856238607199</v>
      </c>
      <c r="AL7" s="5">
        <f t="shared" si="19"/>
        <v>-0.17185722531648806</v>
      </c>
      <c r="AM7" s="4">
        <f t="shared" si="19"/>
        <v>5.6991326498920664E-2</v>
      </c>
      <c r="AN7" s="4">
        <f t="shared" si="19"/>
        <v>2.9534905893482146E-2</v>
      </c>
      <c r="AO7" s="3">
        <f>-AK7*$H$1+SQRT(1-$H$1*$H$1)*AL7</f>
        <v>-0.18010743019307804</v>
      </c>
      <c r="AP7" s="3">
        <f t="shared" si="13"/>
        <v>-0.18010743019307804</v>
      </c>
      <c r="AQ7">
        <f t="shared" si="15"/>
        <v>3.243868641075448E-2</v>
      </c>
    </row>
    <row r="8" spans="1:43" x14ac:dyDescent="0.3">
      <c r="A8">
        <v>4</v>
      </c>
      <c r="B8">
        <f t="shared" si="2"/>
        <v>4.0219899999999997</v>
      </c>
      <c r="C8">
        <f t="shared" si="2"/>
        <v>-1.4531000000000001</v>
      </c>
      <c r="D8">
        <f t="shared" ref="D8:D10" si="20">IF($F8,B8)</f>
        <v>4.0219899999999997</v>
      </c>
      <c r="E8">
        <f>IF($F8,C8)</f>
        <v>-1.4531000000000001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4.0219899999999997</v>
      </c>
      <c r="L8">
        <f t="shared" si="5"/>
        <v>0</v>
      </c>
      <c r="M8">
        <f t="shared" si="6"/>
        <v>-1.4531000000000001</v>
      </c>
      <c r="N8">
        <f t="shared" si="7"/>
        <v>0</v>
      </c>
      <c r="O8">
        <f t="shared" si="8"/>
        <v>-0.23872856238607199</v>
      </c>
      <c r="P8">
        <f t="shared" si="9"/>
        <v>-0.17185722531648806</v>
      </c>
      <c r="Q8">
        <f t="shared" si="10"/>
        <v>5.6991326498920664E-2</v>
      </c>
      <c r="R8">
        <f t="shared" si="10"/>
        <v>2.9534905893482146E-2</v>
      </c>
      <c r="S8">
        <v>-3.4957177457614428E-3</v>
      </c>
      <c r="T8">
        <v>0.25012235012110162</v>
      </c>
      <c r="U8">
        <v>5.2435766186421642E-3</v>
      </c>
      <c r="V8">
        <v>-0.24969412469724586</v>
      </c>
      <c r="W8" s="3" t="s">
        <v>9</v>
      </c>
      <c r="X8">
        <v>-1.0007997105146189</v>
      </c>
      <c r="Y8" s="4">
        <f>SUM(A9:A9)</f>
        <v>5</v>
      </c>
      <c r="Z8" s="4">
        <f t="shared" si="17"/>
        <v>1</v>
      </c>
      <c r="AA8" s="4">
        <f t="shared" si="17"/>
        <v>1</v>
      </c>
      <c r="AB8" s="4">
        <f t="shared" si="18"/>
        <v>3.8538700000000001</v>
      </c>
      <c r="AC8" s="4">
        <f t="shared" si="18"/>
        <v>-3.1535600000000001</v>
      </c>
      <c r="AD8" s="4">
        <f t="shared" si="18"/>
        <v>1</v>
      </c>
      <c r="AE8" s="4">
        <f t="shared" si="18"/>
        <v>1</v>
      </c>
      <c r="AF8" s="4">
        <f t="shared" si="18"/>
        <v>1</v>
      </c>
      <c r="AG8" s="4">
        <f t="shared" si="18"/>
        <v>1</v>
      </c>
      <c r="AH8" s="4">
        <f t="shared" si="18"/>
        <v>1</v>
      </c>
      <c r="AI8" s="4">
        <f t="shared" si="18"/>
        <v>3.8538700000000001</v>
      </c>
      <c r="AJ8" s="4">
        <f t="shared" si="19"/>
        <v>-3.1535600000000001</v>
      </c>
      <c r="AK8" s="4">
        <f t="shared" si="19"/>
        <v>-0.34870996135982918</v>
      </c>
      <c r="AL8" s="4">
        <f t="shared" si="19"/>
        <v>-0.21121433885240681</v>
      </c>
      <c r="AM8" s="4">
        <f t="shared" si="19"/>
        <v>0.12159863715157355</v>
      </c>
      <c r="AN8" s="4">
        <f t="shared" si="19"/>
        <v>4.4611496936859327E-2</v>
      </c>
      <c r="AO8" s="3">
        <f t="shared" ref="AO8:AO10" si="21">-AK8*$H$1+SQRT(1-$H$1*$H$1)*AL8</f>
        <v>-0.22328977907397873</v>
      </c>
      <c r="AP8" s="3">
        <f t="shared" si="13"/>
        <v>-0.22328977907397873</v>
      </c>
      <c r="AQ8">
        <f t="shared" si="15"/>
        <v>4.9858325438906233E-2</v>
      </c>
    </row>
    <row r="9" spans="1:43" x14ac:dyDescent="0.3">
      <c r="A9">
        <v>5</v>
      </c>
      <c r="B9">
        <f t="shared" si="2"/>
        <v>3.8538700000000001</v>
      </c>
      <c r="C9">
        <f t="shared" si="2"/>
        <v>-3.1535600000000001</v>
      </c>
      <c r="D9">
        <f t="shared" si="20"/>
        <v>3.8538700000000001</v>
      </c>
      <c r="E9">
        <f>IF($F9,C9)</f>
        <v>-3.1535600000000001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3.8538700000000001</v>
      </c>
      <c r="L9">
        <f t="shared" si="5"/>
        <v>3.8538700000000001</v>
      </c>
      <c r="M9">
        <f t="shared" si="6"/>
        <v>-3.1535600000000001</v>
      </c>
      <c r="N9">
        <f t="shared" si="7"/>
        <v>-3.1535600000000001</v>
      </c>
      <c r="O9">
        <f t="shared" si="8"/>
        <v>-0.34870996135982918</v>
      </c>
      <c r="P9">
        <f t="shared" si="9"/>
        <v>-0.21121433885240681</v>
      </c>
      <c r="Q9">
        <f t="shared" si="10"/>
        <v>0.12159863715157355</v>
      </c>
      <c r="R9">
        <f t="shared" si="10"/>
        <v>4.4611496936859327E-2</v>
      </c>
      <c r="S9">
        <v>-0.14981647481834753</v>
      </c>
      <c r="T9">
        <v>5.2435766186421642E-3</v>
      </c>
      <c r="U9">
        <v>9.9877649878898356E-2</v>
      </c>
      <c r="V9">
        <v>0</v>
      </c>
      <c r="W9" s="3" t="s">
        <v>26</v>
      </c>
      <c r="X9">
        <v>8.0126589762540874</v>
      </c>
      <c r="Y9" s="4">
        <f>SUM(A10:A10)</f>
        <v>6</v>
      </c>
      <c r="Z9" s="4">
        <f t="shared" si="17"/>
        <v>2</v>
      </c>
      <c r="AA9" s="4">
        <f t="shared" si="17"/>
        <v>0</v>
      </c>
      <c r="AB9" s="4">
        <f t="shared" si="18"/>
        <v>12.2973</v>
      </c>
      <c r="AC9" s="4">
        <f t="shared" si="18"/>
        <v>-1.97515</v>
      </c>
      <c r="AD9" s="4">
        <f t="shared" si="18"/>
        <v>1</v>
      </c>
      <c r="AE9" s="4">
        <f t="shared" si="18"/>
        <v>2</v>
      </c>
      <c r="AF9" s="4">
        <f t="shared" si="18"/>
        <v>0</v>
      </c>
      <c r="AG9" s="4">
        <f t="shared" si="18"/>
        <v>4</v>
      </c>
      <c r="AH9" s="4">
        <f t="shared" si="18"/>
        <v>0</v>
      </c>
      <c r="AI9" s="4">
        <f t="shared" si="18"/>
        <v>24.5946</v>
      </c>
      <c r="AJ9" s="4">
        <f t="shared" si="19"/>
        <v>0</v>
      </c>
      <c r="AK9" s="4">
        <f t="shared" si="19"/>
        <v>2.3922461359841662E-2</v>
      </c>
      <c r="AL9" s="5">
        <f t="shared" si="19"/>
        <v>-0.41346416114759488</v>
      </c>
      <c r="AM9" s="4">
        <f t="shared" si="19"/>
        <v>5.722841575131174E-4</v>
      </c>
      <c r="AN9" s="4">
        <f t="shared" si="19"/>
        <v>0.17095261255348432</v>
      </c>
      <c r="AO9" s="3">
        <f t="shared" si="21"/>
        <v>-0.41237355059692543</v>
      </c>
      <c r="AP9" s="3">
        <f t="shared" si="13"/>
        <v>-0.41237355059692543</v>
      </c>
      <c r="AQ9">
        <f t="shared" si="15"/>
        <v>0.17005194523191502</v>
      </c>
    </row>
    <row r="10" spans="1:43" x14ac:dyDescent="0.3">
      <c r="A10">
        <v>6</v>
      </c>
      <c r="B10">
        <f t="shared" si="2"/>
        <v>12.2973</v>
      </c>
      <c r="C10">
        <f t="shared" si="2"/>
        <v>-1.97515</v>
      </c>
      <c r="D10">
        <f t="shared" si="20"/>
        <v>12.2973</v>
      </c>
      <c r="E10">
        <f>IF($F10,C10)</f>
        <v>-1.97515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24.5946</v>
      </c>
      <c r="L10">
        <f t="shared" si="5"/>
        <v>0</v>
      </c>
      <c r="M10">
        <f t="shared" si="6"/>
        <v>-3.9502999999999999</v>
      </c>
      <c r="N10">
        <f t="shared" si="7"/>
        <v>0</v>
      </c>
      <c r="O10">
        <f t="shared" si="8"/>
        <v>2.3922461359841662E-2</v>
      </c>
      <c r="P10">
        <f t="shared" si="9"/>
        <v>-0.41346416114759488</v>
      </c>
      <c r="Q10">
        <f t="shared" si="10"/>
        <v>5.722841575131174E-4</v>
      </c>
      <c r="R10">
        <f t="shared" si="10"/>
        <v>0.17095261255348432</v>
      </c>
      <c r="S10">
        <v>-8.7392943644036061E-3</v>
      </c>
      <c r="T10">
        <v>-0.24969412469724586</v>
      </c>
      <c r="U10">
        <v>0</v>
      </c>
      <c r="V10">
        <v>0.49938824939449172</v>
      </c>
      <c r="W10" s="3" t="s">
        <v>27</v>
      </c>
      <c r="X10">
        <v>-1.6611028864640813</v>
      </c>
      <c r="Y10">
        <v>7</v>
      </c>
      <c r="Z10" s="4">
        <f t="shared" si="17"/>
        <v>2</v>
      </c>
      <c r="AA10" s="4">
        <f t="shared" si="17"/>
        <v>1</v>
      </c>
      <c r="AB10" s="4">
        <f t="shared" si="18"/>
        <v>12.54</v>
      </c>
      <c r="AC10" s="4">
        <f t="shared" si="18"/>
        <v>-3.4116300000000002</v>
      </c>
      <c r="AD10" s="4">
        <f t="shared" si="18"/>
        <v>1</v>
      </c>
      <c r="AE10" s="4">
        <f t="shared" si="18"/>
        <v>2</v>
      </c>
      <c r="AF10" s="4">
        <f t="shared" si="18"/>
        <v>1</v>
      </c>
      <c r="AG10" s="4">
        <f t="shared" si="18"/>
        <v>4</v>
      </c>
      <c r="AH10" s="4">
        <f t="shared" si="18"/>
        <v>1</v>
      </c>
      <c r="AI10" s="4">
        <f t="shared" si="18"/>
        <v>25.08</v>
      </c>
      <c r="AJ10" s="4">
        <f t="shared" si="19"/>
        <v>-3.4116300000000002</v>
      </c>
      <c r="AK10" s="4">
        <f t="shared" si="19"/>
        <v>0.32476106238608377</v>
      </c>
      <c r="AL10" s="5">
        <f t="shared" si="19"/>
        <v>-0.18884127468351375</v>
      </c>
      <c r="AM10" s="4">
        <f t="shared" si="19"/>
        <v>0.10546974764213779</v>
      </c>
      <c r="AN10" s="4">
        <f t="shared" si="19"/>
        <v>3.5661027024094294E-2</v>
      </c>
      <c r="AO10" s="3">
        <f t="shared" si="21"/>
        <v>-0.17735893677505202</v>
      </c>
      <c r="AP10" s="3">
        <f t="shared" si="13"/>
        <v>-0.17735893677505202</v>
      </c>
      <c r="AQ10">
        <f t="shared" si="15"/>
        <v>3.1456192453976899E-2</v>
      </c>
    </row>
    <row r="11" spans="1:43" x14ac:dyDescent="0.3">
      <c r="A11">
        <v>7</v>
      </c>
      <c r="B11">
        <f t="shared" ref="B11:C13" si="22">B25</f>
        <v>12.54</v>
      </c>
      <c r="C11">
        <f t="shared" si="22"/>
        <v>-3.4116300000000002</v>
      </c>
      <c r="D11">
        <f>IF($F11,B11)</f>
        <v>12.54</v>
      </c>
      <c r="E11">
        <f>IF($F11,C11)</f>
        <v>-3.4116300000000002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25.08</v>
      </c>
      <c r="L11">
        <f t="shared" si="5"/>
        <v>12.54</v>
      </c>
      <c r="M11">
        <f t="shared" si="6"/>
        <v>-6.8232600000000003</v>
      </c>
      <c r="N11">
        <f t="shared" si="7"/>
        <v>-3.4116300000000002</v>
      </c>
      <c r="O11">
        <f>IF(F11,D11-$X$7-G11*$X$9+$H$1*H11*$X$10,0)</f>
        <v>0.32476106238608377</v>
      </c>
      <c r="P11">
        <f t="shared" si="9"/>
        <v>-0.18884127468351375</v>
      </c>
      <c r="Q11">
        <f t="shared" si="10"/>
        <v>0.10546974764213779</v>
      </c>
      <c r="R11">
        <f t="shared" si="10"/>
        <v>3.5661027024094294E-2</v>
      </c>
      <c r="Y11" s="4">
        <f>SUM(A12:A12)</f>
        <v>8</v>
      </c>
      <c r="Z11" s="4">
        <f t="shared" si="17"/>
        <v>3</v>
      </c>
      <c r="AA11" s="4">
        <f t="shared" si="17"/>
        <v>0</v>
      </c>
      <c r="AB11" s="4">
        <f t="shared" si="18"/>
        <v>20.320499999999999</v>
      </c>
      <c r="AC11" s="4">
        <f t="shared" si="18"/>
        <v>-1.5032000000000001</v>
      </c>
      <c r="AD11" s="4">
        <f t="shared" si="18"/>
        <v>1</v>
      </c>
      <c r="AE11" s="4">
        <f t="shared" si="18"/>
        <v>3</v>
      </c>
      <c r="AF11" s="4">
        <f t="shared" si="18"/>
        <v>0</v>
      </c>
      <c r="AG11" s="4">
        <f t="shared" si="18"/>
        <v>9</v>
      </c>
      <c r="AH11" s="4">
        <f t="shared" si="18"/>
        <v>0</v>
      </c>
      <c r="AI11" s="4">
        <f t="shared" si="18"/>
        <v>60.961500000000001</v>
      </c>
      <c r="AJ11" s="4">
        <f t="shared" si="19"/>
        <v>0</v>
      </c>
      <c r="AK11" s="4">
        <f t="shared" si="19"/>
        <v>3.4463485105753477E-2</v>
      </c>
      <c r="AL11" s="4">
        <f t="shared" si="19"/>
        <v>0.33892890302129808</v>
      </c>
      <c r="AM11" s="4">
        <f t="shared" si="19"/>
        <v>1.1877318056344919E-3</v>
      </c>
      <c r="AN11" s="4">
        <f t="shared" si="19"/>
        <v>0.11487280130322047</v>
      </c>
      <c r="AO11" s="3">
        <f>-AK11*$H$1+SQRT(1-$H$1*$H$1)*AL11</f>
        <v>0.33992746743228081</v>
      </c>
      <c r="AP11" s="3">
        <f>AO11/AD11</f>
        <v>0.33992746743228081</v>
      </c>
      <c r="AQ11">
        <f>AP11*AO11</f>
        <v>0.11555068311492432</v>
      </c>
    </row>
    <row r="12" spans="1:43" x14ac:dyDescent="0.3">
      <c r="A12">
        <v>8</v>
      </c>
      <c r="B12">
        <f t="shared" si="22"/>
        <v>20.320499999999999</v>
      </c>
      <c r="C12">
        <f t="shared" si="22"/>
        <v>-1.5032000000000001</v>
      </c>
      <c r="D12">
        <f t="shared" ref="D12:E13" si="23">IF($F12,B12)</f>
        <v>20.320499999999999</v>
      </c>
      <c r="E12">
        <f t="shared" si="23"/>
        <v>-1.5032000000000001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60.961500000000001</v>
      </c>
      <c r="L12">
        <f t="shared" si="5"/>
        <v>0</v>
      </c>
      <c r="M12">
        <f t="shared" si="6"/>
        <v>-4.5096000000000007</v>
      </c>
      <c r="N12">
        <f t="shared" si="7"/>
        <v>0</v>
      </c>
      <c r="O12">
        <f t="shared" si="8"/>
        <v>3.4463485105753477E-2</v>
      </c>
      <c r="P12">
        <f t="shared" si="9"/>
        <v>0.33892890302129808</v>
      </c>
      <c r="Q12">
        <f t="shared" si="10"/>
        <v>1.1877318056344919E-3</v>
      </c>
      <c r="R12">
        <f t="shared" si="10"/>
        <v>0.11487280130322047</v>
      </c>
      <c r="Y12" s="4">
        <f>SUM(A13:A13)</f>
        <v>9</v>
      </c>
      <c r="Z12" s="4">
        <f t="shared" si="17"/>
        <v>3</v>
      </c>
      <c r="AA12" s="4">
        <f t="shared" si="17"/>
        <v>1</v>
      </c>
      <c r="AB12" s="4">
        <f t="shared" si="18"/>
        <v>20.158100000000001</v>
      </c>
      <c r="AC12" s="4">
        <f t="shared" si="18"/>
        <v>-3.27555</v>
      </c>
      <c r="AD12" s="4">
        <f t="shared" si="18"/>
        <v>1</v>
      </c>
      <c r="AE12" s="4">
        <f t="shared" si="18"/>
        <v>3</v>
      </c>
      <c r="AF12" s="4">
        <f t="shared" si="18"/>
        <v>1</v>
      </c>
      <c r="AG12" s="4">
        <f t="shared" si="18"/>
        <v>9</v>
      </c>
      <c r="AH12" s="4">
        <f t="shared" si="18"/>
        <v>1</v>
      </c>
      <c r="AI12" s="4">
        <f t="shared" si="18"/>
        <v>60.474299999999999</v>
      </c>
      <c r="AJ12" s="4">
        <f t="shared" si="19"/>
        <v>-3.27555</v>
      </c>
      <c r="AK12" s="4">
        <f t="shared" si="19"/>
        <v>-6.9797913868001771E-2</v>
      </c>
      <c r="AL12" s="5">
        <f t="shared" si="19"/>
        <v>0.22768178948537954</v>
      </c>
      <c r="AM12" s="4">
        <f t="shared" si="19"/>
        <v>4.8717487803249943E-3</v>
      </c>
      <c r="AN12" s="4">
        <f t="shared" si="19"/>
        <v>5.1838997263264686E-2</v>
      </c>
      <c r="AO12" s="3">
        <f>-AK12*$H$1+SQRT(1-$H$1*$H$1)*AL12</f>
        <v>0.22509936466963773</v>
      </c>
      <c r="AP12" s="3">
        <f>AO12/AD12</f>
        <v>0.22509936466963773</v>
      </c>
      <c r="AQ12">
        <f>AP12*AO12</f>
        <v>5.0669723974674549E-2</v>
      </c>
    </row>
    <row r="13" spans="1:43" x14ac:dyDescent="0.3">
      <c r="A13">
        <v>9</v>
      </c>
      <c r="B13">
        <f t="shared" si="22"/>
        <v>20.158100000000001</v>
      </c>
      <c r="C13">
        <f t="shared" si="22"/>
        <v>-3.27555</v>
      </c>
      <c r="D13">
        <f t="shared" si="23"/>
        <v>20.158100000000001</v>
      </c>
      <c r="E13">
        <f t="shared" si="23"/>
        <v>-3.27555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60.474299999999999</v>
      </c>
      <c r="L13">
        <f t="shared" si="5"/>
        <v>20.158100000000001</v>
      </c>
      <c r="M13">
        <f t="shared" si="6"/>
        <v>-9.8266500000000008</v>
      </c>
      <c r="N13">
        <f t="shared" si="7"/>
        <v>-3.27555</v>
      </c>
      <c r="O13">
        <f t="shared" si="8"/>
        <v>-6.9797913868001771E-2</v>
      </c>
      <c r="P13">
        <f t="shared" si="9"/>
        <v>0.22768178948537954</v>
      </c>
      <c r="Q13">
        <f t="shared" si="10"/>
        <v>4.8717487803249943E-3</v>
      </c>
      <c r="R13">
        <f t="shared" si="10"/>
        <v>5.1838997263264686E-2</v>
      </c>
    </row>
    <row r="18" spans="2:3" x14ac:dyDescent="0.3">
      <c r="B18">
        <v>-3.5924900000000002</v>
      </c>
      <c r="C18">
        <v>-2.4902600000000001</v>
      </c>
    </row>
    <row r="19" spans="2:3" x14ac:dyDescent="0.3">
      <c r="B19">
        <v>-3.6954400000000001</v>
      </c>
      <c r="C19">
        <v>-0.75367600000000001</v>
      </c>
    </row>
    <row r="20" spans="2:3" x14ac:dyDescent="0.3">
      <c r="B20">
        <v>-1.06138</v>
      </c>
      <c r="C20">
        <v>-0.39443099999999998</v>
      </c>
    </row>
    <row r="21" spans="2:3" x14ac:dyDescent="0.3">
      <c r="B21">
        <v>4.0219899999999997</v>
      </c>
      <c r="C21">
        <v>-1.4531000000000001</v>
      </c>
    </row>
    <row r="22" spans="2:3" x14ac:dyDescent="0.3">
      <c r="B22">
        <v>3.8538700000000001</v>
      </c>
      <c r="C22">
        <v>-3.1535600000000001</v>
      </c>
    </row>
    <row r="23" spans="2:3" x14ac:dyDescent="0.3">
      <c r="B23">
        <v>12.2973</v>
      </c>
      <c r="C23">
        <v>-1.97515</v>
      </c>
    </row>
    <row r="24" spans="2:3" x14ac:dyDescent="0.3">
      <c r="B24">
        <v>7.9428400000000003</v>
      </c>
      <c r="C24">
        <v>8.6000399999999999</v>
      </c>
    </row>
    <row r="25" spans="2:3" x14ac:dyDescent="0.3">
      <c r="B25">
        <v>12.54</v>
      </c>
      <c r="C25">
        <v>-3.4116300000000002</v>
      </c>
    </row>
    <row r="26" spans="2:3" x14ac:dyDescent="0.3">
      <c r="B26">
        <v>20.320499999999999</v>
      </c>
      <c r="C26">
        <v>-1.5032000000000001</v>
      </c>
    </row>
    <row r="27" spans="2:3" x14ac:dyDescent="0.3">
      <c r="B27">
        <v>20.158100000000001</v>
      </c>
      <c r="C27">
        <v>-3.27555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Q27"/>
  <sheetViews>
    <sheetView topLeftCell="G1" zoomScaleNormal="100" workbookViewId="0">
      <selection activeCell="H2" sqref="H2"/>
    </sheetView>
  </sheetViews>
  <sheetFormatPr baseColWidth="10" defaultRowHeight="14.4" x14ac:dyDescent="0.3"/>
  <sheetData>
    <row r="1" spans="1:43" x14ac:dyDescent="0.3">
      <c r="G1" t="s">
        <v>1</v>
      </c>
      <c r="H1">
        <v>1.0000000000000001E-5</v>
      </c>
      <c r="N1" t="s">
        <v>2</v>
      </c>
      <c r="P1" t="s">
        <v>3</v>
      </c>
      <c r="Q1">
        <f>SQRT(Q2)</f>
        <v>0.2697021919913874</v>
      </c>
      <c r="R1">
        <f>SQRT(R2)</f>
        <v>0.50051597470061504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0.3065024531490132</v>
      </c>
      <c r="K2" t="s">
        <v>6</v>
      </c>
      <c r="N2">
        <f>SQRT(Q2+R2)</f>
        <v>0.56855563781873264</v>
      </c>
      <c r="P2" t="s">
        <v>7</v>
      </c>
      <c r="Q2">
        <f>Q3/($F3-5)</f>
        <v>7.2739272364959182E-2</v>
      </c>
      <c r="R2">
        <f>R3/($F3-5)</f>
        <v>0.25051624093050667</v>
      </c>
      <c r="S2">
        <f>F3</f>
        <v>8</v>
      </c>
      <c r="T2">
        <v>0</v>
      </c>
      <c r="U2">
        <f>S4</f>
        <v>12</v>
      </c>
      <c r="V2">
        <f>-H1*H3</f>
        <v>-4.0000000000000003E-5</v>
      </c>
      <c r="X2">
        <f>D3</f>
        <v>66.130400000000009</v>
      </c>
    </row>
    <row r="3" spans="1:43" x14ac:dyDescent="0.3">
      <c r="B3" t="s">
        <v>0</v>
      </c>
      <c r="D3">
        <f>SUM(D5:D14)</f>
        <v>66.130400000000009</v>
      </c>
      <c r="E3">
        <f t="shared" ref="E3:R3" si="0">SUM(E5:E13)</f>
        <v>-15.395921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178.79621</v>
      </c>
      <c r="L3">
        <f t="shared" si="0"/>
        <v>33.010280000000002</v>
      </c>
      <c r="M3">
        <f t="shared" si="0"/>
        <v>-23.185372000000001</v>
      </c>
      <c r="N3">
        <f t="shared" si="0"/>
        <v>-11.074389999999999</v>
      </c>
      <c r="O3">
        <f t="shared" si="0"/>
        <v>-1.4876988529977098E-14</v>
      </c>
      <c r="P3">
        <f t="shared" si="0"/>
        <v>-1.3322676295501878E-15</v>
      </c>
      <c r="Q3">
        <f t="shared" si="0"/>
        <v>0.21821781709487753</v>
      </c>
      <c r="R3">
        <f t="shared" si="0"/>
        <v>0.75154872279152007</v>
      </c>
      <c r="S3">
        <v>0</v>
      </c>
      <c r="T3">
        <f>S2</f>
        <v>8</v>
      </c>
      <c r="U3">
        <f>H1*G3</f>
        <v>1.2000000000000002E-4</v>
      </c>
      <c r="V3">
        <f>T5</f>
        <v>4</v>
      </c>
      <c r="X3">
        <f>E3</f>
        <v>-15.395921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1.2000000000000002E-4</v>
      </c>
      <c r="U4">
        <f>I3*(1+H1^2)</f>
        <v>28.0000000028</v>
      </c>
      <c r="V4">
        <v>0</v>
      </c>
      <c r="X4">
        <f>K3+M3*$H$1</f>
        <v>178.79597814627999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1" si="2">B18</f>
        <v>-3.5536300000000001</v>
      </c>
      <c r="C5">
        <f t="shared" si="2"/>
        <v>-2.4981200000000001</v>
      </c>
      <c r="D5">
        <f>IF($F5,B6)</f>
        <v>-3.6809799999999999</v>
      </c>
      <c r="E5">
        <f>IF($F5,C5)</f>
        <v>-2.4981200000000001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-3.6809799999999999</v>
      </c>
      <c r="M5">
        <f t="shared" ref="M5:M13" si="6">G5*E5</f>
        <v>0</v>
      </c>
      <c r="N5">
        <f t="shared" ref="N5:N13" si="7">H5*E5</f>
        <v>-2.4981200000000001</v>
      </c>
      <c r="O5">
        <f t="shared" ref="O5:O13" si="8">IF(F5,D5-$X$7-G5*$X$9+$H$1*H5*$X$10,0)</f>
        <v>-7.1970795021369331E-3</v>
      </c>
      <c r="P5">
        <f t="shared" ref="P5:P13" si="9">IF(F5,E5-$X$8-H5*$X$10-$H$1*$X$9*G5,0)</f>
        <v>0.27059676352920459</v>
      </c>
      <c r="Q5">
        <f t="shared" ref="Q5:R13" si="10">O5^2</f>
        <v>5.1797953360079607E-5</v>
      </c>
      <c r="R5">
        <f t="shared" si="10"/>
        <v>7.3222608432480268E-2</v>
      </c>
      <c r="S5">
        <f>-T5*H1</f>
        <v>-4.0000000000000003E-5</v>
      </c>
      <c r="T5">
        <f>H3</f>
        <v>4</v>
      </c>
      <c r="U5">
        <v>0</v>
      </c>
      <c r="V5">
        <f>J3*(1+H1^2)</f>
        <v>4.0000000004</v>
      </c>
      <c r="X5">
        <f>N3-$H$1*L3</f>
        <v>-11.074720102799999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-3.6809799999999999</v>
      </c>
      <c r="AC5" s="4">
        <f t="shared" si="11"/>
        <v>-2.4981200000000001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-2.4981200000000001</v>
      </c>
      <c r="AK5" s="4">
        <f t="shared" si="12"/>
        <v>-7.1970795021369331E-3</v>
      </c>
      <c r="AL5" s="4">
        <f t="shared" si="12"/>
        <v>0.27059676352920459</v>
      </c>
      <c r="AM5" s="4">
        <f t="shared" si="12"/>
        <v>5.1797953360079607E-5</v>
      </c>
      <c r="AN5" s="4">
        <f t="shared" si="12"/>
        <v>7.3222608432480268E-2</v>
      </c>
      <c r="AO5" s="3">
        <f>-AK5*$H$1+SQRT(1-$H$1*$H$1)*AL5</f>
        <v>0.27059683548646979</v>
      </c>
      <c r="AP5" s="3">
        <f t="shared" ref="AP5:AP10" si="13">AO5/AD5</f>
        <v>0.27059683548646979</v>
      </c>
      <c r="AQ5">
        <f>AP5*AO5</f>
        <v>7.3222647375291591E-2</v>
      </c>
    </row>
    <row r="6" spans="1:43" x14ac:dyDescent="0.3">
      <c r="A6">
        <v>2</v>
      </c>
      <c r="B6">
        <f t="shared" si="2"/>
        <v>-3.6809799999999999</v>
      </c>
      <c r="C6">
        <f t="shared" si="2"/>
        <v>-0.757907</v>
      </c>
      <c r="D6">
        <f>IF($F6,B5)</f>
        <v>-3.5536300000000001</v>
      </c>
      <c r="E6">
        <f>IF($F6,C6)</f>
        <v>-0.757907</v>
      </c>
      <c r="F6">
        <v>1</v>
      </c>
      <c r="G6">
        <v>0</v>
      </c>
      <c r="H6">
        <v>0</v>
      </c>
      <c r="I6">
        <f t="shared" si="3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0.12016980264261523</v>
      </c>
      <c r="P6">
        <f t="shared" si="9"/>
        <v>0.32259528829802642</v>
      </c>
      <c r="Q6">
        <f t="shared" si="10"/>
        <v>1.4440781467165095E-2</v>
      </c>
      <c r="R6">
        <f t="shared" si="10"/>
        <v>0.10406772003208678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-3.5536300000000001</v>
      </c>
      <c r="AC6" s="4">
        <f t="shared" si="11"/>
        <v>-0.757907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0.12016980264261523</v>
      </c>
      <c r="AL6" s="5">
        <f t="shared" si="12"/>
        <v>0.32259528829802642</v>
      </c>
      <c r="AM6" s="4">
        <f t="shared" si="12"/>
        <v>1.4440781467165095E-2</v>
      </c>
      <c r="AN6" s="4">
        <f t="shared" si="12"/>
        <v>0.10406772003208678</v>
      </c>
      <c r="AO6" s="3">
        <f t="shared" ref="AO6" si="14">-AK6*$H$1+SQRT(1-$H$1*$H$1)*AL6</f>
        <v>0.32259408658387023</v>
      </c>
      <c r="AP6" s="3">
        <f t="shared" si="13"/>
        <v>0.32259408658387023</v>
      </c>
      <c r="AQ6">
        <f t="shared" ref="AQ6:AQ10" si="15">AP6*AO6</f>
        <v>0.10406694469888156</v>
      </c>
    </row>
    <row r="7" spans="1:43" x14ac:dyDescent="0.3">
      <c r="A7">
        <v>3</v>
      </c>
      <c r="B7">
        <f t="shared" si="2"/>
        <v>-1.04193</v>
      </c>
      <c r="C7">
        <f t="shared" si="2"/>
        <v>-0.40324100000000002</v>
      </c>
      <c r="D7">
        <f t="shared" ref="D7:E7" si="16">IF($F7,B7,0)</f>
        <v>0</v>
      </c>
      <c r="E7">
        <f t="shared" si="16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0.34999999999000009</v>
      </c>
      <c r="T7">
        <v>9.9999999990000094E-7</v>
      </c>
      <c r="U7">
        <v>-0.14999999998500005</v>
      </c>
      <c r="V7">
        <v>2.4999999997500001E-6</v>
      </c>
      <c r="W7" s="3" t="s">
        <v>8</v>
      </c>
      <c r="X7">
        <f t="array" ref="X7:X10">MMULT(S7:V10,X2:X5)</f>
        <v>-3.6737998026426153</v>
      </c>
      <c r="Y7" s="4">
        <f>SUM(A8:A8)</f>
        <v>4</v>
      </c>
      <c r="Z7" s="4">
        <f t="shared" ref="Z7:AA12" si="17">G8</f>
        <v>1</v>
      </c>
      <c r="AA7" s="4">
        <f t="shared" si="17"/>
        <v>0</v>
      </c>
      <c r="AB7" s="4">
        <f t="shared" ref="AB7:AI12" si="18">SUM(D8:D8)</f>
        <v>4.1561500000000002</v>
      </c>
      <c r="AC7" s="4">
        <f t="shared" si="18"/>
        <v>-1.31982</v>
      </c>
      <c r="AD7" s="4">
        <f t="shared" si="18"/>
        <v>1</v>
      </c>
      <c r="AE7" s="4">
        <f t="shared" si="18"/>
        <v>1</v>
      </c>
      <c r="AF7" s="4">
        <f t="shared" si="18"/>
        <v>0</v>
      </c>
      <c r="AG7" s="4">
        <f t="shared" si="18"/>
        <v>1</v>
      </c>
      <c r="AH7" s="4">
        <f t="shared" si="18"/>
        <v>0</v>
      </c>
      <c r="AI7" s="4">
        <f t="shared" si="18"/>
        <v>4.1561500000000002</v>
      </c>
      <c r="AJ7" s="4">
        <f t="shared" ref="AJ7:AN12" si="19">SUM(N8:N8)</f>
        <v>0</v>
      </c>
      <c r="AK7" s="4">
        <f t="shared" si="19"/>
        <v>-0.13011110507087853</v>
      </c>
      <c r="AL7" s="5">
        <f t="shared" si="19"/>
        <v>-0.23939731231105071</v>
      </c>
      <c r="AM7" s="4">
        <f t="shared" si="19"/>
        <v>1.6928899662765194E-2</v>
      </c>
      <c r="AN7" s="4">
        <f t="shared" si="19"/>
        <v>5.7311073141754751E-2</v>
      </c>
      <c r="AO7" s="3">
        <f>-AK7*$H$1+SQRT(1-$H$1*$H$1)*AL7</f>
        <v>-0.23939601118803014</v>
      </c>
      <c r="AP7" s="3">
        <f t="shared" si="13"/>
        <v>-0.23939601118803014</v>
      </c>
      <c r="AQ7">
        <f t="shared" si="15"/>
        <v>5.7310450172739454E-2</v>
      </c>
    </row>
    <row r="8" spans="1:43" x14ac:dyDescent="0.3">
      <c r="A8">
        <v>4</v>
      </c>
      <c r="B8">
        <f t="shared" si="2"/>
        <v>4.1561500000000002</v>
      </c>
      <c r="C8">
        <f t="shared" si="2"/>
        <v>-1.31982</v>
      </c>
      <c r="D8">
        <f t="shared" ref="D8:D10" si="20">IF($F8,B8)</f>
        <v>4.1561500000000002</v>
      </c>
      <c r="E8">
        <f>IF($F8,C8)</f>
        <v>-1.31982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4.1561500000000002</v>
      </c>
      <c r="L8">
        <f t="shared" si="5"/>
        <v>0</v>
      </c>
      <c r="M8">
        <f t="shared" si="6"/>
        <v>-1.31982</v>
      </c>
      <c r="N8">
        <f t="shared" si="7"/>
        <v>0</v>
      </c>
      <c r="O8">
        <f t="shared" si="8"/>
        <v>-0.13011110507087853</v>
      </c>
      <c r="P8">
        <f t="shared" si="9"/>
        <v>-0.23939731231105071</v>
      </c>
      <c r="Q8">
        <f t="shared" si="10"/>
        <v>1.6928899662765194E-2</v>
      </c>
      <c r="R8">
        <f t="shared" si="10"/>
        <v>5.7311073141754751E-2</v>
      </c>
      <c r="S8">
        <v>9.999999999000003E-7</v>
      </c>
      <c r="T8">
        <v>0.25000000001</v>
      </c>
      <c r="U8">
        <v>-1.4999999998500002E-6</v>
      </c>
      <c r="V8">
        <v>-0.249999999975</v>
      </c>
      <c r="W8" s="3" t="s">
        <v>9</v>
      </c>
      <c r="X8">
        <v>-1.0805022882980264</v>
      </c>
      <c r="Y8" s="4">
        <f>SUM(A9:A9)</f>
        <v>5</v>
      </c>
      <c r="Z8" s="4">
        <f t="shared" si="17"/>
        <v>1</v>
      </c>
      <c r="AA8" s="4">
        <f t="shared" si="17"/>
        <v>1</v>
      </c>
      <c r="AB8" s="4">
        <f t="shared" si="18"/>
        <v>4.0323599999999997</v>
      </c>
      <c r="AC8" s="4">
        <f t="shared" si="18"/>
        <v>-3.0092599999999998</v>
      </c>
      <c r="AD8" s="4">
        <f t="shared" si="18"/>
        <v>1</v>
      </c>
      <c r="AE8" s="4">
        <f t="shared" si="18"/>
        <v>1</v>
      </c>
      <c r="AF8" s="4">
        <f t="shared" si="18"/>
        <v>1</v>
      </c>
      <c r="AG8" s="4">
        <f t="shared" si="18"/>
        <v>1</v>
      </c>
      <c r="AH8" s="4">
        <f t="shared" si="18"/>
        <v>1</v>
      </c>
      <c r="AI8" s="4">
        <f t="shared" si="18"/>
        <v>4.0323599999999997</v>
      </c>
      <c r="AJ8" s="4">
        <f t="shared" si="19"/>
        <v>-3.0092599999999998</v>
      </c>
      <c r="AK8" s="4">
        <f t="shared" si="19"/>
        <v>-0.25391798721563136</v>
      </c>
      <c r="AL8" s="4">
        <f t="shared" si="19"/>
        <v>-0.24062283707987225</v>
      </c>
      <c r="AM8" s="4">
        <f t="shared" si="19"/>
        <v>6.4474344231637531E-2</v>
      </c>
      <c r="AN8" s="4">
        <f t="shared" si="19"/>
        <v>5.7899349724366743E-2</v>
      </c>
      <c r="AO8" s="3">
        <f t="shared" ref="AO8:AO10" si="21">-AK8*$H$1+SQRT(1-$H$1*$H$1)*AL8</f>
        <v>-0.24062029788796893</v>
      </c>
      <c r="AP8" s="3">
        <f t="shared" si="13"/>
        <v>-0.24062029788796893</v>
      </c>
      <c r="AQ8">
        <f t="shared" si="15"/>
        <v>5.7898127755694903E-2</v>
      </c>
    </row>
    <row r="9" spans="1:43" x14ac:dyDescent="0.3">
      <c r="A9">
        <v>5</v>
      </c>
      <c r="B9">
        <f t="shared" si="2"/>
        <v>4.0323599999999997</v>
      </c>
      <c r="C9">
        <f t="shared" si="2"/>
        <v>-3.0092599999999998</v>
      </c>
      <c r="D9">
        <f t="shared" si="20"/>
        <v>4.0323599999999997</v>
      </c>
      <c r="E9">
        <f>IF($F9,C9)</f>
        <v>-3.0092599999999998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4.0323599999999997</v>
      </c>
      <c r="L9">
        <f t="shared" si="5"/>
        <v>4.0323599999999997</v>
      </c>
      <c r="M9">
        <f t="shared" si="6"/>
        <v>-3.0092599999999998</v>
      </c>
      <c r="N9">
        <f t="shared" si="7"/>
        <v>-3.0092599999999998</v>
      </c>
      <c r="O9">
        <f t="shared" si="8"/>
        <v>-0.25391798721563136</v>
      </c>
      <c r="P9">
        <f t="shared" si="9"/>
        <v>-0.24062283707987225</v>
      </c>
      <c r="Q9">
        <f t="shared" si="10"/>
        <v>6.4474344231637531E-2</v>
      </c>
      <c r="R9">
        <f t="shared" si="10"/>
        <v>5.7899349724366743E-2</v>
      </c>
      <c r="S9">
        <v>-0.14999999998500005</v>
      </c>
      <c r="T9">
        <v>-1.4999999998500007E-6</v>
      </c>
      <c r="U9">
        <v>9.9999999990000032E-2</v>
      </c>
      <c r="V9">
        <v>0</v>
      </c>
      <c r="W9" s="3" t="s">
        <v>26</v>
      </c>
      <c r="X9">
        <v>7.9600609077134941</v>
      </c>
      <c r="Y9" s="4">
        <f>SUM(A10:A10)</f>
        <v>6</v>
      </c>
      <c r="Z9" s="4">
        <f t="shared" si="17"/>
        <v>2</v>
      </c>
      <c r="AA9" s="4">
        <f t="shared" si="17"/>
        <v>0</v>
      </c>
      <c r="AB9" s="4">
        <f t="shared" si="18"/>
        <v>12.3691</v>
      </c>
      <c r="AC9" s="4">
        <f t="shared" si="18"/>
        <v>-1.4938400000000001</v>
      </c>
      <c r="AD9" s="4">
        <f t="shared" si="18"/>
        <v>1</v>
      </c>
      <c r="AE9" s="4">
        <f t="shared" si="18"/>
        <v>2</v>
      </c>
      <c r="AF9" s="4">
        <f t="shared" si="18"/>
        <v>0</v>
      </c>
      <c r="AG9" s="4">
        <f t="shared" si="18"/>
        <v>4</v>
      </c>
      <c r="AH9" s="4">
        <f t="shared" si="18"/>
        <v>0</v>
      </c>
      <c r="AI9" s="4">
        <f t="shared" si="18"/>
        <v>24.738199999999999</v>
      </c>
      <c r="AJ9" s="4">
        <f t="shared" si="19"/>
        <v>0</v>
      </c>
      <c r="AK9" s="4">
        <f t="shared" si="19"/>
        <v>0.1227779872156276</v>
      </c>
      <c r="AL9" s="5">
        <f t="shared" si="19"/>
        <v>-0.41349691292012791</v>
      </c>
      <c r="AM9" s="4">
        <f t="shared" si="19"/>
        <v>1.5074434144720815E-2</v>
      </c>
      <c r="AN9" s="4">
        <f t="shared" si="19"/>
        <v>0.17097969699447585</v>
      </c>
      <c r="AO9" s="3">
        <f t="shared" si="21"/>
        <v>-0.41349814067932522</v>
      </c>
      <c r="AP9" s="3">
        <f t="shared" si="13"/>
        <v>-0.41349814067932522</v>
      </c>
      <c r="AQ9">
        <f t="shared" si="15"/>
        <v>0.17098071234525902</v>
      </c>
    </row>
    <row r="10" spans="1:43" x14ac:dyDescent="0.3">
      <c r="A10">
        <v>6</v>
      </c>
      <c r="B10">
        <f t="shared" si="2"/>
        <v>12.3691</v>
      </c>
      <c r="C10">
        <f t="shared" si="2"/>
        <v>-1.4938400000000001</v>
      </c>
      <c r="D10">
        <f t="shared" si="20"/>
        <v>12.3691</v>
      </c>
      <c r="E10">
        <f>IF($F10,C10)</f>
        <v>-1.4938400000000001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24.738199999999999</v>
      </c>
      <c r="L10">
        <f t="shared" si="5"/>
        <v>0</v>
      </c>
      <c r="M10">
        <f t="shared" si="6"/>
        <v>-2.9876800000000001</v>
      </c>
      <c r="N10">
        <f t="shared" si="7"/>
        <v>0</v>
      </c>
      <c r="O10">
        <f t="shared" si="8"/>
        <v>0.1227779872156276</v>
      </c>
      <c r="P10">
        <f t="shared" si="9"/>
        <v>-0.41349691292012791</v>
      </c>
      <c r="Q10">
        <f t="shared" si="10"/>
        <v>1.5074434144720815E-2</v>
      </c>
      <c r="R10">
        <f t="shared" si="10"/>
        <v>0.17097969699447585</v>
      </c>
      <c r="S10">
        <v>2.4999999997500014E-6</v>
      </c>
      <c r="T10">
        <v>-0.249999999975</v>
      </c>
      <c r="U10">
        <v>-6.3527471037719778E-22</v>
      </c>
      <c r="V10">
        <v>0.49999999995</v>
      </c>
      <c r="W10" s="3" t="s">
        <v>27</v>
      </c>
      <c r="X10">
        <v>-1.6882144752311783</v>
      </c>
      <c r="Y10">
        <v>7</v>
      </c>
      <c r="Z10" s="4">
        <f t="shared" si="17"/>
        <v>2</v>
      </c>
      <c r="AA10" s="4">
        <f t="shared" si="17"/>
        <v>1</v>
      </c>
      <c r="AB10" s="4">
        <f t="shared" si="18"/>
        <v>12.5527</v>
      </c>
      <c r="AC10" s="4">
        <f t="shared" si="18"/>
        <v>-3.0823100000000001</v>
      </c>
      <c r="AD10" s="4">
        <f t="shared" si="18"/>
        <v>1</v>
      </c>
      <c r="AE10" s="4">
        <f t="shared" si="18"/>
        <v>2</v>
      </c>
      <c r="AF10" s="4">
        <f t="shared" si="18"/>
        <v>1</v>
      </c>
      <c r="AG10" s="4">
        <f t="shared" si="18"/>
        <v>4</v>
      </c>
      <c r="AH10" s="4">
        <f t="shared" si="18"/>
        <v>1</v>
      </c>
      <c r="AI10" s="4">
        <f t="shared" si="18"/>
        <v>25.105399999999999</v>
      </c>
      <c r="AJ10" s="4">
        <f t="shared" si="19"/>
        <v>-3.0823100000000001</v>
      </c>
      <c r="AK10" s="4">
        <f t="shared" si="19"/>
        <v>0.30636110507087372</v>
      </c>
      <c r="AL10" s="5">
        <f t="shared" si="19"/>
        <v>-0.31375243768894967</v>
      </c>
      <c r="AM10" s="4">
        <f t="shared" si="19"/>
        <v>9.3857126700246929E-2</v>
      </c>
      <c r="AN10" s="4">
        <f t="shared" si="19"/>
        <v>9.8440592155758247E-2</v>
      </c>
      <c r="AO10" s="3">
        <f t="shared" si="21"/>
        <v>-0.31375550128431279</v>
      </c>
      <c r="AP10" s="3">
        <f t="shared" si="13"/>
        <v>-0.31375550128431279</v>
      </c>
      <c r="AQ10">
        <f t="shared" si="15"/>
        <v>9.8442514586170399E-2</v>
      </c>
    </row>
    <row r="11" spans="1:43" x14ac:dyDescent="0.3">
      <c r="A11">
        <v>7</v>
      </c>
      <c r="B11">
        <f t="shared" si="2"/>
        <v>12.5527</v>
      </c>
      <c r="C11">
        <f t="shared" si="2"/>
        <v>-3.0823100000000001</v>
      </c>
      <c r="D11">
        <f>IF($F11,B11)</f>
        <v>12.5527</v>
      </c>
      <c r="E11">
        <f>IF($F11,C11)</f>
        <v>-3.0823100000000001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25.105399999999999</v>
      </c>
      <c r="L11">
        <f t="shared" si="5"/>
        <v>12.5527</v>
      </c>
      <c r="M11">
        <f t="shared" si="6"/>
        <v>-6.1646200000000002</v>
      </c>
      <c r="N11">
        <f t="shared" si="7"/>
        <v>-3.0823100000000001</v>
      </c>
      <c r="O11">
        <f>IF(F11,D11-$X$7-G11*$X$9+$H$1*H11*$X$10,0)</f>
        <v>0.30636110507087372</v>
      </c>
      <c r="P11">
        <f t="shared" si="9"/>
        <v>-0.31375243768894967</v>
      </c>
      <c r="Q11">
        <f t="shared" si="10"/>
        <v>9.3857126700246929E-2</v>
      </c>
      <c r="R11">
        <f t="shared" si="10"/>
        <v>9.8440592155758247E-2</v>
      </c>
      <c r="Y11" s="4">
        <f>SUM(A12:A12)</f>
        <v>8</v>
      </c>
      <c r="Z11" s="4">
        <f t="shared" si="17"/>
        <v>3</v>
      </c>
      <c r="AA11" s="4">
        <f t="shared" si="17"/>
        <v>0</v>
      </c>
      <c r="AB11" s="4">
        <f t="shared" si="18"/>
        <v>20.148499999999999</v>
      </c>
      <c r="AC11" s="4">
        <f t="shared" si="18"/>
        <v>-0.74996399999999996</v>
      </c>
      <c r="AD11" s="4">
        <f t="shared" si="18"/>
        <v>1</v>
      </c>
      <c r="AE11" s="4">
        <f t="shared" si="18"/>
        <v>3</v>
      </c>
      <c r="AF11" s="4">
        <f t="shared" si="18"/>
        <v>0</v>
      </c>
      <c r="AG11" s="4">
        <f t="shared" si="18"/>
        <v>9</v>
      </c>
      <c r="AH11" s="4">
        <f t="shared" si="18"/>
        <v>0</v>
      </c>
      <c r="AI11" s="4">
        <f t="shared" si="18"/>
        <v>60.445499999999996</v>
      </c>
      <c r="AJ11" s="4">
        <f t="shared" si="19"/>
        <v>0</v>
      </c>
      <c r="AK11" s="4">
        <f t="shared" si="19"/>
        <v>-5.7882920497867474E-2</v>
      </c>
      <c r="AL11" s="4">
        <f t="shared" si="19"/>
        <v>0.33029948647079505</v>
      </c>
      <c r="AM11" s="4">
        <f t="shared" si="19"/>
        <v>3.3504324853624464E-3</v>
      </c>
      <c r="AN11" s="4">
        <f t="shared" si="19"/>
        <v>0.10909775076287091</v>
      </c>
      <c r="AO11" s="3">
        <f>-AK11*$H$1+SQRT(1-$H$1*$H$1)*AL11</f>
        <v>0.33030006528348504</v>
      </c>
      <c r="AP11" s="3">
        <f>AO11/AD11</f>
        <v>0.33030006528348504</v>
      </c>
      <c r="AQ11">
        <f>AP11*AO11</f>
        <v>0.10909813312627448</v>
      </c>
    </row>
    <row r="12" spans="1:43" x14ac:dyDescent="0.3">
      <c r="A12">
        <v>8</v>
      </c>
      <c r="B12">
        <f>B26</f>
        <v>20.148499999999999</v>
      </c>
      <c r="C12">
        <f>C26</f>
        <v>-0.74996399999999996</v>
      </c>
      <c r="D12">
        <f t="shared" ref="D12:E13" si="22">IF($F12,B12)</f>
        <v>20.148499999999999</v>
      </c>
      <c r="E12">
        <f t="shared" si="22"/>
        <v>-0.74996399999999996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60.445499999999996</v>
      </c>
      <c r="L12">
        <f t="shared" si="5"/>
        <v>0</v>
      </c>
      <c r="M12">
        <f t="shared" si="6"/>
        <v>-2.249892</v>
      </c>
      <c r="N12">
        <f t="shared" si="7"/>
        <v>0</v>
      </c>
      <c r="O12">
        <f t="shared" si="8"/>
        <v>-5.7882920497867474E-2</v>
      </c>
      <c r="P12">
        <f t="shared" si="9"/>
        <v>0.33029948647079505</v>
      </c>
      <c r="Q12">
        <f t="shared" si="10"/>
        <v>3.3504324853624464E-3</v>
      </c>
      <c r="R12">
        <f t="shared" si="10"/>
        <v>0.10909775076287091</v>
      </c>
      <c r="Y12" s="4">
        <f>SUM(A13:A13)</f>
        <v>9</v>
      </c>
      <c r="Z12" s="4">
        <f t="shared" si="17"/>
        <v>3</v>
      </c>
      <c r="AA12" s="4">
        <f t="shared" si="17"/>
        <v>1</v>
      </c>
      <c r="AB12" s="4">
        <f t="shared" si="18"/>
        <v>20.106200000000001</v>
      </c>
      <c r="AC12" s="4">
        <f t="shared" si="18"/>
        <v>-2.4847000000000001</v>
      </c>
      <c r="AD12" s="4">
        <f t="shared" si="18"/>
        <v>1</v>
      </c>
      <c r="AE12" s="4">
        <f t="shared" si="18"/>
        <v>3</v>
      </c>
      <c r="AF12" s="4">
        <f t="shared" si="18"/>
        <v>1</v>
      </c>
      <c r="AG12" s="4">
        <f t="shared" si="18"/>
        <v>9</v>
      </c>
      <c r="AH12" s="4">
        <f t="shared" si="18"/>
        <v>1</v>
      </c>
      <c r="AI12" s="4">
        <f t="shared" si="18"/>
        <v>60.318600000000004</v>
      </c>
      <c r="AJ12" s="4">
        <f t="shared" si="19"/>
        <v>-2.4847000000000001</v>
      </c>
      <c r="AK12" s="4">
        <f t="shared" si="19"/>
        <v>-0.10019980264261713</v>
      </c>
      <c r="AL12" s="5">
        <f t="shared" si="19"/>
        <v>0.28377796170197317</v>
      </c>
      <c r="AM12" s="4">
        <f t="shared" si="19"/>
        <v>1.0040000449619424E-2</v>
      </c>
      <c r="AN12" s="4">
        <f t="shared" si="19"/>
        <v>8.0529931547726558E-2</v>
      </c>
      <c r="AO12" s="3">
        <f>-AK12*$H$1+SQRT(1-$H$1*$H$1)*AL12</f>
        <v>0.28377896368581074</v>
      </c>
      <c r="AP12" s="3">
        <f>AO12/AD12</f>
        <v>0.28377896368581074</v>
      </c>
      <c r="AQ12">
        <f>AP12*AO12</f>
        <v>8.0530500230592689E-2</v>
      </c>
    </row>
    <row r="13" spans="1:43" x14ac:dyDescent="0.3">
      <c r="A13">
        <v>9</v>
      </c>
      <c r="B13">
        <f>B27</f>
        <v>20.106200000000001</v>
      </c>
      <c r="C13">
        <f>C27</f>
        <v>-2.4847000000000001</v>
      </c>
      <c r="D13">
        <f t="shared" si="22"/>
        <v>20.106200000000001</v>
      </c>
      <c r="E13">
        <f t="shared" si="22"/>
        <v>-2.4847000000000001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60.318600000000004</v>
      </c>
      <c r="L13">
        <f t="shared" si="5"/>
        <v>20.106200000000001</v>
      </c>
      <c r="M13">
        <f t="shared" si="6"/>
        <v>-7.4541000000000004</v>
      </c>
      <c r="N13">
        <f t="shared" si="7"/>
        <v>-2.4847000000000001</v>
      </c>
      <c r="O13">
        <f t="shared" si="8"/>
        <v>-0.10019980264261713</v>
      </c>
      <c r="P13">
        <f t="shared" si="9"/>
        <v>0.28377796170197317</v>
      </c>
      <c r="Q13">
        <f t="shared" si="10"/>
        <v>1.0040000449619424E-2</v>
      </c>
      <c r="R13">
        <f t="shared" si="10"/>
        <v>8.0529931547726558E-2</v>
      </c>
    </row>
    <row r="18" spans="2:3" x14ac:dyDescent="0.3">
      <c r="B18">
        <v>-3.5536300000000001</v>
      </c>
      <c r="C18">
        <v>-2.4981200000000001</v>
      </c>
    </row>
    <row r="19" spans="2:3" x14ac:dyDescent="0.3">
      <c r="B19">
        <v>-3.6809799999999999</v>
      </c>
      <c r="C19">
        <v>-0.757907</v>
      </c>
    </row>
    <row r="20" spans="2:3" x14ac:dyDescent="0.3">
      <c r="B20">
        <v>-1.04193</v>
      </c>
      <c r="C20">
        <v>-0.40324100000000002</v>
      </c>
    </row>
    <row r="21" spans="2:3" x14ac:dyDescent="0.3">
      <c r="B21">
        <v>4.1561500000000002</v>
      </c>
      <c r="C21">
        <v>-1.31982</v>
      </c>
    </row>
    <row r="22" spans="2:3" x14ac:dyDescent="0.3">
      <c r="B22">
        <v>4.0323599999999997</v>
      </c>
      <c r="C22">
        <v>-3.0092599999999998</v>
      </c>
    </row>
    <row r="23" spans="2:3" x14ac:dyDescent="0.3">
      <c r="B23">
        <v>12.3691</v>
      </c>
      <c r="C23">
        <v>-1.4938400000000001</v>
      </c>
    </row>
    <row r="24" spans="2:3" x14ac:dyDescent="0.3">
      <c r="B24">
        <v>12.5527</v>
      </c>
      <c r="C24">
        <v>-3.0823100000000001</v>
      </c>
    </row>
    <row r="25" spans="2:3" x14ac:dyDescent="0.3">
      <c r="B25">
        <v>7.43187</v>
      </c>
      <c r="C25">
        <v>9.0230899999999998</v>
      </c>
    </row>
    <row r="26" spans="2:3" x14ac:dyDescent="0.3">
      <c r="B26">
        <v>20.148499999999999</v>
      </c>
      <c r="C26">
        <v>-0.74996399999999996</v>
      </c>
    </row>
    <row r="27" spans="2:3" x14ac:dyDescent="0.3">
      <c r="B27">
        <v>20.106200000000001</v>
      </c>
      <c r="C27">
        <v>-2.4847000000000001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opLeftCell="F1" zoomScaleNormal="100" workbookViewId="0">
      <selection activeCell="J23" sqref="J23"/>
    </sheetView>
  </sheetViews>
  <sheetFormatPr baseColWidth="10" defaultRowHeight="14.4" x14ac:dyDescent="0.3"/>
  <sheetData>
    <row r="1" spans="1:43" x14ac:dyDescent="0.3">
      <c r="G1" t="s">
        <v>1</v>
      </c>
      <c r="H1">
        <v>0.02</v>
      </c>
      <c r="N1" t="s">
        <v>2</v>
      </c>
      <c r="P1" t="s">
        <v>3</v>
      </c>
      <c r="Q1">
        <f>SQRT(Q2)</f>
        <v>0.38906156046830181</v>
      </c>
      <c r="R1">
        <f>SQRT(R2)</f>
        <v>0.46359284419631908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0.28344150683249236</v>
      </c>
      <c r="K2" t="s">
        <v>6</v>
      </c>
      <c r="N2">
        <f>SQRT(Q2+R2)</f>
        <v>0.6052166744431805</v>
      </c>
      <c r="P2" t="s">
        <v>7</v>
      </c>
      <c r="Q2">
        <f>Q3/($F3-5)</f>
        <v>0.15136889783403007</v>
      </c>
      <c r="R2">
        <f>R3/($F3-5)</f>
        <v>0.21491832519003259</v>
      </c>
      <c r="S2">
        <f>F3</f>
        <v>8</v>
      </c>
      <c r="T2">
        <v>0</v>
      </c>
      <c r="U2">
        <f>S4</f>
        <v>12</v>
      </c>
      <c r="V2">
        <f>-H1*H3</f>
        <v>-0.08</v>
      </c>
      <c r="X2">
        <f>D3</f>
        <v>66.976300000000009</v>
      </c>
    </row>
    <row r="3" spans="1:43" x14ac:dyDescent="0.3">
      <c r="B3" t="s">
        <v>0</v>
      </c>
      <c r="D3">
        <f>SUM(D5:D14)</f>
        <v>66.976300000000009</v>
      </c>
      <c r="E3">
        <f t="shared" ref="E3:R3" si="0">SUM(E5:E13)</f>
        <v>-13.501179999999998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180.42811999999998</v>
      </c>
      <c r="L3">
        <f t="shared" si="0"/>
        <v>33.364939999999997</v>
      </c>
      <c r="M3">
        <f t="shared" si="0"/>
        <v>-18.715008000000001</v>
      </c>
      <c r="N3">
        <f t="shared" si="0"/>
        <v>-10.156109999999998</v>
      </c>
      <c r="O3">
        <f t="shared" si="0"/>
        <v>-1.4183099139586375E-14</v>
      </c>
      <c r="P3">
        <f t="shared" si="0"/>
        <v>-1.8873791418627661E-15</v>
      </c>
      <c r="Q3">
        <f t="shared" si="0"/>
        <v>0.45410669350209021</v>
      </c>
      <c r="R3">
        <f t="shared" si="0"/>
        <v>0.64475497557009775</v>
      </c>
      <c r="S3">
        <v>0</v>
      </c>
      <c r="T3">
        <f>S2</f>
        <v>8</v>
      </c>
      <c r="U3">
        <f>H1*G3</f>
        <v>0.24</v>
      </c>
      <c r="V3">
        <f>T5</f>
        <v>4</v>
      </c>
      <c r="X3">
        <f>E3</f>
        <v>-13.501179999999998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0.24</v>
      </c>
      <c r="U4">
        <f>I3*(1+H1^2)</f>
        <v>28.011199999999999</v>
      </c>
      <c r="V4">
        <v>0</v>
      </c>
      <c r="X4">
        <f>K3+M3*$H$1</f>
        <v>180.05381983999999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0" si="2">B18</f>
        <v>-3.4075899999999999</v>
      </c>
      <c r="C5">
        <f t="shared" si="2"/>
        <v>-2.5245700000000002</v>
      </c>
      <c r="D5">
        <f>IF($F5,B6)</f>
        <v>-3.7044299999999999</v>
      </c>
      <c r="E5">
        <f>IF($F5,C5)</f>
        <v>-2.5245700000000002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-3.7044299999999999</v>
      </c>
      <c r="M5">
        <f t="shared" ref="M5:M13" si="6">G5*E5</f>
        <v>0</v>
      </c>
      <c r="N5">
        <f t="shared" ref="N5:N13" si="7">H5*E5</f>
        <v>-2.5245700000000002</v>
      </c>
      <c r="O5">
        <f t="shared" ref="O5:O13" si="8">IF(F5,D5-$X$7-G5*$X$9+$H$1*H5*$X$10,0)</f>
        <v>-9.9112934826073612E-2</v>
      </c>
      <c r="P5">
        <f t="shared" ref="P5:P13" si="9">IF(F5,E5-$X$8-H5*$X$10-$H$1*$X$9*G5,0)</f>
        <v>0.25338854130347777</v>
      </c>
      <c r="Q5">
        <f t="shared" ref="Q5:R13" si="10">O5^2</f>
        <v>9.8233738498375162E-3</v>
      </c>
      <c r="R5">
        <f t="shared" si="10"/>
        <v>6.4205752863904259E-2</v>
      </c>
      <c r="S5">
        <f>-T5*H1</f>
        <v>-0.08</v>
      </c>
      <c r="T5">
        <f>H3</f>
        <v>4</v>
      </c>
      <c r="U5">
        <v>0</v>
      </c>
      <c r="V5">
        <f>J3*(1+H1^2)</f>
        <v>4.0015999999999998</v>
      </c>
      <c r="X5">
        <f>N3-$H$1*L3</f>
        <v>-10.823408799999997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-3.7044299999999999</v>
      </c>
      <c r="AC5" s="4">
        <f t="shared" si="11"/>
        <v>-2.5245700000000002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-2.5245700000000002</v>
      </c>
      <c r="AK5" s="4">
        <f t="shared" si="12"/>
        <v>-9.9112934826073612E-2</v>
      </c>
      <c r="AL5" s="4">
        <f t="shared" si="12"/>
        <v>0.25338854130347777</v>
      </c>
      <c r="AM5" s="4">
        <f t="shared" si="12"/>
        <v>9.8233738498375162E-3</v>
      </c>
      <c r="AN5" s="4">
        <f t="shared" si="12"/>
        <v>6.4205752863904259E-2</v>
      </c>
      <c r="AO5" s="3">
        <f>-AK5*$H$1+SQRT(1-$H$1*$H$1)*AL5</f>
        <v>0.25532011722295389</v>
      </c>
      <c r="AP5" s="3">
        <f t="shared" ref="AP5:AP10" si="13">AO5/AD5</f>
        <v>0.25532011722295389</v>
      </c>
      <c r="AQ5">
        <f>AP5*AO5</f>
        <v>6.5188362258742916E-2</v>
      </c>
    </row>
    <row r="6" spans="1:43" x14ac:dyDescent="0.3">
      <c r="A6">
        <v>2</v>
      </c>
      <c r="B6">
        <f t="shared" si="2"/>
        <v>-3.7044299999999999</v>
      </c>
      <c r="C6">
        <f t="shared" si="2"/>
        <v>-0.74511400000000005</v>
      </c>
      <c r="D6">
        <f>IF($F6,B5)</f>
        <v>-3.4075899999999999</v>
      </c>
      <c r="E6">
        <f>IF($F6,C6)</f>
        <v>-0.74511400000000005</v>
      </c>
      <c r="F6">
        <v>1</v>
      </c>
      <c r="G6">
        <v>0</v>
      </c>
      <c r="H6">
        <v>0</v>
      </c>
      <c r="I6">
        <f t="shared" si="3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0.23174401639343856</v>
      </c>
      <c r="P6">
        <f t="shared" si="9"/>
        <v>0.33199698032786884</v>
      </c>
      <c r="Q6">
        <f t="shared" si="10"/>
        <v>5.3705289134162316E-2</v>
      </c>
      <c r="R6">
        <f t="shared" si="10"/>
        <v>0.11022199494682333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-3.4075899999999999</v>
      </c>
      <c r="AC6" s="4">
        <f t="shared" si="11"/>
        <v>-0.74511400000000005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0.23174401639343856</v>
      </c>
      <c r="AL6" s="5">
        <f t="shared" si="12"/>
        <v>0.33199698032786884</v>
      </c>
      <c r="AM6" s="4">
        <f t="shared" si="12"/>
        <v>5.3705289134162316E-2</v>
      </c>
      <c r="AN6" s="4">
        <f t="shared" si="12"/>
        <v>0.11022199494682333</v>
      </c>
      <c r="AO6" s="3">
        <f t="shared" ref="AO6" si="14">-AK6*$H$1+SQRT(1-$H$1*$H$1)*AL6</f>
        <v>0.32729569396266656</v>
      </c>
      <c r="AP6" s="3">
        <f t="shared" si="13"/>
        <v>0.32729569396266656</v>
      </c>
      <c r="AQ6">
        <f t="shared" ref="AQ6:AQ10" si="15">AP6*AO6</f>
        <v>0.10712247128650348</v>
      </c>
    </row>
    <row r="7" spans="1:43" x14ac:dyDescent="0.3">
      <c r="A7">
        <v>3</v>
      </c>
      <c r="B7">
        <f t="shared" si="2"/>
        <v>-1.01972</v>
      </c>
      <c r="C7">
        <f t="shared" si="2"/>
        <v>-0.42871999999999999</v>
      </c>
      <c r="D7">
        <f t="shared" ref="D7:E7" si="16">IF($F7,B7,0)</f>
        <v>0</v>
      </c>
      <c r="E7">
        <f t="shared" si="16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0.34996001599360277</v>
      </c>
      <c r="T7">
        <v>1.999200319872052E-3</v>
      </c>
      <c r="U7">
        <v>-0.14994002399040393</v>
      </c>
      <c r="V7">
        <v>4.9980007996801301E-3</v>
      </c>
      <c r="W7" s="3" t="s">
        <v>8</v>
      </c>
      <c r="X7">
        <f t="array" ref="X7:X10">MMULT(S7:V10,X2:X5)</f>
        <v>-3.6393340163934385</v>
      </c>
      <c r="Y7" s="4">
        <f>SUM(A8:A8)</f>
        <v>4</v>
      </c>
      <c r="Z7" s="4">
        <f t="shared" ref="Z7:AA12" si="17">G8</f>
        <v>1</v>
      </c>
      <c r="AA7" s="4">
        <f t="shared" si="17"/>
        <v>0</v>
      </c>
      <c r="AB7" s="4">
        <f t="shared" ref="AB7:AI12" si="18">SUM(D8:D8)</f>
        <v>4.1700499999999998</v>
      </c>
      <c r="AC7" s="4">
        <f t="shared" si="18"/>
        <v>-1.2270099999999999</v>
      </c>
      <c r="AD7" s="4">
        <f t="shared" si="18"/>
        <v>1</v>
      </c>
      <c r="AE7" s="4">
        <f t="shared" si="18"/>
        <v>1</v>
      </c>
      <c r="AF7" s="4">
        <f t="shared" si="18"/>
        <v>0</v>
      </c>
      <c r="AG7" s="4">
        <f t="shared" si="18"/>
        <v>1</v>
      </c>
      <c r="AH7" s="4">
        <f t="shared" si="18"/>
        <v>0</v>
      </c>
      <c r="AI7" s="4">
        <f t="shared" si="18"/>
        <v>4.1700499999999998</v>
      </c>
      <c r="AJ7" s="4">
        <f t="shared" ref="AJ7:AN12" si="19">SUM(N8:N8)</f>
        <v>0</v>
      </c>
      <c r="AK7" s="4">
        <f t="shared" si="19"/>
        <v>-0.18685801079568432</v>
      </c>
      <c r="AL7" s="5">
        <f t="shared" si="19"/>
        <v>-0.30982386021591346</v>
      </c>
      <c r="AM7" s="4">
        <f t="shared" si="19"/>
        <v>3.4915916198520074E-2</v>
      </c>
      <c r="AN7" s="4">
        <f t="shared" si="19"/>
        <v>9.5990824359089885E-2</v>
      </c>
      <c r="AO7" s="3">
        <f>-AK7*$H$1+SQRT(1-$H$1*$H$1)*AL7</f>
        <v>-0.30602472903023981</v>
      </c>
      <c r="AP7" s="3">
        <f t="shared" si="13"/>
        <v>-0.30602472903023981</v>
      </c>
      <c r="AQ7">
        <f t="shared" si="15"/>
        <v>9.3651134778031692E-2</v>
      </c>
    </row>
    <row r="8" spans="1:43" x14ac:dyDescent="0.3">
      <c r="A8">
        <v>4</v>
      </c>
      <c r="B8">
        <f t="shared" si="2"/>
        <v>4.1700499999999998</v>
      </c>
      <c r="C8">
        <f t="shared" si="2"/>
        <v>-1.2270099999999999</v>
      </c>
      <c r="D8">
        <f t="shared" ref="D8:D10" si="20">IF($F8,B8)</f>
        <v>4.1700499999999998</v>
      </c>
      <c r="E8">
        <f>IF($F8,C8)</f>
        <v>-1.2270099999999999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4.1700499999999998</v>
      </c>
      <c r="L8">
        <f t="shared" si="5"/>
        <v>0</v>
      </c>
      <c r="M8">
        <f t="shared" si="6"/>
        <v>-1.2270099999999999</v>
      </c>
      <c r="N8">
        <f t="shared" si="7"/>
        <v>0</v>
      </c>
      <c r="O8">
        <f t="shared" si="8"/>
        <v>-0.18685801079568432</v>
      </c>
      <c r="P8">
        <f t="shared" si="9"/>
        <v>-0.30982386021591346</v>
      </c>
      <c r="Q8">
        <f t="shared" si="10"/>
        <v>3.4915916198520074E-2</v>
      </c>
      <c r="R8">
        <f t="shared" si="10"/>
        <v>9.5990824359089885E-2</v>
      </c>
      <c r="S8">
        <v>1.9992003198720516E-3</v>
      </c>
      <c r="T8">
        <v>0.25003998400639743</v>
      </c>
      <c r="U8">
        <v>-2.9988004798080768E-3</v>
      </c>
      <c r="V8">
        <v>-0.24990003998400639</v>
      </c>
      <c r="W8" s="3" t="s">
        <v>9</v>
      </c>
      <c r="X8">
        <v>-1.0771109803278689</v>
      </c>
      <c r="Y8" s="4">
        <f>SUM(A9:A9)</f>
        <v>5</v>
      </c>
      <c r="Z8" s="4">
        <f t="shared" si="17"/>
        <v>1</v>
      </c>
      <c r="AA8" s="4">
        <f t="shared" si="17"/>
        <v>1</v>
      </c>
      <c r="AB8" s="4">
        <f t="shared" si="18"/>
        <v>4.0788700000000002</v>
      </c>
      <c r="AC8" s="4">
        <f t="shared" si="18"/>
        <v>-2.9151899999999999</v>
      </c>
      <c r="AD8" s="4">
        <f t="shared" si="18"/>
        <v>1</v>
      </c>
      <c r="AE8" s="4">
        <f t="shared" si="18"/>
        <v>1</v>
      </c>
      <c r="AF8" s="4">
        <f t="shared" si="18"/>
        <v>1</v>
      </c>
      <c r="AG8" s="4">
        <f t="shared" si="18"/>
        <v>1</v>
      </c>
      <c r="AH8" s="4">
        <f t="shared" si="18"/>
        <v>1</v>
      </c>
      <c r="AI8" s="4">
        <f t="shared" si="18"/>
        <v>4.0788700000000002</v>
      </c>
      <c r="AJ8" s="4">
        <f t="shared" si="19"/>
        <v>-2.9151899999999999</v>
      </c>
      <c r="AK8" s="4">
        <f t="shared" si="19"/>
        <v>-0.31205496201519611</v>
      </c>
      <c r="AL8" s="4">
        <f t="shared" si="19"/>
        <v>-0.2971562992403044</v>
      </c>
      <c r="AM8" s="4">
        <f t="shared" si="19"/>
        <v>9.7378299318305495E-2</v>
      </c>
      <c r="AN8" s="4">
        <f t="shared" si="19"/>
        <v>8.8301866178193328E-2</v>
      </c>
      <c r="AO8" s="3">
        <f t="shared" ref="AO8:AO10" si="21">-AK8*$H$1+SQRT(1-$H$1*$H$1)*AL8</f>
        <v>-0.29085576279583752</v>
      </c>
      <c r="AP8" s="3">
        <f t="shared" si="13"/>
        <v>-0.29085576279583752</v>
      </c>
      <c r="AQ8">
        <f t="shared" si="15"/>
        <v>8.4597074751548498E-2</v>
      </c>
    </row>
    <row r="9" spans="1:43" x14ac:dyDescent="0.3">
      <c r="A9">
        <v>5</v>
      </c>
      <c r="B9">
        <f t="shared" si="2"/>
        <v>4.0788700000000002</v>
      </c>
      <c r="C9">
        <f t="shared" si="2"/>
        <v>-2.9151899999999999</v>
      </c>
      <c r="D9">
        <f t="shared" si="20"/>
        <v>4.0788700000000002</v>
      </c>
      <c r="E9">
        <f>IF($F9,C9)</f>
        <v>-2.9151899999999999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4.0788700000000002</v>
      </c>
      <c r="L9">
        <f t="shared" si="5"/>
        <v>4.0788700000000002</v>
      </c>
      <c r="M9">
        <f t="shared" si="6"/>
        <v>-2.9151899999999999</v>
      </c>
      <c r="N9">
        <f t="shared" si="7"/>
        <v>-2.9151899999999999</v>
      </c>
      <c r="O9">
        <f t="shared" si="8"/>
        <v>-0.31205496201519611</v>
      </c>
      <c r="P9">
        <f t="shared" si="9"/>
        <v>-0.2971562992403044</v>
      </c>
      <c r="Q9">
        <f t="shared" si="10"/>
        <v>9.7378299318305495E-2</v>
      </c>
      <c r="R9">
        <f t="shared" si="10"/>
        <v>8.8301866178193328E-2</v>
      </c>
      <c r="S9">
        <v>-0.14994002399040393</v>
      </c>
      <c r="T9">
        <v>-2.9988004798080772E-3</v>
      </c>
      <c r="U9">
        <v>9.9960015993602602E-2</v>
      </c>
      <c r="V9">
        <v>-1.0400019176516566E-18</v>
      </c>
      <c r="W9" s="3" t="s">
        <v>26</v>
      </c>
      <c r="X9">
        <v>7.9962420271891226</v>
      </c>
      <c r="Y9" s="4">
        <f>SUM(A10:A10)</f>
        <v>6</v>
      </c>
      <c r="Z9" s="4">
        <f t="shared" si="17"/>
        <v>2</v>
      </c>
      <c r="AA9" s="4">
        <f t="shared" si="17"/>
        <v>0</v>
      </c>
      <c r="AB9" s="4">
        <f t="shared" si="18"/>
        <v>12.5215</v>
      </c>
      <c r="AC9" s="4">
        <f t="shared" si="18"/>
        <v>-1.11713</v>
      </c>
      <c r="AD9" s="4">
        <f t="shared" si="18"/>
        <v>1</v>
      </c>
      <c r="AE9" s="4">
        <f t="shared" si="18"/>
        <v>2</v>
      </c>
      <c r="AF9" s="4">
        <f t="shared" si="18"/>
        <v>0</v>
      </c>
      <c r="AG9" s="4">
        <f t="shared" si="18"/>
        <v>4</v>
      </c>
      <c r="AH9" s="4">
        <f t="shared" si="18"/>
        <v>0</v>
      </c>
      <c r="AI9" s="4">
        <f t="shared" si="18"/>
        <v>25.042999999999999</v>
      </c>
      <c r="AJ9" s="4">
        <f t="shared" si="19"/>
        <v>0</v>
      </c>
      <c r="AK9" s="4">
        <f t="shared" si="19"/>
        <v>0.16834996201519203</v>
      </c>
      <c r="AL9" s="5">
        <f t="shared" si="19"/>
        <v>-0.35986870075969596</v>
      </c>
      <c r="AM9" s="4">
        <f t="shared" si="19"/>
        <v>2.83417097105166E-2</v>
      </c>
      <c r="AN9" s="4">
        <f t="shared" si="19"/>
        <v>0.12950548178647159</v>
      </c>
      <c r="AO9" s="3">
        <f t="shared" si="21"/>
        <v>-0.36316371906103401</v>
      </c>
      <c r="AP9" s="3">
        <f t="shared" si="13"/>
        <v>-0.36316371906103401</v>
      </c>
      <c r="AQ9">
        <f t="shared" si="15"/>
        <v>0.13188788684224165</v>
      </c>
    </row>
    <row r="10" spans="1:43" x14ac:dyDescent="0.3">
      <c r="A10">
        <v>6</v>
      </c>
      <c r="B10">
        <f t="shared" si="2"/>
        <v>12.5215</v>
      </c>
      <c r="C10">
        <f t="shared" si="2"/>
        <v>-1.11713</v>
      </c>
      <c r="D10">
        <f t="shared" si="20"/>
        <v>12.5215</v>
      </c>
      <c r="E10">
        <f>IF($F10,C10)</f>
        <v>-1.11713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25.042999999999999</v>
      </c>
      <c r="L10">
        <f t="shared" si="5"/>
        <v>0</v>
      </c>
      <c r="M10">
        <f t="shared" si="6"/>
        <v>-2.2342599999999999</v>
      </c>
      <c r="N10">
        <f t="shared" si="7"/>
        <v>0</v>
      </c>
      <c r="O10">
        <f t="shared" si="8"/>
        <v>0.16834996201519203</v>
      </c>
      <c r="P10">
        <f t="shared" si="9"/>
        <v>-0.35986870075969596</v>
      </c>
      <c r="Q10">
        <f t="shared" si="10"/>
        <v>2.83417097105166E-2</v>
      </c>
      <c r="R10">
        <f t="shared" si="10"/>
        <v>0.12950548178647159</v>
      </c>
      <c r="S10">
        <v>4.9980007996801327E-3</v>
      </c>
      <c r="T10">
        <v>-0.24990003998400639</v>
      </c>
      <c r="U10">
        <v>-2.6010447960467921E-18</v>
      </c>
      <c r="V10">
        <v>0.49980007996801279</v>
      </c>
      <c r="W10" s="3" t="s">
        <v>27</v>
      </c>
      <c r="X10">
        <v>-1.7008475609756091</v>
      </c>
      <c r="Y10">
        <v>7</v>
      </c>
      <c r="Z10" s="4">
        <f t="shared" si="17"/>
        <v>2</v>
      </c>
      <c r="AA10" s="4">
        <f t="shared" si="17"/>
        <v>1</v>
      </c>
      <c r="AB10" s="4">
        <f t="shared" si="18"/>
        <v>12.817500000000001</v>
      </c>
      <c r="AC10" s="4">
        <f t="shared" si="18"/>
        <v>-2.57795</v>
      </c>
      <c r="AD10" s="4">
        <f t="shared" si="18"/>
        <v>1</v>
      </c>
      <c r="AE10" s="4">
        <f t="shared" si="18"/>
        <v>2</v>
      </c>
      <c r="AF10" s="4">
        <f t="shared" si="18"/>
        <v>1</v>
      </c>
      <c r="AG10" s="4">
        <f t="shared" si="18"/>
        <v>4</v>
      </c>
      <c r="AH10" s="4">
        <f t="shared" si="18"/>
        <v>1</v>
      </c>
      <c r="AI10" s="4">
        <f t="shared" si="18"/>
        <v>25.635000000000002</v>
      </c>
      <c r="AJ10" s="4">
        <f t="shared" si="19"/>
        <v>-2.57795</v>
      </c>
      <c r="AK10" s="4">
        <f t="shared" si="19"/>
        <v>0.43033301079568276</v>
      </c>
      <c r="AL10" s="5">
        <f t="shared" si="19"/>
        <v>-0.11984113978408689</v>
      </c>
      <c r="AM10" s="4">
        <f t="shared" si="19"/>
        <v>0.18518650018047722</v>
      </c>
      <c r="AN10" s="4">
        <f t="shared" si="19"/>
        <v>1.4361898784749054E-2</v>
      </c>
      <c r="AO10" s="3">
        <f t="shared" si="21"/>
        <v>-0.12842382937474145</v>
      </c>
      <c r="AP10" s="3">
        <f t="shared" si="13"/>
        <v>-0.12842382937474145</v>
      </c>
      <c r="AQ10">
        <f t="shared" si="15"/>
        <v>1.6492679951272706E-2</v>
      </c>
    </row>
    <row r="11" spans="1:43" x14ac:dyDescent="0.3">
      <c r="A11">
        <v>7</v>
      </c>
      <c r="B11">
        <f t="shared" ref="B11:C13" si="22">B25</f>
        <v>12.817500000000001</v>
      </c>
      <c r="C11">
        <f t="shared" si="22"/>
        <v>-2.57795</v>
      </c>
      <c r="D11">
        <f>IF($F11,B11)</f>
        <v>12.817500000000001</v>
      </c>
      <c r="E11">
        <f>IF($F11,C11)</f>
        <v>-2.57795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25.635000000000002</v>
      </c>
      <c r="L11">
        <f t="shared" si="5"/>
        <v>12.817500000000001</v>
      </c>
      <c r="M11">
        <f t="shared" si="6"/>
        <v>-5.1558999999999999</v>
      </c>
      <c r="N11">
        <f t="shared" si="7"/>
        <v>-2.57795</v>
      </c>
      <c r="O11">
        <f>IF(F11,D11-$X$7-G11*$X$9+$H$1*H11*$X$10,0)</f>
        <v>0.43033301079568276</v>
      </c>
      <c r="P11">
        <f t="shared" si="9"/>
        <v>-0.11984113978408689</v>
      </c>
      <c r="Q11">
        <f t="shared" si="10"/>
        <v>0.18518650018047722</v>
      </c>
      <c r="R11">
        <f t="shared" si="10"/>
        <v>1.4361898784749054E-2</v>
      </c>
      <c r="Y11" s="4">
        <f>SUM(A12:A12)</f>
        <v>8</v>
      </c>
      <c r="Z11" s="4">
        <f t="shared" si="17"/>
        <v>3</v>
      </c>
      <c r="AA11" s="4">
        <f t="shared" si="17"/>
        <v>0</v>
      </c>
      <c r="AB11" s="4">
        <f t="shared" si="18"/>
        <v>20.327400000000001</v>
      </c>
      <c r="AC11" s="4">
        <f t="shared" si="18"/>
        <v>-0.25581599999999999</v>
      </c>
      <c r="AD11" s="4">
        <f t="shared" si="18"/>
        <v>1</v>
      </c>
      <c r="AE11" s="4">
        <f t="shared" si="18"/>
        <v>3</v>
      </c>
      <c r="AF11" s="4">
        <f t="shared" si="18"/>
        <v>0</v>
      </c>
      <c r="AG11" s="4">
        <f t="shared" si="18"/>
        <v>9</v>
      </c>
      <c r="AH11" s="4">
        <f t="shared" si="18"/>
        <v>0</v>
      </c>
      <c r="AI11" s="4">
        <f t="shared" si="18"/>
        <v>60.982200000000006</v>
      </c>
      <c r="AJ11" s="4">
        <f t="shared" si="19"/>
        <v>0</v>
      </c>
      <c r="AK11" s="4">
        <f t="shared" si="19"/>
        <v>-2.1992065173929376E-2</v>
      </c>
      <c r="AL11" s="4">
        <f t="shared" si="19"/>
        <v>0.34152045869652148</v>
      </c>
      <c r="AM11" s="4">
        <f t="shared" si="19"/>
        <v>4.836509306143573E-4</v>
      </c>
      <c r="AN11" s="4">
        <f t="shared" si="19"/>
        <v>0.11663622370828243</v>
      </c>
      <c r="AO11" s="3">
        <f>-AK11*$H$1+SQRT(1-$H$1*$H$1)*AL11</f>
        <v>0.34189198907648516</v>
      </c>
      <c r="AP11" s="3">
        <f>AO11/AD11</f>
        <v>0.34189198907648516</v>
      </c>
      <c r="AQ11">
        <f>AP11*AO11</f>
        <v>0.11689013219467545</v>
      </c>
    </row>
    <row r="12" spans="1:43" x14ac:dyDescent="0.3">
      <c r="A12">
        <v>8</v>
      </c>
      <c r="B12">
        <f t="shared" si="22"/>
        <v>20.327400000000001</v>
      </c>
      <c r="C12">
        <f t="shared" si="22"/>
        <v>-0.25581599999999999</v>
      </c>
      <c r="D12">
        <f t="shared" ref="D12:E13" si="23">IF($F12,B12)</f>
        <v>20.327400000000001</v>
      </c>
      <c r="E12">
        <f t="shared" si="23"/>
        <v>-0.25581599999999999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60.982200000000006</v>
      </c>
      <c r="L12">
        <f t="shared" si="5"/>
        <v>0</v>
      </c>
      <c r="M12">
        <f t="shared" si="6"/>
        <v>-0.76744799999999991</v>
      </c>
      <c r="N12">
        <f t="shared" si="7"/>
        <v>0</v>
      </c>
      <c r="O12">
        <f t="shared" si="8"/>
        <v>-2.1992065173929376E-2</v>
      </c>
      <c r="P12">
        <f t="shared" si="9"/>
        <v>0.34152045869652148</v>
      </c>
      <c r="Q12">
        <f t="shared" si="10"/>
        <v>4.836509306143573E-4</v>
      </c>
      <c r="R12">
        <f t="shared" si="10"/>
        <v>0.11663622370828243</v>
      </c>
      <c r="Y12" s="4">
        <f>SUM(A13:A13)</f>
        <v>9</v>
      </c>
      <c r="Z12" s="4">
        <f t="shared" si="17"/>
        <v>3</v>
      </c>
      <c r="AA12" s="4">
        <f t="shared" si="17"/>
        <v>1</v>
      </c>
      <c r="AB12" s="4">
        <f t="shared" si="18"/>
        <v>20.172999999999998</v>
      </c>
      <c r="AC12" s="4">
        <f t="shared" si="18"/>
        <v>-2.1383999999999999</v>
      </c>
      <c r="AD12" s="4">
        <f t="shared" si="18"/>
        <v>1</v>
      </c>
      <c r="AE12" s="4">
        <f t="shared" si="18"/>
        <v>3</v>
      </c>
      <c r="AF12" s="4">
        <f t="shared" si="18"/>
        <v>1</v>
      </c>
      <c r="AG12" s="4">
        <f t="shared" si="18"/>
        <v>9</v>
      </c>
      <c r="AH12" s="4">
        <f t="shared" si="18"/>
        <v>1</v>
      </c>
      <c r="AI12" s="4">
        <f t="shared" si="18"/>
        <v>60.518999999999991</v>
      </c>
      <c r="AJ12" s="4">
        <f t="shared" si="19"/>
        <v>-2.1383999999999999</v>
      </c>
      <c r="AK12" s="4">
        <f t="shared" si="19"/>
        <v>-0.21040901639344409</v>
      </c>
      <c r="AL12" s="5">
        <f t="shared" si="19"/>
        <v>0.15978401967213074</v>
      </c>
      <c r="AM12" s="4">
        <f t="shared" si="19"/>
        <v>4.4271954179656625E-2</v>
      </c>
      <c r="AN12" s="4">
        <f t="shared" si="19"/>
        <v>2.5530932942583864E-2</v>
      </c>
      <c r="AO12" s="3">
        <f>-AK12*$H$1+SQRT(1-$H$1*$H$1)*AL12</f>
        <v>0.16396023999974549</v>
      </c>
      <c r="AP12" s="3">
        <f>AO12/AD12</f>
        <v>0.16396023999974549</v>
      </c>
      <c r="AQ12">
        <f>AP12*AO12</f>
        <v>2.6882960300774139E-2</v>
      </c>
    </row>
    <row r="13" spans="1:43" x14ac:dyDescent="0.3">
      <c r="A13">
        <v>9</v>
      </c>
      <c r="B13">
        <f t="shared" si="22"/>
        <v>20.172999999999998</v>
      </c>
      <c r="C13">
        <f t="shared" si="22"/>
        <v>-2.1383999999999999</v>
      </c>
      <c r="D13">
        <f t="shared" si="23"/>
        <v>20.172999999999998</v>
      </c>
      <c r="E13">
        <f t="shared" si="23"/>
        <v>-2.1383999999999999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60.518999999999991</v>
      </c>
      <c r="L13">
        <f t="shared" si="5"/>
        <v>20.172999999999998</v>
      </c>
      <c r="M13">
        <f t="shared" si="6"/>
        <v>-6.4151999999999996</v>
      </c>
      <c r="N13">
        <f t="shared" si="7"/>
        <v>-2.1383999999999999</v>
      </c>
      <c r="O13">
        <f t="shared" si="8"/>
        <v>-0.21040901639344409</v>
      </c>
      <c r="P13">
        <f t="shared" si="9"/>
        <v>0.15978401967213074</v>
      </c>
      <c r="Q13">
        <f t="shared" si="10"/>
        <v>4.4271954179656625E-2</v>
      </c>
      <c r="R13">
        <f t="shared" si="10"/>
        <v>2.5530932942583864E-2</v>
      </c>
    </row>
    <row r="18" spans="2:3" x14ac:dyDescent="0.3">
      <c r="B18">
        <v>-3.4075899999999999</v>
      </c>
      <c r="C18">
        <v>-2.5245700000000002</v>
      </c>
    </row>
    <row r="19" spans="2:3" x14ac:dyDescent="0.3">
      <c r="B19">
        <v>-3.7044299999999999</v>
      </c>
      <c r="C19">
        <v>-0.74511400000000005</v>
      </c>
    </row>
    <row r="20" spans="2:3" x14ac:dyDescent="0.3">
      <c r="B20">
        <v>-1.01972</v>
      </c>
      <c r="C20">
        <v>-0.42871999999999999</v>
      </c>
    </row>
    <row r="21" spans="2:3" x14ac:dyDescent="0.3">
      <c r="B21">
        <v>4.1700499999999998</v>
      </c>
      <c r="C21">
        <v>-1.2270099999999999</v>
      </c>
    </row>
    <row r="22" spans="2:3" x14ac:dyDescent="0.3">
      <c r="B22">
        <v>4.0788700000000002</v>
      </c>
      <c r="C22">
        <v>-2.9151899999999999</v>
      </c>
    </row>
    <row r="23" spans="2:3" x14ac:dyDescent="0.3">
      <c r="B23">
        <v>12.5215</v>
      </c>
      <c r="C23">
        <v>-1.11713</v>
      </c>
    </row>
    <row r="24" spans="2:3" x14ac:dyDescent="0.3">
      <c r="B24">
        <v>6.8363800000000001</v>
      </c>
      <c r="C24">
        <v>9.5802399999999999</v>
      </c>
    </row>
    <row r="25" spans="2:3" x14ac:dyDescent="0.3">
      <c r="B25">
        <v>12.817500000000001</v>
      </c>
      <c r="C25">
        <v>-2.57795</v>
      </c>
    </row>
    <row r="26" spans="2:3" x14ac:dyDescent="0.3">
      <c r="B26">
        <v>20.327400000000001</v>
      </c>
      <c r="C26">
        <v>-0.25581599999999999</v>
      </c>
    </row>
    <row r="27" spans="2:3" x14ac:dyDescent="0.3">
      <c r="B27">
        <v>20.172999999999998</v>
      </c>
      <c r="C27">
        <v>-2.1383999999999999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zoomScaleNormal="100" workbookViewId="0">
      <selection activeCell="G24" sqref="G24"/>
    </sheetView>
  </sheetViews>
  <sheetFormatPr baseColWidth="10" defaultRowHeight="14.4" x14ac:dyDescent="0.3"/>
  <sheetData>
    <row r="1" spans="1:43" x14ac:dyDescent="0.3">
      <c r="G1" t="s">
        <v>1</v>
      </c>
      <c r="H1">
        <v>0</v>
      </c>
      <c r="N1" t="s">
        <v>2</v>
      </c>
      <c r="P1" t="s">
        <v>3</v>
      </c>
      <c r="Q1">
        <f>SQRT(Q2)</f>
        <v>0.30379376201078684</v>
      </c>
      <c r="R1">
        <f>SQRT(R2)</f>
        <v>0.3245654507738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0.19875493563305541</v>
      </c>
      <c r="K2" t="s">
        <v>6</v>
      </c>
      <c r="N2">
        <f>SQRT(Q2+R2)</f>
        <v>0.44455976164365862</v>
      </c>
      <c r="P2" t="s">
        <v>7</v>
      </c>
      <c r="Q2">
        <f>Q3/($F3-5)</f>
        <v>9.2290649836666586E-2</v>
      </c>
      <c r="R2">
        <f>R3/($F3-5)</f>
        <v>0.105342731836</v>
      </c>
      <c r="S2">
        <f>F3</f>
        <v>8</v>
      </c>
      <c r="T2">
        <v>0</v>
      </c>
      <c r="U2">
        <f>S4</f>
        <v>12</v>
      </c>
      <c r="V2">
        <f>-H1*H3</f>
        <v>0</v>
      </c>
      <c r="X2">
        <f>D3</f>
        <v>66.927179999999993</v>
      </c>
    </row>
    <row r="3" spans="1:43" x14ac:dyDescent="0.3">
      <c r="B3" t="s">
        <v>0</v>
      </c>
      <c r="D3">
        <f>SUM(D5:D14)</f>
        <v>66.927179999999993</v>
      </c>
      <c r="E3">
        <f t="shared" ref="E3:R3" si="0">SUM(E5:E13)</f>
        <v>-14.614188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180.51788999999999</v>
      </c>
      <c r="L3">
        <f t="shared" si="0"/>
        <v>33.444310000000002</v>
      </c>
      <c r="M3">
        <f t="shared" si="0"/>
        <v>-21.892130000000002</v>
      </c>
      <c r="N3">
        <f t="shared" si="0"/>
        <v>-10.58146</v>
      </c>
      <c r="O3">
        <f t="shared" si="0"/>
        <v>-7.9936057773011271E-15</v>
      </c>
      <c r="P3">
        <f t="shared" si="0"/>
        <v>5.5511151231257827E-16</v>
      </c>
      <c r="Q3">
        <f t="shared" si="0"/>
        <v>0.27687194950999977</v>
      </c>
      <c r="R3">
        <f t="shared" si="0"/>
        <v>0.31602819550799999</v>
      </c>
      <c r="S3">
        <v>0</v>
      </c>
      <c r="T3">
        <f>S2</f>
        <v>8</v>
      </c>
      <c r="U3">
        <f>H1*G3</f>
        <v>0</v>
      </c>
      <c r="V3">
        <f>T5</f>
        <v>4</v>
      </c>
      <c r="X3">
        <f>E3</f>
        <v>-14.614188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0</v>
      </c>
      <c r="U4">
        <f>I3*(1+H1^2)</f>
        <v>28</v>
      </c>
      <c r="V4">
        <v>0</v>
      </c>
      <c r="X4">
        <f>K3+M3*$H$1</f>
        <v>180.51788999999999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0" si="2">B18</f>
        <v>-3.4876399999999999</v>
      </c>
      <c r="C5">
        <f t="shared" si="2"/>
        <v>-2.51403</v>
      </c>
      <c r="D5">
        <f>IF($F5,B6)</f>
        <v>-3.6430699999999998</v>
      </c>
      <c r="E5">
        <f>IF($F5,C5)</f>
        <v>-2.51403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-3.6430699999999998</v>
      </c>
      <c r="M5">
        <f t="shared" ref="M5:M13" si="6">G5*E5</f>
        <v>0</v>
      </c>
      <c r="N5">
        <f t="shared" ref="N5:N13" si="7">H5*E5</f>
        <v>-2.51403</v>
      </c>
      <c r="O5">
        <f t="shared" ref="O5:O13" si="8">IF(F5,D5-$X$7-G5*$X$9+$H$1*H5*$X$10,0)</f>
        <v>1.0100500000005397E-2</v>
      </c>
      <c r="P5">
        <f t="shared" ref="P5:P13" si="9">IF(F5,E5-$X$8-H5*$X$10-$H$1*$X$9*G5,0)</f>
        <v>0.13133499999999998</v>
      </c>
      <c r="Q5">
        <f t="shared" ref="Q5:R13" si="10">O5^2</f>
        <v>1.0202010025010902E-4</v>
      </c>
      <c r="R5">
        <f t="shared" si="10"/>
        <v>1.7248882224999994E-2</v>
      </c>
      <c r="S5">
        <f>-T5*H1</f>
        <v>0</v>
      </c>
      <c r="T5">
        <f>H3</f>
        <v>4</v>
      </c>
      <c r="U5">
        <v>0</v>
      </c>
      <c r="V5">
        <f>J3*(1+H1^2)</f>
        <v>4</v>
      </c>
      <c r="X5">
        <f>N3-$H$1*L3</f>
        <v>-10.58146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-3.6430699999999998</v>
      </c>
      <c r="AC5" s="4">
        <f t="shared" si="11"/>
        <v>-2.51403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-2.51403</v>
      </c>
      <c r="AK5" s="4">
        <f t="shared" si="12"/>
        <v>1.0100500000005397E-2</v>
      </c>
      <c r="AL5" s="4">
        <f t="shared" si="12"/>
        <v>0.13133499999999998</v>
      </c>
      <c r="AM5" s="4">
        <f t="shared" si="12"/>
        <v>1.0202010025010902E-4</v>
      </c>
      <c r="AN5" s="4">
        <f t="shared" si="12"/>
        <v>1.7248882224999994E-2</v>
      </c>
      <c r="AO5" s="3">
        <f>-AK5*$H$1+SQRT(1-$H$1*$H$1)*AL5</f>
        <v>0.13133499999999998</v>
      </c>
      <c r="AP5" s="3">
        <f t="shared" ref="AP5:AP10" si="13">AO5/AD5</f>
        <v>0.13133499999999998</v>
      </c>
      <c r="AQ5">
        <f>AP5*AO5</f>
        <v>1.7248882224999994E-2</v>
      </c>
    </row>
    <row r="6" spans="1:43" x14ac:dyDescent="0.3">
      <c r="A6">
        <v>2</v>
      </c>
      <c r="B6">
        <f t="shared" si="2"/>
        <v>-3.6430699999999998</v>
      </c>
      <c r="C6">
        <f t="shared" si="2"/>
        <v>-0.771648</v>
      </c>
      <c r="D6">
        <f>IF($F6,B5)</f>
        <v>-3.4876399999999999</v>
      </c>
      <c r="E6">
        <f>IF($F6,C6)</f>
        <v>-0.771648</v>
      </c>
      <c r="F6">
        <v>1</v>
      </c>
      <c r="G6">
        <v>0</v>
      </c>
      <c r="H6">
        <v>0</v>
      </c>
      <c r="I6">
        <f t="shared" si="3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0.16553050000000535</v>
      </c>
      <c r="P6">
        <f t="shared" si="9"/>
        <v>0.23653400000000013</v>
      </c>
      <c r="Q6">
        <f t="shared" si="10"/>
        <v>2.7400346430251771E-2</v>
      </c>
      <c r="R6">
        <f t="shared" si="10"/>
        <v>5.5948333156000063E-2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-3.4876399999999999</v>
      </c>
      <c r="AC6" s="4">
        <f t="shared" si="11"/>
        <v>-0.771648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0.16553050000000535</v>
      </c>
      <c r="AL6" s="5">
        <f t="shared" si="12"/>
        <v>0.23653400000000013</v>
      </c>
      <c r="AM6" s="4">
        <f t="shared" si="12"/>
        <v>2.7400346430251771E-2</v>
      </c>
      <c r="AN6" s="4">
        <f t="shared" si="12"/>
        <v>5.5948333156000063E-2</v>
      </c>
      <c r="AO6" s="3">
        <f t="shared" ref="AO6" si="14">-AK6*$H$1+SQRT(1-$H$1*$H$1)*AL6</f>
        <v>0.23653400000000013</v>
      </c>
      <c r="AP6" s="3">
        <f t="shared" si="13"/>
        <v>0.23653400000000013</v>
      </c>
      <c r="AQ6">
        <f t="shared" ref="AQ6:AQ10" si="15">AP6*AO6</f>
        <v>5.5948333156000063E-2</v>
      </c>
    </row>
    <row r="7" spans="1:43" x14ac:dyDescent="0.3">
      <c r="A7">
        <v>3</v>
      </c>
      <c r="B7">
        <f t="shared" si="2"/>
        <v>-0.959735</v>
      </c>
      <c r="C7">
        <f t="shared" si="2"/>
        <v>-0.41703400000000002</v>
      </c>
      <c r="D7">
        <f t="shared" ref="D7:E7" si="16">IF($F7,B7,0)</f>
        <v>0</v>
      </c>
      <c r="E7">
        <f t="shared" si="16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0.35000000000000009</v>
      </c>
      <c r="T7">
        <v>0</v>
      </c>
      <c r="U7">
        <v>-0.15000000000000005</v>
      </c>
      <c r="V7">
        <v>0</v>
      </c>
      <c r="W7" s="3" t="s">
        <v>8</v>
      </c>
      <c r="X7">
        <f t="array" ref="X7:X10">MMULT(S7:V10,X2:X5)</f>
        <v>-3.6531705000000052</v>
      </c>
      <c r="Y7" s="4">
        <f>SUM(A8:A8)</f>
        <v>4</v>
      </c>
      <c r="Z7" s="4">
        <f t="shared" ref="Z7:AA12" si="17">G8</f>
        <v>1</v>
      </c>
      <c r="AA7" s="4">
        <f t="shared" si="17"/>
        <v>0</v>
      </c>
      <c r="AB7" s="4">
        <f t="shared" ref="AB7:AI12" si="18">SUM(D8:D8)</f>
        <v>4.1997099999999996</v>
      </c>
      <c r="AC7" s="4">
        <f t="shared" si="18"/>
        <v>-1.21092</v>
      </c>
      <c r="AD7" s="4">
        <f t="shared" si="18"/>
        <v>1</v>
      </c>
      <c r="AE7" s="4">
        <f t="shared" si="18"/>
        <v>1</v>
      </c>
      <c r="AF7" s="4">
        <f t="shared" si="18"/>
        <v>0</v>
      </c>
      <c r="AG7" s="4">
        <f t="shared" si="18"/>
        <v>1</v>
      </c>
      <c r="AH7" s="4">
        <f t="shared" si="18"/>
        <v>0</v>
      </c>
      <c r="AI7" s="4">
        <f t="shared" si="18"/>
        <v>4.1997099999999996</v>
      </c>
      <c r="AJ7" s="4">
        <f t="shared" ref="AJ7:AN12" si="19">SUM(N8:N8)</f>
        <v>0</v>
      </c>
      <c r="AK7" s="4">
        <f t="shared" si="19"/>
        <v>-0.15983149999999924</v>
      </c>
      <c r="AL7" s="5">
        <f t="shared" si="19"/>
        <v>-0.20273799999999986</v>
      </c>
      <c r="AM7" s="4">
        <f t="shared" si="19"/>
        <v>2.5546108392249755E-2</v>
      </c>
      <c r="AN7" s="4">
        <f t="shared" si="19"/>
        <v>4.1102696643999945E-2</v>
      </c>
      <c r="AO7" s="3">
        <f>-AK7*$H$1+SQRT(1-$H$1*$H$1)*AL7</f>
        <v>-0.20273799999999986</v>
      </c>
      <c r="AP7" s="3">
        <f t="shared" si="13"/>
        <v>-0.20273799999999986</v>
      </c>
      <c r="AQ7">
        <f t="shared" si="15"/>
        <v>4.1102696643999945E-2</v>
      </c>
    </row>
    <row r="8" spans="1:43" x14ac:dyDescent="0.3">
      <c r="A8">
        <v>4</v>
      </c>
      <c r="B8">
        <f t="shared" si="2"/>
        <v>4.1997099999999996</v>
      </c>
      <c r="C8">
        <f t="shared" si="2"/>
        <v>-1.21092</v>
      </c>
      <c r="D8">
        <f t="shared" ref="D8:D10" si="20">IF($F8,B8)</f>
        <v>4.1997099999999996</v>
      </c>
      <c r="E8">
        <f>IF($F8,C8)</f>
        <v>-1.21092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4.1997099999999996</v>
      </c>
      <c r="L8">
        <f t="shared" si="5"/>
        <v>0</v>
      </c>
      <c r="M8">
        <f t="shared" si="6"/>
        <v>-1.21092</v>
      </c>
      <c r="N8">
        <f t="shared" si="7"/>
        <v>0</v>
      </c>
      <c r="O8">
        <f t="shared" si="8"/>
        <v>-0.15983149999999924</v>
      </c>
      <c r="P8">
        <f t="shared" si="9"/>
        <v>-0.20273799999999986</v>
      </c>
      <c r="Q8">
        <f t="shared" si="10"/>
        <v>2.5546108392249755E-2</v>
      </c>
      <c r="R8">
        <f t="shared" si="10"/>
        <v>4.1102696643999945E-2</v>
      </c>
      <c r="S8">
        <v>0</v>
      </c>
      <c r="T8">
        <v>0.25</v>
      </c>
      <c r="U8">
        <v>0</v>
      </c>
      <c r="V8">
        <v>-0.25</v>
      </c>
      <c r="W8" s="3" t="s">
        <v>9</v>
      </c>
      <c r="X8">
        <v>-1.0081820000000001</v>
      </c>
      <c r="Y8" s="4">
        <f>SUM(A9:A9)</f>
        <v>5</v>
      </c>
      <c r="Z8" s="4">
        <f t="shared" si="17"/>
        <v>1</v>
      </c>
      <c r="AA8" s="4">
        <f t="shared" si="17"/>
        <v>1</v>
      </c>
      <c r="AB8" s="4">
        <f t="shared" si="18"/>
        <v>4.1023800000000001</v>
      </c>
      <c r="AC8" s="4">
        <f t="shared" si="18"/>
        <v>-2.89696</v>
      </c>
      <c r="AD8" s="4">
        <f t="shared" si="18"/>
        <v>1</v>
      </c>
      <c r="AE8" s="4">
        <f t="shared" si="18"/>
        <v>1</v>
      </c>
      <c r="AF8" s="4">
        <f t="shared" si="18"/>
        <v>1</v>
      </c>
      <c r="AG8" s="4">
        <f t="shared" si="18"/>
        <v>1</v>
      </c>
      <c r="AH8" s="4">
        <f t="shared" si="18"/>
        <v>1</v>
      </c>
      <c r="AI8" s="4">
        <f t="shared" si="18"/>
        <v>4.1023800000000001</v>
      </c>
      <c r="AJ8" s="4">
        <f t="shared" si="19"/>
        <v>-2.89696</v>
      </c>
      <c r="AK8" s="4">
        <f t="shared" si="19"/>
        <v>-0.25716149999999871</v>
      </c>
      <c r="AL8" s="4">
        <f t="shared" si="19"/>
        <v>-0.25159500000000001</v>
      </c>
      <c r="AM8" s="4">
        <f t="shared" si="19"/>
        <v>6.6132037082249337E-2</v>
      </c>
      <c r="AN8" s="4">
        <f t="shared" si="19"/>
        <v>6.3300044025000002E-2</v>
      </c>
      <c r="AO8" s="3">
        <f t="shared" ref="AO8:AO10" si="21">-AK8*$H$1+SQRT(1-$H$1*$H$1)*AL8</f>
        <v>-0.25159500000000001</v>
      </c>
      <c r="AP8" s="3">
        <f t="shared" si="13"/>
        <v>-0.25159500000000001</v>
      </c>
      <c r="AQ8">
        <f t="shared" si="15"/>
        <v>6.3300044025000002E-2</v>
      </c>
    </row>
    <row r="9" spans="1:43" x14ac:dyDescent="0.3">
      <c r="A9">
        <v>5</v>
      </c>
      <c r="B9">
        <f t="shared" si="2"/>
        <v>4.1023800000000001</v>
      </c>
      <c r="C9">
        <f t="shared" si="2"/>
        <v>-2.89696</v>
      </c>
      <c r="D9">
        <f t="shared" si="20"/>
        <v>4.1023800000000001</v>
      </c>
      <c r="E9">
        <f>IF($F9,C9)</f>
        <v>-2.89696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4.1023800000000001</v>
      </c>
      <c r="L9">
        <f t="shared" si="5"/>
        <v>4.1023800000000001</v>
      </c>
      <c r="M9">
        <f t="shared" si="6"/>
        <v>-2.89696</v>
      </c>
      <c r="N9">
        <f t="shared" si="7"/>
        <v>-2.89696</v>
      </c>
      <c r="O9">
        <f t="shared" si="8"/>
        <v>-0.25716149999999871</v>
      </c>
      <c r="P9">
        <f t="shared" si="9"/>
        <v>-0.25159500000000001</v>
      </c>
      <c r="Q9">
        <f t="shared" si="10"/>
        <v>6.6132037082249337E-2</v>
      </c>
      <c r="R9">
        <f t="shared" si="10"/>
        <v>6.3300044025000002E-2</v>
      </c>
      <c r="S9">
        <v>-0.15000000000000005</v>
      </c>
      <c r="T9">
        <v>0</v>
      </c>
      <c r="U9">
        <v>0.10000000000000003</v>
      </c>
      <c r="V9">
        <v>0</v>
      </c>
      <c r="W9" s="3" t="s">
        <v>26</v>
      </c>
      <c r="X9">
        <v>8.0127120000000041</v>
      </c>
      <c r="Y9" s="4">
        <f>SUM(A10:A10)</f>
        <v>6</v>
      </c>
      <c r="Z9" s="4">
        <f t="shared" si="17"/>
        <v>2</v>
      </c>
      <c r="AA9" s="4">
        <f t="shared" si="17"/>
        <v>0</v>
      </c>
      <c r="AB9" s="4">
        <f t="shared" si="18"/>
        <v>12.316599999999999</v>
      </c>
      <c r="AC9" s="4">
        <f t="shared" si="18"/>
        <v>-1.2803599999999999</v>
      </c>
      <c r="AD9" s="4">
        <f t="shared" si="18"/>
        <v>1</v>
      </c>
      <c r="AE9" s="4">
        <f t="shared" si="18"/>
        <v>2</v>
      </c>
      <c r="AF9" s="4">
        <f t="shared" si="18"/>
        <v>0</v>
      </c>
      <c r="AG9" s="4">
        <f t="shared" si="18"/>
        <v>4</v>
      </c>
      <c r="AH9" s="4">
        <f t="shared" si="18"/>
        <v>0</v>
      </c>
      <c r="AI9" s="4">
        <f t="shared" si="18"/>
        <v>24.633199999999999</v>
      </c>
      <c r="AJ9" s="4">
        <f t="shared" si="19"/>
        <v>0</v>
      </c>
      <c r="AK9" s="4">
        <f t="shared" si="19"/>
        <v>-5.5653500000003575E-2</v>
      </c>
      <c r="AL9" s="5">
        <f t="shared" si="19"/>
        <v>-0.27217799999999981</v>
      </c>
      <c r="AM9" s="4">
        <f t="shared" si="19"/>
        <v>3.097312062250398E-3</v>
      </c>
      <c r="AN9" s="4">
        <f t="shared" si="19"/>
        <v>7.4080863683999895E-2</v>
      </c>
      <c r="AO9" s="3">
        <f t="shared" si="21"/>
        <v>-0.27217799999999981</v>
      </c>
      <c r="AP9" s="3">
        <f t="shared" si="13"/>
        <v>-0.27217799999999981</v>
      </c>
      <c r="AQ9">
        <f t="shared" si="15"/>
        <v>7.4080863683999895E-2</v>
      </c>
    </row>
    <row r="10" spans="1:43" x14ac:dyDescent="0.3">
      <c r="A10">
        <v>6</v>
      </c>
      <c r="B10">
        <f t="shared" si="2"/>
        <v>12.316599999999999</v>
      </c>
      <c r="C10">
        <f t="shared" si="2"/>
        <v>-1.2803599999999999</v>
      </c>
      <c r="D10">
        <f t="shared" si="20"/>
        <v>12.316599999999999</v>
      </c>
      <c r="E10">
        <f>IF($F10,C10)</f>
        <v>-1.2803599999999999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24.633199999999999</v>
      </c>
      <c r="L10">
        <f t="shared" si="5"/>
        <v>0</v>
      </c>
      <c r="M10">
        <f t="shared" si="6"/>
        <v>-2.5607199999999999</v>
      </c>
      <c r="N10">
        <f t="shared" si="7"/>
        <v>0</v>
      </c>
      <c r="O10">
        <f t="shared" si="8"/>
        <v>-5.5653500000003575E-2</v>
      </c>
      <c r="P10">
        <f t="shared" si="9"/>
        <v>-0.27217799999999981</v>
      </c>
      <c r="Q10">
        <f t="shared" si="10"/>
        <v>3.097312062250398E-3</v>
      </c>
      <c r="R10">
        <f t="shared" si="10"/>
        <v>7.4080863683999895E-2</v>
      </c>
      <c r="S10">
        <v>0</v>
      </c>
      <c r="T10">
        <v>-0.25</v>
      </c>
      <c r="U10">
        <v>0</v>
      </c>
      <c r="V10">
        <v>0.5</v>
      </c>
      <c r="W10" s="3" t="s">
        <v>27</v>
      </c>
      <c r="X10">
        <v>-1.6371829999999998</v>
      </c>
      <c r="Y10">
        <v>7</v>
      </c>
      <c r="Z10" s="4">
        <f t="shared" si="17"/>
        <v>2</v>
      </c>
      <c r="AA10" s="4">
        <f t="shared" si="17"/>
        <v>1</v>
      </c>
      <c r="AB10" s="4">
        <f t="shared" si="18"/>
        <v>12.734999999999999</v>
      </c>
      <c r="AC10" s="4">
        <f t="shared" si="18"/>
        <v>-2.59728</v>
      </c>
      <c r="AD10" s="4">
        <f t="shared" si="18"/>
        <v>1</v>
      </c>
      <c r="AE10" s="4">
        <f t="shared" si="18"/>
        <v>2</v>
      </c>
      <c r="AF10" s="4">
        <f t="shared" si="18"/>
        <v>1</v>
      </c>
      <c r="AG10" s="4">
        <f t="shared" si="18"/>
        <v>4</v>
      </c>
      <c r="AH10" s="4">
        <f t="shared" si="18"/>
        <v>1</v>
      </c>
      <c r="AI10" s="4">
        <f t="shared" si="18"/>
        <v>25.47</v>
      </c>
      <c r="AJ10" s="4">
        <f t="shared" si="19"/>
        <v>-2.59728</v>
      </c>
      <c r="AK10" s="4">
        <f t="shared" si="19"/>
        <v>0.36274649999999653</v>
      </c>
      <c r="AL10" s="5">
        <f t="shared" si="19"/>
        <v>4.8084999999999933E-2</v>
      </c>
      <c r="AM10" s="4">
        <f t="shared" si="19"/>
        <v>0.13158502326224747</v>
      </c>
      <c r="AN10" s="4">
        <f t="shared" si="19"/>
        <v>2.3121672249999934E-3</v>
      </c>
      <c r="AO10" s="3">
        <f t="shared" si="21"/>
        <v>4.8084999999999933E-2</v>
      </c>
      <c r="AP10" s="3">
        <f t="shared" si="13"/>
        <v>4.8084999999999933E-2</v>
      </c>
      <c r="AQ10">
        <f t="shared" si="15"/>
        <v>2.3121672249999934E-3</v>
      </c>
    </row>
    <row r="11" spans="1:43" x14ac:dyDescent="0.3">
      <c r="A11">
        <v>7</v>
      </c>
      <c r="B11">
        <f>B24</f>
        <v>12.734999999999999</v>
      </c>
      <c r="C11">
        <f>C24</f>
        <v>-2.59728</v>
      </c>
      <c r="D11">
        <f>IF($F11,B11)</f>
        <v>12.734999999999999</v>
      </c>
      <c r="E11">
        <f>IF($F11,C11)</f>
        <v>-2.59728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25.47</v>
      </c>
      <c r="L11">
        <f t="shared" si="5"/>
        <v>12.734999999999999</v>
      </c>
      <c r="M11">
        <f t="shared" si="6"/>
        <v>-5.1945600000000001</v>
      </c>
      <c r="N11">
        <f t="shared" si="7"/>
        <v>-2.59728</v>
      </c>
      <c r="O11">
        <f>IF(F11,D11-$X$7-G11*$X$9+$H$1*H11*$X$10,0)</f>
        <v>0.36274649999999653</v>
      </c>
      <c r="P11">
        <f t="shared" si="9"/>
        <v>4.8084999999999933E-2</v>
      </c>
      <c r="Q11">
        <f t="shared" si="10"/>
        <v>0.13158502326224747</v>
      </c>
      <c r="R11">
        <f t="shared" si="10"/>
        <v>2.3121672249999934E-3</v>
      </c>
      <c r="Y11" s="4">
        <f>SUM(A12:A12)</f>
        <v>8</v>
      </c>
      <c r="Z11" s="4">
        <f t="shared" si="17"/>
        <v>3</v>
      </c>
      <c r="AA11" s="4">
        <f t="shared" si="17"/>
        <v>0</v>
      </c>
      <c r="AB11" s="4">
        <f t="shared" si="18"/>
        <v>20.4542</v>
      </c>
      <c r="AC11" s="4">
        <f t="shared" si="18"/>
        <v>-0.76980000000000004</v>
      </c>
      <c r="AD11" s="4">
        <f t="shared" si="18"/>
        <v>1</v>
      </c>
      <c r="AE11" s="4">
        <f t="shared" si="18"/>
        <v>3</v>
      </c>
      <c r="AF11" s="4">
        <f t="shared" si="18"/>
        <v>0</v>
      </c>
      <c r="AG11" s="4">
        <f t="shared" si="18"/>
        <v>9</v>
      </c>
      <c r="AH11" s="4">
        <f t="shared" si="18"/>
        <v>0</v>
      </c>
      <c r="AI11" s="4">
        <f t="shared" si="18"/>
        <v>61.3626</v>
      </c>
      <c r="AJ11" s="4">
        <f t="shared" si="19"/>
        <v>0</v>
      </c>
      <c r="AK11" s="4">
        <f t="shared" si="19"/>
        <v>6.9234499999993204E-2</v>
      </c>
      <c r="AL11" s="4">
        <f t="shared" si="19"/>
        <v>0.23838200000000009</v>
      </c>
      <c r="AM11" s="4">
        <f t="shared" si="19"/>
        <v>4.7934159902490586E-3</v>
      </c>
      <c r="AN11" s="4">
        <f t="shared" si="19"/>
        <v>5.6825977924000043E-2</v>
      </c>
      <c r="AO11" s="3">
        <f>-AK11*$H$1+SQRT(1-$H$1*$H$1)*AL11</f>
        <v>0.23838200000000009</v>
      </c>
      <c r="AP11" s="3">
        <f>AO11/AD11</f>
        <v>0.23838200000000009</v>
      </c>
      <c r="AQ11">
        <f>AP11*AO11</f>
        <v>5.6825977924000043E-2</v>
      </c>
    </row>
    <row r="12" spans="1:43" x14ac:dyDescent="0.3">
      <c r="A12">
        <v>8</v>
      </c>
      <c r="B12">
        <f t="shared" ref="B12:C13" si="22">B26</f>
        <v>20.4542</v>
      </c>
      <c r="C12">
        <f t="shared" si="22"/>
        <v>-0.76980000000000004</v>
      </c>
      <c r="D12">
        <f t="shared" ref="D12:E13" si="23">IF($F12,B12)</f>
        <v>20.4542</v>
      </c>
      <c r="E12">
        <f t="shared" si="23"/>
        <v>-0.76980000000000004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61.3626</v>
      </c>
      <c r="L12">
        <f t="shared" si="5"/>
        <v>0</v>
      </c>
      <c r="M12">
        <f t="shared" si="6"/>
        <v>-2.3094000000000001</v>
      </c>
      <c r="N12">
        <f t="shared" si="7"/>
        <v>0</v>
      </c>
      <c r="O12">
        <f t="shared" si="8"/>
        <v>6.9234499999993204E-2</v>
      </c>
      <c r="P12">
        <f t="shared" si="9"/>
        <v>0.23838200000000009</v>
      </c>
      <c r="Q12">
        <f t="shared" si="10"/>
        <v>4.7934159902490586E-3</v>
      </c>
      <c r="R12">
        <f t="shared" si="10"/>
        <v>5.6825977924000043E-2</v>
      </c>
      <c r="Y12" s="4">
        <f>SUM(A13:A13)</f>
        <v>9</v>
      </c>
      <c r="Z12" s="4">
        <f t="shared" si="17"/>
        <v>3</v>
      </c>
      <c r="AA12" s="4">
        <f t="shared" si="17"/>
        <v>1</v>
      </c>
      <c r="AB12" s="4">
        <f t="shared" si="18"/>
        <v>20.25</v>
      </c>
      <c r="AC12" s="4">
        <f t="shared" si="18"/>
        <v>-2.5731899999999999</v>
      </c>
      <c r="AD12" s="4">
        <f t="shared" si="18"/>
        <v>1</v>
      </c>
      <c r="AE12" s="4">
        <f t="shared" si="18"/>
        <v>3</v>
      </c>
      <c r="AF12" s="4">
        <f t="shared" si="18"/>
        <v>1</v>
      </c>
      <c r="AG12" s="4">
        <f t="shared" si="18"/>
        <v>9</v>
      </c>
      <c r="AH12" s="4">
        <f t="shared" si="18"/>
        <v>1</v>
      </c>
      <c r="AI12" s="4">
        <f t="shared" si="18"/>
        <v>60.75</v>
      </c>
      <c r="AJ12" s="4">
        <f t="shared" si="19"/>
        <v>-2.5731899999999999</v>
      </c>
      <c r="AK12" s="4">
        <f t="shared" si="19"/>
        <v>-0.13496550000000695</v>
      </c>
      <c r="AL12" s="5">
        <f t="shared" si="19"/>
        <v>7.21750000000001E-2</v>
      </c>
      <c r="AM12" s="4">
        <f t="shared" si="19"/>
        <v>1.8215686190251879E-2</v>
      </c>
      <c r="AN12" s="4">
        <f t="shared" si="19"/>
        <v>5.2092306250000149E-3</v>
      </c>
      <c r="AO12" s="3">
        <f>-AK12*$H$1+SQRT(1-$H$1*$H$1)*AL12</f>
        <v>7.21750000000001E-2</v>
      </c>
      <c r="AP12" s="3">
        <f>AO12/AD12</f>
        <v>7.21750000000001E-2</v>
      </c>
      <c r="AQ12">
        <f>AP12*AO12</f>
        <v>5.2092306250000149E-3</v>
      </c>
    </row>
    <row r="13" spans="1:43" x14ac:dyDescent="0.3">
      <c r="A13">
        <v>9</v>
      </c>
      <c r="B13">
        <f t="shared" si="22"/>
        <v>20.25</v>
      </c>
      <c r="C13">
        <f t="shared" si="22"/>
        <v>-2.5731899999999999</v>
      </c>
      <c r="D13">
        <f t="shared" si="23"/>
        <v>20.25</v>
      </c>
      <c r="E13">
        <f t="shared" si="23"/>
        <v>-2.5731899999999999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60.75</v>
      </c>
      <c r="L13">
        <f t="shared" si="5"/>
        <v>20.25</v>
      </c>
      <c r="M13">
        <f t="shared" si="6"/>
        <v>-7.7195699999999992</v>
      </c>
      <c r="N13">
        <f t="shared" si="7"/>
        <v>-2.5731899999999999</v>
      </c>
      <c r="O13">
        <f t="shared" si="8"/>
        <v>-0.13496550000000695</v>
      </c>
      <c r="P13">
        <f t="shared" si="9"/>
        <v>7.21750000000001E-2</v>
      </c>
      <c r="Q13">
        <f t="shared" si="10"/>
        <v>1.8215686190251879E-2</v>
      </c>
      <c r="R13">
        <f t="shared" si="10"/>
        <v>5.2092306250000149E-3</v>
      </c>
    </row>
    <row r="18" spans="2:3" x14ac:dyDescent="0.3">
      <c r="B18">
        <v>-3.4876399999999999</v>
      </c>
      <c r="C18">
        <v>-2.51403</v>
      </c>
    </row>
    <row r="19" spans="2:3" x14ac:dyDescent="0.3">
      <c r="B19">
        <v>-3.6430699999999998</v>
      </c>
      <c r="C19">
        <v>-0.771648</v>
      </c>
    </row>
    <row r="20" spans="2:3" x14ac:dyDescent="0.3">
      <c r="B20">
        <v>-0.959735</v>
      </c>
      <c r="C20">
        <v>-0.41703400000000002</v>
      </c>
    </row>
    <row r="21" spans="2:3" x14ac:dyDescent="0.3">
      <c r="B21">
        <v>4.1997099999999996</v>
      </c>
      <c r="C21">
        <v>-1.21092</v>
      </c>
    </row>
    <row r="22" spans="2:3" x14ac:dyDescent="0.3">
      <c r="B22">
        <v>4.1023800000000001</v>
      </c>
      <c r="C22">
        <v>-2.89696</v>
      </c>
    </row>
    <row r="23" spans="2:3" x14ac:dyDescent="0.3">
      <c r="B23">
        <v>12.316599999999999</v>
      </c>
      <c r="C23">
        <v>-1.2803599999999999</v>
      </c>
    </row>
    <row r="24" spans="2:3" x14ac:dyDescent="0.3">
      <c r="B24">
        <v>12.734999999999999</v>
      </c>
      <c r="C24">
        <v>-2.59728</v>
      </c>
    </row>
    <row r="25" spans="2:3" x14ac:dyDescent="0.3">
      <c r="B25">
        <v>7.3002700000000003</v>
      </c>
      <c r="C25">
        <v>9.1484799999999993</v>
      </c>
    </row>
    <row r="26" spans="2:3" x14ac:dyDescent="0.3">
      <c r="B26">
        <v>20.4542</v>
      </c>
      <c r="C26">
        <v>-0.76980000000000004</v>
      </c>
    </row>
    <row r="27" spans="2:3" x14ac:dyDescent="0.3">
      <c r="B27">
        <v>20.25</v>
      </c>
      <c r="C27">
        <v>-2.5731899999999999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zoomScaleNormal="100" workbookViewId="0">
      <selection activeCell="I3" sqref="I3"/>
    </sheetView>
  </sheetViews>
  <sheetFormatPr baseColWidth="10" defaultRowHeight="14.4" x14ac:dyDescent="0.3"/>
  <sheetData>
    <row r="1" spans="1:43" x14ac:dyDescent="0.3">
      <c r="G1" t="s">
        <v>1</v>
      </c>
      <c r="H1">
        <v>1E-4</v>
      </c>
      <c r="N1" t="s">
        <v>2</v>
      </c>
      <c r="P1" t="s">
        <v>3</v>
      </c>
      <c r="Q1">
        <f>SQRT(Q2)</f>
        <v>0.39608381712241902</v>
      </c>
      <c r="R1">
        <f>SQRT(R2)</f>
        <v>0.51522948426721171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0.31551778006310749</v>
      </c>
      <c r="K2" t="s">
        <v>6</v>
      </c>
      <c r="N2">
        <f>SQRT(Q2+R2)</f>
        <v>0.64987984400543064</v>
      </c>
      <c r="P2" t="s">
        <v>7</v>
      </c>
      <c r="Q2">
        <f>Q3/($F3-5)</f>
        <v>0.15688239018626587</v>
      </c>
      <c r="R2">
        <f>R3/($F3-5)</f>
        <v>0.26546142145825696</v>
      </c>
      <c r="S2">
        <f>F3</f>
        <v>8</v>
      </c>
      <c r="T2">
        <v>0</v>
      </c>
      <c r="U2">
        <f>S4</f>
        <v>12</v>
      </c>
      <c r="V2">
        <f>-H1*H3</f>
        <v>-4.0000000000000002E-4</v>
      </c>
      <c r="X2">
        <f>D3</f>
        <v>66.612520000000004</v>
      </c>
    </row>
    <row r="3" spans="1:43" x14ac:dyDescent="0.3">
      <c r="B3" t="s">
        <v>0</v>
      </c>
      <c r="D3">
        <f>SUM(D5:D14)</f>
        <v>66.612520000000004</v>
      </c>
      <c r="E3">
        <f t="shared" ref="E3:R3" si="0">SUM(E5:E13)</f>
        <v>-13.520312000000001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179.15586000000002</v>
      </c>
      <c r="L3">
        <f t="shared" si="0"/>
        <v>33.146540000000002</v>
      </c>
      <c r="M3">
        <f t="shared" si="0"/>
        <v>-18.825037000000002</v>
      </c>
      <c r="N3">
        <f t="shared" si="0"/>
        <v>-10.237760000000002</v>
      </c>
      <c r="O3">
        <f t="shared" si="0"/>
        <v>4.4325654258159375E-14</v>
      </c>
      <c r="P3">
        <f t="shared" si="0"/>
        <v>-1.1102230246251565E-15</v>
      </c>
      <c r="Q3">
        <f t="shared" si="0"/>
        <v>0.47064717055879762</v>
      </c>
      <c r="R3">
        <f t="shared" si="0"/>
        <v>0.79638426437477094</v>
      </c>
      <c r="S3">
        <v>0</v>
      </c>
      <c r="T3">
        <f>S2</f>
        <v>8</v>
      </c>
      <c r="U3">
        <f>H1*G3</f>
        <v>1.2000000000000001E-3</v>
      </c>
      <c r="V3">
        <f>T5</f>
        <v>4</v>
      </c>
      <c r="X3">
        <f>E3</f>
        <v>-13.520312000000001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1.2000000000000001E-3</v>
      </c>
      <c r="U4">
        <f>I3*(1+H1^2)</f>
        <v>28.000000279999998</v>
      </c>
      <c r="V4">
        <v>0</v>
      </c>
      <c r="X4">
        <f>K3+M3*$H$1</f>
        <v>179.15397749630003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0" si="2">B18</f>
        <v>-3.4012500000000001</v>
      </c>
      <c r="C5">
        <f t="shared" si="2"/>
        <v>-2.5265599999999999</v>
      </c>
      <c r="D5">
        <f>IF($F5,B6)</f>
        <v>-3.7004899999999998</v>
      </c>
      <c r="E5">
        <f>IF($F5,C5)</f>
        <v>-2.5265599999999999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-3.7004899999999998</v>
      </c>
      <c r="M5">
        <f t="shared" ref="M5:M13" si="6">G5*E5</f>
        <v>0</v>
      </c>
      <c r="N5">
        <f t="shared" ref="N5:N13" si="7">H5*E5</f>
        <v>-2.5265599999999999</v>
      </c>
      <c r="O5">
        <f t="shared" ref="O5:O13" si="8">IF(F5,D5-$X$7-G5*$X$9+$H$1*H5*$X$10,0)</f>
        <v>-0.14155822709065893</v>
      </c>
      <c r="P5">
        <f t="shared" ref="P5:P13" si="9">IF(F5,E5-$X$8-H5*$X$10-$H$1*$X$9*G5,0)</f>
        <v>3.4064556677291691E-2</v>
      </c>
      <c r="Q5">
        <f t="shared" ref="Q5:R13" si="10">O5^2</f>
        <v>2.0038731657050564E-2</v>
      </c>
      <c r="R5">
        <f t="shared" si="10"/>
        <v>1.1603940216204178E-3</v>
      </c>
      <c r="S5">
        <f>-T5*H1</f>
        <v>-4.0000000000000002E-4</v>
      </c>
      <c r="T5">
        <f>H3</f>
        <v>4</v>
      </c>
      <c r="U5">
        <v>0</v>
      </c>
      <c r="V5">
        <f>J3*(1+H1^2)</f>
        <v>4.0000000399999998</v>
      </c>
      <c r="X5">
        <f>N3-$H$1*L3</f>
        <v>-10.241074654000002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-3.7004899999999998</v>
      </c>
      <c r="AC5" s="4">
        <f t="shared" si="11"/>
        <v>-2.5265599999999999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-2.5265599999999999</v>
      </c>
      <c r="AK5" s="4">
        <f t="shared" si="12"/>
        <v>-0.14155822709065893</v>
      </c>
      <c r="AL5" s="4">
        <f t="shared" si="12"/>
        <v>3.4064556677291691E-2</v>
      </c>
      <c r="AM5" s="4">
        <f t="shared" si="12"/>
        <v>2.0038731657050564E-2</v>
      </c>
      <c r="AN5" s="4">
        <f t="shared" si="12"/>
        <v>1.1603940216204178E-3</v>
      </c>
      <c r="AO5" s="3">
        <f>-AK5*$H$1+SQRT(1-$H$1*$H$1)*AL5</f>
        <v>3.4078712329677976E-2</v>
      </c>
      <c r="AP5" s="3">
        <f t="shared" ref="AP5:AP10" si="13">AO5/AD5</f>
        <v>3.4078712329677976E-2</v>
      </c>
      <c r="AQ5">
        <f>AP5*AO5</f>
        <v>1.1613586340489456E-3</v>
      </c>
    </row>
    <row r="6" spans="1:43" x14ac:dyDescent="0.3">
      <c r="A6">
        <v>2</v>
      </c>
      <c r="B6">
        <f t="shared" si="2"/>
        <v>-3.7004899999999998</v>
      </c>
      <c r="C6">
        <f t="shared" si="2"/>
        <v>-0.746583</v>
      </c>
      <c r="D6">
        <f>IF($F6,B5)</f>
        <v>-3.4012500000000001</v>
      </c>
      <c r="E6">
        <f>IF($F6,C6)</f>
        <v>-0.746583</v>
      </c>
      <c r="F6">
        <v>1</v>
      </c>
      <c r="G6">
        <v>0</v>
      </c>
      <c r="H6">
        <v>0</v>
      </c>
      <c r="I6">
        <f t="shared" si="3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0.157855652309002</v>
      </c>
      <c r="P6">
        <f t="shared" si="9"/>
        <v>7.5247560065230035E-2</v>
      </c>
      <c r="Q6">
        <f t="shared" si="10"/>
        <v>2.491840696590053E-2</v>
      </c>
      <c r="R6">
        <f t="shared" si="10"/>
        <v>5.6621952957704022E-3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-3.4012500000000001</v>
      </c>
      <c r="AC6" s="4">
        <f t="shared" si="11"/>
        <v>-0.746583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0.157855652309002</v>
      </c>
      <c r="AL6" s="5">
        <f t="shared" si="12"/>
        <v>7.5247560065230035E-2</v>
      </c>
      <c r="AM6" s="4">
        <f t="shared" si="12"/>
        <v>2.491840696590053E-2</v>
      </c>
      <c r="AN6" s="4">
        <f t="shared" si="12"/>
        <v>5.6621952957704022E-3</v>
      </c>
      <c r="AO6" s="3">
        <f t="shared" ref="AO6" si="14">-AK6*$H$1+SQRT(1-$H$1*$H$1)*AL6</f>
        <v>7.5231774123761336E-2</v>
      </c>
      <c r="AP6" s="3">
        <f t="shared" si="13"/>
        <v>7.5231774123761336E-2</v>
      </c>
      <c r="AQ6">
        <f t="shared" ref="AQ6:AQ10" si="15">AP6*AO6</f>
        <v>5.6598198378086453E-3</v>
      </c>
    </row>
    <row r="7" spans="1:43" x14ac:dyDescent="0.3">
      <c r="A7">
        <v>3</v>
      </c>
      <c r="B7">
        <f t="shared" si="2"/>
        <v>-1.0199800000000001</v>
      </c>
      <c r="C7">
        <f t="shared" si="2"/>
        <v>-0.428753</v>
      </c>
      <c r="D7">
        <f t="shared" ref="D7:E7" si="16">IF($F7,B7,0)</f>
        <v>0</v>
      </c>
      <c r="E7">
        <f t="shared" si="16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0.34999999900000001</v>
      </c>
      <c r="T7">
        <v>9.9999999000000077E-6</v>
      </c>
      <c r="U7">
        <v>-0.14999999850000004</v>
      </c>
      <c r="V7">
        <v>2.4999999750000009E-5</v>
      </c>
      <c r="W7" s="3" t="s">
        <v>8</v>
      </c>
      <c r="X7">
        <f t="array" ref="X7:X10">MMULT(S7:V10,X2:X5)</f>
        <v>-3.5591056523090021</v>
      </c>
      <c r="Y7" s="4">
        <f>SUM(A8:A8)</f>
        <v>4</v>
      </c>
      <c r="Z7" s="4">
        <f t="shared" ref="Z7:AA12" si="17">G8</f>
        <v>1</v>
      </c>
      <c r="AA7" s="4">
        <f t="shared" si="17"/>
        <v>0</v>
      </c>
      <c r="AB7" s="4">
        <f t="shared" ref="AB7:AI12" si="18">SUM(D8:D8)</f>
        <v>4.2168299999999999</v>
      </c>
      <c r="AC7" s="4">
        <f t="shared" si="18"/>
        <v>-1.1998</v>
      </c>
      <c r="AD7" s="4">
        <f t="shared" si="18"/>
        <v>1</v>
      </c>
      <c r="AE7" s="4">
        <f t="shared" si="18"/>
        <v>1</v>
      </c>
      <c r="AF7" s="4">
        <f t="shared" si="18"/>
        <v>0</v>
      </c>
      <c r="AG7" s="4">
        <f t="shared" si="18"/>
        <v>1</v>
      </c>
      <c r="AH7" s="4">
        <f t="shared" si="18"/>
        <v>0</v>
      </c>
      <c r="AI7" s="4">
        <f t="shared" si="18"/>
        <v>4.2168299999999999</v>
      </c>
      <c r="AJ7" s="4">
        <f t="shared" ref="AJ7:AN12" si="19">SUM(N8:N8)</f>
        <v>0</v>
      </c>
      <c r="AK7" s="4">
        <f t="shared" si="19"/>
        <v>-0.14778682276377531</v>
      </c>
      <c r="AL7" s="5">
        <f t="shared" si="19"/>
        <v>-0.37876181218227722</v>
      </c>
      <c r="AM7" s="4">
        <f t="shared" si="19"/>
        <v>2.1840944982611535E-2</v>
      </c>
      <c r="AN7" s="4">
        <f t="shared" si="19"/>
        <v>0.14346051036760266</v>
      </c>
      <c r="AO7" s="3">
        <f>-AK7*$H$1+SQRT(1-$H$1*$H$1)*AL7</f>
        <v>-0.37874703160619172</v>
      </c>
      <c r="AP7" s="3">
        <f t="shared" si="13"/>
        <v>-0.37874703160619172</v>
      </c>
      <c r="AQ7">
        <f t="shared" si="15"/>
        <v>0.14344931395050159</v>
      </c>
    </row>
    <row r="8" spans="1:43" x14ac:dyDescent="0.3">
      <c r="A8">
        <v>4</v>
      </c>
      <c r="B8">
        <f t="shared" si="2"/>
        <v>4.2168299999999999</v>
      </c>
      <c r="C8">
        <f t="shared" si="2"/>
        <v>-1.1998</v>
      </c>
      <c r="D8">
        <f t="shared" ref="D8:D10" si="20">IF($F8,B8)</f>
        <v>4.2168299999999999</v>
      </c>
      <c r="E8">
        <f>IF($F8,C8)</f>
        <v>-1.1998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4.2168299999999999</v>
      </c>
      <c r="L8">
        <f t="shared" si="5"/>
        <v>0</v>
      </c>
      <c r="M8">
        <f t="shared" si="6"/>
        <v>-1.1998</v>
      </c>
      <c r="N8">
        <f t="shared" si="7"/>
        <v>0</v>
      </c>
      <c r="O8">
        <f t="shared" si="8"/>
        <v>-0.14778682276377531</v>
      </c>
      <c r="P8">
        <f t="shared" si="9"/>
        <v>-0.37876181218227722</v>
      </c>
      <c r="Q8">
        <f t="shared" si="10"/>
        <v>2.1840944982611535E-2</v>
      </c>
      <c r="R8">
        <f t="shared" si="10"/>
        <v>0.14346051036760266</v>
      </c>
      <c r="S8">
        <v>9.9999999000000026E-6</v>
      </c>
      <c r="T8">
        <v>0.25000000099999997</v>
      </c>
      <c r="U8">
        <v>-1.4999999850000005E-5</v>
      </c>
      <c r="V8">
        <v>-0.24999999750000004</v>
      </c>
      <c r="W8" s="3" t="s">
        <v>9</v>
      </c>
      <c r="X8">
        <v>-0.82183056006523003</v>
      </c>
      <c r="Y8" s="4">
        <f>SUM(A9:A9)</f>
        <v>5</v>
      </c>
      <c r="Z8" s="4">
        <f t="shared" si="17"/>
        <v>1</v>
      </c>
      <c r="AA8" s="4">
        <f t="shared" si="17"/>
        <v>1</v>
      </c>
      <c r="AB8" s="4">
        <f t="shared" si="18"/>
        <v>4.1313300000000002</v>
      </c>
      <c r="AC8" s="4">
        <f t="shared" si="18"/>
        <v>-2.8873600000000001</v>
      </c>
      <c r="AD8" s="4">
        <f t="shared" si="18"/>
        <v>1</v>
      </c>
      <c r="AE8" s="4">
        <f t="shared" si="18"/>
        <v>1</v>
      </c>
      <c r="AF8" s="4">
        <f t="shared" si="18"/>
        <v>1</v>
      </c>
      <c r="AG8" s="4">
        <f t="shared" si="18"/>
        <v>1</v>
      </c>
      <c r="AH8" s="4">
        <f t="shared" si="18"/>
        <v>1</v>
      </c>
      <c r="AI8" s="4">
        <f t="shared" si="18"/>
        <v>4.1313300000000002</v>
      </c>
      <c r="AJ8" s="4">
        <f t="shared" si="19"/>
        <v>-2.8873600000000001</v>
      </c>
      <c r="AK8" s="4">
        <f t="shared" si="19"/>
        <v>-0.2334607021634362</v>
      </c>
      <c r="AL8" s="4">
        <f t="shared" si="19"/>
        <v>-0.32752781557021582</v>
      </c>
      <c r="AM8" s="4">
        <f t="shared" si="19"/>
        <v>5.4503899454644664E-2</v>
      </c>
      <c r="AN8" s="4">
        <f t="shared" si="19"/>
        <v>0.10727446997219731</v>
      </c>
      <c r="AO8" s="3">
        <f t="shared" ref="AO8:AO10" si="21">-AK8*$H$1+SQRT(1-$H$1*$H$1)*AL8</f>
        <v>-0.32750446786236037</v>
      </c>
      <c r="AP8" s="3">
        <f t="shared" si="13"/>
        <v>-0.32750446786236037</v>
      </c>
      <c r="AQ8">
        <f t="shared" si="15"/>
        <v>0.10725917646980784</v>
      </c>
    </row>
    <row r="9" spans="1:43" x14ac:dyDescent="0.3">
      <c r="A9">
        <v>5</v>
      </c>
      <c r="B9">
        <f t="shared" si="2"/>
        <v>4.1313300000000002</v>
      </c>
      <c r="C9">
        <f t="shared" si="2"/>
        <v>-2.8873600000000001</v>
      </c>
      <c r="D9">
        <f t="shared" si="20"/>
        <v>4.1313300000000002</v>
      </c>
      <c r="E9">
        <f>IF($F9,C9)</f>
        <v>-2.8873600000000001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4.1313300000000002</v>
      </c>
      <c r="L9">
        <f t="shared" si="5"/>
        <v>4.1313300000000002</v>
      </c>
      <c r="M9">
        <f t="shared" si="6"/>
        <v>-2.8873600000000001</v>
      </c>
      <c r="N9">
        <f t="shared" si="7"/>
        <v>-2.8873600000000001</v>
      </c>
      <c r="O9">
        <f t="shared" si="8"/>
        <v>-0.2334607021634362</v>
      </c>
      <c r="P9">
        <f t="shared" si="9"/>
        <v>-0.32752781557021582</v>
      </c>
      <c r="Q9">
        <f t="shared" si="10"/>
        <v>5.4503899454644664E-2</v>
      </c>
      <c r="R9">
        <f t="shared" si="10"/>
        <v>0.10727446997219731</v>
      </c>
      <c r="S9">
        <v>-0.14999999850000004</v>
      </c>
      <c r="T9">
        <v>-1.4999999850000005E-5</v>
      </c>
      <c r="U9">
        <v>9.999999900000002E-2</v>
      </c>
      <c r="V9">
        <v>0</v>
      </c>
      <c r="W9" s="3" t="s">
        <v>26</v>
      </c>
      <c r="X9">
        <v>7.9237224750727773</v>
      </c>
      <c r="Y9" s="4">
        <f>SUM(A10:A10)</f>
        <v>6</v>
      </c>
      <c r="Z9" s="4">
        <f t="shared" si="17"/>
        <v>2</v>
      </c>
      <c r="AA9" s="4">
        <f t="shared" si="17"/>
        <v>0</v>
      </c>
      <c r="AB9" s="4">
        <f t="shared" si="18"/>
        <v>12.538500000000001</v>
      </c>
      <c r="AC9" s="4">
        <f t="shared" si="18"/>
        <v>-1.0546500000000001</v>
      </c>
      <c r="AD9" s="4">
        <f t="shared" si="18"/>
        <v>1</v>
      </c>
      <c r="AE9" s="4">
        <f t="shared" si="18"/>
        <v>2</v>
      </c>
      <c r="AF9" s="4">
        <f t="shared" si="18"/>
        <v>0</v>
      </c>
      <c r="AG9" s="4">
        <f t="shared" si="18"/>
        <v>4</v>
      </c>
      <c r="AH9" s="4">
        <f t="shared" si="18"/>
        <v>0</v>
      </c>
      <c r="AI9" s="4">
        <f t="shared" si="18"/>
        <v>25.077000000000002</v>
      </c>
      <c r="AJ9" s="4">
        <f t="shared" si="19"/>
        <v>0</v>
      </c>
      <c r="AK9" s="4">
        <f t="shared" si="19"/>
        <v>0.25016070216344843</v>
      </c>
      <c r="AL9" s="5">
        <f t="shared" si="19"/>
        <v>-0.23440418442978461</v>
      </c>
      <c r="AM9" s="4">
        <f t="shared" si="19"/>
        <v>6.2580376906909554E-2</v>
      </c>
      <c r="AN9" s="4">
        <f t="shared" si="19"/>
        <v>5.494532167819248E-2</v>
      </c>
      <c r="AO9" s="3">
        <f t="shared" si="21"/>
        <v>-0.23442919932798001</v>
      </c>
      <c r="AP9" s="3">
        <f t="shared" si="13"/>
        <v>-0.23442919932798001</v>
      </c>
      <c r="AQ9">
        <f t="shared" si="15"/>
        <v>5.4957049497557781E-2</v>
      </c>
    </row>
    <row r="10" spans="1:43" x14ac:dyDescent="0.3">
      <c r="A10">
        <v>6</v>
      </c>
      <c r="B10">
        <f t="shared" si="2"/>
        <v>12.538500000000001</v>
      </c>
      <c r="C10">
        <f t="shared" si="2"/>
        <v>-1.0546500000000001</v>
      </c>
      <c r="D10">
        <f t="shared" si="20"/>
        <v>12.538500000000001</v>
      </c>
      <c r="E10">
        <f>IF($F10,C10)</f>
        <v>-1.0546500000000001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25.077000000000002</v>
      </c>
      <c r="L10">
        <f t="shared" si="5"/>
        <v>0</v>
      </c>
      <c r="M10">
        <f t="shared" si="6"/>
        <v>-2.1093000000000002</v>
      </c>
      <c r="N10">
        <f t="shared" si="7"/>
        <v>0</v>
      </c>
      <c r="O10">
        <f t="shared" si="8"/>
        <v>0.25016070216344843</v>
      </c>
      <c r="P10">
        <f t="shared" si="9"/>
        <v>-0.23440418442978461</v>
      </c>
      <c r="Q10">
        <f t="shared" si="10"/>
        <v>6.2580376906909554E-2</v>
      </c>
      <c r="R10">
        <f t="shared" si="10"/>
        <v>5.494532167819248E-2</v>
      </c>
      <c r="S10">
        <v>2.4999999750000009E-5</v>
      </c>
      <c r="T10">
        <v>-0.24999999750000002</v>
      </c>
      <c r="U10">
        <v>0</v>
      </c>
      <c r="V10">
        <v>0.49999999500000009</v>
      </c>
      <c r="W10" s="3" t="s">
        <v>27</v>
      </c>
      <c r="X10">
        <v>-1.7387939966120616</v>
      </c>
      <c r="Y10">
        <v>7</v>
      </c>
      <c r="Z10" s="4">
        <f t="shared" si="17"/>
        <v>2</v>
      </c>
      <c r="AA10" s="4">
        <f t="shared" si="17"/>
        <v>1</v>
      </c>
      <c r="AB10" s="4">
        <f t="shared" si="18"/>
        <v>12.7521</v>
      </c>
      <c r="AC10" s="4">
        <f t="shared" si="18"/>
        <v>-2.6875</v>
      </c>
      <c r="AD10" s="4">
        <f t="shared" si="18"/>
        <v>1</v>
      </c>
      <c r="AE10" s="4">
        <f t="shared" si="18"/>
        <v>2</v>
      </c>
      <c r="AF10" s="4">
        <f t="shared" si="18"/>
        <v>1</v>
      </c>
      <c r="AG10" s="4">
        <f t="shared" si="18"/>
        <v>4</v>
      </c>
      <c r="AH10" s="4">
        <f t="shared" si="18"/>
        <v>1</v>
      </c>
      <c r="AI10" s="4">
        <f t="shared" si="18"/>
        <v>25.504200000000001</v>
      </c>
      <c r="AJ10" s="4">
        <f t="shared" si="19"/>
        <v>-2.6875</v>
      </c>
      <c r="AK10" s="4">
        <f t="shared" si="19"/>
        <v>0.46358682276378682</v>
      </c>
      <c r="AL10" s="5">
        <f t="shared" si="19"/>
        <v>-0.12846018781772295</v>
      </c>
      <c r="AM10" s="4">
        <f t="shared" si="19"/>
        <v>0.21491274224022269</v>
      </c>
      <c r="AN10" s="4">
        <f t="shared" si="19"/>
        <v>1.6502019854164655E-2</v>
      </c>
      <c r="AO10" s="3">
        <f t="shared" si="21"/>
        <v>-0.12850654585769836</v>
      </c>
      <c r="AP10" s="3">
        <f t="shared" si="13"/>
        <v>-0.12850654585769836</v>
      </c>
      <c r="AQ10">
        <f t="shared" si="15"/>
        <v>1.6513932328276731E-2</v>
      </c>
    </row>
    <row r="11" spans="1:43" x14ac:dyDescent="0.3">
      <c r="A11">
        <v>7</v>
      </c>
      <c r="B11">
        <f>B25</f>
        <v>12.7521</v>
      </c>
      <c r="C11">
        <f>C25</f>
        <v>-2.6875</v>
      </c>
      <c r="D11">
        <f>IF($F11,B11)</f>
        <v>12.7521</v>
      </c>
      <c r="E11">
        <f>IF($F11,C11)</f>
        <v>-2.6875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25.504200000000001</v>
      </c>
      <c r="L11">
        <f t="shared" si="5"/>
        <v>12.7521</v>
      </c>
      <c r="M11">
        <f t="shared" si="6"/>
        <v>-5.375</v>
      </c>
      <c r="N11">
        <f t="shared" si="7"/>
        <v>-2.6875</v>
      </c>
      <c r="O11">
        <f>IF(F11,D11-$X$7-G11*$X$9+$H$1*H11*$X$10,0)</f>
        <v>0.46358682276378682</v>
      </c>
      <c r="P11">
        <f t="shared" si="9"/>
        <v>-0.12846018781772295</v>
      </c>
      <c r="Q11">
        <f t="shared" si="10"/>
        <v>0.21491274224022269</v>
      </c>
      <c r="R11">
        <f t="shared" si="10"/>
        <v>1.6502019854164655E-2</v>
      </c>
      <c r="Y11" s="4">
        <f>SUM(A12:A12)</f>
        <v>8</v>
      </c>
      <c r="Z11" s="4">
        <f t="shared" si="17"/>
        <v>3</v>
      </c>
      <c r="AA11" s="4">
        <f t="shared" si="17"/>
        <v>0</v>
      </c>
      <c r="AB11" s="4">
        <f t="shared" si="18"/>
        <v>20.111899999999999</v>
      </c>
      <c r="AC11" s="4">
        <f t="shared" si="18"/>
        <v>-0.28151900000000002</v>
      </c>
      <c r="AD11" s="4">
        <f t="shared" si="18"/>
        <v>1</v>
      </c>
      <c r="AE11" s="4">
        <f t="shared" si="18"/>
        <v>3</v>
      </c>
      <c r="AF11" s="4">
        <f t="shared" si="18"/>
        <v>0</v>
      </c>
      <c r="AG11" s="4">
        <f t="shared" si="18"/>
        <v>9</v>
      </c>
      <c r="AH11" s="4">
        <f t="shared" si="18"/>
        <v>0</v>
      </c>
      <c r="AI11" s="4">
        <f t="shared" si="18"/>
        <v>60.335699999999996</v>
      </c>
      <c r="AJ11" s="4">
        <f t="shared" si="19"/>
        <v>0</v>
      </c>
      <c r="AK11" s="4">
        <f t="shared" si="19"/>
        <v>-0.10016177290933115</v>
      </c>
      <c r="AL11" s="4">
        <f t="shared" si="19"/>
        <v>0.53793444332270812</v>
      </c>
      <c r="AM11" s="4">
        <f t="shared" si="19"/>
        <v>1.0032380752340423E-2</v>
      </c>
      <c r="AN11" s="4">
        <f t="shared" si="19"/>
        <v>0.28937346531291186</v>
      </c>
      <c r="AO11" s="3">
        <f>-AK11*$H$1+SQRT(1-$H$1*$H$1)*AL11</f>
        <v>0.53794445681032677</v>
      </c>
      <c r="AP11" s="3">
        <f>AO11/AD11</f>
        <v>0.53794445681032677</v>
      </c>
      <c r="AQ11">
        <f>AP11*AO11</f>
        <v>0.28938423861295753</v>
      </c>
    </row>
    <row r="12" spans="1:43" x14ac:dyDescent="0.3">
      <c r="A12">
        <v>8</v>
      </c>
      <c r="B12">
        <f t="shared" ref="B12:C13" si="22">B26</f>
        <v>20.111899999999999</v>
      </c>
      <c r="C12">
        <f t="shared" si="22"/>
        <v>-0.28151900000000002</v>
      </c>
      <c r="D12">
        <f t="shared" ref="D12:E13" si="23">IF($F12,B12)</f>
        <v>20.111899999999999</v>
      </c>
      <c r="E12">
        <f t="shared" si="23"/>
        <v>-0.28151900000000002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60.335699999999996</v>
      </c>
      <c r="L12">
        <f t="shared" si="5"/>
        <v>0</v>
      </c>
      <c r="M12">
        <f t="shared" si="6"/>
        <v>-0.844557</v>
      </c>
      <c r="N12">
        <f t="shared" si="7"/>
        <v>0</v>
      </c>
      <c r="O12">
        <f t="shared" si="8"/>
        <v>-0.10016177290933115</v>
      </c>
      <c r="P12">
        <f t="shared" si="9"/>
        <v>0.53793444332270812</v>
      </c>
      <c r="Q12">
        <f t="shared" si="10"/>
        <v>1.0032380752340423E-2</v>
      </c>
      <c r="R12">
        <f t="shared" si="10"/>
        <v>0.28937346531291186</v>
      </c>
      <c r="Y12" s="4">
        <f>SUM(A13:A13)</f>
        <v>9</v>
      </c>
      <c r="Z12" s="4">
        <f t="shared" si="17"/>
        <v>3</v>
      </c>
      <c r="AA12" s="4">
        <f t="shared" si="17"/>
        <v>1</v>
      </c>
      <c r="AB12" s="4">
        <f t="shared" si="18"/>
        <v>19.9636</v>
      </c>
      <c r="AC12" s="4">
        <f t="shared" si="18"/>
        <v>-2.1363400000000001</v>
      </c>
      <c r="AD12" s="4">
        <f t="shared" si="18"/>
        <v>1</v>
      </c>
      <c r="AE12" s="4">
        <f t="shared" si="18"/>
        <v>3</v>
      </c>
      <c r="AF12" s="4">
        <f t="shared" si="18"/>
        <v>1</v>
      </c>
      <c r="AG12" s="4">
        <f t="shared" si="18"/>
        <v>9</v>
      </c>
      <c r="AH12" s="4">
        <f t="shared" si="18"/>
        <v>1</v>
      </c>
      <c r="AI12" s="4">
        <f t="shared" si="18"/>
        <v>59.890799999999999</v>
      </c>
      <c r="AJ12" s="4">
        <f t="shared" si="19"/>
        <v>-2.1363400000000001</v>
      </c>
      <c r="AK12" s="4">
        <f t="shared" si="19"/>
        <v>-0.24863565230899135</v>
      </c>
      <c r="AL12" s="5">
        <f t="shared" si="19"/>
        <v>0.42190743993476965</v>
      </c>
      <c r="AM12" s="4">
        <f t="shared" si="19"/>
        <v>6.1819687599117636E-2</v>
      </c>
      <c r="AN12" s="4">
        <f t="shared" si="19"/>
        <v>0.17800588787231125</v>
      </c>
      <c r="AO12" s="3">
        <f>-AK12*$H$1+SQRT(1-$H$1*$H$1)*AL12</f>
        <v>0.42193230139046334</v>
      </c>
      <c r="AP12" s="3">
        <f>AO12/AD12</f>
        <v>0.42193230139046334</v>
      </c>
      <c r="AQ12">
        <f>AP12*AO12</f>
        <v>0.17802686695665279</v>
      </c>
    </row>
    <row r="13" spans="1:43" x14ac:dyDescent="0.3">
      <c r="A13">
        <v>9</v>
      </c>
      <c r="B13">
        <f t="shared" si="22"/>
        <v>19.9636</v>
      </c>
      <c r="C13">
        <f t="shared" si="22"/>
        <v>-2.1363400000000001</v>
      </c>
      <c r="D13">
        <f t="shared" si="23"/>
        <v>19.9636</v>
      </c>
      <c r="E13">
        <f t="shared" si="23"/>
        <v>-2.1363400000000001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59.890799999999999</v>
      </c>
      <c r="L13">
        <f t="shared" si="5"/>
        <v>19.9636</v>
      </c>
      <c r="M13">
        <f t="shared" si="6"/>
        <v>-6.4090199999999999</v>
      </c>
      <c r="N13">
        <f t="shared" si="7"/>
        <v>-2.1363400000000001</v>
      </c>
      <c r="O13">
        <f t="shared" si="8"/>
        <v>-0.24863565230899135</v>
      </c>
      <c r="P13">
        <f t="shared" si="9"/>
        <v>0.42190743993476965</v>
      </c>
      <c r="Q13">
        <f t="shared" si="10"/>
        <v>6.1819687599117636E-2</v>
      </c>
      <c r="R13">
        <f t="shared" si="10"/>
        <v>0.17800588787231125</v>
      </c>
    </row>
    <row r="18" spans="2:3" x14ac:dyDescent="0.3">
      <c r="B18">
        <v>-3.4012500000000001</v>
      </c>
      <c r="C18">
        <v>-2.5265599999999999</v>
      </c>
    </row>
    <row r="19" spans="2:3" x14ac:dyDescent="0.3">
      <c r="B19">
        <v>-3.7004899999999998</v>
      </c>
      <c r="C19">
        <v>-0.746583</v>
      </c>
    </row>
    <row r="20" spans="2:3" x14ac:dyDescent="0.3">
      <c r="B20">
        <v>-1.0199800000000001</v>
      </c>
      <c r="C20">
        <v>-0.428753</v>
      </c>
    </row>
    <row r="21" spans="2:3" x14ac:dyDescent="0.3">
      <c r="B21">
        <v>4.2168299999999999</v>
      </c>
      <c r="C21">
        <v>-1.1998</v>
      </c>
    </row>
    <row r="22" spans="2:3" x14ac:dyDescent="0.3">
      <c r="B22">
        <v>4.1313300000000002</v>
      </c>
      <c r="C22">
        <v>-2.8873600000000001</v>
      </c>
    </row>
    <row r="23" spans="2:3" x14ac:dyDescent="0.3">
      <c r="B23">
        <v>12.538500000000001</v>
      </c>
      <c r="C23">
        <v>-1.0546500000000001</v>
      </c>
    </row>
    <row r="24" spans="2:3" x14ac:dyDescent="0.3">
      <c r="B24">
        <v>6.76119</v>
      </c>
      <c r="C24">
        <v>9.6018899999999991</v>
      </c>
    </row>
    <row r="25" spans="2:3" x14ac:dyDescent="0.3">
      <c r="B25">
        <v>12.7521</v>
      </c>
      <c r="C25">
        <v>-2.6875</v>
      </c>
    </row>
    <row r="26" spans="2:3" x14ac:dyDescent="0.3">
      <c r="B26">
        <v>20.111899999999999</v>
      </c>
      <c r="C26">
        <v>-0.28151900000000002</v>
      </c>
    </row>
    <row r="27" spans="2:3" x14ac:dyDescent="0.3">
      <c r="B27">
        <v>19.9636</v>
      </c>
      <c r="C27">
        <v>-2.1363400000000001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opLeftCell="G1" zoomScaleNormal="100" workbookViewId="0">
      <selection activeCell="H2" sqref="H2"/>
    </sheetView>
  </sheetViews>
  <sheetFormatPr baseColWidth="10" defaultRowHeight="14.4" x14ac:dyDescent="0.3"/>
  <sheetData>
    <row r="1" spans="1:43" x14ac:dyDescent="0.3">
      <c r="G1" t="s">
        <v>1</v>
      </c>
      <c r="H1">
        <v>0</v>
      </c>
      <c r="N1" t="s">
        <v>2</v>
      </c>
      <c r="P1" t="s">
        <v>3</v>
      </c>
      <c r="Q1">
        <f>SQRT(Q2)</f>
        <v>0.27187301960045113</v>
      </c>
      <c r="R1">
        <f>SQRT(R2)</f>
        <v>0.52001548230220995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0.31844314749692765</v>
      </c>
      <c r="K2" t="s">
        <v>6</v>
      </c>
      <c r="N2">
        <f>SQRT(Q2+R2)</f>
        <v>0.58679727386949176</v>
      </c>
      <c r="P2" t="s">
        <v>7</v>
      </c>
      <c r="Q2">
        <f>Q3/($F3-5)</f>
        <v>7.3914938786667286E-2</v>
      </c>
      <c r="R2">
        <f>R3/($F3-5)</f>
        <v>0.27041610183400006</v>
      </c>
      <c r="S2">
        <f>F3</f>
        <v>8</v>
      </c>
      <c r="T2">
        <v>0</v>
      </c>
      <c r="U2">
        <f>S4</f>
        <v>12</v>
      </c>
      <c r="V2">
        <f>-H1*H3</f>
        <v>0</v>
      </c>
      <c r="X2">
        <f>D3</f>
        <v>65.527080000000012</v>
      </c>
    </row>
    <row r="3" spans="1:43" x14ac:dyDescent="0.3">
      <c r="B3" t="s">
        <v>0</v>
      </c>
      <c r="D3">
        <f>SUM(D5:D14)</f>
        <v>65.527080000000012</v>
      </c>
      <c r="E3">
        <f t="shared" ref="E3:R3" si="0">SUM(E5:E13)</f>
        <v>-15.95682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177.61060000000001</v>
      </c>
      <c r="L3">
        <f t="shared" si="0"/>
        <v>32.631369999999997</v>
      </c>
      <c r="M3">
        <f t="shared" si="0"/>
        <v>-24.562508000000001</v>
      </c>
      <c r="N3">
        <f t="shared" si="0"/>
        <v>-11.371589999999999</v>
      </c>
      <c r="O3">
        <f t="shared" si="0"/>
        <v>-3.5083047578154947E-14</v>
      </c>
      <c r="P3">
        <f t="shared" si="0"/>
        <v>5.5511151231257827E-16</v>
      </c>
      <c r="Q3">
        <f t="shared" si="0"/>
        <v>0.22174481636000185</v>
      </c>
      <c r="R3">
        <f t="shared" si="0"/>
        <v>0.81124830550200011</v>
      </c>
      <c r="S3">
        <v>0</v>
      </c>
      <c r="T3">
        <f>S2</f>
        <v>8</v>
      </c>
      <c r="U3">
        <f>H1*G3</f>
        <v>0</v>
      </c>
      <c r="V3">
        <f>T5</f>
        <v>4</v>
      </c>
      <c r="X3">
        <f>E3</f>
        <v>-15.95682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0</v>
      </c>
      <c r="U4">
        <f>I3*(1+H1^2)</f>
        <v>28</v>
      </c>
      <c r="V4">
        <v>0</v>
      </c>
      <c r="X4">
        <f>K3+M3*$H$1</f>
        <v>177.61060000000001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0" si="2">B18</f>
        <v>-3.5113300000000001</v>
      </c>
      <c r="C5">
        <f t="shared" si="2"/>
        <v>-2.4982799999999998</v>
      </c>
      <c r="D5">
        <f>IF($F5,B6)</f>
        <v>-3.7358899999999999</v>
      </c>
      <c r="E5">
        <f>IF($F5,C5)</f>
        <v>-2.4982799999999998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-3.7358899999999999</v>
      </c>
      <c r="M5">
        <f t="shared" ref="M5:M13" si="6">G5*E5</f>
        <v>0</v>
      </c>
      <c r="N5">
        <f t="shared" ref="N5:N13" si="7">H5*E5</f>
        <v>-2.4982799999999998</v>
      </c>
      <c r="O5">
        <f t="shared" ref="O5:O13" si="8">IF(F5,D5-$X$7-G5*$X$9+$H$1*H5*$X$10,0)</f>
        <v>-2.8778000000001303E-2</v>
      </c>
      <c r="P5">
        <f t="shared" ref="P5:P13" si="9">IF(F5,E5-$X$8-H5*$X$10-$H$1*$X$9*G5,0)</f>
        <v>0.34461750000000002</v>
      </c>
      <c r="Q5">
        <f t="shared" ref="Q5:R13" si="10">O5^2</f>
        <v>8.2817328400007495E-4</v>
      </c>
      <c r="R5">
        <f t="shared" si="10"/>
        <v>0.11876122130625001</v>
      </c>
      <c r="S5">
        <f>-T5*H1</f>
        <v>0</v>
      </c>
      <c r="T5">
        <f>H3</f>
        <v>4</v>
      </c>
      <c r="U5">
        <v>0</v>
      </c>
      <c r="V5">
        <f>J3*(1+H1^2)</f>
        <v>4</v>
      </c>
      <c r="X5">
        <f>N3-$H$1*L3</f>
        <v>-11.371589999999999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-3.7358899999999999</v>
      </c>
      <c r="AC5" s="4">
        <f t="shared" si="11"/>
        <v>-2.4982799999999998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-2.4982799999999998</v>
      </c>
      <c r="AK5" s="4">
        <f t="shared" si="12"/>
        <v>-2.8778000000001303E-2</v>
      </c>
      <c r="AL5" s="4">
        <f t="shared" si="12"/>
        <v>0.34461750000000002</v>
      </c>
      <c r="AM5" s="4">
        <f t="shared" si="12"/>
        <v>8.2817328400007495E-4</v>
      </c>
      <c r="AN5" s="4">
        <f t="shared" si="12"/>
        <v>0.11876122130625001</v>
      </c>
      <c r="AO5" s="3">
        <f>-AK5*$H$1+SQRT(1-$H$1*$H$1)*AL5</f>
        <v>0.34461750000000002</v>
      </c>
      <c r="AP5" s="3">
        <f t="shared" ref="AP5:AP10" si="13">AO5/AD5</f>
        <v>0.34461750000000002</v>
      </c>
      <c r="AQ5">
        <f>AP5*AO5</f>
        <v>0.11876122130625001</v>
      </c>
    </row>
    <row r="6" spans="1:43" x14ac:dyDescent="0.3">
      <c r="A6">
        <v>2</v>
      </c>
      <c r="B6">
        <f t="shared" si="2"/>
        <v>-3.7358899999999999</v>
      </c>
      <c r="C6">
        <f t="shared" si="2"/>
        <v>-0.72940400000000005</v>
      </c>
      <c r="D6">
        <f>IF($F6,B5)</f>
        <v>-3.5113300000000001</v>
      </c>
      <c r="E6">
        <f>IF($F6,C6)</f>
        <v>-0.72940400000000005</v>
      </c>
      <c r="F6">
        <v>1</v>
      </c>
      <c r="G6">
        <v>0</v>
      </c>
      <c r="H6">
        <v>0</v>
      </c>
      <c r="I6">
        <f t="shared" si="3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0.19578199999999857</v>
      </c>
      <c r="P6">
        <f t="shared" si="9"/>
        <v>0.4169035000000002</v>
      </c>
      <c r="Q6">
        <f t="shared" si="10"/>
        <v>3.8330591523999438E-2</v>
      </c>
      <c r="R6">
        <f t="shared" si="10"/>
        <v>0.17380852831225016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-3.5113300000000001</v>
      </c>
      <c r="AC6" s="4">
        <f t="shared" si="11"/>
        <v>-0.72940400000000005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0.19578199999999857</v>
      </c>
      <c r="AL6" s="5">
        <f t="shared" si="12"/>
        <v>0.4169035000000002</v>
      </c>
      <c r="AM6" s="4">
        <f t="shared" si="12"/>
        <v>3.8330591523999438E-2</v>
      </c>
      <c r="AN6" s="4">
        <f t="shared" si="12"/>
        <v>0.17380852831225016</v>
      </c>
      <c r="AO6" s="3">
        <f t="shared" ref="AO6" si="14">-AK6*$H$1+SQRT(1-$H$1*$H$1)*AL6</f>
        <v>0.4169035000000002</v>
      </c>
      <c r="AP6" s="3">
        <f t="shared" si="13"/>
        <v>0.4169035000000002</v>
      </c>
      <c r="AQ6">
        <f t="shared" ref="AQ6:AQ10" si="15">AP6*AO6</f>
        <v>0.17380852831225016</v>
      </c>
    </row>
    <row r="7" spans="1:43" x14ac:dyDescent="0.3">
      <c r="A7">
        <v>3</v>
      </c>
      <c r="B7">
        <f t="shared" si="2"/>
        <v>-1.10022</v>
      </c>
      <c r="C7">
        <f t="shared" si="2"/>
        <v>-0.415935</v>
      </c>
      <c r="D7">
        <f t="shared" ref="D7:E7" si="16">IF($F7,B7,0)</f>
        <v>0</v>
      </c>
      <c r="E7">
        <f t="shared" si="16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0.35000000000000009</v>
      </c>
      <c r="T7">
        <v>0</v>
      </c>
      <c r="U7">
        <v>-0.15000000000000005</v>
      </c>
      <c r="V7">
        <v>0</v>
      </c>
      <c r="W7" s="3" t="s">
        <v>8</v>
      </c>
      <c r="X7">
        <f t="array" ref="X7:X10">MMULT(S7:V10,X2:X5)</f>
        <v>-3.7071119999999986</v>
      </c>
      <c r="Y7" s="4">
        <f>SUM(A8:A8)</f>
        <v>4</v>
      </c>
      <c r="Z7" s="4">
        <f t="shared" ref="Z7:AA12" si="17">G8</f>
        <v>1</v>
      </c>
      <c r="AA7" s="4">
        <f t="shared" si="17"/>
        <v>0</v>
      </c>
      <c r="AB7" s="4">
        <f t="shared" ref="AB7:AI12" si="18">SUM(D8:D8)</f>
        <v>4.0799399999999997</v>
      </c>
      <c r="AC7" s="4">
        <f t="shared" si="18"/>
        <v>-1.36897</v>
      </c>
      <c r="AD7" s="4">
        <f t="shared" si="18"/>
        <v>1</v>
      </c>
      <c r="AE7" s="4">
        <f t="shared" si="18"/>
        <v>1</v>
      </c>
      <c r="AF7" s="4">
        <f t="shared" si="18"/>
        <v>0</v>
      </c>
      <c r="AG7" s="4">
        <f t="shared" si="18"/>
        <v>1</v>
      </c>
      <c r="AH7" s="4">
        <f t="shared" si="18"/>
        <v>0</v>
      </c>
      <c r="AI7" s="4">
        <f t="shared" si="18"/>
        <v>4.0799399999999997</v>
      </c>
      <c r="AJ7" s="4">
        <f t="shared" ref="AJ7:AN12" si="19">SUM(N8:N8)</f>
        <v>0</v>
      </c>
      <c r="AK7" s="4">
        <f t="shared" si="19"/>
        <v>-0.14494600000000357</v>
      </c>
      <c r="AL7" s="5">
        <f t="shared" si="19"/>
        <v>-0.22266249999999976</v>
      </c>
      <c r="AM7" s="4">
        <f t="shared" si="19"/>
        <v>2.1009342916001036E-2</v>
      </c>
      <c r="AN7" s="4">
        <f t="shared" si="19"/>
        <v>4.9578588906249894E-2</v>
      </c>
      <c r="AO7" s="3">
        <f>-AK7*$H$1+SQRT(1-$H$1*$H$1)*AL7</f>
        <v>-0.22266249999999976</v>
      </c>
      <c r="AP7" s="3">
        <f t="shared" si="13"/>
        <v>-0.22266249999999976</v>
      </c>
      <c r="AQ7">
        <f t="shared" si="15"/>
        <v>4.9578588906249894E-2</v>
      </c>
    </row>
    <row r="8" spans="1:43" x14ac:dyDescent="0.3">
      <c r="A8">
        <v>4</v>
      </c>
      <c r="B8">
        <f t="shared" si="2"/>
        <v>4.0799399999999997</v>
      </c>
      <c r="C8">
        <f t="shared" si="2"/>
        <v>-1.36897</v>
      </c>
      <c r="D8">
        <f t="shared" ref="D8:D10" si="20">IF($F8,B8)</f>
        <v>4.0799399999999997</v>
      </c>
      <c r="E8">
        <f>IF($F8,C8)</f>
        <v>-1.36897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4.0799399999999997</v>
      </c>
      <c r="L8">
        <f t="shared" si="5"/>
        <v>0</v>
      </c>
      <c r="M8">
        <f t="shared" si="6"/>
        <v>-1.36897</v>
      </c>
      <c r="N8">
        <f t="shared" si="7"/>
        <v>0</v>
      </c>
      <c r="O8">
        <f t="shared" si="8"/>
        <v>-0.14494600000000357</v>
      </c>
      <c r="P8">
        <f t="shared" si="9"/>
        <v>-0.22266249999999976</v>
      </c>
      <c r="Q8">
        <f t="shared" si="10"/>
        <v>2.1009342916001036E-2</v>
      </c>
      <c r="R8">
        <f t="shared" si="10"/>
        <v>4.9578588906249894E-2</v>
      </c>
      <c r="S8">
        <v>0</v>
      </c>
      <c r="T8">
        <v>0.25</v>
      </c>
      <c r="U8">
        <v>0</v>
      </c>
      <c r="V8">
        <v>-0.25</v>
      </c>
      <c r="W8" s="3" t="s">
        <v>9</v>
      </c>
      <c r="X8">
        <v>-1.1463075000000003</v>
      </c>
      <c r="Y8" s="4">
        <f>SUM(A9:A9)</f>
        <v>5</v>
      </c>
      <c r="Z8" s="4">
        <f t="shared" si="17"/>
        <v>1</v>
      </c>
      <c r="AA8" s="4">
        <f t="shared" si="17"/>
        <v>1</v>
      </c>
      <c r="AB8" s="4">
        <f t="shared" si="18"/>
        <v>3.9422600000000001</v>
      </c>
      <c r="AC8" s="4">
        <f t="shared" si="18"/>
        <v>-3.0541999999999998</v>
      </c>
      <c r="AD8" s="4">
        <f t="shared" si="18"/>
        <v>1</v>
      </c>
      <c r="AE8" s="4">
        <f t="shared" si="18"/>
        <v>1</v>
      </c>
      <c r="AF8" s="4">
        <f t="shared" si="18"/>
        <v>1</v>
      </c>
      <c r="AG8" s="4">
        <f t="shared" si="18"/>
        <v>1</v>
      </c>
      <c r="AH8" s="4">
        <f t="shared" si="18"/>
        <v>1</v>
      </c>
      <c r="AI8" s="4">
        <f t="shared" si="18"/>
        <v>3.9422600000000001</v>
      </c>
      <c r="AJ8" s="4">
        <f t="shared" si="19"/>
        <v>-3.0541999999999998</v>
      </c>
      <c r="AK8" s="4">
        <f t="shared" si="19"/>
        <v>-0.28262600000000315</v>
      </c>
      <c r="AL8" s="4">
        <f t="shared" si="19"/>
        <v>-0.21130249999999995</v>
      </c>
      <c r="AM8" s="4">
        <f t="shared" si="19"/>
        <v>7.9877455876001785E-2</v>
      </c>
      <c r="AN8" s="4">
        <f t="shared" si="19"/>
        <v>4.4648746506249976E-2</v>
      </c>
      <c r="AO8" s="3">
        <f t="shared" ref="AO8:AO10" si="21">-AK8*$H$1+SQRT(1-$H$1*$H$1)*AL8</f>
        <v>-0.21130249999999995</v>
      </c>
      <c r="AP8" s="3">
        <f t="shared" si="13"/>
        <v>-0.21130249999999995</v>
      </c>
      <c r="AQ8">
        <f t="shared" si="15"/>
        <v>4.4648746506249976E-2</v>
      </c>
    </row>
    <row r="9" spans="1:43" x14ac:dyDescent="0.3">
      <c r="A9">
        <v>5</v>
      </c>
      <c r="B9">
        <f t="shared" si="2"/>
        <v>3.9422600000000001</v>
      </c>
      <c r="C9">
        <f t="shared" si="2"/>
        <v>-3.0541999999999998</v>
      </c>
      <c r="D9">
        <f t="shared" si="20"/>
        <v>3.9422600000000001</v>
      </c>
      <c r="E9">
        <f>IF($F9,C9)</f>
        <v>-3.0541999999999998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3.9422600000000001</v>
      </c>
      <c r="L9">
        <f t="shared" si="5"/>
        <v>3.9422600000000001</v>
      </c>
      <c r="M9">
        <f t="shared" si="6"/>
        <v>-3.0541999999999998</v>
      </c>
      <c r="N9">
        <f t="shared" si="7"/>
        <v>-3.0541999999999998</v>
      </c>
      <c r="O9">
        <f t="shared" si="8"/>
        <v>-0.28262600000000315</v>
      </c>
      <c r="P9">
        <f t="shared" si="9"/>
        <v>-0.21130249999999995</v>
      </c>
      <c r="Q9">
        <f t="shared" si="10"/>
        <v>7.9877455876001785E-2</v>
      </c>
      <c r="R9">
        <f t="shared" si="10"/>
        <v>4.4648746506249976E-2</v>
      </c>
      <c r="S9">
        <v>-0.15000000000000005</v>
      </c>
      <c r="T9">
        <v>0</v>
      </c>
      <c r="U9">
        <v>0.10000000000000003</v>
      </c>
      <c r="V9">
        <v>0</v>
      </c>
      <c r="W9" s="3" t="s">
        <v>26</v>
      </c>
      <c r="X9">
        <v>7.9319980000000019</v>
      </c>
      <c r="Y9" s="4">
        <f>SUM(A10:A10)</f>
        <v>6</v>
      </c>
      <c r="Z9" s="4">
        <f t="shared" si="17"/>
        <v>2</v>
      </c>
      <c r="AA9" s="4">
        <f t="shared" si="17"/>
        <v>0</v>
      </c>
      <c r="AB9" s="4">
        <f t="shared" si="18"/>
        <v>12.254200000000001</v>
      </c>
      <c r="AC9" s="4">
        <f t="shared" si="18"/>
        <v>-1.5928</v>
      </c>
      <c r="AD9" s="4">
        <f t="shared" si="18"/>
        <v>1</v>
      </c>
      <c r="AE9" s="4">
        <f t="shared" si="18"/>
        <v>2</v>
      </c>
      <c r="AF9" s="4">
        <f t="shared" si="18"/>
        <v>0</v>
      </c>
      <c r="AG9" s="4">
        <f t="shared" si="18"/>
        <v>4</v>
      </c>
      <c r="AH9" s="4">
        <f t="shared" si="18"/>
        <v>0</v>
      </c>
      <c r="AI9" s="4">
        <f t="shared" si="18"/>
        <v>24.508400000000002</v>
      </c>
      <c r="AJ9" s="4">
        <f t="shared" si="19"/>
        <v>0</v>
      </c>
      <c r="AK9" s="4">
        <f t="shared" si="19"/>
        <v>9.7315999999995739E-2</v>
      </c>
      <c r="AL9" s="5">
        <f t="shared" si="19"/>
        <v>-0.44649249999999974</v>
      </c>
      <c r="AM9" s="4">
        <f t="shared" si="19"/>
        <v>9.4704038559991714E-3</v>
      </c>
      <c r="AN9" s="4">
        <f t="shared" si="19"/>
        <v>0.19935555255624976</v>
      </c>
      <c r="AO9" s="3">
        <f t="shared" si="21"/>
        <v>-0.44649249999999974</v>
      </c>
      <c r="AP9" s="3">
        <f t="shared" si="13"/>
        <v>-0.44649249999999974</v>
      </c>
      <c r="AQ9">
        <f t="shared" si="15"/>
        <v>0.19935555255624976</v>
      </c>
    </row>
    <row r="10" spans="1:43" x14ac:dyDescent="0.3">
      <c r="A10">
        <v>6</v>
      </c>
      <c r="B10">
        <f t="shared" si="2"/>
        <v>12.254200000000001</v>
      </c>
      <c r="C10">
        <f t="shared" si="2"/>
        <v>-1.5928</v>
      </c>
      <c r="D10">
        <f t="shared" si="20"/>
        <v>12.254200000000001</v>
      </c>
      <c r="E10">
        <f>IF($F10,C10)</f>
        <v>-1.5928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24.508400000000002</v>
      </c>
      <c r="L10">
        <f t="shared" si="5"/>
        <v>0</v>
      </c>
      <c r="M10">
        <f t="shared" si="6"/>
        <v>-3.1856</v>
      </c>
      <c r="N10">
        <f t="shared" si="7"/>
        <v>0</v>
      </c>
      <c r="O10">
        <f t="shared" si="8"/>
        <v>9.7315999999995739E-2</v>
      </c>
      <c r="P10">
        <f t="shared" si="9"/>
        <v>-0.44649249999999974</v>
      </c>
      <c r="Q10">
        <f t="shared" si="10"/>
        <v>9.4704038559991714E-3</v>
      </c>
      <c r="R10">
        <f t="shared" si="10"/>
        <v>0.19935555255624976</v>
      </c>
      <c r="S10">
        <v>0</v>
      </c>
      <c r="T10">
        <v>-0.25</v>
      </c>
      <c r="U10">
        <v>0</v>
      </c>
      <c r="V10">
        <v>0.5</v>
      </c>
      <c r="W10" s="3" t="s">
        <v>27</v>
      </c>
      <c r="X10">
        <v>-1.6965899999999996</v>
      </c>
      <c r="Y10">
        <v>7</v>
      </c>
      <c r="Z10" s="4">
        <f t="shared" si="17"/>
        <v>2</v>
      </c>
      <c r="AA10" s="4">
        <f t="shared" si="17"/>
        <v>1</v>
      </c>
      <c r="AB10" s="4">
        <f t="shared" si="18"/>
        <v>12.4137</v>
      </c>
      <c r="AC10" s="4">
        <f t="shared" si="18"/>
        <v>-3.1857600000000001</v>
      </c>
      <c r="AD10" s="4">
        <f t="shared" si="18"/>
        <v>1</v>
      </c>
      <c r="AE10" s="4">
        <f t="shared" si="18"/>
        <v>2</v>
      </c>
      <c r="AF10" s="4">
        <f t="shared" si="18"/>
        <v>1</v>
      </c>
      <c r="AG10" s="4">
        <f t="shared" si="18"/>
        <v>4</v>
      </c>
      <c r="AH10" s="4">
        <f t="shared" si="18"/>
        <v>1</v>
      </c>
      <c r="AI10" s="4">
        <f t="shared" si="18"/>
        <v>24.827400000000001</v>
      </c>
      <c r="AJ10" s="4">
        <f t="shared" si="19"/>
        <v>-3.1857600000000001</v>
      </c>
      <c r="AK10" s="4">
        <f t="shared" si="19"/>
        <v>0.25681599999999705</v>
      </c>
      <c r="AL10" s="5">
        <f t="shared" si="19"/>
        <v>-0.34286250000000029</v>
      </c>
      <c r="AM10" s="4">
        <f t="shared" si="19"/>
        <v>6.5954457855998488E-2</v>
      </c>
      <c r="AN10" s="4">
        <f t="shared" si="19"/>
        <v>0.1175546939062502</v>
      </c>
      <c r="AO10" s="3">
        <f t="shared" si="21"/>
        <v>-0.34286250000000029</v>
      </c>
      <c r="AP10" s="3">
        <f t="shared" si="13"/>
        <v>-0.34286250000000029</v>
      </c>
      <c r="AQ10">
        <f t="shared" si="15"/>
        <v>0.1175546939062502</v>
      </c>
    </row>
    <row r="11" spans="1:43" x14ac:dyDescent="0.3">
      <c r="A11">
        <v>7</v>
      </c>
      <c r="B11">
        <f>B24</f>
        <v>12.4137</v>
      </c>
      <c r="C11">
        <f>C24</f>
        <v>-3.1857600000000001</v>
      </c>
      <c r="D11">
        <f>IF($F11,B11)</f>
        <v>12.4137</v>
      </c>
      <c r="E11">
        <f>IF($F11,C11)</f>
        <v>-3.1857600000000001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24.827400000000001</v>
      </c>
      <c r="L11">
        <f t="shared" si="5"/>
        <v>12.4137</v>
      </c>
      <c r="M11">
        <f t="shared" si="6"/>
        <v>-6.3715200000000003</v>
      </c>
      <c r="N11">
        <f t="shared" si="7"/>
        <v>-3.1857600000000001</v>
      </c>
      <c r="O11">
        <f>IF(F11,D11-$X$7-G11*$X$9+$H$1*H11*$X$10,0)</f>
        <v>0.25681599999999705</v>
      </c>
      <c r="P11">
        <f t="shared" si="9"/>
        <v>-0.34286250000000029</v>
      </c>
      <c r="Q11">
        <f t="shared" si="10"/>
        <v>6.5954457855998488E-2</v>
      </c>
      <c r="R11">
        <f t="shared" si="10"/>
        <v>0.1175546939062502</v>
      </c>
      <c r="Y11" s="4">
        <f>SUM(A12:A12)</f>
        <v>8</v>
      </c>
      <c r="Z11" s="4">
        <f t="shared" si="17"/>
        <v>3</v>
      </c>
      <c r="AA11" s="4">
        <f t="shared" si="17"/>
        <v>0</v>
      </c>
      <c r="AB11" s="4">
        <f t="shared" si="18"/>
        <v>20.072900000000001</v>
      </c>
      <c r="AC11" s="4">
        <f t="shared" si="18"/>
        <v>-0.89405599999999996</v>
      </c>
      <c r="AD11" s="4">
        <f t="shared" si="18"/>
        <v>1</v>
      </c>
      <c r="AE11" s="4">
        <f t="shared" si="18"/>
        <v>3</v>
      </c>
      <c r="AF11" s="4">
        <f t="shared" si="18"/>
        <v>0</v>
      </c>
      <c r="AG11" s="4">
        <f t="shared" si="18"/>
        <v>9</v>
      </c>
      <c r="AH11" s="4">
        <f t="shared" si="18"/>
        <v>0</v>
      </c>
      <c r="AI11" s="4">
        <f t="shared" si="18"/>
        <v>60.218699999999998</v>
      </c>
      <c r="AJ11" s="4">
        <f t="shared" si="19"/>
        <v>0</v>
      </c>
      <c r="AK11" s="4">
        <f t="shared" si="19"/>
        <v>-1.5982000000008156E-2</v>
      </c>
      <c r="AL11" s="4">
        <f t="shared" si="19"/>
        <v>0.25225150000000029</v>
      </c>
      <c r="AM11" s="4">
        <f t="shared" si="19"/>
        <v>2.5542432400026073E-4</v>
      </c>
      <c r="AN11" s="4">
        <f t="shared" si="19"/>
        <v>6.3630819252250143E-2</v>
      </c>
      <c r="AO11" s="3">
        <f>-AK11*$H$1+SQRT(1-$H$1*$H$1)*AL11</f>
        <v>0.25225150000000029</v>
      </c>
      <c r="AP11" s="3">
        <f>AO11/AD11</f>
        <v>0.25225150000000029</v>
      </c>
      <c r="AQ11">
        <f>AP11*AO11</f>
        <v>6.3630819252250143E-2</v>
      </c>
    </row>
    <row r="12" spans="1:43" x14ac:dyDescent="0.3">
      <c r="A12">
        <v>8</v>
      </c>
      <c r="B12">
        <f t="shared" ref="B12:C13" si="22">B26</f>
        <v>20.072900000000001</v>
      </c>
      <c r="C12">
        <f t="shared" si="22"/>
        <v>-0.89405599999999996</v>
      </c>
      <c r="D12">
        <f t="shared" ref="D12:E13" si="23">IF($F12,B12)</f>
        <v>20.072900000000001</v>
      </c>
      <c r="E12">
        <f t="shared" si="23"/>
        <v>-0.89405599999999996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60.218699999999998</v>
      </c>
      <c r="L12">
        <f t="shared" si="5"/>
        <v>0</v>
      </c>
      <c r="M12">
        <f t="shared" si="6"/>
        <v>-2.6821679999999999</v>
      </c>
      <c r="N12">
        <f t="shared" si="7"/>
        <v>0</v>
      </c>
      <c r="O12">
        <f t="shared" si="8"/>
        <v>-1.5982000000008156E-2</v>
      </c>
      <c r="P12">
        <f t="shared" si="9"/>
        <v>0.25225150000000029</v>
      </c>
      <c r="Q12">
        <f t="shared" si="10"/>
        <v>2.5542432400026073E-4</v>
      </c>
      <c r="R12">
        <f t="shared" si="10"/>
        <v>6.3630819252250143E-2</v>
      </c>
      <c r="Y12" s="4">
        <f>SUM(A13:A13)</f>
        <v>9</v>
      </c>
      <c r="Z12" s="4">
        <f t="shared" si="17"/>
        <v>3</v>
      </c>
      <c r="AA12" s="4">
        <f t="shared" si="17"/>
        <v>1</v>
      </c>
      <c r="AB12" s="4">
        <f t="shared" si="18"/>
        <v>20.011299999999999</v>
      </c>
      <c r="AC12" s="4">
        <f t="shared" si="18"/>
        <v>-2.6333500000000001</v>
      </c>
      <c r="AD12" s="4">
        <f t="shared" si="18"/>
        <v>1</v>
      </c>
      <c r="AE12" s="4">
        <f t="shared" si="18"/>
        <v>3</v>
      </c>
      <c r="AF12" s="4">
        <f t="shared" si="18"/>
        <v>1</v>
      </c>
      <c r="AG12" s="4">
        <f t="shared" si="18"/>
        <v>9</v>
      </c>
      <c r="AH12" s="4">
        <f t="shared" si="18"/>
        <v>1</v>
      </c>
      <c r="AI12" s="4">
        <f t="shared" si="18"/>
        <v>60.033899999999996</v>
      </c>
      <c r="AJ12" s="4">
        <f t="shared" si="19"/>
        <v>-2.6333500000000001</v>
      </c>
      <c r="AK12" s="4">
        <f t="shared" si="19"/>
        <v>-7.7582000000010254E-2</v>
      </c>
      <c r="AL12" s="5">
        <f t="shared" si="19"/>
        <v>0.20954749999999978</v>
      </c>
      <c r="AM12" s="4">
        <f t="shared" si="19"/>
        <v>6.018966724001591E-3</v>
      </c>
      <c r="AN12" s="4">
        <f t="shared" si="19"/>
        <v>4.3910154756249903E-2</v>
      </c>
      <c r="AO12" s="3">
        <f>-AK12*$H$1+SQRT(1-$H$1*$H$1)*AL12</f>
        <v>0.20954749999999978</v>
      </c>
      <c r="AP12" s="3">
        <f>AO12/AD12</f>
        <v>0.20954749999999978</v>
      </c>
      <c r="AQ12">
        <f>AP12*AO12</f>
        <v>4.3910154756249903E-2</v>
      </c>
    </row>
    <row r="13" spans="1:43" x14ac:dyDescent="0.3">
      <c r="A13">
        <v>9</v>
      </c>
      <c r="B13">
        <f t="shared" si="22"/>
        <v>20.011299999999999</v>
      </c>
      <c r="C13">
        <f t="shared" si="22"/>
        <v>-2.6333500000000001</v>
      </c>
      <c r="D13">
        <f t="shared" si="23"/>
        <v>20.011299999999999</v>
      </c>
      <c r="E13">
        <f t="shared" si="23"/>
        <v>-2.6333500000000001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60.033899999999996</v>
      </c>
      <c r="L13">
        <f t="shared" si="5"/>
        <v>20.011299999999999</v>
      </c>
      <c r="M13">
        <f t="shared" si="6"/>
        <v>-7.9000500000000002</v>
      </c>
      <c r="N13">
        <f t="shared" si="7"/>
        <v>-2.6333500000000001</v>
      </c>
      <c r="O13">
        <f t="shared" si="8"/>
        <v>-7.7582000000010254E-2</v>
      </c>
      <c r="P13">
        <f t="shared" si="9"/>
        <v>0.20954749999999978</v>
      </c>
      <c r="Q13">
        <f t="shared" si="10"/>
        <v>6.018966724001591E-3</v>
      </c>
      <c r="R13">
        <f t="shared" si="10"/>
        <v>4.3910154756249903E-2</v>
      </c>
    </row>
    <row r="18" spans="2:3" x14ac:dyDescent="0.3">
      <c r="B18">
        <v>-3.5113300000000001</v>
      </c>
      <c r="C18">
        <v>-2.4982799999999998</v>
      </c>
    </row>
    <row r="19" spans="2:3" x14ac:dyDescent="0.3">
      <c r="B19">
        <v>-3.7358899999999999</v>
      </c>
      <c r="C19">
        <v>-0.72940400000000005</v>
      </c>
    </row>
    <row r="20" spans="2:3" x14ac:dyDescent="0.3">
      <c r="B20">
        <v>-1.10022</v>
      </c>
      <c r="C20">
        <v>-0.415935</v>
      </c>
    </row>
    <row r="21" spans="2:3" x14ac:dyDescent="0.3">
      <c r="B21">
        <v>4.0799399999999997</v>
      </c>
      <c r="C21">
        <v>-1.36897</v>
      </c>
    </row>
    <row r="22" spans="2:3" x14ac:dyDescent="0.3">
      <c r="B22">
        <v>3.9422600000000001</v>
      </c>
      <c r="C22">
        <v>-3.0541999999999998</v>
      </c>
    </row>
    <row r="23" spans="2:3" x14ac:dyDescent="0.3">
      <c r="B23">
        <v>12.254200000000001</v>
      </c>
      <c r="C23">
        <v>-1.5928</v>
      </c>
    </row>
    <row r="24" spans="2:3" x14ac:dyDescent="0.3">
      <c r="B24">
        <v>12.4137</v>
      </c>
      <c r="C24">
        <v>-3.1857600000000001</v>
      </c>
    </row>
    <row r="25" spans="2:3" x14ac:dyDescent="0.3">
      <c r="B25">
        <v>7.4115599999999997</v>
      </c>
      <c r="C25">
        <v>8.9532900000000009</v>
      </c>
    </row>
    <row r="26" spans="2:3" x14ac:dyDescent="0.3">
      <c r="B26">
        <v>20.072900000000001</v>
      </c>
      <c r="C26">
        <v>-0.89405599999999996</v>
      </c>
    </row>
    <row r="27" spans="2:3" x14ac:dyDescent="0.3">
      <c r="B27">
        <v>20.011299999999999</v>
      </c>
      <c r="C27">
        <v>-2.6333500000000001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Q27"/>
  <sheetViews>
    <sheetView topLeftCell="F1" zoomScaleNormal="100" workbookViewId="0">
      <selection activeCell="F5" sqref="F5"/>
    </sheetView>
  </sheetViews>
  <sheetFormatPr baseColWidth="10" defaultRowHeight="14.4" x14ac:dyDescent="0.3"/>
  <sheetData>
    <row r="1" spans="1:43" x14ac:dyDescent="0.3">
      <c r="G1" t="s">
        <v>1</v>
      </c>
      <c r="H1">
        <v>1.4999999999999999E-2</v>
      </c>
      <c r="N1" t="s">
        <v>2</v>
      </c>
      <c r="P1" t="s">
        <v>3</v>
      </c>
      <c r="Q1">
        <f>SQRT(Q2)</f>
        <v>0.43191341277236839</v>
      </c>
      <c r="R1">
        <f>SQRT(R2)</f>
        <v>0.36481406246917075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0.22265588322374882</v>
      </c>
      <c r="K2" t="s">
        <v>6</v>
      </c>
      <c r="N2">
        <f>SQRT(Q2+R2)</f>
        <v>0.56536580751574839</v>
      </c>
      <c r="P2" t="s">
        <v>7</v>
      </c>
      <c r="Q2">
        <f>Q3/($F3-5)</f>
        <v>0.18654919613267426</v>
      </c>
      <c r="R2">
        <f>R3/($F3-5)</f>
        <v>0.13308930017526002</v>
      </c>
      <c r="S2">
        <f>F3</f>
        <v>8</v>
      </c>
      <c r="T2">
        <v>0</v>
      </c>
      <c r="U2">
        <f>S4</f>
        <v>12</v>
      </c>
      <c r="V2">
        <f>-H1*H3</f>
        <v>-0.06</v>
      </c>
      <c r="X2">
        <f>D3</f>
        <v>67.71884</v>
      </c>
    </row>
    <row r="3" spans="1:43" x14ac:dyDescent="0.3">
      <c r="B3" t="s">
        <v>0</v>
      </c>
      <c r="D3">
        <f>SUM(D5:D14)</f>
        <v>67.71884</v>
      </c>
      <c r="E3">
        <f t="shared" ref="E3:R3" si="0">SUM(E5:E13)</f>
        <v>-13.825082999999999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181.46296000000001</v>
      </c>
      <c r="L3">
        <f t="shared" si="0"/>
        <v>33.711060000000003</v>
      </c>
      <c r="M3">
        <f t="shared" si="0"/>
        <v>-19.549968</v>
      </c>
      <c r="N3">
        <f t="shared" si="0"/>
        <v>-10.2927</v>
      </c>
      <c r="O3">
        <f t="shared" si="0"/>
        <v>6.283862319378386E-14</v>
      </c>
      <c r="P3">
        <f t="shared" si="0"/>
        <v>-1.4432899320127035E-15</v>
      </c>
      <c r="Q3">
        <f t="shared" si="0"/>
        <v>0.55964758839802276</v>
      </c>
      <c r="R3">
        <f t="shared" si="0"/>
        <v>0.39926790052578004</v>
      </c>
      <c r="S3">
        <v>0</v>
      </c>
      <c r="T3">
        <f>S2</f>
        <v>8</v>
      </c>
      <c r="U3">
        <f>H1*G3</f>
        <v>0.18</v>
      </c>
      <c r="V3">
        <f>T5</f>
        <v>4</v>
      </c>
      <c r="X3">
        <f>E3</f>
        <v>-13.825082999999999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0.18</v>
      </c>
      <c r="U4">
        <f>I3*(1+H1^2)</f>
        <v>28.006299999999996</v>
      </c>
      <c r="V4">
        <v>0</v>
      </c>
      <c r="X4">
        <f>K3+M3*$H$1</f>
        <v>181.16971048000002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0" si="2">B18</f>
        <v>-3.32918</v>
      </c>
      <c r="C5">
        <f t="shared" si="2"/>
        <v>-2.56027</v>
      </c>
      <c r="D5">
        <f>IF($F5,B6)</f>
        <v>-3.6115400000000002</v>
      </c>
      <c r="E5">
        <f>IF($F5,C5)</f>
        <v>-2.56027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-3.6115400000000002</v>
      </c>
      <c r="M5">
        <f t="shared" ref="M5:M13" si="6">G5*E5</f>
        <v>0</v>
      </c>
      <c r="N5">
        <f t="shared" ref="N5:N13" si="7">H5*E5</f>
        <v>-2.56027</v>
      </c>
      <c r="O5">
        <f t="shared" ref="O5:O13" si="8">IF(F5,D5-$X$7-G5*$X$9+$H$1*H5*$X$10,0)</f>
        <v>-0.10637827576293984</v>
      </c>
      <c r="P5">
        <f t="shared" ref="P5:P13" si="9">IF(F5,E5-$X$8-H5*$X$10-$H$1*$X$9*G5,0)</f>
        <v>0.19189890086355632</v>
      </c>
      <c r="Q5">
        <f t="shared" ref="Q5:R13" si="10">O5^2</f>
        <v>1.1316337554296075E-2</v>
      </c>
      <c r="R5">
        <f t="shared" si="10"/>
        <v>3.682518815264102E-2</v>
      </c>
      <c r="S5">
        <f>-T5*H1</f>
        <v>-0.06</v>
      </c>
      <c r="T5">
        <f>H3</f>
        <v>4</v>
      </c>
      <c r="U5">
        <v>0</v>
      </c>
      <c r="V5">
        <f>J3*(1+H1^2)</f>
        <v>4.0008999999999997</v>
      </c>
      <c r="X5">
        <f>N3-$H$1*L3</f>
        <v>-10.7983659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-3.6115400000000002</v>
      </c>
      <c r="AC5" s="4">
        <f t="shared" si="11"/>
        <v>-2.56027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-2.56027</v>
      </c>
      <c r="AK5" s="4">
        <f t="shared" si="12"/>
        <v>-0.10637827576293984</v>
      </c>
      <c r="AL5" s="4">
        <f t="shared" si="12"/>
        <v>0.19189890086355632</v>
      </c>
      <c r="AM5" s="4">
        <f t="shared" si="12"/>
        <v>1.1316337554296075E-2</v>
      </c>
      <c r="AN5" s="4">
        <f t="shared" si="12"/>
        <v>3.682518815264102E-2</v>
      </c>
      <c r="AO5" s="3">
        <f>-AK5*$H$1+SQRT(1-$H$1*$H$1)*AL5</f>
        <v>0.1934729851591564</v>
      </c>
      <c r="AP5" s="3">
        <f t="shared" ref="AP5:AP10" si="13">AO5/AD5</f>
        <v>0.1934729851591564</v>
      </c>
      <c r="AQ5">
        <f>AP5*AO5</f>
        <v>3.743179598639515E-2</v>
      </c>
    </row>
    <row r="6" spans="1:43" x14ac:dyDescent="0.3">
      <c r="A6">
        <v>2</v>
      </c>
      <c r="B6">
        <f t="shared" si="2"/>
        <v>-3.6115400000000002</v>
      </c>
      <c r="C6">
        <f t="shared" si="2"/>
        <v>-0.78251700000000002</v>
      </c>
      <c r="D6">
        <f>IF($F6,B5)</f>
        <v>-3.32918</v>
      </c>
      <c r="E6">
        <f>IF($F6,C6)</f>
        <v>-0.78251700000000002</v>
      </c>
      <c r="F6">
        <v>1</v>
      </c>
      <c r="G6">
        <v>0</v>
      </c>
      <c r="H6">
        <v>0</v>
      </c>
      <c r="I6">
        <f t="shared" si="3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0.20131052350722456</v>
      </c>
      <c r="P6">
        <f t="shared" si="9"/>
        <v>0.28106528285260735</v>
      </c>
      <c r="Q6">
        <f t="shared" si="10"/>
        <v>4.0525926874752809E-2</v>
      </c>
      <c r="R6">
        <f t="shared" si="10"/>
        <v>7.8997693225016166E-2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-3.32918</v>
      </c>
      <c r="AC6" s="4">
        <f t="shared" si="11"/>
        <v>-0.78251700000000002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0.20131052350722456</v>
      </c>
      <c r="AL6" s="5">
        <f t="shared" si="12"/>
        <v>0.28106528285260735</v>
      </c>
      <c r="AM6" s="4">
        <f t="shared" si="12"/>
        <v>4.0525926874752809E-2</v>
      </c>
      <c r="AN6" s="4">
        <f t="shared" si="12"/>
        <v>7.8997693225016166E-2</v>
      </c>
      <c r="AO6" s="3">
        <f t="shared" ref="AO6" si="14">-AK6*$H$1+SQRT(1-$H$1*$H$1)*AL6</f>
        <v>0.27801400337686166</v>
      </c>
      <c r="AP6" s="3">
        <f t="shared" si="13"/>
        <v>0.27801400337686166</v>
      </c>
      <c r="AQ6">
        <f t="shared" ref="AQ6:AQ10" si="15">AP6*AO6</f>
        <v>7.7291786073629645E-2</v>
      </c>
    </row>
    <row r="7" spans="1:43" x14ac:dyDescent="0.3">
      <c r="A7">
        <v>3</v>
      </c>
      <c r="B7">
        <f t="shared" si="2"/>
        <v>-0.94554800000000006</v>
      </c>
      <c r="C7">
        <f t="shared" si="2"/>
        <v>-0.42925799999999997</v>
      </c>
      <c r="D7">
        <f t="shared" ref="D7:E7" si="16">IF($F7,B7,0)</f>
        <v>0</v>
      </c>
      <c r="E7">
        <f t="shared" si="16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0.34997750506136144</v>
      </c>
      <c r="T7">
        <v>1.4996625759204213E-3</v>
      </c>
      <c r="U7">
        <v>-0.14996625759204193</v>
      </c>
      <c r="V7">
        <v>3.749156439801045E-3</v>
      </c>
      <c r="W7" s="3" t="s">
        <v>8</v>
      </c>
      <c r="X7">
        <f t="array" ref="X7:X10">MMULT(S7:V10,X2:X5)</f>
        <v>-3.5304905235072246</v>
      </c>
      <c r="Y7" s="4">
        <f>SUM(A8:A8)</f>
        <v>4</v>
      </c>
      <c r="Z7" s="4">
        <f t="shared" ref="Z7:AA12" si="17">G8</f>
        <v>1</v>
      </c>
      <c r="AA7" s="4">
        <f t="shared" si="17"/>
        <v>0</v>
      </c>
      <c r="AB7" s="4">
        <f t="shared" ref="AB7:AI12" si="18">SUM(D8:D8)</f>
        <v>4.2744600000000004</v>
      </c>
      <c r="AC7" s="4">
        <f t="shared" si="18"/>
        <v>-1.24037</v>
      </c>
      <c r="AD7" s="4">
        <f t="shared" si="18"/>
        <v>1</v>
      </c>
      <c r="AE7" s="4">
        <f t="shared" si="18"/>
        <v>1</v>
      </c>
      <c r="AF7" s="4">
        <f t="shared" si="18"/>
        <v>0</v>
      </c>
      <c r="AG7" s="4">
        <f t="shared" si="18"/>
        <v>1</v>
      </c>
      <c r="AH7" s="4">
        <f t="shared" si="18"/>
        <v>0</v>
      </c>
      <c r="AI7" s="4">
        <f t="shared" si="18"/>
        <v>4.2744600000000004</v>
      </c>
      <c r="AJ7" s="4">
        <f t="shared" ref="AJ7:AN12" si="19">SUM(N8:N8)</f>
        <v>0</v>
      </c>
      <c r="AK7" s="4">
        <f t="shared" si="19"/>
        <v>-0.18350355907419846</v>
      </c>
      <c r="AL7" s="5">
        <f t="shared" si="19"/>
        <v>-0.29661452838611396</v>
      </c>
      <c r="AM7" s="4">
        <f t="shared" si="19"/>
        <v>3.3673556192897844E-2</v>
      </c>
      <c r="AN7" s="4">
        <f t="shared" si="19"/>
        <v>8.7980178449716812E-2</v>
      </c>
      <c r="AO7" s="3">
        <f>-AK7*$H$1+SQRT(1-$H$1*$H$1)*AL7</f>
        <v>-0.29382860398833255</v>
      </c>
      <c r="AP7" s="3">
        <f t="shared" si="13"/>
        <v>-0.29382860398833255</v>
      </c>
      <c r="AQ7">
        <f t="shared" si="15"/>
        <v>8.6335248521732355E-2</v>
      </c>
    </row>
    <row r="8" spans="1:43" x14ac:dyDescent="0.3">
      <c r="A8">
        <v>4</v>
      </c>
      <c r="B8">
        <f t="shared" si="2"/>
        <v>4.2744600000000004</v>
      </c>
      <c r="C8">
        <f t="shared" si="2"/>
        <v>-1.24037</v>
      </c>
      <c r="D8">
        <f t="shared" ref="D8:D10" si="20">IF($F8,B8)</f>
        <v>4.2744600000000004</v>
      </c>
      <c r="E8">
        <f>IF($F8,C8)</f>
        <v>-1.24037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4.2744600000000004</v>
      </c>
      <c r="L8">
        <f t="shared" si="5"/>
        <v>0</v>
      </c>
      <c r="M8">
        <f t="shared" si="6"/>
        <v>-1.24037</v>
      </c>
      <c r="N8">
        <f t="shared" si="7"/>
        <v>0</v>
      </c>
      <c r="O8">
        <f t="shared" si="8"/>
        <v>-0.18350355907419846</v>
      </c>
      <c r="P8">
        <f t="shared" si="9"/>
        <v>-0.29661452838611396</v>
      </c>
      <c r="Q8">
        <f t="shared" si="10"/>
        <v>3.3673556192897844E-2</v>
      </c>
      <c r="R8">
        <f t="shared" si="10"/>
        <v>8.7980178449716812E-2</v>
      </c>
      <c r="S8">
        <v>1.4996625759204196E-3</v>
      </c>
      <c r="T8">
        <v>0.25002249493863882</v>
      </c>
      <c r="U8">
        <v>-2.2494938638806276E-3</v>
      </c>
      <c r="V8">
        <v>-0.24994376265340301</v>
      </c>
      <c r="W8" s="3" t="s">
        <v>9</v>
      </c>
      <c r="X8">
        <v>-1.0635822828526074</v>
      </c>
      <c r="Y8" s="4">
        <f>SUM(A9:A9)</f>
        <v>5</v>
      </c>
      <c r="Z8" s="4">
        <f t="shared" si="17"/>
        <v>1</v>
      </c>
      <c r="AA8" s="4">
        <f t="shared" si="17"/>
        <v>1</v>
      </c>
      <c r="AB8" s="4">
        <f t="shared" si="18"/>
        <v>4.1656000000000004</v>
      </c>
      <c r="AC8" s="4">
        <f t="shared" si="18"/>
        <v>-2.92753</v>
      </c>
      <c r="AD8" s="4">
        <f t="shared" si="18"/>
        <v>1</v>
      </c>
      <c r="AE8" s="4">
        <f t="shared" si="18"/>
        <v>1</v>
      </c>
      <c r="AF8" s="4">
        <f t="shared" si="18"/>
        <v>1</v>
      </c>
      <c r="AG8" s="4">
        <f t="shared" si="18"/>
        <v>1</v>
      </c>
      <c r="AH8" s="4">
        <f t="shared" si="18"/>
        <v>1</v>
      </c>
      <c r="AI8" s="4">
        <f t="shared" si="18"/>
        <v>4.1656000000000004</v>
      </c>
      <c r="AJ8" s="4">
        <f t="shared" si="19"/>
        <v>-2.92753</v>
      </c>
      <c r="AK8" s="4">
        <f t="shared" si="19"/>
        <v>-0.31769235834436266</v>
      </c>
      <c r="AL8" s="4">
        <f t="shared" si="19"/>
        <v>-0.29518791037516495</v>
      </c>
      <c r="AM8" s="4">
        <f t="shared" si="19"/>
        <v>0.10092843455040293</v>
      </c>
      <c r="AN8" s="4">
        <f t="shared" si="19"/>
        <v>8.713590243165642E-2</v>
      </c>
      <c r="AO8" s="3">
        <f t="shared" ref="AO8:AO10" si="21">-AK8*$H$1+SQRT(1-$H$1*$H$1)*AL8</f>
        <v>-0.2903893144918861</v>
      </c>
      <c r="AP8" s="3">
        <f t="shared" si="13"/>
        <v>-0.2903893144918861</v>
      </c>
      <c r="AQ8">
        <f t="shared" si="15"/>
        <v>8.4325953971067527E-2</v>
      </c>
    </row>
    <row r="9" spans="1:43" x14ac:dyDescent="0.3">
      <c r="A9">
        <v>5</v>
      </c>
      <c r="B9">
        <f t="shared" si="2"/>
        <v>4.1656000000000004</v>
      </c>
      <c r="C9">
        <f t="shared" si="2"/>
        <v>-2.92753</v>
      </c>
      <c r="D9">
        <f t="shared" si="20"/>
        <v>4.1656000000000004</v>
      </c>
      <c r="E9">
        <f>IF($F9,C9)</f>
        <v>-2.92753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4.1656000000000004</v>
      </c>
      <c r="L9">
        <f t="shared" si="5"/>
        <v>4.1656000000000004</v>
      </c>
      <c r="M9">
        <f t="shared" si="6"/>
        <v>-2.92753</v>
      </c>
      <c r="N9">
        <f t="shared" si="7"/>
        <v>-2.92753</v>
      </c>
      <c r="O9">
        <f t="shared" si="8"/>
        <v>-0.31769235834436266</v>
      </c>
      <c r="P9">
        <f t="shared" si="9"/>
        <v>-0.29518791037516495</v>
      </c>
      <c r="Q9">
        <f t="shared" si="10"/>
        <v>0.10092843455040293</v>
      </c>
      <c r="R9">
        <f t="shared" si="10"/>
        <v>8.713590243165642E-2</v>
      </c>
      <c r="S9">
        <v>-0.14996625759204191</v>
      </c>
      <c r="T9">
        <v>-2.2494938638806285E-3</v>
      </c>
      <c r="U9">
        <v>9.9977505061361258E-2</v>
      </c>
      <c r="V9">
        <v>0</v>
      </c>
      <c r="W9" s="3" t="s">
        <v>26</v>
      </c>
      <c r="X9">
        <v>7.9884540825814234</v>
      </c>
      <c r="Y9" s="4">
        <f>SUM(A10:A10)</f>
        <v>6</v>
      </c>
      <c r="Z9" s="4">
        <f t="shared" si="17"/>
        <v>2</v>
      </c>
      <c r="AA9" s="4">
        <f t="shared" si="17"/>
        <v>0</v>
      </c>
      <c r="AB9" s="4">
        <f t="shared" si="18"/>
        <v>12.6648</v>
      </c>
      <c r="AC9" s="4">
        <f t="shared" si="18"/>
        <v>-1.0315700000000001</v>
      </c>
      <c r="AD9" s="4">
        <f t="shared" si="18"/>
        <v>1</v>
      </c>
      <c r="AE9" s="4">
        <f t="shared" si="18"/>
        <v>2</v>
      </c>
      <c r="AF9" s="4">
        <f t="shared" si="18"/>
        <v>0</v>
      </c>
      <c r="AG9" s="4">
        <f t="shared" si="18"/>
        <v>4</v>
      </c>
      <c r="AH9" s="4">
        <f t="shared" si="18"/>
        <v>0</v>
      </c>
      <c r="AI9" s="4">
        <f t="shared" si="18"/>
        <v>25.329599999999999</v>
      </c>
      <c r="AJ9" s="4">
        <f t="shared" si="19"/>
        <v>0</v>
      </c>
      <c r="AK9" s="4">
        <f t="shared" si="19"/>
        <v>0.21838235834437825</v>
      </c>
      <c r="AL9" s="5">
        <f t="shared" si="19"/>
        <v>-0.20764133962483544</v>
      </c>
      <c r="AM9" s="4">
        <f t="shared" si="19"/>
        <v>4.7690854436052428E-2</v>
      </c>
      <c r="AN9" s="4">
        <f t="shared" si="19"/>
        <v>4.3114925921196257E-2</v>
      </c>
      <c r="AO9" s="3">
        <f t="shared" si="21"/>
        <v>-0.2108937140351651</v>
      </c>
      <c r="AP9" s="3">
        <f t="shared" si="13"/>
        <v>-0.2108937140351651</v>
      </c>
      <c r="AQ9">
        <f t="shared" si="15"/>
        <v>4.4476158619545993E-2</v>
      </c>
    </row>
    <row r="10" spans="1:43" x14ac:dyDescent="0.3">
      <c r="A10">
        <v>6</v>
      </c>
      <c r="B10">
        <f t="shared" si="2"/>
        <v>12.6648</v>
      </c>
      <c r="C10">
        <f t="shared" si="2"/>
        <v>-1.0315700000000001</v>
      </c>
      <c r="D10">
        <f t="shared" si="20"/>
        <v>12.6648</v>
      </c>
      <c r="E10">
        <f>IF($F10,C10)</f>
        <v>-1.0315700000000001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25.329599999999999</v>
      </c>
      <c r="L10">
        <f t="shared" si="5"/>
        <v>0</v>
      </c>
      <c r="M10">
        <f t="shared" si="6"/>
        <v>-2.0631400000000002</v>
      </c>
      <c r="N10">
        <f t="shared" si="7"/>
        <v>0</v>
      </c>
      <c r="O10">
        <f t="shared" si="8"/>
        <v>0.21838235834437825</v>
      </c>
      <c r="P10">
        <f t="shared" si="9"/>
        <v>-0.20764133962483544</v>
      </c>
      <c r="Q10">
        <f t="shared" si="10"/>
        <v>4.7690854436052428E-2</v>
      </c>
      <c r="R10">
        <f t="shared" si="10"/>
        <v>4.3114925921196257E-2</v>
      </c>
      <c r="S10">
        <v>3.7491564398010463E-3</v>
      </c>
      <c r="T10">
        <v>-0.24994376265340298</v>
      </c>
      <c r="U10">
        <v>-4.3358331274883333E-19</v>
      </c>
      <c r="V10">
        <v>0.49988752530680602</v>
      </c>
      <c r="W10" s="3" t="s">
        <v>27</v>
      </c>
      <c r="X10">
        <v>-1.688586618010949</v>
      </c>
      <c r="Y10">
        <v>7</v>
      </c>
      <c r="Z10" s="4">
        <f t="shared" si="17"/>
        <v>2</v>
      </c>
      <c r="AA10" s="4">
        <f t="shared" si="17"/>
        <v>1</v>
      </c>
      <c r="AB10" s="4">
        <f t="shared" si="18"/>
        <v>12.970800000000001</v>
      </c>
      <c r="AC10" s="4">
        <f t="shared" si="18"/>
        <v>-2.52955</v>
      </c>
      <c r="AD10" s="4">
        <f t="shared" si="18"/>
        <v>1</v>
      </c>
      <c r="AE10" s="4">
        <f t="shared" si="18"/>
        <v>2</v>
      </c>
      <c r="AF10" s="4">
        <f t="shared" si="18"/>
        <v>1</v>
      </c>
      <c r="AG10" s="4">
        <f t="shared" si="18"/>
        <v>4</v>
      </c>
      <c r="AH10" s="4">
        <f t="shared" si="18"/>
        <v>1</v>
      </c>
      <c r="AI10" s="4">
        <f t="shared" si="18"/>
        <v>25.941600000000001</v>
      </c>
      <c r="AJ10" s="4">
        <f t="shared" si="19"/>
        <v>-2.52955</v>
      </c>
      <c r="AK10" s="4">
        <f t="shared" si="19"/>
        <v>0.49905355907421495</v>
      </c>
      <c r="AL10" s="5">
        <f t="shared" si="19"/>
        <v>-1.7034721613886306E-2</v>
      </c>
      <c r="AM10" s="4">
        <f t="shared" si="19"/>
        <v>0.24905445482464095</v>
      </c>
      <c r="AN10" s="4">
        <f t="shared" si="19"/>
        <v>2.9018174046260527E-4</v>
      </c>
      <c r="AO10" s="3">
        <f t="shared" si="21"/>
        <v>-2.4518608486007988E-2</v>
      </c>
      <c r="AP10" s="3">
        <f t="shared" si="13"/>
        <v>-2.4518608486007988E-2</v>
      </c>
      <c r="AQ10">
        <f t="shared" si="15"/>
        <v>6.0116216209014288E-4</v>
      </c>
    </row>
    <row r="11" spans="1:43" x14ac:dyDescent="0.3">
      <c r="A11">
        <v>7</v>
      </c>
      <c r="B11">
        <f t="shared" ref="B11:C13" si="22">B25</f>
        <v>12.970800000000001</v>
      </c>
      <c r="C11">
        <f t="shared" si="22"/>
        <v>-2.52955</v>
      </c>
      <c r="D11">
        <f>IF($F11,B11)</f>
        <v>12.970800000000001</v>
      </c>
      <c r="E11">
        <f>IF($F11,C11)</f>
        <v>-2.52955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25.941600000000001</v>
      </c>
      <c r="L11">
        <f t="shared" si="5"/>
        <v>12.970800000000001</v>
      </c>
      <c r="M11">
        <f t="shared" si="6"/>
        <v>-5.0590999999999999</v>
      </c>
      <c r="N11">
        <f t="shared" si="7"/>
        <v>-2.52955</v>
      </c>
      <c r="O11">
        <f>IF(F11,D11-$X$7-G11*$X$9+$H$1*H11*$X$10,0)</f>
        <v>0.49905355907421495</v>
      </c>
      <c r="P11">
        <f t="shared" si="9"/>
        <v>-1.7034721613886306E-2</v>
      </c>
      <c r="Q11">
        <f t="shared" si="10"/>
        <v>0.24905445482464095</v>
      </c>
      <c r="R11">
        <f t="shared" si="10"/>
        <v>2.9018174046260527E-4</v>
      </c>
      <c r="Y11" s="4">
        <f>SUM(A12:A12)</f>
        <v>8</v>
      </c>
      <c r="Z11" s="4">
        <f t="shared" si="17"/>
        <v>3</v>
      </c>
      <c r="AA11" s="4">
        <f t="shared" si="17"/>
        <v>0</v>
      </c>
      <c r="AB11" s="4">
        <f t="shared" si="18"/>
        <v>20.3977</v>
      </c>
      <c r="AC11" s="4">
        <f t="shared" si="18"/>
        <v>-0.47792600000000002</v>
      </c>
      <c r="AD11" s="4">
        <f t="shared" si="18"/>
        <v>1</v>
      </c>
      <c r="AE11" s="4">
        <f t="shared" si="18"/>
        <v>3</v>
      </c>
      <c r="AF11" s="4">
        <f t="shared" si="18"/>
        <v>0</v>
      </c>
      <c r="AG11" s="4">
        <f t="shared" si="18"/>
        <v>9</v>
      </c>
      <c r="AH11" s="4">
        <f t="shared" si="18"/>
        <v>0</v>
      </c>
      <c r="AI11" s="4">
        <f t="shared" si="18"/>
        <v>61.193100000000001</v>
      </c>
      <c r="AJ11" s="4">
        <f t="shared" si="19"/>
        <v>0</v>
      </c>
      <c r="AK11" s="4">
        <f t="shared" si="19"/>
        <v>-3.7171724237044401E-2</v>
      </c>
      <c r="AL11" s="4">
        <f t="shared" si="19"/>
        <v>0.22617584913644323</v>
      </c>
      <c r="AM11" s="4">
        <f t="shared" si="19"/>
        <v>1.3817370827548742E-3</v>
      </c>
      <c r="AN11" s="4">
        <f t="shared" si="19"/>
        <v>5.1155514732591126E-2</v>
      </c>
      <c r="AO11" s="3">
        <f>-AK11*$H$1+SQRT(1-$H$1*$H$1)*AL11</f>
        <v>0.22670797878554094</v>
      </c>
      <c r="AP11" s="3">
        <f>AO11/AD11</f>
        <v>0.22670797878554094</v>
      </c>
      <c r="AQ11">
        <f>AP11*AO11</f>
        <v>5.1396507645025284E-2</v>
      </c>
    </row>
    <row r="12" spans="1:43" x14ac:dyDescent="0.3">
      <c r="A12">
        <v>8</v>
      </c>
      <c r="B12">
        <f t="shared" si="22"/>
        <v>20.3977</v>
      </c>
      <c r="C12">
        <f t="shared" si="22"/>
        <v>-0.47792600000000002</v>
      </c>
      <c r="D12">
        <f t="shared" ref="D12:E13" si="23">IF($F12,B12)</f>
        <v>20.3977</v>
      </c>
      <c r="E12">
        <f t="shared" si="23"/>
        <v>-0.47792600000000002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61.193100000000001</v>
      </c>
      <c r="L12">
        <f t="shared" si="5"/>
        <v>0</v>
      </c>
      <c r="M12">
        <f t="shared" si="6"/>
        <v>-1.433778</v>
      </c>
      <c r="N12">
        <f t="shared" si="7"/>
        <v>0</v>
      </c>
      <c r="O12">
        <f t="shared" si="8"/>
        <v>-3.7171724237044401E-2</v>
      </c>
      <c r="P12">
        <f t="shared" si="9"/>
        <v>0.22617584913644323</v>
      </c>
      <c r="Q12">
        <f t="shared" si="10"/>
        <v>1.3817370827548742E-3</v>
      </c>
      <c r="R12">
        <f t="shared" si="10"/>
        <v>5.1155514732591126E-2</v>
      </c>
      <c r="Y12" s="4">
        <f>SUM(A13:A13)</f>
        <v>9</v>
      </c>
      <c r="Z12" s="4">
        <f t="shared" si="17"/>
        <v>3</v>
      </c>
      <c r="AA12" s="4">
        <f t="shared" si="17"/>
        <v>1</v>
      </c>
      <c r="AB12" s="4">
        <f t="shared" si="18"/>
        <v>20.186199999999999</v>
      </c>
      <c r="AC12" s="4">
        <f t="shared" si="18"/>
        <v>-2.27535</v>
      </c>
      <c r="AD12" s="4">
        <f t="shared" si="18"/>
        <v>1</v>
      </c>
      <c r="AE12" s="4">
        <f t="shared" si="18"/>
        <v>3</v>
      </c>
      <c r="AF12" s="4">
        <f t="shared" si="18"/>
        <v>1</v>
      </c>
      <c r="AG12" s="4">
        <f t="shared" si="18"/>
        <v>9</v>
      </c>
      <c r="AH12" s="4">
        <f t="shared" si="18"/>
        <v>1</v>
      </c>
      <c r="AI12" s="4">
        <f t="shared" si="18"/>
        <v>60.558599999999998</v>
      </c>
      <c r="AJ12" s="4">
        <f t="shared" si="19"/>
        <v>-2.27535</v>
      </c>
      <c r="AK12" s="4">
        <f t="shared" si="19"/>
        <v>-0.27400052350720955</v>
      </c>
      <c r="AL12" s="5">
        <f t="shared" si="19"/>
        <v>0.11733846714739232</v>
      </c>
      <c r="AM12" s="4">
        <f t="shared" si="19"/>
        <v>7.5076286882224896E-2</v>
      </c>
      <c r="AN12" s="4">
        <f t="shared" si="19"/>
        <v>1.3768315872499668E-2</v>
      </c>
      <c r="AO12" s="3">
        <f>-AK12*$H$1+SQRT(1-$H$1*$H$1)*AL12</f>
        <v>0.12143527367983034</v>
      </c>
      <c r="AP12" s="3">
        <f>AO12/AD12</f>
        <v>0.12143527367983034</v>
      </c>
      <c r="AQ12">
        <f>AP12*AO12</f>
        <v>1.4746525693695296E-2</v>
      </c>
    </row>
    <row r="13" spans="1:43" x14ac:dyDescent="0.3">
      <c r="A13">
        <v>9</v>
      </c>
      <c r="B13">
        <f t="shared" si="22"/>
        <v>20.186199999999999</v>
      </c>
      <c r="C13">
        <f t="shared" si="22"/>
        <v>-2.27535</v>
      </c>
      <c r="D13">
        <f t="shared" si="23"/>
        <v>20.186199999999999</v>
      </c>
      <c r="E13">
        <f t="shared" si="23"/>
        <v>-2.27535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60.558599999999998</v>
      </c>
      <c r="L13">
        <f t="shared" si="5"/>
        <v>20.186199999999999</v>
      </c>
      <c r="M13">
        <f t="shared" si="6"/>
        <v>-6.8260500000000004</v>
      </c>
      <c r="N13">
        <f t="shared" si="7"/>
        <v>-2.27535</v>
      </c>
      <c r="O13">
        <f t="shared" si="8"/>
        <v>-0.27400052350720955</v>
      </c>
      <c r="P13">
        <f t="shared" si="9"/>
        <v>0.11733846714739232</v>
      </c>
      <c r="Q13">
        <f t="shared" si="10"/>
        <v>7.5076286882224896E-2</v>
      </c>
      <c r="R13">
        <f t="shared" si="10"/>
        <v>1.3768315872499668E-2</v>
      </c>
    </row>
    <row r="18" spans="2:3" x14ac:dyDescent="0.3">
      <c r="B18">
        <v>-3.32918</v>
      </c>
      <c r="C18">
        <v>-2.56027</v>
      </c>
    </row>
    <row r="19" spans="2:3" x14ac:dyDescent="0.3">
      <c r="B19">
        <v>-3.6115400000000002</v>
      </c>
      <c r="C19">
        <v>-0.78251700000000002</v>
      </c>
    </row>
    <row r="20" spans="2:3" x14ac:dyDescent="0.3">
      <c r="B20">
        <v>-0.94554800000000006</v>
      </c>
      <c r="C20">
        <v>-0.42925799999999997</v>
      </c>
    </row>
    <row r="21" spans="2:3" x14ac:dyDescent="0.3">
      <c r="B21">
        <v>4.2744600000000004</v>
      </c>
      <c r="C21">
        <v>-1.24037</v>
      </c>
    </row>
    <row r="22" spans="2:3" x14ac:dyDescent="0.3">
      <c r="B22">
        <v>4.1656000000000004</v>
      </c>
      <c r="C22">
        <v>-2.92753</v>
      </c>
    </row>
    <row r="23" spans="2:3" x14ac:dyDescent="0.3">
      <c r="B23">
        <v>12.6648</v>
      </c>
      <c r="C23">
        <v>-1.0315700000000001</v>
      </c>
    </row>
    <row r="24" spans="2:3" x14ac:dyDescent="0.3">
      <c r="B24">
        <v>6.9042500000000002</v>
      </c>
      <c r="C24">
        <v>9.4394299999999998</v>
      </c>
    </row>
    <row r="25" spans="2:3" x14ac:dyDescent="0.3">
      <c r="B25">
        <v>12.970800000000001</v>
      </c>
      <c r="C25">
        <v>-2.52955</v>
      </c>
    </row>
    <row r="26" spans="2:3" x14ac:dyDescent="0.3">
      <c r="B26">
        <v>20.3977</v>
      </c>
      <c r="C26">
        <v>-0.47792600000000002</v>
      </c>
    </row>
    <row r="27" spans="2:3" x14ac:dyDescent="0.3">
      <c r="B27">
        <v>20.186199999999999</v>
      </c>
      <c r="C27">
        <v>-2.27535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opLeftCell="F1" zoomScaleNormal="100" workbookViewId="0">
      <selection activeCell="H2" sqref="H2"/>
    </sheetView>
  </sheetViews>
  <sheetFormatPr baseColWidth="10" defaultRowHeight="14.4" x14ac:dyDescent="0.3"/>
  <sheetData>
    <row r="1" spans="1:43" x14ac:dyDescent="0.3">
      <c r="G1" t="s">
        <v>1</v>
      </c>
      <c r="H1">
        <v>-5.0000000000000001E-3</v>
      </c>
      <c r="N1" t="s">
        <v>2</v>
      </c>
      <c r="P1" t="s">
        <v>3</v>
      </c>
      <c r="Q1">
        <f>SQRT(Q2)</f>
        <v>0.26687726168427056</v>
      </c>
      <c r="R1">
        <f>SQRT(R2)</f>
        <v>0.45786563448378798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0.28054497320500266</v>
      </c>
      <c r="K2" t="s">
        <v>6</v>
      </c>
      <c r="N2">
        <f>SQRT(Q2+R2)</f>
        <v>0.52996642539441718</v>
      </c>
      <c r="P2" t="s">
        <v>7</v>
      </c>
      <c r="Q2">
        <f>Q3/($F3-5)</f>
        <v>7.122347280409462E-2</v>
      </c>
      <c r="R2">
        <f>R3/($F3-5)</f>
        <v>0.20964093924124175</v>
      </c>
      <c r="S2">
        <f>F3</f>
        <v>8</v>
      </c>
      <c r="T2">
        <v>0</v>
      </c>
      <c r="U2">
        <f>S4</f>
        <v>12</v>
      </c>
      <c r="V2">
        <f>-H1*H3</f>
        <v>0.02</v>
      </c>
      <c r="X2">
        <f>D3</f>
        <v>65.703779999999995</v>
      </c>
    </row>
    <row r="3" spans="1:43" x14ac:dyDescent="0.3">
      <c r="B3" t="s">
        <v>0</v>
      </c>
      <c r="D3">
        <f>SUM(D5:D14)</f>
        <v>65.703779999999995</v>
      </c>
      <c r="E3">
        <f t="shared" ref="E3:R3" si="0">SUM(E5:E13)</f>
        <v>-16.762903999999999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178.30059</v>
      </c>
      <c r="L3">
        <f t="shared" si="0"/>
        <v>32.781129999999997</v>
      </c>
      <c r="M3">
        <f t="shared" si="0"/>
        <v>-26.875590000000003</v>
      </c>
      <c r="N3">
        <f t="shared" si="0"/>
        <v>-11.688519999999999</v>
      </c>
      <c r="O3">
        <f t="shared" si="0"/>
        <v>-1.1712852909795402E-14</v>
      </c>
      <c r="P3">
        <f t="shared" si="0"/>
        <v>-1.8873791418627661E-15</v>
      </c>
      <c r="Q3">
        <f t="shared" si="0"/>
        <v>0.21367041841228387</v>
      </c>
      <c r="R3">
        <f t="shared" si="0"/>
        <v>0.62892281772372527</v>
      </c>
      <c r="S3">
        <v>0</v>
      </c>
      <c r="T3">
        <f>S2</f>
        <v>8</v>
      </c>
      <c r="U3">
        <f>H1*G3</f>
        <v>-0.06</v>
      </c>
      <c r="V3">
        <f>T5</f>
        <v>4</v>
      </c>
      <c r="X3">
        <f>E3</f>
        <v>-16.762903999999999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-0.06</v>
      </c>
      <c r="U4">
        <f>I3*(1+H1^2)</f>
        <v>28.000699999999998</v>
      </c>
      <c r="V4">
        <v>0</v>
      </c>
      <c r="X4">
        <f>K3+M3*$H$1</f>
        <v>178.43496794999999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0" si="2">B18</f>
        <v>-3.59938</v>
      </c>
      <c r="C5">
        <f t="shared" si="2"/>
        <v>-2.4809899999999998</v>
      </c>
      <c r="D5">
        <f>IF($F5,B6)</f>
        <v>-3.7068300000000001</v>
      </c>
      <c r="E5">
        <f>IF($F5,C5)</f>
        <v>-2.4809899999999998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-3.7068300000000001</v>
      </c>
      <c r="M5">
        <f t="shared" ref="M5:M13" si="6">G5*E5</f>
        <v>0</v>
      </c>
      <c r="N5">
        <f t="shared" ref="N5:N13" si="7">H5*E5</f>
        <v>-2.4809899999999998</v>
      </c>
      <c r="O5">
        <f t="shared" ref="O5:O13" si="8">IF(F5,D5-$X$7-G5*$X$9+$H$1*H5*$X$10,0)</f>
        <v>4.7069030961726065E-2</v>
      </c>
      <c r="P5">
        <f t="shared" ref="P5:P13" si="9">IF(F5,E5-$X$8-H5*$X$10-$H$1*$X$9*G5,0)</f>
        <v>0.38139409234519128</v>
      </c>
      <c r="Q5">
        <f t="shared" ref="Q5:R13" si="10">O5^2</f>
        <v>2.2154936756759269E-3</v>
      </c>
      <c r="R5">
        <f t="shared" si="10"/>
        <v>0.14546145367581229</v>
      </c>
      <c r="S5">
        <f>-T5*H1</f>
        <v>0.02</v>
      </c>
      <c r="T5">
        <f>H3</f>
        <v>4</v>
      </c>
      <c r="U5">
        <v>0</v>
      </c>
      <c r="V5">
        <f>J3*(1+H1^2)</f>
        <v>4.0000999999999998</v>
      </c>
      <c r="X5">
        <f>N3-$H$1*L3</f>
        <v>-11.524614349999998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-3.7068300000000001</v>
      </c>
      <c r="AC5" s="4">
        <f t="shared" si="11"/>
        <v>-2.4809899999999998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-2.4809899999999998</v>
      </c>
      <c r="AK5" s="4">
        <f t="shared" si="12"/>
        <v>4.7069030961726065E-2</v>
      </c>
      <c r="AL5" s="4">
        <f t="shared" si="12"/>
        <v>0.38139409234519128</v>
      </c>
      <c r="AM5" s="4">
        <f t="shared" si="12"/>
        <v>2.2154936756759269E-3</v>
      </c>
      <c r="AN5" s="4">
        <f t="shared" si="12"/>
        <v>0.14546145367581229</v>
      </c>
      <c r="AO5" s="3">
        <f>-AK5*$H$1+SQRT(1-$H$1*$H$1)*AL5</f>
        <v>0.38162467004404876</v>
      </c>
      <c r="AP5" s="3">
        <f t="shared" ref="AP5:AP10" si="13">AO5/AD5</f>
        <v>0.38162467004404876</v>
      </c>
      <c r="AQ5">
        <f>AP5*AO5</f>
        <v>0.14563738878622909</v>
      </c>
    </row>
    <row r="6" spans="1:43" x14ac:dyDescent="0.3">
      <c r="A6">
        <v>2</v>
      </c>
      <c r="B6">
        <f t="shared" si="2"/>
        <v>-3.7068300000000001</v>
      </c>
      <c r="C6">
        <f t="shared" si="2"/>
        <v>-0.74297400000000002</v>
      </c>
      <c r="D6">
        <f>IF($F6,B5)</f>
        <v>-3.59938</v>
      </c>
      <c r="E6">
        <f>IF($F6,C6)</f>
        <v>-0.74297400000000002</v>
      </c>
      <c r="F6">
        <v>1</v>
      </c>
      <c r="G6">
        <v>0</v>
      </c>
      <c r="H6">
        <v>0</v>
      </c>
      <c r="I6">
        <f t="shared" si="3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0.14625068317042089</v>
      </c>
      <c r="P6">
        <f t="shared" si="9"/>
        <v>0.46574053408414762</v>
      </c>
      <c r="Q6">
        <f t="shared" si="10"/>
        <v>2.1389262327814833E-2</v>
      </c>
      <c r="R6">
        <f t="shared" si="10"/>
        <v>0.21691424508898707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-3.59938</v>
      </c>
      <c r="AC6" s="4">
        <f t="shared" si="11"/>
        <v>-0.74297400000000002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0.14625068317042089</v>
      </c>
      <c r="AL6" s="5">
        <f t="shared" si="12"/>
        <v>0.46574053408414762</v>
      </c>
      <c r="AM6" s="4">
        <f t="shared" si="12"/>
        <v>2.1389262327814833E-2</v>
      </c>
      <c r="AN6" s="4">
        <f t="shared" si="12"/>
        <v>0.21691424508898707</v>
      </c>
      <c r="AO6" s="3">
        <f t="shared" ref="AO6" si="14">-AK6*$H$1+SQRT(1-$H$1*$H$1)*AL6</f>
        <v>0.46646596570693721</v>
      </c>
      <c r="AP6" s="3">
        <f t="shared" si="13"/>
        <v>0.46646596570693721</v>
      </c>
      <c r="AQ6">
        <f t="shared" ref="AQ6:AQ10" si="15">AP6*AO6</f>
        <v>0.21759049716290552</v>
      </c>
    </row>
    <row r="7" spans="1:43" x14ac:dyDescent="0.3">
      <c r="A7">
        <v>3</v>
      </c>
      <c r="B7">
        <f t="shared" si="2"/>
        <v>-1.0450200000000001</v>
      </c>
      <c r="C7">
        <f t="shared" si="2"/>
        <v>-0.40656599999999998</v>
      </c>
      <c r="D7">
        <f t="shared" ref="D7:E7" si="16">IF($F7,B7,0)</f>
        <v>0</v>
      </c>
      <c r="E7">
        <f t="shared" si="16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0.34999750006249847</v>
      </c>
      <c r="T7">
        <v>-4.9998750031249176E-4</v>
      </c>
      <c r="U7">
        <v>-0.14999625009374767</v>
      </c>
      <c r="V7">
        <v>-1.249968750781231E-3</v>
      </c>
      <c r="W7" s="3" t="s">
        <v>8</v>
      </c>
      <c r="X7">
        <f t="array" ref="X7:X10">MMULT(S7:V10,X2:X5)</f>
        <v>-3.7456306831704209</v>
      </c>
      <c r="Y7" s="4">
        <f>SUM(A8:A8)</f>
        <v>4</v>
      </c>
      <c r="Z7" s="4">
        <f t="shared" ref="Z7:AA12" si="17">G8</f>
        <v>1</v>
      </c>
      <c r="AA7" s="4">
        <f t="shared" si="17"/>
        <v>0</v>
      </c>
      <c r="AB7" s="4">
        <f t="shared" ref="AB7:AI12" si="18">SUM(D8:D8)</f>
        <v>4.0712299999999999</v>
      </c>
      <c r="AC7" s="4">
        <f t="shared" si="18"/>
        <v>-1.3736299999999999</v>
      </c>
      <c r="AD7" s="4">
        <f t="shared" si="18"/>
        <v>1</v>
      </c>
      <c r="AE7" s="4">
        <f t="shared" si="18"/>
        <v>1</v>
      </c>
      <c r="AF7" s="4">
        <f t="shared" si="18"/>
        <v>0</v>
      </c>
      <c r="AG7" s="4">
        <f t="shared" si="18"/>
        <v>1</v>
      </c>
      <c r="AH7" s="4">
        <f t="shared" si="18"/>
        <v>0</v>
      </c>
      <c r="AI7" s="4">
        <f t="shared" si="18"/>
        <v>4.0712299999999999</v>
      </c>
      <c r="AJ7" s="4">
        <f t="shared" ref="AJ7:AN12" si="19">SUM(N8:N8)</f>
        <v>0</v>
      </c>
      <c r="AK7" s="4">
        <f t="shared" si="19"/>
        <v>-0.15829755487362984</v>
      </c>
      <c r="AL7" s="5">
        <f t="shared" si="19"/>
        <v>-0.12503967472563202</v>
      </c>
      <c r="AM7" s="4">
        <f t="shared" si="19"/>
        <v>2.5058115878969851E-2</v>
      </c>
      <c r="AN7" s="4">
        <f t="shared" si="19"/>
        <v>1.5634920255491857E-2</v>
      </c>
      <c r="AO7" s="3">
        <f>-AK7*$H$1+SQRT(1-$H$1*$H$1)*AL7</f>
        <v>-0.12582959949429726</v>
      </c>
      <c r="AP7" s="3">
        <f t="shared" si="13"/>
        <v>-0.12582959949429726</v>
      </c>
      <c r="AQ7">
        <f t="shared" si="15"/>
        <v>1.5833088108895253E-2</v>
      </c>
    </row>
    <row r="8" spans="1:43" x14ac:dyDescent="0.3">
      <c r="A8">
        <v>4</v>
      </c>
      <c r="B8">
        <f t="shared" si="2"/>
        <v>4.0712299999999999</v>
      </c>
      <c r="C8">
        <f t="shared" si="2"/>
        <v>-1.3736299999999999</v>
      </c>
      <c r="D8">
        <f t="shared" ref="D8:D10" si="20">IF($F8,B8)</f>
        <v>4.0712299999999999</v>
      </c>
      <c r="E8">
        <f>IF($F8,C8)</f>
        <v>-1.3736299999999999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4.0712299999999999</v>
      </c>
      <c r="L8">
        <f t="shared" si="5"/>
        <v>0</v>
      </c>
      <c r="M8">
        <f t="shared" si="6"/>
        <v>-1.3736299999999999</v>
      </c>
      <c r="N8">
        <f t="shared" si="7"/>
        <v>0</v>
      </c>
      <c r="O8">
        <f t="shared" si="8"/>
        <v>-0.15829755487362984</v>
      </c>
      <c r="P8">
        <f t="shared" si="9"/>
        <v>-0.12503967472563202</v>
      </c>
      <c r="Q8">
        <f t="shared" si="10"/>
        <v>2.5058115878969851E-2</v>
      </c>
      <c r="R8">
        <f t="shared" si="10"/>
        <v>1.5634920255491857E-2</v>
      </c>
      <c r="S8">
        <v>-4.9998750031249198E-4</v>
      </c>
      <c r="T8">
        <v>0.25000249993750157</v>
      </c>
      <c r="U8">
        <v>7.4998125046873824E-4</v>
      </c>
      <c r="V8">
        <v>-0.24999375015624611</v>
      </c>
      <c r="W8" s="3" t="s">
        <v>9</v>
      </c>
      <c r="X8">
        <v>-1.2087145340841476</v>
      </c>
      <c r="Y8" s="4">
        <f>SUM(A9:A9)</f>
        <v>5</v>
      </c>
      <c r="Z8" s="4">
        <f t="shared" si="17"/>
        <v>1</v>
      </c>
      <c r="AA8" s="4">
        <f t="shared" si="17"/>
        <v>1</v>
      </c>
      <c r="AB8" s="4">
        <f t="shared" si="18"/>
        <v>3.9421599999999999</v>
      </c>
      <c r="AC8" s="4">
        <f t="shared" si="18"/>
        <v>-3.0585300000000002</v>
      </c>
      <c r="AD8" s="4">
        <f t="shared" si="18"/>
        <v>1</v>
      </c>
      <c r="AE8" s="4">
        <f t="shared" si="18"/>
        <v>1</v>
      </c>
      <c r="AF8" s="4">
        <f t="shared" si="18"/>
        <v>1</v>
      </c>
      <c r="AG8" s="4">
        <f t="shared" si="18"/>
        <v>1</v>
      </c>
      <c r="AH8" s="4">
        <f t="shared" si="18"/>
        <v>1</v>
      </c>
      <c r="AI8" s="4">
        <f t="shared" si="18"/>
        <v>3.9421599999999999</v>
      </c>
      <c r="AJ8" s="4">
        <f t="shared" si="19"/>
        <v>-3.0585300000000002</v>
      </c>
      <c r="AK8" s="4">
        <f t="shared" si="19"/>
        <v>-0.27909920708232422</v>
      </c>
      <c r="AL8" s="4">
        <f t="shared" si="19"/>
        <v>-0.15627011646458885</v>
      </c>
      <c r="AM8" s="4">
        <f t="shared" si="19"/>
        <v>7.7896367393982091E-2</v>
      </c>
      <c r="AN8" s="4">
        <f t="shared" si="19"/>
        <v>2.4420349299856165E-2</v>
      </c>
      <c r="AO8" s="3">
        <f t="shared" ref="AO8:AO10" si="21">-AK8*$H$1+SQRT(1-$H$1*$H$1)*AL8</f>
        <v>-0.1576636591113359</v>
      </c>
      <c r="AP8" s="3">
        <f t="shared" si="13"/>
        <v>-0.1576636591113359</v>
      </c>
      <c r="AQ8">
        <f t="shared" si="15"/>
        <v>2.4857829404375531E-2</v>
      </c>
    </row>
    <row r="9" spans="1:43" x14ac:dyDescent="0.3">
      <c r="A9">
        <v>5</v>
      </c>
      <c r="B9">
        <f t="shared" si="2"/>
        <v>3.9421599999999999</v>
      </c>
      <c r="C9">
        <f t="shared" si="2"/>
        <v>-3.0585300000000002</v>
      </c>
      <c r="D9">
        <f t="shared" si="20"/>
        <v>3.9421599999999999</v>
      </c>
      <c r="E9">
        <f>IF($F9,C9)</f>
        <v>-3.0585300000000002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3.9421599999999999</v>
      </c>
      <c r="L9">
        <f t="shared" si="5"/>
        <v>3.9421599999999999</v>
      </c>
      <c r="M9">
        <f t="shared" si="6"/>
        <v>-3.0585300000000002</v>
      </c>
      <c r="N9">
        <f t="shared" si="7"/>
        <v>-3.0585300000000002</v>
      </c>
      <c r="O9">
        <f t="shared" si="8"/>
        <v>-0.27909920708232422</v>
      </c>
      <c r="P9">
        <f t="shared" si="9"/>
        <v>-0.15627011646458885</v>
      </c>
      <c r="Q9">
        <f t="shared" si="10"/>
        <v>7.7896367393982091E-2</v>
      </c>
      <c r="R9">
        <f t="shared" si="10"/>
        <v>2.4420349299856165E-2</v>
      </c>
      <c r="S9">
        <v>-0.14999625009374767</v>
      </c>
      <c r="T9">
        <v>7.4998125046873813E-4</v>
      </c>
      <c r="U9">
        <v>9.9997500062498454E-2</v>
      </c>
      <c r="V9">
        <v>2.6019551145832603E-19</v>
      </c>
      <c r="W9" s="3" t="s">
        <v>26</v>
      </c>
      <c r="X9">
        <v>7.9751582380440507</v>
      </c>
      <c r="Y9" s="4">
        <f>SUM(A10:A10)</f>
        <v>6</v>
      </c>
      <c r="Z9" s="4">
        <f t="shared" si="17"/>
        <v>2</v>
      </c>
      <c r="AA9" s="4">
        <f t="shared" si="17"/>
        <v>0</v>
      </c>
      <c r="AB9" s="4">
        <f t="shared" si="18"/>
        <v>12.2315</v>
      </c>
      <c r="AC9" s="4">
        <f t="shared" si="18"/>
        <v>-1.6931499999999999</v>
      </c>
      <c r="AD9" s="4">
        <f t="shared" si="18"/>
        <v>1</v>
      </c>
      <c r="AE9" s="4">
        <f t="shared" si="18"/>
        <v>2</v>
      </c>
      <c r="AF9" s="4">
        <f t="shared" si="18"/>
        <v>0</v>
      </c>
      <c r="AG9" s="4">
        <f t="shared" si="18"/>
        <v>4</v>
      </c>
      <c r="AH9" s="4">
        <f t="shared" si="18"/>
        <v>0</v>
      </c>
      <c r="AI9" s="4">
        <f t="shared" si="18"/>
        <v>24.463000000000001</v>
      </c>
      <c r="AJ9" s="4">
        <f t="shared" si="19"/>
        <v>0</v>
      </c>
      <c r="AK9" s="4">
        <f t="shared" si="19"/>
        <v>2.6814207082320962E-2</v>
      </c>
      <c r="AL9" s="5">
        <f t="shared" si="19"/>
        <v>-0.40468388353541179</v>
      </c>
      <c r="AM9" s="4">
        <f t="shared" si="19"/>
        <v>7.1900170145359165E-4</v>
      </c>
      <c r="AN9" s="4">
        <f t="shared" si="19"/>
        <v>0.16376904559330274</v>
      </c>
      <c r="AO9" s="3">
        <f t="shared" si="21"/>
        <v>-0.40454475391983963</v>
      </c>
      <c r="AP9" s="3">
        <f t="shared" si="13"/>
        <v>-0.40454475391983963</v>
      </c>
      <c r="AQ9">
        <f t="shared" si="15"/>
        <v>0.16365645792406361</v>
      </c>
    </row>
    <row r="10" spans="1:43" x14ac:dyDescent="0.3">
      <c r="A10">
        <v>6</v>
      </c>
      <c r="B10">
        <f t="shared" si="2"/>
        <v>12.2315</v>
      </c>
      <c r="C10">
        <f t="shared" si="2"/>
        <v>-1.6931499999999999</v>
      </c>
      <c r="D10">
        <f t="shared" si="20"/>
        <v>12.2315</v>
      </c>
      <c r="E10">
        <f>IF($F10,C10)</f>
        <v>-1.6931499999999999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24.463000000000001</v>
      </c>
      <c r="L10">
        <f t="shared" si="5"/>
        <v>0</v>
      </c>
      <c r="M10">
        <f t="shared" si="6"/>
        <v>-3.3862999999999999</v>
      </c>
      <c r="N10">
        <f t="shared" si="7"/>
        <v>0</v>
      </c>
      <c r="O10">
        <f t="shared" si="8"/>
        <v>2.6814207082320962E-2</v>
      </c>
      <c r="P10">
        <f t="shared" si="9"/>
        <v>-0.40468388353541179</v>
      </c>
      <c r="Q10">
        <f t="shared" si="10"/>
        <v>7.1900170145359165E-4</v>
      </c>
      <c r="R10">
        <f t="shared" si="10"/>
        <v>0.16376904559330274</v>
      </c>
      <c r="S10">
        <v>-1.249968750781231E-3</v>
      </c>
      <c r="T10">
        <v>-0.24999375015624609</v>
      </c>
      <c r="U10">
        <v>2.1683501362176036E-19</v>
      </c>
      <c r="V10">
        <v>0.49998750031249223</v>
      </c>
      <c r="W10" s="3" t="s">
        <v>27</v>
      </c>
      <c r="X10">
        <v>-1.6536695582610434</v>
      </c>
      <c r="Y10">
        <v>7</v>
      </c>
      <c r="Z10" s="4">
        <f t="shared" si="17"/>
        <v>2</v>
      </c>
      <c r="AA10" s="4">
        <f t="shared" si="17"/>
        <v>1</v>
      </c>
      <c r="AB10" s="4">
        <f t="shared" si="18"/>
        <v>12.4711</v>
      </c>
      <c r="AC10" s="4">
        <f t="shared" si="18"/>
        <v>-3.1837599999999999</v>
      </c>
      <c r="AD10" s="4">
        <f t="shared" si="18"/>
        <v>1</v>
      </c>
      <c r="AE10" s="4">
        <f t="shared" si="18"/>
        <v>2</v>
      </c>
      <c r="AF10" s="4">
        <f t="shared" si="18"/>
        <v>1</v>
      </c>
      <c r="AG10" s="4">
        <f t="shared" si="18"/>
        <v>4</v>
      </c>
      <c r="AH10" s="4">
        <f t="shared" si="18"/>
        <v>1</v>
      </c>
      <c r="AI10" s="4">
        <f t="shared" si="18"/>
        <v>24.9422</v>
      </c>
      <c r="AJ10" s="4">
        <f t="shared" si="19"/>
        <v>-3.1837599999999999</v>
      </c>
      <c r="AK10" s="4">
        <f t="shared" si="19"/>
        <v>0.27468255487362553</v>
      </c>
      <c r="AL10" s="5">
        <f t="shared" si="19"/>
        <v>-0.24162432527436833</v>
      </c>
      <c r="AM10" s="4">
        <f t="shared" si="19"/>
        <v>7.5450505951902294E-2</v>
      </c>
      <c r="AN10" s="4">
        <f t="shared" si="19"/>
        <v>5.8382314564293755E-2</v>
      </c>
      <c r="AO10" s="3">
        <f t="shared" si="21"/>
        <v>-0.24024789217705714</v>
      </c>
      <c r="AP10" s="3">
        <f t="shared" si="13"/>
        <v>-0.24024789217705714</v>
      </c>
      <c r="AQ10">
        <f t="shared" si="15"/>
        <v>5.7719049695518873E-2</v>
      </c>
    </row>
    <row r="11" spans="1:43" x14ac:dyDescent="0.3">
      <c r="A11">
        <v>7</v>
      </c>
      <c r="B11">
        <f>B24</f>
        <v>12.4711</v>
      </c>
      <c r="C11">
        <f>C24</f>
        <v>-3.1837599999999999</v>
      </c>
      <c r="D11">
        <f>IF($F11,B11)</f>
        <v>12.4711</v>
      </c>
      <c r="E11">
        <f>IF($F11,C11)</f>
        <v>-3.1837599999999999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24.9422</v>
      </c>
      <c r="L11">
        <f t="shared" si="5"/>
        <v>12.4711</v>
      </c>
      <c r="M11">
        <f t="shared" si="6"/>
        <v>-6.3675199999999998</v>
      </c>
      <c r="N11">
        <f t="shared" si="7"/>
        <v>-3.1837599999999999</v>
      </c>
      <c r="O11">
        <f>IF(F11,D11-$X$7-G11*$X$9+$H$1*H11*$X$10,0)</f>
        <v>0.27468255487362553</v>
      </c>
      <c r="P11">
        <f t="shared" si="9"/>
        <v>-0.24162432527436833</v>
      </c>
      <c r="Q11">
        <f t="shared" si="10"/>
        <v>7.5450505951902294E-2</v>
      </c>
      <c r="R11">
        <f t="shared" si="10"/>
        <v>5.8382314564293755E-2</v>
      </c>
      <c r="Y11" s="4">
        <f>SUM(A12:A12)</f>
        <v>8</v>
      </c>
      <c r="Z11" s="4">
        <f t="shared" si="17"/>
        <v>3</v>
      </c>
      <c r="AA11" s="4">
        <f t="shared" si="17"/>
        <v>0</v>
      </c>
      <c r="AB11" s="4">
        <f t="shared" si="18"/>
        <v>20.2193</v>
      </c>
      <c r="AC11" s="4">
        <f t="shared" si="18"/>
        <v>-1.2646299999999999</v>
      </c>
      <c r="AD11" s="4">
        <f t="shared" si="18"/>
        <v>1</v>
      </c>
      <c r="AE11" s="4">
        <f t="shared" si="18"/>
        <v>3</v>
      </c>
      <c r="AF11" s="4">
        <f t="shared" si="18"/>
        <v>0</v>
      </c>
      <c r="AG11" s="4">
        <f t="shared" si="18"/>
        <v>9</v>
      </c>
      <c r="AH11" s="4">
        <f t="shared" si="18"/>
        <v>0</v>
      </c>
      <c r="AI11" s="4">
        <f t="shared" si="18"/>
        <v>60.657899999999998</v>
      </c>
      <c r="AJ11" s="4">
        <f t="shared" si="19"/>
        <v>0</v>
      </c>
      <c r="AK11" s="4">
        <f t="shared" si="19"/>
        <v>3.9455969038272087E-2</v>
      </c>
      <c r="AL11" s="4">
        <f t="shared" si="19"/>
        <v>6.3711907654808497E-2</v>
      </c>
      <c r="AM11" s="4">
        <f t="shared" si="19"/>
        <v>1.5567734927490857E-3</v>
      </c>
      <c r="AN11" s="4">
        <f t="shared" si="19"/>
        <v>4.0592071770148459E-3</v>
      </c>
      <c r="AO11" s="3">
        <f>-AK11*$H$1+SQRT(1-$H$1*$H$1)*AL11</f>
        <v>6.3908391096176603E-2</v>
      </c>
      <c r="AP11" s="3">
        <f>AO11/AD11</f>
        <v>6.3908391096176603E-2</v>
      </c>
      <c r="AQ11">
        <f>AP11*AO11</f>
        <v>4.0842824525018648E-3</v>
      </c>
    </row>
    <row r="12" spans="1:43" x14ac:dyDescent="0.3">
      <c r="A12">
        <v>8</v>
      </c>
      <c r="B12">
        <f t="shared" ref="B12:C13" si="22">B26</f>
        <v>20.2193</v>
      </c>
      <c r="C12">
        <f t="shared" si="22"/>
        <v>-1.2646299999999999</v>
      </c>
      <c r="D12">
        <f t="shared" ref="D12:E13" si="23">IF($F12,B12)</f>
        <v>20.2193</v>
      </c>
      <c r="E12">
        <f t="shared" si="23"/>
        <v>-1.2646299999999999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60.657899999999998</v>
      </c>
      <c r="L12">
        <f t="shared" si="5"/>
        <v>0</v>
      </c>
      <c r="M12">
        <f t="shared" si="6"/>
        <v>-3.7938899999999998</v>
      </c>
      <c r="N12">
        <f t="shared" si="7"/>
        <v>0</v>
      </c>
      <c r="O12">
        <f t="shared" si="8"/>
        <v>3.9455969038272087E-2</v>
      </c>
      <c r="P12">
        <f t="shared" si="9"/>
        <v>6.3711907654808497E-2</v>
      </c>
      <c r="Q12">
        <f t="shared" si="10"/>
        <v>1.5567734927490857E-3</v>
      </c>
      <c r="R12">
        <f t="shared" si="10"/>
        <v>4.0592071770148459E-3</v>
      </c>
      <c r="Y12" s="4">
        <f>SUM(A13:A13)</f>
        <v>9</v>
      </c>
      <c r="Z12" s="4">
        <f t="shared" si="17"/>
        <v>3</v>
      </c>
      <c r="AA12" s="4">
        <f t="shared" si="17"/>
        <v>1</v>
      </c>
      <c r="AB12" s="4">
        <f t="shared" si="18"/>
        <v>20.0747</v>
      </c>
      <c r="AC12" s="4">
        <f t="shared" si="18"/>
        <v>-2.9652400000000001</v>
      </c>
      <c r="AD12" s="4">
        <f t="shared" si="18"/>
        <v>1</v>
      </c>
      <c r="AE12" s="4">
        <f t="shared" si="18"/>
        <v>3</v>
      </c>
      <c r="AF12" s="4">
        <f t="shared" si="18"/>
        <v>1</v>
      </c>
      <c r="AG12" s="4">
        <f t="shared" si="18"/>
        <v>9</v>
      </c>
      <c r="AH12" s="4">
        <f t="shared" si="18"/>
        <v>1</v>
      </c>
      <c r="AI12" s="4">
        <f t="shared" si="18"/>
        <v>60.2241</v>
      </c>
      <c r="AJ12" s="4">
        <f t="shared" si="19"/>
        <v>-2.9652400000000001</v>
      </c>
      <c r="AK12" s="4">
        <f t="shared" si="19"/>
        <v>-9.6875683170423194E-2</v>
      </c>
      <c r="AL12" s="5">
        <f t="shared" si="19"/>
        <v>1.6771465915851769E-2</v>
      </c>
      <c r="AM12" s="4">
        <f t="shared" si="19"/>
        <v>9.3848979897362163E-3</v>
      </c>
      <c r="AN12" s="4">
        <f t="shared" si="19"/>
        <v>2.8128206896657761E-4</v>
      </c>
      <c r="AO12" s="3">
        <f>-AK12*$H$1+SQRT(1-$H$1*$H$1)*AL12</f>
        <v>1.6286877855365416E-2</v>
      </c>
      <c r="AP12" s="3">
        <f>AO12/AD12</f>
        <v>1.6286877855365416E-2</v>
      </c>
      <c r="AQ12">
        <f>AP12*AO12</f>
        <v>2.6526239027559238E-4</v>
      </c>
    </row>
    <row r="13" spans="1:43" x14ac:dyDescent="0.3">
      <c r="A13">
        <v>9</v>
      </c>
      <c r="B13">
        <f t="shared" si="22"/>
        <v>20.0747</v>
      </c>
      <c r="C13">
        <f t="shared" si="22"/>
        <v>-2.9652400000000001</v>
      </c>
      <c r="D13">
        <f t="shared" si="23"/>
        <v>20.0747</v>
      </c>
      <c r="E13">
        <f t="shared" si="23"/>
        <v>-2.9652400000000001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60.2241</v>
      </c>
      <c r="L13">
        <f t="shared" si="5"/>
        <v>20.0747</v>
      </c>
      <c r="M13">
        <f t="shared" si="6"/>
        <v>-8.8957200000000007</v>
      </c>
      <c r="N13">
        <f t="shared" si="7"/>
        <v>-2.9652400000000001</v>
      </c>
      <c r="O13">
        <f t="shared" si="8"/>
        <v>-9.6875683170423194E-2</v>
      </c>
      <c r="P13">
        <f t="shared" si="9"/>
        <v>1.6771465915851769E-2</v>
      </c>
      <c r="Q13">
        <f t="shared" si="10"/>
        <v>9.3848979897362163E-3</v>
      </c>
      <c r="R13">
        <f t="shared" si="10"/>
        <v>2.8128206896657761E-4</v>
      </c>
    </row>
    <row r="18" spans="2:3" x14ac:dyDescent="0.3">
      <c r="B18">
        <v>-3.59938</v>
      </c>
      <c r="C18">
        <v>-2.4809899999999998</v>
      </c>
    </row>
    <row r="19" spans="2:3" x14ac:dyDescent="0.3">
      <c r="B19">
        <v>-3.7068300000000001</v>
      </c>
      <c r="C19">
        <v>-0.74297400000000002</v>
      </c>
    </row>
    <row r="20" spans="2:3" x14ac:dyDescent="0.3">
      <c r="B20">
        <v>-1.0450200000000001</v>
      </c>
      <c r="C20">
        <v>-0.40656599999999998</v>
      </c>
    </row>
    <row r="21" spans="2:3" x14ac:dyDescent="0.3">
      <c r="B21">
        <v>4.0712299999999999</v>
      </c>
      <c r="C21">
        <v>-1.3736299999999999</v>
      </c>
    </row>
    <row r="22" spans="2:3" x14ac:dyDescent="0.3">
      <c r="B22">
        <v>3.9421599999999999</v>
      </c>
      <c r="C22">
        <v>-3.0585300000000002</v>
      </c>
    </row>
    <row r="23" spans="2:3" x14ac:dyDescent="0.3">
      <c r="B23">
        <v>12.2315</v>
      </c>
      <c r="C23">
        <v>-1.6931499999999999</v>
      </c>
    </row>
    <row r="24" spans="2:3" x14ac:dyDescent="0.3">
      <c r="B24">
        <v>12.4711</v>
      </c>
      <c r="C24">
        <v>-3.1837599999999999</v>
      </c>
    </row>
    <row r="25" spans="2:3" x14ac:dyDescent="0.3">
      <c r="B25">
        <v>7.6538500000000003</v>
      </c>
      <c r="C25">
        <v>8.7613900000000005</v>
      </c>
    </row>
    <row r="26" spans="2:3" x14ac:dyDescent="0.3">
      <c r="B26">
        <v>20.2193</v>
      </c>
      <c r="C26">
        <v>-1.2646299999999999</v>
      </c>
    </row>
    <row r="27" spans="2:3" x14ac:dyDescent="0.3">
      <c r="B27">
        <v>20.0747</v>
      </c>
      <c r="C27">
        <v>-2.9652400000000001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zoomScaleNormal="100" workbookViewId="0">
      <selection activeCell="N2" sqref="N2"/>
    </sheetView>
  </sheetViews>
  <sheetFormatPr baseColWidth="10" defaultRowHeight="14.4" x14ac:dyDescent="0.3"/>
  <sheetData>
    <row r="1" spans="1:43" x14ac:dyDescent="0.3">
      <c r="G1" t="s">
        <v>1</v>
      </c>
      <c r="H1">
        <v>5.8000000000000003E-2</v>
      </c>
      <c r="N1" t="s">
        <v>2</v>
      </c>
      <c r="P1" t="s">
        <v>3</v>
      </c>
      <c r="Q1">
        <f>SQRT(Q2)</f>
        <v>0.41630890221046152</v>
      </c>
      <c r="R1">
        <f>SQRT(R2)</f>
        <v>0.97677381867689195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0.60227924885793049</v>
      </c>
      <c r="K2" t="s">
        <v>6</v>
      </c>
      <c r="N2">
        <f>SQRT(Q2+R2)</f>
        <v>1.0617910316593926</v>
      </c>
      <c r="P2" t="s">
        <v>7</v>
      </c>
      <c r="Q2">
        <f>Q3/($F3-5)</f>
        <v>0.17331310205967962</v>
      </c>
      <c r="R2">
        <f>R3/($F3-5)</f>
        <v>0.95408709285263782</v>
      </c>
      <c r="S2">
        <f>F3</f>
        <v>8</v>
      </c>
      <c r="T2">
        <v>0</v>
      </c>
      <c r="U2">
        <f>S4</f>
        <v>12</v>
      </c>
      <c r="V2">
        <f>-H1*H3</f>
        <v>-0.23200000000000001</v>
      </c>
      <c r="X2">
        <f>D3</f>
        <v>66.828130000000002</v>
      </c>
    </row>
    <row r="3" spans="1:43" x14ac:dyDescent="0.3">
      <c r="B3" t="s">
        <v>0</v>
      </c>
      <c r="D3">
        <f>SUM(D5:D14)</f>
        <v>66.828130000000002</v>
      </c>
      <c r="E3">
        <f t="shared" ref="E3:R3" si="0">SUM(E5:E13)</f>
        <v>-11.194503999999998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179.57184000000001</v>
      </c>
      <c r="L3">
        <f t="shared" si="0"/>
        <v>33.425690000000003</v>
      </c>
      <c r="M3">
        <f t="shared" si="0"/>
        <v>-12.110652000000002</v>
      </c>
      <c r="N3">
        <f t="shared" si="0"/>
        <v>-8.0768950000000004</v>
      </c>
      <c r="O3">
        <f t="shared" si="0"/>
        <v>-1.5543122344752192E-14</v>
      </c>
      <c r="P3">
        <f t="shared" si="0"/>
        <v>0</v>
      </c>
      <c r="Q3">
        <f t="shared" si="0"/>
        <v>0.51993930617903883</v>
      </c>
      <c r="R3">
        <f t="shared" si="0"/>
        <v>2.8622612785579133</v>
      </c>
      <c r="S3">
        <v>0</v>
      </c>
      <c r="T3">
        <f>S2</f>
        <v>8</v>
      </c>
      <c r="U3">
        <f>H1*G3</f>
        <v>0.69600000000000006</v>
      </c>
      <c r="V3">
        <f>T5</f>
        <v>4</v>
      </c>
      <c r="X3">
        <f>E3</f>
        <v>-11.194503999999998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0.69600000000000006</v>
      </c>
      <c r="U4">
        <f>I3*(1+H1^2)</f>
        <v>28.094192</v>
      </c>
      <c r="V4">
        <v>0</v>
      </c>
      <c r="X4">
        <f>K3+M3*$H$1</f>
        <v>178.869422184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0" si="2">B18</f>
        <v>-3.4435899999999999</v>
      </c>
      <c r="C5">
        <f t="shared" si="2"/>
        <v>-2.5283799999999998</v>
      </c>
      <c r="D5">
        <f>IF($F5,B6)</f>
        <v>-3.6257199999999998</v>
      </c>
      <c r="E5">
        <f>IF($F5,C5)</f>
        <v>-2.5283799999999998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-3.6257199999999998</v>
      </c>
      <c r="M5">
        <f t="shared" ref="M5:M13" si="6">G5*E5</f>
        <v>0</v>
      </c>
      <c r="N5">
        <f t="shared" ref="N5:N13" si="7">H5*E5</f>
        <v>-2.5283799999999998</v>
      </c>
      <c r="O5">
        <f t="shared" ref="O5:O13" si="8">IF(F5,D5-$X$7-G5*$X$9+$H$1*H5*$X$10,0)</f>
        <v>-0.11493998795053806</v>
      </c>
      <c r="P5">
        <f t="shared" ref="P5:P13" si="9">IF(F5,E5-$X$8-H5*$X$10-$H$1*$X$9*G5,0)</f>
        <v>0.17914149569886995</v>
      </c>
      <c r="Q5">
        <f t="shared" ref="Q5:R13" si="10">O5^2</f>
        <v>1.3211200830069833E-2</v>
      </c>
      <c r="R5">
        <f t="shared" si="10"/>
        <v>3.2091675481228238E-2</v>
      </c>
      <c r="S5">
        <f>-T5*H1</f>
        <v>-0.23200000000000001</v>
      </c>
      <c r="T5">
        <f>H3</f>
        <v>4</v>
      </c>
      <c r="U5">
        <v>0</v>
      </c>
      <c r="V5">
        <f>J3*(1+H1^2)</f>
        <v>4.0134559999999997</v>
      </c>
      <c r="X5">
        <f>N3-$H$1*L3</f>
        <v>-10.015585020000001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-3.6257199999999998</v>
      </c>
      <c r="AC5" s="4">
        <f t="shared" si="11"/>
        <v>-2.5283799999999998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-2.5283799999999998</v>
      </c>
      <c r="AK5" s="4">
        <f t="shared" si="12"/>
        <v>-0.11493998795053806</v>
      </c>
      <c r="AL5" s="4">
        <f t="shared" si="12"/>
        <v>0.17914149569886995</v>
      </c>
      <c r="AM5" s="4">
        <f t="shared" si="12"/>
        <v>1.3211200830069833E-2</v>
      </c>
      <c r="AN5" s="4">
        <f t="shared" si="12"/>
        <v>3.2091675481228238E-2</v>
      </c>
      <c r="AO5" s="3">
        <f>-AK5*$H$1+SQRT(1-$H$1*$H$1)*AL5</f>
        <v>0.18550644517035481</v>
      </c>
      <c r="AP5" s="3">
        <f t="shared" ref="AP5:AP10" si="13">AO5/AD5</f>
        <v>0.18550644517035481</v>
      </c>
      <c r="AQ5">
        <f>AP5*AO5</f>
        <v>3.4412641199741856E-2</v>
      </c>
    </row>
    <row r="6" spans="1:43" x14ac:dyDescent="0.3">
      <c r="A6">
        <v>2</v>
      </c>
      <c r="B6">
        <f t="shared" si="2"/>
        <v>-3.6257199999999998</v>
      </c>
      <c r="C6">
        <f t="shared" si="2"/>
        <v>-0.78123799999999999</v>
      </c>
      <c r="D6">
        <f>IF($F6,B5)</f>
        <v>-3.4435899999999999</v>
      </c>
      <c r="E6">
        <f>IF($F6,C6)</f>
        <v>-0.78123799999999999</v>
      </c>
      <c r="F6">
        <v>1</v>
      </c>
      <c r="G6">
        <v>0</v>
      </c>
      <c r="H6">
        <v>0</v>
      </c>
      <c r="I6">
        <f t="shared" si="3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0.13887805372725781</v>
      </c>
      <c r="P6">
        <f t="shared" si="9"/>
        <v>0.69028277711618069</v>
      </c>
      <c r="Q6">
        <f t="shared" si="10"/>
        <v>1.9287113807071106E-2</v>
      </c>
      <c r="R6">
        <f t="shared" si="10"/>
        <v>0.47649031238322681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-3.4435899999999999</v>
      </c>
      <c r="AC6" s="4">
        <f t="shared" si="11"/>
        <v>-0.78123799999999999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0.13887805372725781</v>
      </c>
      <c r="AL6" s="5">
        <f t="shared" si="12"/>
        <v>0.69028277711618069</v>
      </c>
      <c r="AM6" s="4">
        <f t="shared" si="12"/>
        <v>1.9287113807071106E-2</v>
      </c>
      <c r="AN6" s="4">
        <f t="shared" si="12"/>
        <v>0.47649031238322681</v>
      </c>
      <c r="AO6" s="3">
        <f t="shared" ref="AO6" si="14">-AK6*$H$1+SQRT(1-$H$1*$H$1)*AL6</f>
        <v>0.68106581627525808</v>
      </c>
      <c r="AP6" s="3">
        <f t="shared" si="13"/>
        <v>0.68106581627525808</v>
      </c>
      <c r="AQ6">
        <f t="shared" ref="AQ6:AQ10" si="15">AP6*AO6</f>
        <v>0.46385064609868359</v>
      </c>
    </row>
    <row r="7" spans="1:43" x14ac:dyDescent="0.3">
      <c r="A7">
        <v>3</v>
      </c>
      <c r="B7">
        <f t="shared" si="2"/>
        <v>-0.93648399999999998</v>
      </c>
      <c r="C7">
        <f t="shared" si="2"/>
        <v>-0.41667799999999999</v>
      </c>
      <c r="D7">
        <f t="shared" ref="D7:E7" si="16">IF($F7,B7,0)</f>
        <v>0</v>
      </c>
      <c r="E7">
        <f t="shared" si="16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0.34966472785549413</v>
      </c>
      <c r="T7">
        <v>5.7805542156186595E-3</v>
      </c>
      <c r="U7">
        <v>-0.14949709178324116</v>
      </c>
      <c r="V7">
        <v>1.445138553904665E-2</v>
      </c>
      <c r="W7" s="3" t="s">
        <v>8</v>
      </c>
      <c r="X7">
        <f t="array" ref="X7:X10">MMULT(S7:V10,X2:X5)</f>
        <v>-3.5824680537272577</v>
      </c>
      <c r="Y7" s="4">
        <f>SUM(A8:A8)</f>
        <v>4</v>
      </c>
      <c r="Z7" s="4">
        <f t="shared" ref="Z7:AA12" si="17">G8</f>
        <v>1</v>
      </c>
      <c r="AA7" s="4">
        <f t="shared" si="17"/>
        <v>0</v>
      </c>
      <c r="AB7" s="4">
        <f t="shared" ref="AB7:AI12" si="18">SUM(D8:D8)</f>
        <v>4.22593</v>
      </c>
      <c r="AC7" s="4">
        <f t="shared" si="18"/>
        <v>-1.1831799999999999</v>
      </c>
      <c r="AD7" s="4">
        <f t="shared" si="18"/>
        <v>1</v>
      </c>
      <c r="AE7" s="4">
        <f t="shared" si="18"/>
        <v>1</v>
      </c>
      <c r="AF7" s="4">
        <f t="shared" si="18"/>
        <v>0</v>
      </c>
      <c r="AG7" s="4">
        <f t="shared" si="18"/>
        <v>1</v>
      </c>
      <c r="AH7" s="4">
        <f t="shared" si="18"/>
        <v>0</v>
      </c>
      <c r="AI7" s="4">
        <f t="shared" si="18"/>
        <v>4.22593</v>
      </c>
      <c r="AJ7" s="4">
        <f t="shared" ref="AJ7:AN12" si="19">SUM(N8:N8)</f>
        <v>0</v>
      </c>
      <c r="AK7" s="4">
        <f t="shared" si="19"/>
        <v>-0.1250288015316503</v>
      </c>
      <c r="AL7" s="5">
        <f t="shared" si="19"/>
        <v>-0.17179798048883593</v>
      </c>
      <c r="AM7" s="4">
        <f t="shared" si="19"/>
        <v>1.5632201212440799E-2</v>
      </c>
      <c r="AN7" s="4">
        <f t="shared" si="19"/>
        <v>2.9514546100042453E-2</v>
      </c>
      <c r="AO7" s="3">
        <f>-AK7*$H$1+SQRT(1-$H$1*$H$1)*AL7</f>
        <v>-0.1642571023683039</v>
      </c>
      <c r="AP7" s="3">
        <f t="shared" si="13"/>
        <v>-0.1642571023683039</v>
      </c>
      <c r="AQ7">
        <f t="shared" si="15"/>
        <v>2.6980395678431468E-2</v>
      </c>
    </row>
    <row r="8" spans="1:43" x14ac:dyDescent="0.3">
      <c r="A8">
        <v>4</v>
      </c>
      <c r="B8">
        <f t="shared" si="2"/>
        <v>4.22593</v>
      </c>
      <c r="C8">
        <f t="shared" si="2"/>
        <v>-1.1831799999999999</v>
      </c>
      <c r="D8">
        <f t="shared" ref="D8:D10" si="20">IF($F8,B8)</f>
        <v>4.22593</v>
      </c>
      <c r="E8">
        <f>IF($F8,C8)</f>
        <v>-1.1831799999999999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4.22593</v>
      </c>
      <c r="L8">
        <f t="shared" si="5"/>
        <v>0</v>
      </c>
      <c r="M8">
        <f t="shared" si="6"/>
        <v>-1.1831799999999999</v>
      </c>
      <c r="N8">
        <f t="shared" si="7"/>
        <v>0</v>
      </c>
      <c r="O8">
        <f t="shared" si="8"/>
        <v>-0.1250288015316503</v>
      </c>
      <c r="P8">
        <f t="shared" si="9"/>
        <v>-0.17179798048883593</v>
      </c>
      <c r="Q8">
        <f t="shared" si="10"/>
        <v>1.5632201212440799E-2</v>
      </c>
      <c r="R8">
        <f t="shared" si="10"/>
        <v>2.9514546100042453E-2</v>
      </c>
      <c r="S8">
        <v>5.7805542156186595E-3</v>
      </c>
      <c r="T8">
        <v>0.2503352721445059</v>
      </c>
      <c r="U8">
        <v>-8.6708313234279896E-3</v>
      </c>
      <c r="V8">
        <v>-0.24916181963873532</v>
      </c>
      <c r="W8" s="3" t="s">
        <v>9</v>
      </c>
      <c r="X8">
        <v>-1.4715207771161807</v>
      </c>
      <c r="Y8" s="4">
        <f>SUM(A9:A9)</f>
        <v>5</v>
      </c>
      <c r="Z8" s="4">
        <f t="shared" si="17"/>
        <v>1</v>
      </c>
      <c r="AA8" s="4">
        <f t="shared" si="17"/>
        <v>1</v>
      </c>
      <c r="AB8" s="4">
        <f t="shared" si="18"/>
        <v>4.1329099999999999</v>
      </c>
      <c r="AC8" s="4">
        <f t="shared" si="18"/>
        <v>-2.8689900000000002</v>
      </c>
      <c r="AD8" s="4">
        <f t="shared" si="18"/>
        <v>1</v>
      </c>
      <c r="AE8" s="4">
        <f t="shared" si="18"/>
        <v>1</v>
      </c>
      <c r="AF8" s="4">
        <f t="shared" si="18"/>
        <v>1</v>
      </c>
      <c r="AG8" s="4">
        <f t="shared" si="18"/>
        <v>1</v>
      </c>
      <c r="AH8" s="4">
        <f t="shared" si="18"/>
        <v>1</v>
      </c>
      <c r="AI8" s="4">
        <f t="shared" si="18"/>
        <v>4.1329099999999999</v>
      </c>
      <c r="AJ8" s="4">
        <f t="shared" si="19"/>
        <v>-2.8689900000000002</v>
      </c>
      <c r="AK8" s="4">
        <f t="shared" si="19"/>
        <v>-0.28973684320944637</v>
      </c>
      <c r="AL8" s="4">
        <f t="shared" si="19"/>
        <v>-0.62160726190614701</v>
      </c>
      <c r="AM8" s="4">
        <f t="shared" si="19"/>
        <v>8.3947438312975312E-2</v>
      </c>
      <c r="AN8" s="4">
        <f t="shared" si="19"/>
        <v>0.38639558805445723</v>
      </c>
      <c r="AO8" s="3">
        <f t="shared" ref="AO8:AO10" si="21">-AK8*$H$1+SQRT(1-$H$1*$H$1)*AL8</f>
        <v>-0.60375610080135844</v>
      </c>
      <c r="AP8" s="3">
        <f t="shared" si="13"/>
        <v>-0.60375610080135844</v>
      </c>
      <c r="AQ8">
        <f t="shared" si="15"/>
        <v>0.36452142925486009</v>
      </c>
    </row>
    <row r="9" spans="1:43" x14ac:dyDescent="0.3">
      <c r="A9">
        <v>5</v>
      </c>
      <c r="B9">
        <f t="shared" si="2"/>
        <v>4.1329099999999999</v>
      </c>
      <c r="C9">
        <f t="shared" si="2"/>
        <v>-2.8689900000000002</v>
      </c>
      <c r="D9">
        <f t="shared" si="20"/>
        <v>4.1329099999999999</v>
      </c>
      <c r="E9">
        <f>IF($F9,C9)</f>
        <v>-2.8689900000000002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4.1329099999999999</v>
      </c>
      <c r="L9">
        <f t="shared" si="5"/>
        <v>4.1329099999999999</v>
      </c>
      <c r="M9">
        <f t="shared" si="6"/>
        <v>-2.8689900000000002</v>
      </c>
      <c r="N9">
        <f t="shared" si="7"/>
        <v>-2.8689900000000002</v>
      </c>
      <c r="O9">
        <f t="shared" si="8"/>
        <v>-0.28973684320944637</v>
      </c>
      <c r="P9">
        <f t="shared" si="9"/>
        <v>-0.62160726190614701</v>
      </c>
      <c r="Q9">
        <f t="shared" si="10"/>
        <v>8.3947438312975312E-2</v>
      </c>
      <c r="R9">
        <f t="shared" si="10"/>
        <v>0.38639558805445723</v>
      </c>
      <c r="S9">
        <v>-0.14949709178324119</v>
      </c>
      <c r="T9">
        <v>-8.6708313234279896E-3</v>
      </c>
      <c r="U9">
        <v>9.9664727855494115E-2</v>
      </c>
      <c r="V9">
        <v>0</v>
      </c>
      <c r="W9" s="3" t="s">
        <v>26</v>
      </c>
      <c r="X9">
        <v>7.933426855258908</v>
      </c>
      <c r="Y9" s="4">
        <f>SUM(A10:A10)</f>
        <v>6</v>
      </c>
      <c r="Z9" s="4">
        <f t="shared" si="17"/>
        <v>2</v>
      </c>
      <c r="AA9" s="4">
        <f t="shared" si="17"/>
        <v>0</v>
      </c>
      <c r="AB9" s="4">
        <f t="shared" si="18"/>
        <v>12.552199999999999</v>
      </c>
      <c r="AC9" s="4">
        <f t="shared" si="18"/>
        <v>-0.95666600000000002</v>
      </c>
      <c r="AD9" s="4">
        <f t="shared" si="18"/>
        <v>1</v>
      </c>
      <c r="AE9" s="4">
        <f t="shared" si="18"/>
        <v>2</v>
      </c>
      <c r="AF9" s="4">
        <f t="shared" si="18"/>
        <v>0</v>
      </c>
      <c r="AG9" s="4">
        <f t="shared" si="18"/>
        <v>4</v>
      </c>
      <c r="AH9" s="4">
        <f t="shared" si="18"/>
        <v>0</v>
      </c>
      <c r="AI9" s="4">
        <f t="shared" si="18"/>
        <v>25.104399999999998</v>
      </c>
      <c r="AJ9" s="4">
        <f t="shared" si="19"/>
        <v>0</v>
      </c>
      <c r="AK9" s="4">
        <f t="shared" si="19"/>
        <v>0.26781434320944086</v>
      </c>
      <c r="AL9" s="5">
        <f t="shared" si="19"/>
        <v>-0.40542273809385276</v>
      </c>
      <c r="AM9" s="4">
        <f t="shared" si="19"/>
        <v>7.1724522428704182E-2</v>
      </c>
      <c r="AN9" s="4">
        <f t="shared" si="19"/>
        <v>0.16436759656351674</v>
      </c>
      <c r="AO9" s="3">
        <f t="shared" si="21"/>
        <v>-0.42027347449227476</v>
      </c>
      <c r="AP9" s="3">
        <f t="shared" si="13"/>
        <v>-0.42027347449227476</v>
      </c>
      <c r="AQ9">
        <f t="shared" si="15"/>
        <v>0.17662979336180873</v>
      </c>
    </row>
    <row r="10" spans="1:43" x14ac:dyDescent="0.3">
      <c r="A10">
        <v>6</v>
      </c>
      <c r="B10">
        <f t="shared" si="2"/>
        <v>12.552199999999999</v>
      </c>
      <c r="C10">
        <f t="shared" si="2"/>
        <v>-0.95666600000000002</v>
      </c>
      <c r="D10">
        <f t="shared" si="20"/>
        <v>12.552199999999999</v>
      </c>
      <c r="E10">
        <f>IF($F10,C10)</f>
        <v>-0.95666600000000002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25.104399999999998</v>
      </c>
      <c r="L10">
        <f t="shared" si="5"/>
        <v>0</v>
      </c>
      <c r="M10">
        <f t="shared" si="6"/>
        <v>-1.913332</v>
      </c>
      <c r="N10">
        <f t="shared" si="7"/>
        <v>0</v>
      </c>
      <c r="O10">
        <f t="shared" si="8"/>
        <v>0.26781434320944086</v>
      </c>
      <c r="P10">
        <f t="shared" si="9"/>
        <v>-0.40542273809385276</v>
      </c>
      <c r="Q10">
        <f t="shared" si="10"/>
        <v>7.1724522428704182E-2</v>
      </c>
      <c r="R10">
        <f t="shared" si="10"/>
        <v>0.16436759656351674</v>
      </c>
      <c r="S10">
        <v>1.445138553904665E-2</v>
      </c>
      <c r="T10">
        <v>-0.24916181963873529</v>
      </c>
      <c r="U10">
        <v>0</v>
      </c>
      <c r="V10">
        <v>0.49832363927747064</v>
      </c>
      <c r="W10" s="3" t="s">
        <v>27</v>
      </c>
      <c r="X10">
        <v>-1.2360007185826891</v>
      </c>
      <c r="Y10">
        <v>7</v>
      </c>
      <c r="Z10" s="4">
        <f t="shared" si="17"/>
        <v>2</v>
      </c>
      <c r="AA10" s="4">
        <f t="shared" si="17"/>
        <v>1</v>
      </c>
      <c r="AB10" s="4">
        <f t="shared" si="18"/>
        <v>12.8506</v>
      </c>
      <c r="AC10" s="4">
        <f t="shared" si="18"/>
        <v>-2.4830000000000001</v>
      </c>
      <c r="AD10" s="4">
        <f t="shared" si="18"/>
        <v>1</v>
      </c>
      <c r="AE10" s="4">
        <f t="shared" si="18"/>
        <v>2</v>
      </c>
      <c r="AF10" s="4">
        <f t="shared" si="18"/>
        <v>1</v>
      </c>
      <c r="AG10" s="4">
        <f t="shared" si="18"/>
        <v>4</v>
      </c>
      <c r="AH10" s="4">
        <f t="shared" si="18"/>
        <v>1</v>
      </c>
      <c r="AI10" s="4">
        <f t="shared" si="18"/>
        <v>25.7012</v>
      </c>
      <c r="AJ10" s="4">
        <f t="shared" si="19"/>
        <v>-2.4830000000000001</v>
      </c>
      <c r="AK10" s="4">
        <f t="shared" si="19"/>
        <v>0.49452630153164578</v>
      </c>
      <c r="AL10" s="5">
        <f t="shared" si="19"/>
        <v>-0.69575601951116373</v>
      </c>
      <c r="AM10" s="4">
        <f t="shared" si="19"/>
        <v>0.24455626290656826</v>
      </c>
      <c r="AN10" s="4">
        <f t="shared" si="19"/>
        <v>0.48407643868601885</v>
      </c>
      <c r="AO10" s="3">
        <f t="shared" si="21"/>
        <v>-0.72326729752625851</v>
      </c>
      <c r="AP10" s="3">
        <f t="shared" si="13"/>
        <v>-0.72326729752625851</v>
      </c>
      <c r="AQ10">
        <f t="shared" si="15"/>
        <v>0.52311558367093736</v>
      </c>
    </row>
    <row r="11" spans="1:43" x14ac:dyDescent="0.3">
      <c r="A11">
        <v>7</v>
      </c>
      <c r="B11">
        <f>B24</f>
        <v>12.8506</v>
      </c>
      <c r="C11">
        <f>C24</f>
        <v>-2.4830000000000001</v>
      </c>
      <c r="D11">
        <f>IF($F11,B11)</f>
        <v>12.8506</v>
      </c>
      <c r="E11">
        <f>IF($F11,C11)</f>
        <v>-2.4830000000000001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25.7012</v>
      </c>
      <c r="L11">
        <f t="shared" si="5"/>
        <v>12.8506</v>
      </c>
      <c r="M11">
        <f t="shared" si="6"/>
        <v>-4.9660000000000002</v>
      </c>
      <c r="N11">
        <f t="shared" si="7"/>
        <v>-2.4830000000000001</v>
      </c>
      <c r="O11">
        <f>IF(F11,D11-$X$7-G11*$X$9+$H$1*H11*$X$10,0)</f>
        <v>0.49452630153164578</v>
      </c>
      <c r="P11">
        <f t="shared" si="9"/>
        <v>-0.69575601951116373</v>
      </c>
      <c r="Q11">
        <f t="shared" si="10"/>
        <v>0.24455626290656826</v>
      </c>
      <c r="R11">
        <f t="shared" si="10"/>
        <v>0.48407643868601885</v>
      </c>
      <c r="Y11" s="4">
        <f>SUM(A12:A12)</f>
        <v>8</v>
      </c>
      <c r="Z11" s="4">
        <f t="shared" si="17"/>
        <v>3</v>
      </c>
      <c r="AA11" s="4">
        <f t="shared" si="17"/>
        <v>0</v>
      </c>
      <c r="AB11" s="4">
        <f t="shared" si="18"/>
        <v>20.067900000000002</v>
      </c>
      <c r="AC11" s="4">
        <f t="shared" si="18"/>
        <v>-0.19652500000000001</v>
      </c>
      <c r="AD11" s="4">
        <f t="shared" si="18"/>
        <v>1</v>
      </c>
      <c r="AE11" s="4">
        <f t="shared" si="18"/>
        <v>3</v>
      </c>
      <c r="AF11" s="4">
        <f t="shared" si="18"/>
        <v>0</v>
      </c>
      <c r="AG11" s="4">
        <f t="shared" si="18"/>
        <v>9</v>
      </c>
      <c r="AH11" s="4">
        <f t="shared" si="18"/>
        <v>0</v>
      </c>
      <c r="AI11" s="4">
        <f t="shared" si="18"/>
        <v>60.203700000000005</v>
      </c>
      <c r="AJ11" s="4">
        <f t="shared" si="19"/>
        <v>0</v>
      </c>
      <c r="AK11" s="4">
        <f t="shared" si="19"/>
        <v>-0.14991251204946465</v>
      </c>
      <c r="AL11" s="4">
        <f t="shared" si="19"/>
        <v>-0.10542049569886958</v>
      </c>
      <c r="AM11" s="4">
        <f t="shared" si="19"/>
        <v>2.2473761268980885E-2</v>
      </c>
      <c r="AN11" s="4">
        <f t="shared" si="19"/>
        <v>1.1113480913395379E-2</v>
      </c>
      <c r="AO11" s="3">
        <f>-AK11*$H$1+SQRT(1-$H$1*$H$1)*AL11</f>
        <v>-9.6548103351053002E-2</v>
      </c>
      <c r="AP11" s="3">
        <f>AO11/AD11</f>
        <v>-9.6548103351053002E-2</v>
      </c>
      <c r="AQ11">
        <f>AP11*AO11</f>
        <v>9.321536260685612E-3</v>
      </c>
    </row>
    <row r="12" spans="1:43" x14ac:dyDescent="0.3">
      <c r="A12">
        <v>8</v>
      </c>
      <c r="B12">
        <f t="shared" ref="B12:C13" si="22">B26</f>
        <v>20.067900000000002</v>
      </c>
      <c r="C12">
        <f t="shared" si="22"/>
        <v>-0.19652500000000001</v>
      </c>
      <c r="D12">
        <f t="shared" ref="D12:E13" si="23">IF($F12,B12)</f>
        <v>20.067900000000002</v>
      </c>
      <c r="E12">
        <f t="shared" si="23"/>
        <v>-0.19652500000000001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60.203700000000005</v>
      </c>
      <c r="L12">
        <f t="shared" si="5"/>
        <v>0</v>
      </c>
      <c r="M12">
        <f t="shared" si="6"/>
        <v>-0.58957499999999996</v>
      </c>
      <c r="N12">
        <f t="shared" si="7"/>
        <v>0</v>
      </c>
      <c r="O12">
        <f t="shared" si="8"/>
        <v>-0.14991251204946465</v>
      </c>
      <c r="P12">
        <f t="shared" si="9"/>
        <v>-0.10542049569886958</v>
      </c>
      <c r="Q12">
        <f t="shared" si="10"/>
        <v>2.2473761268980885E-2</v>
      </c>
      <c r="R12">
        <f t="shared" si="10"/>
        <v>1.1113480913395379E-2</v>
      </c>
      <c r="Y12" s="4">
        <f>SUM(A13:A13)</f>
        <v>9</v>
      </c>
      <c r="Z12" s="4">
        <f t="shared" si="17"/>
        <v>3</v>
      </c>
      <c r="AA12" s="4">
        <f t="shared" si="17"/>
        <v>1</v>
      </c>
      <c r="AB12" s="4">
        <f t="shared" si="18"/>
        <v>20.067900000000002</v>
      </c>
      <c r="AC12" s="4">
        <f t="shared" si="18"/>
        <v>-0.19652500000000001</v>
      </c>
      <c r="AD12" s="4">
        <f t="shared" si="18"/>
        <v>1</v>
      </c>
      <c r="AE12" s="4">
        <f t="shared" si="18"/>
        <v>3</v>
      </c>
      <c r="AF12" s="4">
        <f t="shared" si="18"/>
        <v>1</v>
      </c>
      <c r="AG12" s="4">
        <f t="shared" si="18"/>
        <v>9</v>
      </c>
      <c r="AH12" s="4">
        <f t="shared" si="18"/>
        <v>1</v>
      </c>
      <c r="AI12" s="4">
        <f t="shared" si="18"/>
        <v>60.203700000000005</v>
      </c>
      <c r="AJ12" s="4">
        <f t="shared" si="19"/>
        <v>-0.19652500000000001</v>
      </c>
      <c r="AK12" s="4">
        <f t="shared" si="19"/>
        <v>-0.22160055372726062</v>
      </c>
      <c r="AL12" s="5">
        <f t="shared" si="19"/>
        <v>1.1305802228838198</v>
      </c>
      <c r="AM12" s="4">
        <f t="shared" si="19"/>
        <v>4.9106805412228519E-2</v>
      </c>
      <c r="AN12" s="4">
        <f t="shared" si="19"/>
        <v>1.2782116403760275</v>
      </c>
      <c r="AO12" s="3">
        <f>-AK12*$H$1+SQRT(1-$H$1*$H$1)*AL12</f>
        <v>1.1415298170936381</v>
      </c>
      <c r="AP12" s="3">
        <f>AO12/AD12</f>
        <v>1.1415298170936381</v>
      </c>
      <c r="AQ12">
        <f>AP12*AO12</f>
        <v>1.3030903233138349</v>
      </c>
    </row>
    <row r="13" spans="1:43" x14ac:dyDescent="0.3">
      <c r="A13">
        <v>9</v>
      </c>
      <c r="B13">
        <f t="shared" si="22"/>
        <v>20.067900000000002</v>
      </c>
      <c r="C13">
        <f t="shared" si="22"/>
        <v>-0.19652500000000001</v>
      </c>
      <c r="D13">
        <f t="shared" si="23"/>
        <v>20.067900000000002</v>
      </c>
      <c r="E13">
        <f t="shared" si="23"/>
        <v>-0.19652500000000001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60.203700000000005</v>
      </c>
      <c r="L13">
        <f t="shared" si="5"/>
        <v>20.067900000000002</v>
      </c>
      <c r="M13">
        <f t="shared" si="6"/>
        <v>-0.58957499999999996</v>
      </c>
      <c r="N13">
        <f t="shared" si="7"/>
        <v>-0.19652500000000001</v>
      </c>
      <c r="O13">
        <f t="shared" si="8"/>
        <v>-0.22160055372726062</v>
      </c>
      <c r="P13">
        <f t="shared" si="9"/>
        <v>1.1305802228838198</v>
      </c>
      <c r="Q13">
        <f t="shared" si="10"/>
        <v>4.9106805412228519E-2</v>
      </c>
      <c r="R13">
        <f t="shared" si="10"/>
        <v>1.2782116403760275</v>
      </c>
    </row>
    <row r="18" spans="2:3" x14ac:dyDescent="0.3">
      <c r="B18">
        <v>-3.4435899999999999</v>
      </c>
      <c r="C18">
        <v>-2.5283799999999998</v>
      </c>
    </row>
    <row r="19" spans="2:3" x14ac:dyDescent="0.3">
      <c r="B19">
        <v>-3.6257199999999998</v>
      </c>
      <c r="C19">
        <v>-0.78123799999999999</v>
      </c>
    </row>
    <row r="20" spans="2:3" x14ac:dyDescent="0.3">
      <c r="B20">
        <v>-0.93648399999999998</v>
      </c>
      <c r="C20">
        <v>-0.41667799999999999</v>
      </c>
    </row>
    <row r="21" spans="2:3" x14ac:dyDescent="0.3">
      <c r="B21">
        <v>4.22593</v>
      </c>
      <c r="C21">
        <v>-1.1831799999999999</v>
      </c>
    </row>
    <row r="22" spans="2:3" x14ac:dyDescent="0.3">
      <c r="B22">
        <v>4.1329099999999999</v>
      </c>
      <c r="C22">
        <v>-2.8689900000000002</v>
      </c>
    </row>
    <row r="23" spans="2:3" x14ac:dyDescent="0.3">
      <c r="B23">
        <v>12.552199999999999</v>
      </c>
      <c r="C23">
        <v>-0.95666600000000002</v>
      </c>
    </row>
    <row r="24" spans="2:3" x14ac:dyDescent="0.3">
      <c r="B24">
        <v>12.8506</v>
      </c>
      <c r="C24">
        <v>-2.4830000000000001</v>
      </c>
    </row>
    <row r="25" spans="2:3" x14ac:dyDescent="0.3">
      <c r="B25">
        <v>7.3546800000000001</v>
      </c>
      <c r="C25">
        <v>9.1386000000000003</v>
      </c>
    </row>
    <row r="26" spans="2:3" x14ac:dyDescent="0.3">
      <c r="B26">
        <v>20.067900000000002</v>
      </c>
      <c r="C26">
        <v>-0.19652500000000001</v>
      </c>
    </row>
    <row r="27" spans="2:3" x14ac:dyDescent="0.3">
      <c r="B27">
        <v>20.067900000000002</v>
      </c>
      <c r="C27">
        <v>-0.19652500000000001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zoomScaleNormal="100" workbookViewId="0">
      <selection activeCell="H2" sqref="H2"/>
    </sheetView>
  </sheetViews>
  <sheetFormatPr baseColWidth="10" defaultRowHeight="14.4" x14ac:dyDescent="0.3"/>
  <sheetData>
    <row r="1" spans="1:43" x14ac:dyDescent="0.3">
      <c r="G1" t="s">
        <v>1</v>
      </c>
      <c r="H1">
        <v>-1E-4</v>
      </c>
      <c r="N1" t="s">
        <v>2</v>
      </c>
      <c r="P1" t="s">
        <v>3</v>
      </c>
      <c r="Q1">
        <f>SQRT(Q2)</f>
        <v>0.34087241293725729</v>
      </c>
      <c r="R1">
        <f>SQRT(R2)</f>
        <v>0.38350647453697295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0.23485803759999557</v>
      </c>
      <c r="K2" t="s">
        <v>6</v>
      </c>
      <c r="N2">
        <f>SQRT(Q2+R2)</f>
        <v>0.51309961792369907</v>
      </c>
      <c r="P2" t="s">
        <v>7</v>
      </c>
      <c r="Q2">
        <f>Q3/($F3-5)</f>
        <v>0.11619400190166805</v>
      </c>
      <c r="R2">
        <f>R3/($F3-5)</f>
        <v>0.14707721601177787</v>
      </c>
      <c r="S2">
        <f>F3</f>
        <v>8</v>
      </c>
      <c r="T2">
        <v>0</v>
      </c>
      <c r="U2">
        <f>S4</f>
        <v>12</v>
      </c>
      <c r="V2">
        <f>-H1*H3</f>
        <v>4.0000000000000002E-4</v>
      </c>
      <c r="X2">
        <f>D3</f>
        <v>66.878029999999995</v>
      </c>
    </row>
    <row r="3" spans="1:43" x14ac:dyDescent="0.3">
      <c r="B3" t="s">
        <v>0</v>
      </c>
      <c r="D3">
        <f>SUM(D5:D14)</f>
        <v>66.878029999999995</v>
      </c>
      <c r="E3">
        <f t="shared" ref="E3:R3" si="0">SUM(E5:E13)</f>
        <v>-15.250411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180.60311999999999</v>
      </c>
      <c r="L3">
        <f t="shared" si="0"/>
        <v>33.320449999999994</v>
      </c>
      <c r="M3">
        <f t="shared" si="0"/>
        <v>-23.275227000000001</v>
      </c>
      <c r="N3">
        <f t="shared" si="0"/>
        <v>-10.962109999999999</v>
      </c>
      <c r="O3">
        <f t="shared" si="0"/>
        <v>6.2144733803393137E-14</v>
      </c>
      <c r="P3">
        <f t="shared" si="0"/>
        <v>1.0408340855860843E-15</v>
      </c>
      <c r="Q3">
        <f t="shared" si="0"/>
        <v>0.34858200570500414</v>
      </c>
      <c r="R3">
        <f t="shared" si="0"/>
        <v>0.4412316480353336</v>
      </c>
      <c r="S3">
        <v>0</v>
      </c>
      <c r="T3">
        <f>S2</f>
        <v>8</v>
      </c>
      <c r="U3">
        <f>H1*G3</f>
        <v>-1.2000000000000001E-3</v>
      </c>
      <c r="V3">
        <f>T5</f>
        <v>4</v>
      </c>
      <c r="X3">
        <f>E3</f>
        <v>-15.250411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-1.2000000000000001E-3</v>
      </c>
      <c r="U4">
        <f>I3*(1+H1^2)</f>
        <v>28.000000279999998</v>
      </c>
      <c r="V4">
        <v>0</v>
      </c>
      <c r="X4">
        <f>K3+M3*$H$1</f>
        <v>180.60544752269999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0" si="2">B18</f>
        <v>-3.4160200000000001</v>
      </c>
      <c r="C5">
        <f t="shared" si="2"/>
        <v>-2.51145</v>
      </c>
      <c r="D5">
        <f>IF($F5,B6)</f>
        <v>-3.7425700000000002</v>
      </c>
      <c r="E5">
        <f>IF($F5,C5)</f>
        <v>-2.51145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-3.7425700000000002</v>
      </c>
      <c r="M5">
        <f t="shared" ref="M5:M13" si="6">G5*E5</f>
        <v>0</v>
      </c>
      <c r="N5">
        <f t="shared" ref="N5:N13" si="7">H5*E5</f>
        <v>-2.51145</v>
      </c>
      <c r="O5">
        <f t="shared" ref="O5:O13" si="8">IF(F5,D5-$X$7-G5*$X$9+$H$1*H5*$X$10,0)</f>
        <v>-5.9323203363587554E-2</v>
      </c>
      <c r="P5">
        <f t="shared" ref="P5:P13" si="9">IF(F5,E5-$X$8-H5*$X$10-$H$1*$X$9*G5,0)</f>
        <v>0.22787616407033662</v>
      </c>
      <c r="Q5">
        <f t="shared" ref="Q5:R13" si="10">O5^2</f>
        <v>3.5192424573175659E-3</v>
      </c>
      <c r="R5">
        <f t="shared" si="10"/>
        <v>5.1927546151410972E-2</v>
      </c>
      <c r="S5">
        <f>-T5*H1</f>
        <v>4.0000000000000002E-4</v>
      </c>
      <c r="T5">
        <f>H3</f>
        <v>4</v>
      </c>
      <c r="U5">
        <v>0</v>
      </c>
      <c r="V5">
        <f>J3*(1+H1^2)</f>
        <v>4.0000000399999998</v>
      </c>
      <c r="X5">
        <f>N3-$H$1*L3</f>
        <v>-10.958777954999999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-3.7425700000000002</v>
      </c>
      <c r="AC5" s="4">
        <f t="shared" si="11"/>
        <v>-2.51145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-2.51145</v>
      </c>
      <c r="AK5" s="4">
        <f t="shared" si="12"/>
        <v>-5.9323203363587554E-2</v>
      </c>
      <c r="AL5" s="4">
        <f t="shared" si="12"/>
        <v>0.22787616407033662</v>
      </c>
      <c r="AM5" s="4">
        <f t="shared" si="12"/>
        <v>3.5192424573175659E-3</v>
      </c>
      <c r="AN5" s="4">
        <f t="shared" si="12"/>
        <v>5.1927546151410972E-2</v>
      </c>
      <c r="AO5" s="3">
        <f>-AK5*$H$1+SQRT(1-$H$1*$H$1)*AL5</f>
        <v>0.22787023061061942</v>
      </c>
      <c r="AP5" s="3">
        <f t="shared" ref="AP5:AP10" si="13">AO5/AD5</f>
        <v>0.22787023061061942</v>
      </c>
      <c r="AQ5">
        <f>AP5*AO5</f>
        <v>5.1924841998536878E-2</v>
      </c>
    </row>
    <row r="6" spans="1:43" x14ac:dyDescent="0.3">
      <c r="A6">
        <v>2</v>
      </c>
      <c r="B6">
        <f t="shared" si="2"/>
        <v>-3.7425700000000002</v>
      </c>
      <c r="C6">
        <f t="shared" si="2"/>
        <v>-0.73036199999999996</v>
      </c>
      <c r="D6">
        <f>IF($F6,B5)</f>
        <v>-3.4160200000000001</v>
      </c>
      <c r="E6">
        <f>IF($F6,C6)</f>
        <v>-0.73036199999999996</v>
      </c>
      <c r="F6">
        <v>1</v>
      </c>
      <c r="G6">
        <v>0</v>
      </c>
      <c r="H6">
        <v>0</v>
      </c>
      <c r="I6">
        <f t="shared" si="3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0.26705995082025602</v>
      </c>
      <c r="P6">
        <f t="shared" si="9"/>
        <v>0.34050600250491803</v>
      </c>
      <c r="Q6">
        <f t="shared" si="10"/>
        <v>7.132101733211757E-2</v>
      </c>
      <c r="R6">
        <f t="shared" si="10"/>
        <v>0.11594433774187925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-3.4160200000000001</v>
      </c>
      <c r="AC6" s="4">
        <f t="shared" si="11"/>
        <v>-0.73036199999999996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0.26705995082025602</v>
      </c>
      <c r="AL6" s="5">
        <f t="shared" si="12"/>
        <v>0.34050600250491803</v>
      </c>
      <c r="AM6" s="4">
        <f t="shared" si="12"/>
        <v>7.132101733211757E-2</v>
      </c>
      <c r="AN6" s="4">
        <f t="shared" si="12"/>
        <v>0.11594433774187925</v>
      </c>
      <c r="AO6" s="3">
        <f t="shared" ref="AO6" si="14">-AK6*$H$1+SQRT(1-$H$1*$H$1)*AL6</f>
        <v>0.34053270679747</v>
      </c>
      <c r="AP6" s="3">
        <f t="shared" si="13"/>
        <v>0.34053270679747</v>
      </c>
      <c r="AQ6">
        <f t="shared" ref="AQ6:AQ10" si="15">AP6*AO6</f>
        <v>0.11596252439881168</v>
      </c>
    </row>
    <row r="7" spans="1:43" x14ac:dyDescent="0.3">
      <c r="A7">
        <v>3</v>
      </c>
      <c r="B7">
        <f t="shared" si="2"/>
        <v>-1.1339600000000001</v>
      </c>
      <c r="C7">
        <f t="shared" si="2"/>
        <v>-0.428006</v>
      </c>
      <c r="D7">
        <f t="shared" ref="D7:E7" si="16">IF($F7,B7,0)</f>
        <v>0</v>
      </c>
      <c r="E7">
        <f t="shared" si="16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0.34999999900000001</v>
      </c>
      <c r="T7">
        <v>-9.9999999000000077E-6</v>
      </c>
      <c r="U7">
        <v>-0.14999999850000004</v>
      </c>
      <c r="V7">
        <v>-2.4999999750000009E-5</v>
      </c>
      <c r="W7" s="3" t="s">
        <v>8</v>
      </c>
      <c r="X7">
        <f t="array" ref="X7:X10">MMULT(S7:V10,X2:X5)</f>
        <v>-3.6830799508202561</v>
      </c>
      <c r="Y7" s="4">
        <f>SUM(A8:A8)</f>
        <v>4</v>
      </c>
      <c r="Z7" s="4">
        <f t="shared" ref="Z7:AA12" si="17">G8</f>
        <v>1</v>
      </c>
      <c r="AA7" s="4">
        <f t="shared" si="17"/>
        <v>0</v>
      </c>
      <c r="AB7" s="4">
        <f t="shared" ref="AB7:AI12" si="18">SUM(D8:D8)</f>
        <v>4.1360000000000001</v>
      </c>
      <c r="AC7" s="4">
        <f t="shared" si="18"/>
        <v>-1.29586</v>
      </c>
      <c r="AD7" s="4">
        <f t="shared" si="18"/>
        <v>1</v>
      </c>
      <c r="AE7" s="4">
        <f t="shared" si="18"/>
        <v>1</v>
      </c>
      <c r="AF7" s="4">
        <f t="shared" si="18"/>
        <v>0</v>
      </c>
      <c r="AG7" s="4">
        <f t="shared" si="18"/>
        <v>1</v>
      </c>
      <c r="AH7" s="4">
        <f t="shared" si="18"/>
        <v>0</v>
      </c>
      <c r="AI7" s="4">
        <f t="shared" si="18"/>
        <v>4.1360000000000001</v>
      </c>
      <c r="AJ7" s="4">
        <f t="shared" ref="AJ7:AN12" si="19">SUM(N8:N8)</f>
        <v>0</v>
      </c>
      <c r="AK7" s="4">
        <f t="shared" si="19"/>
        <v>-0.20953146499862818</v>
      </c>
      <c r="AL7" s="5">
        <f t="shared" si="19"/>
        <v>-0.22418913635350013</v>
      </c>
      <c r="AM7" s="4">
        <f t="shared" si="19"/>
        <v>4.3903434824471343E-2</v>
      </c>
      <c r="AN7" s="4">
        <f t="shared" si="19"/>
        <v>5.0260768858928273E-2</v>
      </c>
      <c r="AO7" s="3">
        <f>-AK7*$H$1+SQRT(1-$H$1*$H$1)*AL7</f>
        <v>-0.22421008837905429</v>
      </c>
      <c r="AP7" s="3">
        <f t="shared" si="13"/>
        <v>-0.22421008837905429</v>
      </c>
      <c r="AQ7">
        <f t="shared" si="15"/>
        <v>5.0270163730943333E-2</v>
      </c>
    </row>
    <row r="8" spans="1:43" x14ac:dyDescent="0.3">
      <c r="A8">
        <v>4</v>
      </c>
      <c r="B8">
        <f t="shared" si="2"/>
        <v>4.1360000000000001</v>
      </c>
      <c r="C8">
        <f t="shared" si="2"/>
        <v>-1.29586</v>
      </c>
      <c r="D8">
        <f t="shared" ref="D8:D10" si="20">IF($F8,B8)</f>
        <v>4.1360000000000001</v>
      </c>
      <c r="E8">
        <f>IF($F8,C8)</f>
        <v>-1.29586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4.1360000000000001</v>
      </c>
      <c r="L8">
        <f t="shared" si="5"/>
        <v>0</v>
      </c>
      <c r="M8">
        <f t="shared" si="6"/>
        <v>-1.29586</v>
      </c>
      <c r="N8">
        <f t="shared" si="7"/>
        <v>0</v>
      </c>
      <c r="O8">
        <f t="shared" si="8"/>
        <v>-0.20953146499862818</v>
      </c>
      <c r="P8">
        <f t="shared" si="9"/>
        <v>-0.22418913635350013</v>
      </c>
      <c r="Q8">
        <f t="shared" si="10"/>
        <v>4.3903434824471343E-2</v>
      </c>
      <c r="R8">
        <f t="shared" si="10"/>
        <v>5.0260768858928273E-2</v>
      </c>
      <c r="S8">
        <v>-9.9999999000000026E-6</v>
      </c>
      <c r="T8">
        <v>0.25000000099999997</v>
      </c>
      <c r="U8">
        <v>1.4999999850000005E-5</v>
      </c>
      <c r="V8">
        <v>-0.24999999750000004</v>
      </c>
      <c r="W8" s="3" t="s">
        <v>9</v>
      </c>
      <c r="X8">
        <v>-1.070868002504918</v>
      </c>
      <c r="Y8" s="4">
        <f>SUM(A9:A9)</f>
        <v>5</v>
      </c>
      <c r="Z8" s="4">
        <f t="shared" si="17"/>
        <v>1</v>
      </c>
      <c r="AA8" s="4">
        <f t="shared" si="17"/>
        <v>1</v>
      </c>
      <c r="AB8" s="4">
        <f t="shared" si="18"/>
        <v>4.0591200000000001</v>
      </c>
      <c r="AC8" s="4">
        <f t="shared" si="18"/>
        <v>-2.97987</v>
      </c>
      <c r="AD8" s="4">
        <f t="shared" si="18"/>
        <v>1</v>
      </c>
      <c r="AE8" s="4">
        <f t="shared" si="18"/>
        <v>1</v>
      </c>
      <c r="AF8" s="4">
        <f t="shared" si="18"/>
        <v>1</v>
      </c>
      <c r="AG8" s="4">
        <f t="shared" si="18"/>
        <v>1</v>
      </c>
      <c r="AH8" s="4">
        <f t="shared" si="18"/>
        <v>1</v>
      </c>
      <c r="AI8" s="4">
        <f t="shared" si="18"/>
        <v>4.0591200000000001</v>
      </c>
      <c r="AJ8" s="4">
        <f t="shared" si="19"/>
        <v>-2.97987</v>
      </c>
      <c r="AK8" s="4">
        <f t="shared" si="19"/>
        <v>-0.28624461918247257</v>
      </c>
      <c r="AL8" s="4">
        <f t="shared" si="19"/>
        <v>-0.23974097478808154</v>
      </c>
      <c r="AM8" s="4">
        <f t="shared" si="19"/>
        <v>8.1935982010918743E-2</v>
      </c>
      <c r="AN8" s="4">
        <f t="shared" si="19"/>
        <v>5.7475734992339551E-2</v>
      </c>
      <c r="AO8" s="3">
        <f t="shared" ref="AO8:AO10" si="21">-AK8*$H$1+SQRT(1-$H$1*$H$1)*AL8</f>
        <v>-0.23976959805129491</v>
      </c>
      <c r="AP8" s="3">
        <f t="shared" si="13"/>
        <v>-0.23976959805129491</v>
      </c>
      <c r="AQ8">
        <f t="shared" si="15"/>
        <v>5.7489460149679525E-2</v>
      </c>
    </row>
    <row r="9" spans="1:43" x14ac:dyDescent="0.3">
      <c r="A9">
        <v>5</v>
      </c>
      <c r="B9">
        <f t="shared" si="2"/>
        <v>4.0591200000000001</v>
      </c>
      <c r="C9">
        <f t="shared" si="2"/>
        <v>-2.97987</v>
      </c>
      <c r="D9">
        <f t="shared" si="20"/>
        <v>4.0591200000000001</v>
      </c>
      <c r="E9">
        <f>IF($F9,C9)</f>
        <v>-2.97987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4.0591200000000001</v>
      </c>
      <c r="L9">
        <f t="shared" si="5"/>
        <v>4.0591200000000001</v>
      </c>
      <c r="M9">
        <f t="shared" si="6"/>
        <v>-2.97987</v>
      </c>
      <c r="N9">
        <f t="shared" si="7"/>
        <v>-2.97987</v>
      </c>
      <c r="O9">
        <f t="shared" si="8"/>
        <v>-0.28624461918247257</v>
      </c>
      <c r="P9">
        <f t="shared" si="9"/>
        <v>-0.23974097478808154</v>
      </c>
      <c r="Q9">
        <f t="shared" si="10"/>
        <v>8.1935982010918743E-2</v>
      </c>
      <c r="R9">
        <f t="shared" si="10"/>
        <v>5.7475734992339551E-2</v>
      </c>
      <c r="S9">
        <v>-0.14999999850000004</v>
      </c>
      <c r="T9">
        <v>1.4999999850000005E-5</v>
      </c>
      <c r="U9">
        <v>9.999999900000002E-2</v>
      </c>
      <c r="V9">
        <v>0</v>
      </c>
      <c r="W9" s="3" t="s">
        <v>26</v>
      </c>
      <c r="X9">
        <v>8.0286114158188848</v>
      </c>
      <c r="Y9" s="4">
        <f>SUM(A10:A10)</f>
        <v>6</v>
      </c>
      <c r="Z9" s="4">
        <f t="shared" si="17"/>
        <v>2</v>
      </c>
      <c r="AA9" s="4">
        <f t="shared" si="17"/>
        <v>0</v>
      </c>
      <c r="AB9" s="4">
        <f t="shared" si="18"/>
        <v>12.384499999999999</v>
      </c>
      <c r="AC9" s="4">
        <f t="shared" si="18"/>
        <v>-1.4064399999999999</v>
      </c>
      <c r="AD9" s="4">
        <f t="shared" si="18"/>
        <v>1</v>
      </c>
      <c r="AE9" s="4">
        <f t="shared" si="18"/>
        <v>2</v>
      </c>
      <c r="AF9" s="4">
        <f t="shared" si="18"/>
        <v>0</v>
      </c>
      <c r="AG9" s="4">
        <f t="shared" si="18"/>
        <v>4</v>
      </c>
      <c r="AH9" s="4">
        <f t="shared" si="18"/>
        <v>0</v>
      </c>
      <c r="AI9" s="4">
        <f t="shared" si="18"/>
        <v>24.768999999999998</v>
      </c>
      <c r="AJ9" s="4">
        <f t="shared" si="19"/>
        <v>0</v>
      </c>
      <c r="AK9" s="4">
        <f t="shared" si="19"/>
        <v>1.035711918248694E-2</v>
      </c>
      <c r="AL9" s="5">
        <f t="shared" si="19"/>
        <v>-0.33396627521191813</v>
      </c>
      <c r="AM9" s="4">
        <f t="shared" si="19"/>
        <v>1.0726991776023895E-4</v>
      </c>
      <c r="AN9" s="4">
        <f t="shared" si="19"/>
        <v>0.11153347297892265</v>
      </c>
      <c r="AO9" s="3">
        <f t="shared" si="21"/>
        <v>-0.33396523783016852</v>
      </c>
      <c r="AP9" s="3">
        <f t="shared" si="13"/>
        <v>-0.33396523783016852</v>
      </c>
      <c r="AQ9">
        <f t="shared" si="15"/>
        <v>0.11153278007896102</v>
      </c>
    </row>
    <row r="10" spans="1:43" x14ac:dyDescent="0.3">
      <c r="A10">
        <v>6</v>
      </c>
      <c r="B10">
        <f t="shared" si="2"/>
        <v>12.384499999999999</v>
      </c>
      <c r="C10">
        <f t="shared" si="2"/>
        <v>-1.4064399999999999</v>
      </c>
      <c r="D10">
        <f t="shared" si="20"/>
        <v>12.384499999999999</v>
      </c>
      <c r="E10">
        <f>IF($F10,C10)</f>
        <v>-1.4064399999999999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24.768999999999998</v>
      </c>
      <c r="L10">
        <f t="shared" si="5"/>
        <v>0</v>
      </c>
      <c r="M10">
        <f t="shared" si="6"/>
        <v>-2.8128799999999998</v>
      </c>
      <c r="N10">
        <f t="shared" si="7"/>
        <v>0</v>
      </c>
      <c r="O10">
        <f t="shared" si="8"/>
        <v>1.035711918248694E-2</v>
      </c>
      <c r="P10">
        <f t="shared" si="9"/>
        <v>-0.33396627521191813</v>
      </c>
      <c r="Q10">
        <f t="shared" si="10"/>
        <v>1.0726991776023895E-4</v>
      </c>
      <c r="R10">
        <f t="shared" si="10"/>
        <v>0.11153347297892265</v>
      </c>
      <c r="S10">
        <v>-2.4999999750000009E-5</v>
      </c>
      <c r="T10">
        <v>-0.24999999750000002</v>
      </c>
      <c r="U10">
        <v>0</v>
      </c>
      <c r="V10">
        <v>0.49999999500000009</v>
      </c>
      <c r="W10" s="3" t="s">
        <v>27</v>
      </c>
      <c r="X10">
        <v>-1.6684581615654186</v>
      </c>
      <c r="Y10">
        <v>7</v>
      </c>
      <c r="Z10" s="4">
        <f t="shared" si="17"/>
        <v>2</v>
      </c>
      <c r="AA10" s="4">
        <f t="shared" si="17"/>
        <v>1</v>
      </c>
      <c r="AB10" s="4">
        <f t="shared" si="18"/>
        <v>12.731999999999999</v>
      </c>
      <c r="AC10" s="4">
        <f t="shared" si="18"/>
        <v>-2.7926700000000002</v>
      </c>
      <c r="AD10" s="4">
        <f t="shared" si="18"/>
        <v>1</v>
      </c>
      <c r="AE10" s="4">
        <f t="shared" si="18"/>
        <v>2</v>
      </c>
      <c r="AF10" s="4">
        <f t="shared" si="18"/>
        <v>1</v>
      </c>
      <c r="AG10" s="4">
        <f t="shared" si="18"/>
        <v>4</v>
      </c>
      <c r="AH10" s="4">
        <f t="shared" si="18"/>
        <v>1</v>
      </c>
      <c r="AI10" s="4">
        <f t="shared" si="18"/>
        <v>25.463999999999999</v>
      </c>
      <c r="AJ10" s="4">
        <f t="shared" si="19"/>
        <v>-2.7926700000000002</v>
      </c>
      <c r="AK10" s="4">
        <f t="shared" si="19"/>
        <v>0.35802396499864364</v>
      </c>
      <c r="AL10" s="5">
        <f t="shared" si="19"/>
        <v>-5.1738113646499856E-2</v>
      </c>
      <c r="AM10" s="4">
        <f t="shared" si="19"/>
        <v>0.12818115951335002</v>
      </c>
      <c r="AN10" s="4">
        <f t="shared" si="19"/>
        <v>2.6768324036981345E-3</v>
      </c>
      <c r="AO10" s="3">
        <f t="shared" si="21"/>
        <v>-5.1702310991309425E-2</v>
      </c>
      <c r="AP10" s="3">
        <f t="shared" si="13"/>
        <v>-5.1702310991309425E-2</v>
      </c>
      <c r="AQ10">
        <f t="shared" si="15"/>
        <v>2.6731289618420755E-3</v>
      </c>
    </row>
    <row r="11" spans="1:43" x14ac:dyDescent="0.3">
      <c r="A11">
        <v>7</v>
      </c>
      <c r="B11">
        <f>B24</f>
        <v>12.731999999999999</v>
      </c>
      <c r="C11">
        <f>C24</f>
        <v>-2.7926700000000002</v>
      </c>
      <c r="D11">
        <f>IF($F11,B11)</f>
        <v>12.731999999999999</v>
      </c>
      <c r="E11">
        <f>IF($F11,C11)</f>
        <v>-2.7926700000000002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25.463999999999999</v>
      </c>
      <c r="L11">
        <f t="shared" si="5"/>
        <v>12.731999999999999</v>
      </c>
      <c r="M11">
        <f t="shared" si="6"/>
        <v>-5.5853400000000004</v>
      </c>
      <c r="N11">
        <f t="shared" si="7"/>
        <v>-2.7926700000000002</v>
      </c>
      <c r="O11">
        <f>IF(F11,D11-$X$7-G11*$X$9+$H$1*H11*$X$10,0)</f>
        <v>0.35802396499864364</v>
      </c>
      <c r="P11">
        <f t="shared" si="9"/>
        <v>-5.1738113646499856E-2</v>
      </c>
      <c r="Q11">
        <f t="shared" si="10"/>
        <v>0.12818115951335002</v>
      </c>
      <c r="R11">
        <f t="shared" si="10"/>
        <v>2.6768324036981345E-3</v>
      </c>
      <c r="Y11" s="4">
        <f>SUM(A12:A12)</f>
        <v>8</v>
      </c>
      <c r="Z11" s="4">
        <f t="shared" si="17"/>
        <v>3</v>
      </c>
      <c r="AA11" s="4">
        <f t="shared" si="17"/>
        <v>0</v>
      </c>
      <c r="AB11" s="4">
        <f t="shared" si="18"/>
        <v>20.453099999999999</v>
      </c>
      <c r="AC11" s="4">
        <f t="shared" si="18"/>
        <v>-0.85563900000000004</v>
      </c>
      <c r="AD11" s="4">
        <f t="shared" si="18"/>
        <v>1</v>
      </c>
      <c r="AE11" s="4">
        <f t="shared" si="18"/>
        <v>3</v>
      </c>
      <c r="AF11" s="4">
        <f t="shared" si="18"/>
        <v>0</v>
      </c>
      <c r="AG11" s="4">
        <f t="shared" si="18"/>
        <v>9</v>
      </c>
      <c r="AH11" s="4">
        <f t="shared" si="18"/>
        <v>0</v>
      </c>
      <c r="AI11" s="4">
        <f t="shared" si="18"/>
        <v>61.359299999999998</v>
      </c>
      <c r="AJ11" s="4">
        <f t="shared" si="19"/>
        <v>0</v>
      </c>
      <c r="AK11" s="4">
        <f t="shared" si="19"/>
        <v>5.0345703363603889E-2</v>
      </c>
      <c r="AL11" s="4">
        <f t="shared" si="19"/>
        <v>0.21763758592966362</v>
      </c>
      <c r="AM11" s="4">
        <f t="shared" si="19"/>
        <v>2.5346898471759957E-3</v>
      </c>
      <c r="AN11" s="4">
        <f t="shared" si="19"/>
        <v>4.7366118809291716E-2</v>
      </c>
      <c r="AO11" s="3">
        <f>-AK11*$H$1+SQRT(1-$H$1*$H$1)*AL11</f>
        <v>0.21764261941181201</v>
      </c>
      <c r="AP11" s="3">
        <f>AO11/AD11</f>
        <v>0.21764261941181201</v>
      </c>
      <c r="AQ11">
        <f>AP11*AO11</f>
        <v>4.7368309784434848E-2</v>
      </c>
    </row>
    <row r="12" spans="1:43" x14ac:dyDescent="0.3">
      <c r="A12">
        <v>8</v>
      </c>
      <c r="B12">
        <f>B26</f>
        <v>20.453099999999999</v>
      </c>
      <c r="C12">
        <f>C26</f>
        <v>-0.85563900000000004</v>
      </c>
      <c r="D12">
        <f t="shared" ref="D12:E13" si="22">IF($F12,B12)</f>
        <v>20.453099999999999</v>
      </c>
      <c r="E12">
        <f t="shared" si="22"/>
        <v>-0.85563900000000004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61.359299999999998</v>
      </c>
      <c r="L12">
        <f t="shared" si="5"/>
        <v>0</v>
      </c>
      <c r="M12">
        <f t="shared" si="6"/>
        <v>-2.5669170000000001</v>
      </c>
      <c r="N12">
        <f t="shared" si="7"/>
        <v>0</v>
      </c>
      <c r="O12">
        <f t="shared" si="8"/>
        <v>5.0345703363603889E-2</v>
      </c>
      <c r="P12">
        <f t="shared" si="9"/>
        <v>0.21763758592966362</v>
      </c>
      <c r="Q12">
        <f t="shared" si="10"/>
        <v>2.5346898471759957E-3</v>
      </c>
      <c r="R12">
        <f t="shared" si="10"/>
        <v>4.7366118809291716E-2</v>
      </c>
      <c r="Y12" s="4">
        <f>SUM(A13:A13)</f>
        <v>9</v>
      </c>
      <c r="Z12" s="4">
        <f t="shared" si="17"/>
        <v>3</v>
      </c>
      <c r="AA12" s="4">
        <f t="shared" si="17"/>
        <v>1</v>
      </c>
      <c r="AB12" s="4">
        <f t="shared" si="18"/>
        <v>20.271899999999999</v>
      </c>
      <c r="AC12" s="4">
        <f t="shared" si="18"/>
        <v>-2.6781199999999998</v>
      </c>
      <c r="AD12" s="4">
        <f t="shared" si="18"/>
        <v>1</v>
      </c>
      <c r="AE12" s="4">
        <f t="shared" si="18"/>
        <v>3</v>
      </c>
      <c r="AF12" s="4">
        <f t="shared" si="18"/>
        <v>1</v>
      </c>
      <c r="AG12" s="4">
        <f t="shared" si="18"/>
        <v>9</v>
      </c>
      <c r="AH12" s="4">
        <f t="shared" si="18"/>
        <v>1</v>
      </c>
      <c r="AI12" s="4">
        <f t="shared" si="18"/>
        <v>60.815699999999993</v>
      </c>
      <c r="AJ12" s="4">
        <f t="shared" si="19"/>
        <v>-2.6781199999999998</v>
      </c>
      <c r="AK12" s="4">
        <f t="shared" si="19"/>
        <v>-0.13068745082024005</v>
      </c>
      <c r="AL12" s="5">
        <f t="shared" si="19"/>
        <v>6.3614747495082405E-2</v>
      </c>
      <c r="AM12" s="4">
        <f t="shared" si="19"/>
        <v>1.7079209801892661E-2</v>
      </c>
      <c r="AN12" s="4">
        <f t="shared" si="19"/>
        <v>4.0468360988630929E-3</v>
      </c>
      <c r="AO12" s="3">
        <f>-AK12*$H$1+SQRT(1-$H$1*$H$1)*AL12</f>
        <v>6.3601678431926628E-2</v>
      </c>
      <c r="AP12" s="3">
        <f>AO12/AD12</f>
        <v>6.3601678431926628E-2</v>
      </c>
      <c r="AQ12">
        <f>AP12*AO12</f>
        <v>4.0451734993582006E-3</v>
      </c>
    </row>
    <row r="13" spans="1:43" x14ac:dyDescent="0.3">
      <c r="A13">
        <v>9</v>
      </c>
      <c r="B13">
        <f>B27</f>
        <v>20.271899999999999</v>
      </c>
      <c r="C13">
        <f>C27</f>
        <v>-2.6781199999999998</v>
      </c>
      <c r="D13">
        <f t="shared" si="22"/>
        <v>20.271899999999999</v>
      </c>
      <c r="E13">
        <f t="shared" si="22"/>
        <v>-2.6781199999999998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60.815699999999993</v>
      </c>
      <c r="L13">
        <f t="shared" si="5"/>
        <v>20.271899999999999</v>
      </c>
      <c r="M13">
        <f t="shared" si="6"/>
        <v>-8.0343599999999995</v>
      </c>
      <c r="N13">
        <f t="shared" si="7"/>
        <v>-2.6781199999999998</v>
      </c>
      <c r="O13">
        <f t="shared" si="8"/>
        <v>-0.13068745082024005</v>
      </c>
      <c r="P13">
        <f t="shared" si="9"/>
        <v>6.3614747495082405E-2</v>
      </c>
      <c r="Q13">
        <f t="shared" si="10"/>
        <v>1.7079209801892661E-2</v>
      </c>
      <c r="R13">
        <f t="shared" si="10"/>
        <v>4.0468360988630929E-3</v>
      </c>
    </row>
    <row r="18" spans="2:3" x14ac:dyDescent="0.3">
      <c r="B18">
        <v>-3.4160200000000001</v>
      </c>
      <c r="C18">
        <v>-2.51145</v>
      </c>
    </row>
    <row r="19" spans="2:3" x14ac:dyDescent="0.3">
      <c r="B19">
        <v>-3.7425700000000002</v>
      </c>
      <c r="C19">
        <v>-0.73036199999999996</v>
      </c>
    </row>
    <row r="20" spans="2:3" x14ac:dyDescent="0.3">
      <c r="B20">
        <v>-1.1339600000000001</v>
      </c>
      <c r="C20">
        <v>-0.428006</v>
      </c>
    </row>
    <row r="21" spans="2:3" x14ac:dyDescent="0.3">
      <c r="B21">
        <v>4.1360000000000001</v>
      </c>
      <c r="C21">
        <v>-1.29586</v>
      </c>
    </row>
    <row r="22" spans="2:3" x14ac:dyDescent="0.3">
      <c r="B22">
        <v>4.0591200000000001</v>
      </c>
      <c r="C22">
        <v>-2.97987</v>
      </c>
    </row>
    <row r="23" spans="2:3" x14ac:dyDescent="0.3">
      <c r="B23">
        <v>12.384499999999999</v>
      </c>
      <c r="C23">
        <v>-1.4064399999999999</v>
      </c>
    </row>
    <row r="24" spans="2:3" x14ac:dyDescent="0.3">
      <c r="B24">
        <v>12.731999999999999</v>
      </c>
      <c r="C24">
        <v>-2.7926700000000002</v>
      </c>
    </row>
    <row r="25" spans="2:3" x14ac:dyDescent="0.3">
      <c r="B25">
        <v>7.3464900000000002</v>
      </c>
      <c r="C25">
        <v>9.0830800000000007</v>
      </c>
    </row>
    <row r="26" spans="2:3" x14ac:dyDescent="0.3">
      <c r="B26">
        <v>20.453099999999999</v>
      </c>
      <c r="C26">
        <v>-0.85563900000000004</v>
      </c>
    </row>
    <row r="27" spans="2:3" x14ac:dyDescent="0.3">
      <c r="B27">
        <v>20.271899999999999</v>
      </c>
      <c r="C27">
        <v>-2.6781199999999998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Q27"/>
  <sheetViews>
    <sheetView zoomScaleNormal="100" workbookViewId="0">
      <selection activeCell="H2" sqref="H2"/>
    </sheetView>
  </sheetViews>
  <sheetFormatPr baseColWidth="10" defaultRowHeight="14.4" x14ac:dyDescent="0.3"/>
  <sheetData>
    <row r="1" spans="1:43" x14ac:dyDescent="0.3">
      <c r="G1" t="s">
        <v>1</v>
      </c>
      <c r="H1">
        <v>1.0000000000000001E-5</v>
      </c>
      <c r="N1" t="s">
        <v>2</v>
      </c>
      <c r="P1" t="s">
        <v>3</v>
      </c>
      <c r="Q1">
        <f>SQRT(Q2)</f>
        <v>0.29815355111807879</v>
      </c>
      <c r="R1">
        <f>SQRT(R2)</f>
        <v>0.44083313084229864</v>
      </c>
    </row>
    <row r="2" spans="1:43" x14ac:dyDescent="0.3">
      <c r="A2" s="1"/>
      <c r="B2" t="s">
        <v>4</v>
      </c>
      <c r="G2" t="s">
        <v>5</v>
      </c>
      <c r="H2" s="2">
        <f>SQRT(SUM(AQ5:AQ12)/SUM(AD5:AD12))</f>
        <v>0.26995379562468541</v>
      </c>
      <c r="K2" t="s">
        <v>6</v>
      </c>
      <c r="N2">
        <f>SQRT(Q2+R2)</f>
        <v>0.53219300004090997</v>
      </c>
      <c r="P2" t="s">
        <v>7</v>
      </c>
      <c r="Q2">
        <f>Q3/($F3-5)</f>
        <v>8.889554004432082E-2</v>
      </c>
      <c r="R2">
        <f>R3/($F3-5)</f>
        <v>0.19433384924822319</v>
      </c>
      <c r="S2">
        <f>F3</f>
        <v>8</v>
      </c>
      <c r="T2">
        <v>0</v>
      </c>
      <c r="U2">
        <f>S4</f>
        <v>12</v>
      </c>
      <c r="V2">
        <f>-H1*H3</f>
        <v>-4.0000000000000003E-5</v>
      </c>
      <c r="X2">
        <f>D3</f>
        <v>66.428300000000007</v>
      </c>
    </row>
    <row r="3" spans="1:43" x14ac:dyDescent="0.3">
      <c r="B3" t="s">
        <v>0</v>
      </c>
      <c r="D3">
        <f>SUM(D5:D14)</f>
        <v>66.428300000000007</v>
      </c>
      <c r="E3">
        <f t="shared" ref="E3:R3" si="0">SUM(E5:E13)</f>
        <v>-15.559898999999998</v>
      </c>
      <c r="F3">
        <f t="shared" si="0"/>
        <v>8</v>
      </c>
      <c r="G3">
        <f t="shared" si="0"/>
        <v>12</v>
      </c>
      <c r="H3">
        <f t="shared" si="0"/>
        <v>4</v>
      </c>
      <c r="I3">
        <f t="shared" si="0"/>
        <v>28</v>
      </c>
      <c r="J3">
        <f t="shared" si="0"/>
        <v>4</v>
      </c>
      <c r="K3">
        <f t="shared" si="0"/>
        <v>179.61884000000001</v>
      </c>
      <c r="L3">
        <f t="shared" si="0"/>
        <v>33.094250000000002</v>
      </c>
      <c r="M3">
        <f t="shared" si="0"/>
        <v>-23.829328</v>
      </c>
      <c r="N3">
        <f t="shared" si="0"/>
        <v>-11.14761</v>
      </c>
      <c r="O3">
        <f t="shared" si="0"/>
        <v>-2.7061686225238191E-14</v>
      </c>
      <c r="P3">
        <f t="shared" si="0"/>
        <v>2.3869795029440866E-15</v>
      </c>
      <c r="Q3">
        <f t="shared" si="0"/>
        <v>0.26668662013296246</v>
      </c>
      <c r="R3">
        <f t="shared" si="0"/>
        <v>0.58300154774466961</v>
      </c>
      <c r="S3">
        <v>0</v>
      </c>
      <c r="T3">
        <f>S2</f>
        <v>8</v>
      </c>
      <c r="U3">
        <f>H1*G3</f>
        <v>1.2000000000000002E-4</v>
      </c>
      <c r="V3">
        <f>T5</f>
        <v>4</v>
      </c>
      <c r="X3">
        <f>E3</f>
        <v>-15.559898999999998</v>
      </c>
    </row>
    <row r="4" spans="1:43" x14ac:dyDescent="0.3"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>
        <f>G3</f>
        <v>12</v>
      </c>
      <c r="T4">
        <f>S4*H1</f>
        <v>1.2000000000000002E-4</v>
      </c>
      <c r="U4">
        <f>I3*(1+H1^2)</f>
        <v>28.0000000028</v>
      </c>
      <c r="V4">
        <v>0</v>
      </c>
      <c r="X4">
        <f>K3+M3*$H$1</f>
        <v>179.61860170672</v>
      </c>
      <c r="Y4" s="4" t="s">
        <v>23</v>
      </c>
      <c r="Z4" s="4" t="s">
        <v>11</v>
      </c>
      <c r="AA4" s="4" t="s">
        <v>12</v>
      </c>
      <c r="AB4" s="4" t="str">
        <f t="shared" ref="AB4:AI4" si="1">D4</f>
        <v>x</v>
      </c>
      <c r="AC4" s="4" t="str">
        <f t="shared" si="1"/>
        <v>y</v>
      </c>
      <c r="AD4" s="4" t="str">
        <f t="shared" si="1"/>
        <v>N</v>
      </c>
      <c r="AE4" s="4" t="str">
        <f t="shared" si="1"/>
        <v>n</v>
      </c>
      <c r="AF4" s="4" t="str">
        <f t="shared" si="1"/>
        <v>m</v>
      </c>
      <c r="AG4" s="4" t="str">
        <f t="shared" si="1"/>
        <v>n^2</v>
      </c>
      <c r="AH4" s="4" t="str">
        <f t="shared" si="1"/>
        <v>m^2</v>
      </c>
      <c r="AI4" s="4" t="str">
        <f t="shared" si="1"/>
        <v>xn</v>
      </c>
      <c r="AJ4" s="4" t="str">
        <f>N4</f>
        <v>ym</v>
      </c>
      <c r="AK4" s="4" t="str">
        <f>O4</f>
        <v>XERR</v>
      </c>
      <c r="AL4" s="4" t="str">
        <f>P4</f>
        <v>YERR</v>
      </c>
      <c r="AM4" s="4" t="str">
        <f>Q4</f>
        <v>X2ERR</v>
      </c>
      <c r="AN4" s="4" t="str">
        <f>R4</f>
        <v>Y2ERR</v>
      </c>
      <c r="AO4" s="3" t="s">
        <v>24</v>
      </c>
      <c r="AP4" s="3" t="s">
        <v>25</v>
      </c>
    </row>
    <row r="5" spans="1:43" x14ac:dyDescent="0.3">
      <c r="A5">
        <v>1</v>
      </c>
      <c r="B5">
        <f t="shared" ref="B5:C10" si="2">B18</f>
        <v>-3.4770500000000002</v>
      </c>
      <c r="C5">
        <f t="shared" si="2"/>
        <v>-2.5066899999999999</v>
      </c>
      <c r="D5">
        <f>IF($F5,B6)</f>
        <v>-3.73089</v>
      </c>
      <c r="E5">
        <f>IF($F5,C5)</f>
        <v>-2.5066899999999999</v>
      </c>
      <c r="F5">
        <v>1</v>
      </c>
      <c r="G5">
        <v>0</v>
      </c>
      <c r="H5">
        <v>1</v>
      </c>
      <c r="I5">
        <f t="shared" ref="I5:J13" si="3">G5^2</f>
        <v>0</v>
      </c>
      <c r="J5">
        <f t="shared" si="3"/>
        <v>1</v>
      </c>
      <c r="K5">
        <f t="shared" ref="K5:K13" si="4">G5*D5</f>
        <v>0</v>
      </c>
      <c r="L5">
        <f t="shared" ref="L5:L13" si="5">H5*D5</f>
        <v>-3.73089</v>
      </c>
      <c r="M5">
        <f t="shared" ref="M5:M13" si="6">G5*E5</f>
        <v>0</v>
      </c>
      <c r="N5">
        <f t="shared" ref="N5:N13" si="7">H5*E5</f>
        <v>-2.5066899999999999</v>
      </c>
      <c r="O5">
        <f t="shared" ref="O5:O13" si="8">IF(F5,D5-$X$7-G5*$X$9+$H$1*H5*$X$10,0)</f>
        <v>-3.7978154567146899E-2</v>
      </c>
      <c r="P5">
        <f t="shared" ref="P5:P13" si="9">IF(F5,E5-$X$8-H5*$X$10-$H$1*$X$9*G5,0)</f>
        <v>0.28033216474345535</v>
      </c>
      <c r="Q5">
        <f t="shared" ref="Q5:R13" si="10">O5^2</f>
        <v>1.442340224326101E-3</v>
      </c>
      <c r="R5">
        <f t="shared" si="10"/>
        <v>7.8586122589751783E-2</v>
      </c>
      <c r="S5">
        <f>-T5*H1</f>
        <v>-4.0000000000000003E-5</v>
      </c>
      <c r="T5">
        <f>H3</f>
        <v>4</v>
      </c>
      <c r="U5">
        <v>0</v>
      </c>
      <c r="V5">
        <f>J3*(1+H1^2)</f>
        <v>4.0000000004</v>
      </c>
      <c r="X5">
        <f>N3-$H$1*L3</f>
        <v>-11.1479409425</v>
      </c>
      <c r="Y5" s="4">
        <f>SUM(A5:A5)</f>
        <v>1</v>
      </c>
      <c r="Z5" s="4">
        <f>G5</f>
        <v>0</v>
      </c>
      <c r="AA5" s="4">
        <f>H5</f>
        <v>1</v>
      </c>
      <c r="AB5" s="4">
        <f t="shared" ref="AB5:AI6" si="11">SUM(D5:D5)</f>
        <v>-3.73089</v>
      </c>
      <c r="AC5" s="4">
        <f t="shared" si="11"/>
        <v>-2.5066899999999999</v>
      </c>
      <c r="AD5" s="4">
        <f t="shared" si="11"/>
        <v>1</v>
      </c>
      <c r="AE5" s="4">
        <f t="shared" si="11"/>
        <v>0</v>
      </c>
      <c r="AF5" s="4">
        <f t="shared" si="11"/>
        <v>1</v>
      </c>
      <c r="AG5" s="4">
        <f t="shared" si="11"/>
        <v>0</v>
      </c>
      <c r="AH5" s="4">
        <f t="shared" si="11"/>
        <v>1</v>
      </c>
      <c r="AI5" s="4">
        <f t="shared" si="11"/>
        <v>0</v>
      </c>
      <c r="AJ5" s="4">
        <f t="shared" ref="AJ5:AN6" si="12">SUM(N5:N5)</f>
        <v>-2.5066899999999999</v>
      </c>
      <c r="AK5" s="4">
        <f t="shared" si="12"/>
        <v>-3.7978154567146899E-2</v>
      </c>
      <c r="AL5" s="4">
        <f t="shared" si="12"/>
        <v>0.28033216474345535</v>
      </c>
      <c r="AM5" s="4">
        <f t="shared" si="12"/>
        <v>1.442340224326101E-3</v>
      </c>
      <c r="AN5" s="4">
        <f t="shared" si="12"/>
        <v>7.8586122589751783E-2</v>
      </c>
      <c r="AO5" s="3">
        <f>-AK5*$H$1+SQRT(1-$H$1*$H$1)*AL5</f>
        <v>0.28033254451098438</v>
      </c>
      <c r="AP5" s="3">
        <f t="shared" ref="AP5:AP10" si="13">AO5/AD5</f>
        <v>0.28033254451098438</v>
      </c>
      <c r="AQ5">
        <f>AP5*AO5</f>
        <v>7.8586335512003044E-2</v>
      </c>
    </row>
    <row r="6" spans="1:43" x14ac:dyDescent="0.3">
      <c r="A6">
        <v>2</v>
      </c>
      <c r="B6">
        <f t="shared" si="2"/>
        <v>-3.73089</v>
      </c>
      <c r="C6">
        <f t="shared" si="2"/>
        <v>-0.73415300000000006</v>
      </c>
      <c r="D6">
        <f>IF($F6,B5)</f>
        <v>-3.4770500000000002</v>
      </c>
      <c r="E6">
        <f>IF($F6,C6)</f>
        <v>-0.73415300000000006</v>
      </c>
      <c r="F6">
        <v>1</v>
      </c>
      <c r="G6">
        <v>0</v>
      </c>
      <c r="H6">
        <v>0</v>
      </c>
      <c r="I6">
        <f t="shared" si="3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0.21587868372935626</v>
      </c>
      <c r="P6">
        <f t="shared" si="9"/>
        <v>0.36903951441183702</v>
      </c>
      <c r="Q6">
        <f t="shared" si="10"/>
        <v>4.6603606088719426E-2</v>
      </c>
      <c r="R6">
        <f t="shared" si="10"/>
        <v>0.13619016319732447</v>
      </c>
      <c r="Y6" s="4">
        <f>SUM(A6:A6)</f>
        <v>2</v>
      </c>
      <c r="Z6" s="4">
        <f>G6</f>
        <v>0</v>
      </c>
      <c r="AA6" s="4">
        <f>H6</f>
        <v>0</v>
      </c>
      <c r="AB6" s="4">
        <f t="shared" si="11"/>
        <v>-3.4770500000000002</v>
      </c>
      <c r="AC6" s="4">
        <f t="shared" si="11"/>
        <v>-0.73415300000000006</v>
      </c>
      <c r="AD6" s="4">
        <f t="shared" si="11"/>
        <v>1</v>
      </c>
      <c r="AE6" s="4">
        <f t="shared" si="11"/>
        <v>0</v>
      </c>
      <c r="AF6" s="4">
        <f t="shared" si="11"/>
        <v>0</v>
      </c>
      <c r="AG6" s="4">
        <f t="shared" si="11"/>
        <v>0</v>
      </c>
      <c r="AH6" s="4">
        <f t="shared" si="11"/>
        <v>0</v>
      </c>
      <c r="AI6" s="4">
        <f t="shared" si="11"/>
        <v>0</v>
      </c>
      <c r="AJ6" s="4">
        <f t="shared" si="12"/>
        <v>0</v>
      </c>
      <c r="AK6" s="4">
        <f t="shared" si="12"/>
        <v>0.21587868372935626</v>
      </c>
      <c r="AL6" s="5">
        <f t="shared" si="12"/>
        <v>0.36903951441183702</v>
      </c>
      <c r="AM6" s="4">
        <f t="shared" si="12"/>
        <v>4.6603606088719426E-2</v>
      </c>
      <c r="AN6" s="4">
        <f t="shared" si="12"/>
        <v>0.13619016319732447</v>
      </c>
      <c r="AO6" s="3">
        <f t="shared" ref="AO6" si="14">-AK6*$H$1+SQRT(1-$H$1*$H$1)*AL6</f>
        <v>0.36903735560654777</v>
      </c>
      <c r="AP6" s="3">
        <f t="shared" si="13"/>
        <v>0.36903735560654777</v>
      </c>
      <c r="AQ6">
        <f t="shared" ref="AQ6:AQ10" si="15">AP6*AO6</f>
        <v>0.13618856983307359</v>
      </c>
    </row>
    <row r="7" spans="1:43" x14ac:dyDescent="0.3">
      <c r="A7">
        <v>3</v>
      </c>
      <c r="B7">
        <f t="shared" si="2"/>
        <v>-1.0762700000000001</v>
      </c>
      <c r="C7">
        <f t="shared" si="2"/>
        <v>-0.419211</v>
      </c>
      <c r="D7">
        <f t="shared" ref="D7:E7" si="16">IF($F7,B7,0)</f>
        <v>0</v>
      </c>
      <c r="E7">
        <f t="shared" si="16"/>
        <v>0</v>
      </c>
      <c r="F7">
        <v>0</v>
      </c>
      <c r="G7">
        <v>0</v>
      </c>
      <c r="H7">
        <v>0</v>
      </c>
      <c r="I7">
        <f t="shared" si="3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0"/>
        <v>0</v>
      </c>
      <c r="S7">
        <f t="array" ref="S7:V10">MINVERSE(S2:V5)</f>
        <v>0.34999999999000009</v>
      </c>
      <c r="T7">
        <v>9.9999999990000094E-7</v>
      </c>
      <c r="U7">
        <v>-0.14999999998500005</v>
      </c>
      <c r="V7">
        <v>2.4999999997500001E-6</v>
      </c>
      <c r="W7" s="3" t="s">
        <v>8</v>
      </c>
      <c r="X7">
        <f t="array" ref="X7:X10">MMULT(S7:V10,X2:X5)</f>
        <v>-3.6929286837293565</v>
      </c>
      <c r="Y7" s="4">
        <f>SUM(A8:A8)</f>
        <v>4</v>
      </c>
      <c r="Z7" s="4">
        <f t="shared" ref="Z7:AA12" si="17">G8</f>
        <v>1</v>
      </c>
      <c r="AA7" s="4">
        <f t="shared" si="17"/>
        <v>0</v>
      </c>
      <c r="AB7" s="4">
        <f t="shared" ref="AB7:AI12" si="18">SUM(D8:D8)</f>
        <v>4.1323999999999996</v>
      </c>
      <c r="AC7" s="4">
        <f t="shared" si="18"/>
        <v>-1.30941</v>
      </c>
      <c r="AD7" s="4">
        <f t="shared" si="18"/>
        <v>1</v>
      </c>
      <c r="AE7" s="4">
        <f t="shared" si="18"/>
        <v>1</v>
      </c>
      <c r="AF7" s="4">
        <f t="shared" si="18"/>
        <v>0</v>
      </c>
      <c r="AG7" s="4">
        <f t="shared" si="18"/>
        <v>1</v>
      </c>
      <c r="AH7" s="4">
        <f t="shared" si="18"/>
        <v>0</v>
      </c>
      <c r="AI7" s="4">
        <f t="shared" si="18"/>
        <v>4.1323999999999996</v>
      </c>
      <c r="AJ7" s="4">
        <f t="shared" ref="AJ7:AN12" si="19">SUM(N8:N8)</f>
        <v>0</v>
      </c>
      <c r="AK7" s="4">
        <f t="shared" si="19"/>
        <v>-0.17230982599138223</v>
      </c>
      <c r="AL7" s="5">
        <f t="shared" si="19"/>
        <v>-0.2062974619732601</v>
      </c>
      <c r="AM7" s="4">
        <f t="shared" si="19"/>
        <v>2.9690676133180421E-2</v>
      </c>
      <c r="AN7" s="4">
        <f t="shared" si="19"/>
        <v>4.2558642816608698E-2</v>
      </c>
      <c r="AO7" s="3">
        <f>-AK7*$H$1+SQRT(1-$H$1*$H$1)*AL7</f>
        <v>-0.20629573886468533</v>
      </c>
      <c r="AP7" s="3">
        <f t="shared" si="13"/>
        <v>-0.20629573886468533</v>
      </c>
      <c r="AQ7">
        <f t="shared" si="15"/>
        <v>4.2557931873726439E-2</v>
      </c>
    </row>
    <row r="8" spans="1:43" x14ac:dyDescent="0.3">
      <c r="A8">
        <v>4</v>
      </c>
      <c r="B8">
        <f t="shared" si="2"/>
        <v>4.1323999999999996</v>
      </c>
      <c r="C8">
        <f t="shared" si="2"/>
        <v>-1.30941</v>
      </c>
      <c r="D8">
        <f t="shared" ref="D8:D10" si="20">IF($F8,B8)</f>
        <v>4.1323999999999996</v>
      </c>
      <c r="E8">
        <f>IF($F8,C8)</f>
        <v>-1.30941</v>
      </c>
      <c r="F8">
        <v>1</v>
      </c>
      <c r="G8">
        <v>1</v>
      </c>
      <c r="H8">
        <v>0</v>
      </c>
      <c r="I8">
        <f t="shared" si="3"/>
        <v>1</v>
      </c>
      <c r="J8">
        <f t="shared" si="3"/>
        <v>0</v>
      </c>
      <c r="K8">
        <f t="shared" si="4"/>
        <v>4.1323999999999996</v>
      </c>
      <c r="L8">
        <f t="shared" si="5"/>
        <v>0</v>
      </c>
      <c r="M8">
        <f t="shared" si="6"/>
        <v>-1.30941</v>
      </c>
      <c r="N8">
        <f t="shared" si="7"/>
        <v>0</v>
      </c>
      <c r="O8">
        <f t="shared" si="8"/>
        <v>-0.17230982599138223</v>
      </c>
      <c r="P8">
        <f t="shared" si="9"/>
        <v>-0.2062974619732601</v>
      </c>
      <c r="Q8">
        <f t="shared" si="10"/>
        <v>2.9690676133180421E-2</v>
      </c>
      <c r="R8">
        <f t="shared" si="10"/>
        <v>4.2558642816608698E-2</v>
      </c>
      <c r="S8">
        <v>9.999999999000003E-7</v>
      </c>
      <c r="T8">
        <v>0.25000000001</v>
      </c>
      <c r="U8">
        <v>-1.4999999998500002E-6</v>
      </c>
      <c r="V8">
        <v>-0.249999999975</v>
      </c>
      <c r="W8" s="3" t="s">
        <v>9</v>
      </c>
      <c r="X8">
        <v>-1.1031925144118371</v>
      </c>
      <c r="Y8" s="4">
        <f>SUM(A9:A9)</f>
        <v>5</v>
      </c>
      <c r="Z8" s="4">
        <f t="shared" si="17"/>
        <v>1</v>
      </c>
      <c r="AA8" s="4">
        <f t="shared" si="17"/>
        <v>1</v>
      </c>
      <c r="AB8" s="4">
        <f t="shared" si="18"/>
        <v>4.0240400000000003</v>
      </c>
      <c r="AC8" s="4">
        <f t="shared" si="18"/>
        <v>-3.0030000000000001</v>
      </c>
      <c r="AD8" s="4">
        <f t="shared" si="18"/>
        <v>1</v>
      </c>
      <c r="AE8" s="4">
        <f t="shared" si="18"/>
        <v>1</v>
      </c>
      <c r="AF8" s="4">
        <f t="shared" si="18"/>
        <v>1</v>
      </c>
      <c r="AG8" s="4">
        <f t="shared" si="18"/>
        <v>1</v>
      </c>
      <c r="AH8" s="4">
        <f t="shared" si="18"/>
        <v>1</v>
      </c>
      <c r="AI8" s="4">
        <f t="shared" si="18"/>
        <v>4.0240400000000003</v>
      </c>
      <c r="AJ8" s="4">
        <f t="shared" si="19"/>
        <v>-3.0030000000000001</v>
      </c>
      <c r="AK8" s="4">
        <f t="shared" si="19"/>
        <v>-0.28068666428788491</v>
      </c>
      <c r="AL8" s="4">
        <f t="shared" si="19"/>
        <v>-0.21605781164164212</v>
      </c>
      <c r="AM8" s="4">
        <f t="shared" si="19"/>
        <v>7.8785003509059814E-2</v>
      </c>
      <c r="AN8" s="4">
        <f t="shared" si="19"/>
        <v>4.6680977971375305E-2</v>
      </c>
      <c r="AO8" s="3">
        <f t="shared" ref="AO8:AO10" si="21">-AK8*$H$1+SQRT(1-$H$1*$H$1)*AL8</f>
        <v>-0.21605500476419634</v>
      </c>
      <c r="AP8" s="3">
        <f t="shared" si="13"/>
        <v>-0.21605500476419634</v>
      </c>
      <c r="AQ8">
        <f t="shared" si="15"/>
        <v>4.6679765083656906E-2</v>
      </c>
    </row>
    <row r="9" spans="1:43" x14ac:dyDescent="0.3">
      <c r="A9">
        <v>5</v>
      </c>
      <c r="B9">
        <f t="shared" si="2"/>
        <v>4.0240400000000003</v>
      </c>
      <c r="C9">
        <f t="shared" si="2"/>
        <v>-3.0030000000000001</v>
      </c>
      <c r="D9">
        <f t="shared" si="20"/>
        <v>4.0240400000000003</v>
      </c>
      <c r="E9">
        <f>IF($F9,C9)</f>
        <v>-3.0030000000000001</v>
      </c>
      <c r="F9">
        <v>1</v>
      </c>
      <c r="G9">
        <v>1</v>
      </c>
      <c r="H9">
        <v>1</v>
      </c>
      <c r="I9">
        <f t="shared" si="3"/>
        <v>1</v>
      </c>
      <c r="J9">
        <f t="shared" si="3"/>
        <v>1</v>
      </c>
      <c r="K9">
        <f t="shared" si="4"/>
        <v>4.0240400000000003</v>
      </c>
      <c r="L9">
        <f t="shared" si="5"/>
        <v>4.0240400000000003</v>
      </c>
      <c r="M9">
        <f t="shared" si="6"/>
        <v>-3.0030000000000001</v>
      </c>
      <c r="N9">
        <f t="shared" si="7"/>
        <v>-3.0030000000000001</v>
      </c>
      <c r="O9">
        <f t="shared" si="8"/>
        <v>-0.28068666428788491</v>
      </c>
      <c r="P9">
        <f t="shared" si="9"/>
        <v>-0.21605781164164212</v>
      </c>
      <c r="Q9">
        <f t="shared" si="10"/>
        <v>7.8785003509059814E-2</v>
      </c>
      <c r="R9">
        <f t="shared" si="10"/>
        <v>4.6680977971375305E-2</v>
      </c>
      <c r="S9">
        <v>-0.14999999998500005</v>
      </c>
      <c r="T9">
        <v>-1.4999999998500007E-6</v>
      </c>
      <c r="U9">
        <v>9.9999999990000032E-2</v>
      </c>
      <c r="V9">
        <v>0</v>
      </c>
      <c r="W9" s="3" t="s">
        <v>26</v>
      </c>
      <c r="X9">
        <v>7.9976385097207388</v>
      </c>
      <c r="Y9" s="4">
        <f>SUM(A10:A10)</f>
        <v>6</v>
      </c>
      <c r="Z9" s="4">
        <f t="shared" si="17"/>
        <v>2</v>
      </c>
      <c r="AA9" s="4">
        <f t="shared" si="17"/>
        <v>0</v>
      </c>
      <c r="AB9" s="4">
        <f t="shared" si="18"/>
        <v>12.367900000000001</v>
      </c>
      <c r="AC9" s="4">
        <f t="shared" si="18"/>
        <v>-1.4935</v>
      </c>
      <c r="AD9" s="4">
        <f t="shared" si="18"/>
        <v>1</v>
      </c>
      <c r="AE9" s="4">
        <f t="shared" si="18"/>
        <v>2</v>
      </c>
      <c r="AF9" s="4">
        <f t="shared" si="18"/>
        <v>0</v>
      </c>
      <c r="AG9" s="4">
        <f t="shared" si="18"/>
        <v>4</v>
      </c>
      <c r="AH9" s="4">
        <f t="shared" si="18"/>
        <v>0</v>
      </c>
      <c r="AI9" s="4">
        <f t="shared" si="18"/>
        <v>24.735800000000001</v>
      </c>
      <c r="AJ9" s="4">
        <f t="shared" si="19"/>
        <v>0</v>
      </c>
      <c r="AK9" s="4">
        <f t="shared" si="19"/>
        <v>6.555166428788084E-2</v>
      </c>
      <c r="AL9" s="5">
        <f t="shared" si="19"/>
        <v>-0.3904674383583574</v>
      </c>
      <c r="AM9" s="4">
        <f t="shared" si="19"/>
        <v>4.2970206909110319E-3</v>
      </c>
      <c r="AN9" s="4">
        <f t="shared" si="19"/>
        <v>0.15246482041813764</v>
      </c>
      <c r="AO9" s="3">
        <f t="shared" si="21"/>
        <v>-0.39046809385547687</v>
      </c>
      <c r="AP9" s="3">
        <f t="shared" si="13"/>
        <v>-0.39046809385547687</v>
      </c>
      <c r="AQ9">
        <f t="shared" si="15"/>
        <v>0.15246533231912948</v>
      </c>
    </row>
    <row r="10" spans="1:43" x14ac:dyDescent="0.3">
      <c r="A10">
        <v>6</v>
      </c>
      <c r="B10">
        <f t="shared" si="2"/>
        <v>12.367900000000001</v>
      </c>
      <c r="C10">
        <f t="shared" si="2"/>
        <v>-1.4935</v>
      </c>
      <c r="D10">
        <f t="shared" si="20"/>
        <v>12.367900000000001</v>
      </c>
      <c r="E10">
        <f>IF($F10,C10)</f>
        <v>-1.4935</v>
      </c>
      <c r="F10">
        <v>1</v>
      </c>
      <c r="G10">
        <v>2</v>
      </c>
      <c r="H10">
        <v>0</v>
      </c>
      <c r="I10">
        <f t="shared" si="3"/>
        <v>4</v>
      </c>
      <c r="J10">
        <f t="shared" si="3"/>
        <v>0</v>
      </c>
      <c r="K10">
        <f t="shared" si="4"/>
        <v>24.735800000000001</v>
      </c>
      <c r="L10">
        <f t="shared" si="5"/>
        <v>0</v>
      </c>
      <c r="M10">
        <f t="shared" si="6"/>
        <v>-2.9870000000000001</v>
      </c>
      <c r="N10">
        <f t="shared" si="7"/>
        <v>0</v>
      </c>
      <c r="O10">
        <f t="shared" si="8"/>
        <v>6.555166428788084E-2</v>
      </c>
      <c r="P10">
        <f t="shared" si="9"/>
        <v>-0.3904674383583574</v>
      </c>
      <c r="Q10">
        <f t="shared" si="10"/>
        <v>4.2970206909110319E-3</v>
      </c>
      <c r="R10">
        <f t="shared" si="10"/>
        <v>0.15246482041813764</v>
      </c>
      <c r="S10">
        <v>2.4999999997500014E-6</v>
      </c>
      <c r="T10">
        <v>-0.249999999975</v>
      </c>
      <c r="U10">
        <v>-6.3527471037719778E-22</v>
      </c>
      <c r="V10">
        <v>0.49999999995</v>
      </c>
      <c r="W10" s="3" t="s">
        <v>27</v>
      </c>
      <c r="X10">
        <v>-1.6838296503316181</v>
      </c>
      <c r="Y10">
        <v>7</v>
      </c>
      <c r="Z10" s="4">
        <f t="shared" si="17"/>
        <v>2</v>
      </c>
      <c r="AA10" s="4">
        <f t="shared" si="17"/>
        <v>1</v>
      </c>
      <c r="AB10" s="4">
        <f t="shared" si="18"/>
        <v>12.6091</v>
      </c>
      <c r="AC10" s="4">
        <f t="shared" si="18"/>
        <v>-3.0095200000000002</v>
      </c>
      <c r="AD10" s="4">
        <f t="shared" si="18"/>
        <v>1</v>
      </c>
      <c r="AE10" s="4">
        <f t="shared" si="18"/>
        <v>2</v>
      </c>
      <c r="AF10" s="4">
        <f t="shared" si="18"/>
        <v>1</v>
      </c>
      <c r="AG10" s="4">
        <f t="shared" si="18"/>
        <v>4</v>
      </c>
      <c r="AH10" s="4">
        <f t="shared" si="18"/>
        <v>1</v>
      </c>
      <c r="AI10" s="4">
        <f t="shared" si="18"/>
        <v>25.2182</v>
      </c>
      <c r="AJ10" s="4">
        <f t="shared" si="19"/>
        <v>-3.0095200000000002</v>
      </c>
      <c r="AK10" s="4">
        <f t="shared" si="19"/>
        <v>0.30673482599137669</v>
      </c>
      <c r="AL10" s="5">
        <f t="shared" si="19"/>
        <v>-0.22265778802673941</v>
      </c>
      <c r="AM10" s="4">
        <f t="shared" si="19"/>
        <v>9.4086253475960141E-2</v>
      </c>
      <c r="AN10" s="4">
        <f t="shared" si="19"/>
        <v>4.9576490568960421E-2</v>
      </c>
      <c r="AO10" s="3">
        <f t="shared" si="21"/>
        <v>-0.22266085536386643</v>
      </c>
      <c r="AP10" s="3">
        <f t="shared" si="13"/>
        <v>-0.22266085536386643</v>
      </c>
      <c r="AQ10">
        <f t="shared" si="15"/>
        <v>4.9577856511368645E-2</v>
      </c>
    </row>
    <row r="11" spans="1:43" x14ac:dyDescent="0.3">
      <c r="A11">
        <v>7</v>
      </c>
      <c r="B11">
        <f t="shared" ref="B11:C13" si="22">B25</f>
        <v>12.6091</v>
      </c>
      <c r="C11">
        <f t="shared" si="22"/>
        <v>-3.0095200000000002</v>
      </c>
      <c r="D11">
        <f>IF($F11,B11)</f>
        <v>12.6091</v>
      </c>
      <c r="E11">
        <f>IF($F11,C11)</f>
        <v>-3.0095200000000002</v>
      </c>
      <c r="F11">
        <v>1</v>
      </c>
      <c r="G11">
        <v>2</v>
      </c>
      <c r="H11">
        <v>1</v>
      </c>
      <c r="I11">
        <f t="shared" si="3"/>
        <v>4</v>
      </c>
      <c r="J11">
        <f t="shared" si="3"/>
        <v>1</v>
      </c>
      <c r="K11">
        <f t="shared" si="4"/>
        <v>25.2182</v>
      </c>
      <c r="L11">
        <f t="shared" si="5"/>
        <v>12.6091</v>
      </c>
      <c r="M11">
        <f t="shared" si="6"/>
        <v>-6.0190400000000004</v>
      </c>
      <c r="N11">
        <f t="shared" si="7"/>
        <v>-3.0095200000000002</v>
      </c>
      <c r="O11">
        <f>IF(F11,D11-$X$7-G11*$X$9+$H$1*H11*$X$10,0)</f>
        <v>0.30673482599137669</v>
      </c>
      <c r="P11">
        <f t="shared" si="9"/>
        <v>-0.22265778802673941</v>
      </c>
      <c r="Q11">
        <f t="shared" si="10"/>
        <v>9.4086253475960141E-2</v>
      </c>
      <c r="R11">
        <f t="shared" si="10"/>
        <v>4.9576490568960421E-2</v>
      </c>
      <c r="Y11" s="4">
        <f>SUM(A12:A12)</f>
        <v>8</v>
      </c>
      <c r="Z11" s="4">
        <f t="shared" si="17"/>
        <v>3</v>
      </c>
      <c r="AA11" s="4">
        <f t="shared" si="17"/>
        <v>0</v>
      </c>
      <c r="AB11" s="4">
        <f t="shared" si="18"/>
        <v>20.3108</v>
      </c>
      <c r="AC11" s="4">
        <f t="shared" si="18"/>
        <v>-0.87522599999999995</v>
      </c>
      <c r="AD11" s="4">
        <f t="shared" si="18"/>
        <v>1</v>
      </c>
      <c r="AE11" s="4">
        <f t="shared" si="18"/>
        <v>3</v>
      </c>
      <c r="AF11" s="4">
        <f t="shared" si="18"/>
        <v>0</v>
      </c>
      <c r="AG11" s="4">
        <f t="shared" si="18"/>
        <v>9</v>
      </c>
      <c r="AH11" s="4">
        <f t="shared" si="18"/>
        <v>0</v>
      </c>
      <c r="AI11" s="4">
        <f t="shared" si="18"/>
        <v>60.932400000000001</v>
      </c>
      <c r="AJ11" s="4">
        <f t="shared" si="19"/>
        <v>0</v>
      </c>
      <c r="AK11" s="4">
        <f t="shared" si="19"/>
        <v>1.0813154567138383E-2</v>
      </c>
      <c r="AL11" s="4">
        <f t="shared" si="19"/>
        <v>0.22772658525654552</v>
      </c>
      <c r="AM11" s="4">
        <f t="shared" si="19"/>
        <v>1.1692431169282568E-4</v>
      </c>
      <c r="AN11" s="4">
        <f t="shared" si="19"/>
        <v>5.1859397632606691E-2</v>
      </c>
      <c r="AO11" s="3">
        <f>-AK11*$H$1+SQRT(1-$H$1*$H$1)*AL11</f>
        <v>0.22772647711361352</v>
      </c>
      <c r="AP11" s="3">
        <f>AO11/AD11</f>
        <v>0.22772647711361352</v>
      </c>
      <c r="AQ11">
        <f>AP11*AO11</f>
        <v>5.1859348378577141E-2</v>
      </c>
    </row>
    <row r="12" spans="1:43" x14ac:dyDescent="0.3">
      <c r="A12">
        <v>8</v>
      </c>
      <c r="B12">
        <f t="shared" si="22"/>
        <v>20.3108</v>
      </c>
      <c r="C12">
        <f t="shared" si="22"/>
        <v>-0.87522599999999995</v>
      </c>
      <c r="D12">
        <f t="shared" ref="D12:E13" si="23">IF($F12,B12)</f>
        <v>20.3108</v>
      </c>
      <c r="E12">
        <f t="shared" si="23"/>
        <v>-0.87522599999999995</v>
      </c>
      <c r="F12">
        <v>1</v>
      </c>
      <c r="G12">
        <v>3</v>
      </c>
      <c r="H12">
        <v>0</v>
      </c>
      <c r="I12">
        <f t="shared" si="3"/>
        <v>9</v>
      </c>
      <c r="J12">
        <f t="shared" si="3"/>
        <v>0</v>
      </c>
      <c r="K12">
        <f t="shared" si="4"/>
        <v>60.932400000000001</v>
      </c>
      <c r="L12">
        <f t="shared" si="5"/>
        <v>0</v>
      </c>
      <c r="M12">
        <f t="shared" si="6"/>
        <v>-2.6256779999999997</v>
      </c>
      <c r="N12">
        <f t="shared" si="7"/>
        <v>0</v>
      </c>
      <c r="O12">
        <f t="shared" si="8"/>
        <v>1.0813154567138383E-2</v>
      </c>
      <c r="P12">
        <f t="shared" si="9"/>
        <v>0.22772658525654552</v>
      </c>
      <c r="Q12">
        <f t="shared" si="10"/>
        <v>1.1692431169282568E-4</v>
      </c>
      <c r="R12">
        <f t="shared" si="10"/>
        <v>5.1859397632606691E-2</v>
      </c>
      <c r="Y12" s="4">
        <f>SUM(A13:A13)</f>
        <v>9</v>
      </c>
      <c r="Z12" s="4">
        <f t="shared" si="17"/>
        <v>3</v>
      </c>
      <c r="AA12" s="4">
        <f t="shared" si="17"/>
        <v>1</v>
      </c>
      <c r="AB12" s="4">
        <f t="shared" si="18"/>
        <v>20.192</v>
      </c>
      <c r="AC12" s="4">
        <f t="shared" si="18"/>
        <v>-2.6284000000000001</v>
      </c>
      <c r="AD12" s="4">
        <f t="shared" si="18"/>
        <v>1</v>
      </c>
      <c r="AE12" s="4">
        <f t="shared" si="18"/>
        <v>3</v>
      </c>
      <c r="AF12" s="4">
        <f t="shared" si="18"/>
        <v>1</v>
      </c>
      <c r="AG12" s="4">
        <f t="shared" si="18"/>
        <v>9</v>
      </c>
      <c r="AH12" s="4">
        <f t="shared" si="18"/>
        <v>1</v>
      </c>
      <c r="AI12" s="4">
        <f t="shared" si="18"/>
        <v>60.576000000000001</v>
      </c>
      <c r="AJ12" s="4">
        <f t="shared" si="19"/>
        <v>-2.6284000000000001</v>
      </c>
      <c r="AK12" s="4">
        <f t="shared" si="19"/>
        <v>-0.10800368372936517</v>
      </c>
      <c r="AL12" s="5">
        <f t="shared" si="19"/>
        <v>0.15838223558816353</v>
      </c>
      <c r="AM12" s="4">
        <f t="shared" si="19"/>
        <v>1.1664795699112739E-2</v>
      </c>
      <c r="AN12" s="4">
        <f t="shared" si="19"/>
        <v>2.5084932549904532E-2</v>
      </c>
      <c r="AO12" s="3">
        <f>-AK12*$H$1+SQRT(1-$H$1*$H$1)*AL12</f>
        <v>0.15838331561708172</v>
      </c>
      <c r="AP12" s="3">
        <f>AO12/AD12</f>
        <v>0.15838331561708172</v>
      </c>
      <c r="AQ12">
        <f>AP12*AO12</f>
        <v>2.5085274665860122E-2</v>
      </c>
    </row>
    <row r="13" spans="1:43" x14ac:dyDescent="0.3">
      <c r="A13">
        <v>9</v>
      </c>
      <c r="B13">
        <f t="shared" si="22"/>
        <v>20.192</v>
      </c>
      <c r="C13">
        <f t="shared" si="22"/>
        <v>-2.6284000000000001</v>
      </c>
      <c r="D13">
        <f t="shared" si="23"/>
        <v>20.192</v>
      </c>
      <c r="E13">
        <f t="shared" si="23"/>
        <v>-2.6284000000000001</v>
      </c>
      <c r="F13">
        <v>1</v>
      </c>
      <c r="G13">
        <v>3</v>
      </c>
      <c r="H13">
        <v>1</v>
      </c>
      <c r="I13">
        <f t="shared" si="3"/>
        <v>9</v>
      </c>
      <c r="J13">
        <f t="shared" si="3"/>
        <v>1</v>
      </c>
      <c r="K13">
        <f t="shared" si="4"/>
        <v>60.576000000000001</v>
      </c>
      <c r="L13">
        <f t="shared" si="5"/>
        <v>20.192</v>
      </c>
      <c r="M13">
        <f t="shared" si="6"/>
        <v>-7.8852000000000002</v>
      </c>
      <c r="N13">
        <f t="shared" si="7"/>
        <v>-2.6284000000000001</v>
      </c>
      <c r="O13">
        <f t="shared" si="8"/>
        <v>-0.10800368372936517</v>
      </c>
      <c r="P13">
        <f t="shared" si="9"/>
        <v>0.15838223558816353</v>
      </c>
      <c r="Q13">
        <f t="shared" si="10"/>
        <v>1.1664795699112739E-2</v>
      </c>
      <c r="R13">
        <f t="shared" si="10"/>
        <v>2.5084932549904532E-2</v>
      </c>
    </row>
    <row r="18" spans="2:3" x14ac:dyDescent="0.3">
      <c r="B18">
        <v>-3.4770500000000002</v>
      </c>
      <c r="C18">
        <v>-2.5066899999999999</v>
      </c>
    </row>
    <row r="19" spans="2:3" x14ac:dyDescent="0.3">
      <c r="B19">
        <v>-3.73089</v>
      </c>
      <c r="C19">
        <v>-0.73415300000000006</v>
      </c>
    </row>
    <row r="20" spans="2:3" x14ac:dyDescent="0.3">
      <c r="B20">
        <v>-1.0762700000000001</v>
      </c>
      <c r="C20">
        <v>-0.419211</v>
      </c>
    </row>
    <row r="21" spans="2:3" x14ac:dyDescent="0.3">
      <c r="B21">
        <v>4.1323999999999996</v>
      </c>
      <c r="C21">
        <v>-1.30941</v>
      </c>
    </row>
    <row r="22" spans="2:3" x14ac:dyDescent="0.3">
      <c r="B22">
        <v>4.0240400000000003</v>
      </c>
      <c r="C22">
        <v>-3.0030000000000001</v>
      </c>
    </row>
    <row r="23" spans="2:3" x14ac:dyDescent="0.3">
      <c r="B23">
        <v>12.367900000000001</v>
      </c>
      <c r="C23">
        <v>-1.4935</v>
      </c>
    </row>
    <row r="24" spans="2:3" x14ac:dyDescent="0.3">
      <c r="B24">
        <v>7.2035600000000004</v>
      </c>
      <c r="C24">
        <v>9.3381299999999996</v>
      </c>
    </row>
    <row r="25" spans="2:3" x14ac:dyDescent="0.3">
      <c r="B25">
        <v>12.6091</v>
      </c>
      <c r="C25">
        <v>-3.0095200000000002</v>
      </c>
    </row>
    <row r="26" spans="2:3" x14ac:dyDescent="0.3">
      <c r="B26">
        <v>20.3108</v>
      </c>
      <c r="C26">
        <v>-0.87522599999999995</v>
      </c>
    </row>
    <row r="27" spans="2:3" x14ac:dyDescent="0.3">
      <c r="B27">
        <v>20.192</v>
      </c>
      <c r="C27">
        <v>-2.6284000000000001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Feuil3</vt:lpstr>
      <vt:lpstr>ScMt02</vt:lpstr>
      <vt:lpstr>GDS020001</vt:lpstr>
      <vt:lpstr>GDS02001</vt:lpstr>
      <vt:lpstr>GDS0201</vt:lpstr>
      <vt:lpstr>GDS0203</vt:lpstr>
      <vt:lpstr>GDS0204</vt:lpstr>
      <vt:lpstr>GDS0204u</vt:lpstr>
      <vt:lpstr>GDS02005</vt:lpstr>
      <vt:lpstr>GDS0205</vt:lpstr>
      <vt:lpstr>GDS02006</vt:lpstr>
      <vt:lpstr>GDS0207</vt:lpstr>
      <vt:lpstr>GDS02008</vt:lpstr>
      <vt:lpstr>GDS02009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</dc:creator>
  <cp:lastModifiedBy>Clarisse</cp:lastModifiedBy>
  <dcterms:created xsi:type="dcterms:W3CDTF">2016-07-22T12:18:44Z</dcterms:created>
  <dcterms:modified xsi:type="dcterms:W3CDTF">2016-07-28T20:42:02Z</dcterms:modified>
</cp:coreProperties>
</file>