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D01D3BEE-612A-4C25-8519-1006746A2FCE}" xr6:coauthVersionLast="47" xr6:coauthVersionMax="47" xr10:uidLastSave="{00000000-0000-0000-0000-000000000000}"/>
  <bookViews>
    <workbookView xWindow="-120" yWindow="-120" windowWidth="29040" windowHeight="16440" xr2:uid="{5289CC44-7933-4D14-A201-7BA0DD1C21A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" l="1"/>
  <c r="E58" i="1"/>
  <c r="I58" i="1" s="1"/>
  <c r="E56" i="1"/>
  <c r="E53" i="1"/>
  <c r="E55" i="1"/>
  <c r="I55" i="1" s="1"/>
  <c r="E52" i="1"/>
  <c r="J58" i="1"/>
  <c r="H58" i="1"/>
  <c r="J55" i="1"/>
  <c r="H55" i="1"/>
  <c r="J50" i="1"/>
  <c r="H50" i="1"/>
  <c r="J48" i="1"/>
  <c r="H48" i="1"/>
  <c r="E48" i="1"/>
  <c r="E46" i="1"/>
  <c r="E45" i="1"/>
  <c r="E41" i="1"/>
  <c r="E36" i="1"/>
  <c r="E31" i="1"/>
  <c r="E26" i="1"/>
  <c r="E21" i="1"/>
  <c r="E16" i="1"/>
  <c r="E11" i="1"/>
  <c r="E3" i="1"/>
  <c r="E34" i="1"/>
  <c r="E39" i="1"/>
  <c r="E44" i="1"/>
  <c r="E29" i="1"/>
  <c r="E24" i="1"/>
  <c r="E14" i="1"/>
  <c r="E9" i="1"/>
  <c r="H43" i="1"/>
  <c r="H38" i="1"/>
  <c r="H33" i="1"/>
  <c r="H28" i="1"/>
  <c r="H23" i="1"/>
  <c r="H18" i="1"/>
  <c r="H13" i="1"/>
  <c r="H8" i="1"/>
  <c r="H3" i="1"/>
  <c r="E43" i="1"/>
  <c r="E38" i="1"/>
  <c r="E33" i="1"/>
  <c r="E28" i="1"/>
  <c r="E23" i="1"/>
  <c r="E18" i="1"/>
  <c r="E13" i="1"/>
  <c r="E8" i="1"/>
  <c r="J43" i="1"/>
  <c r="J38" i="1"/>
  <c r="J33" i="1"/>
  <c r="J28" i="1"/>
  <c r="J23" i="1"/>
  <c r="J18" i="1"/>
  <c r="J13" i="1"/>
  <c r="J8" i="1"/>
  <c r="E4" i="1"/>
  <c r="J3" i="1"/>
  <c r="I48" i="1" l="1"/>
  <c r="I50" i="1"/>
  <c r="I3" i="1"/>
  <c r="I18" i="1"/>
  <c r="I13" i="1"/>
  <c r="I28" i="1"/>
  <c r="I23" i="1"/>
  <c r="I38" i="1"/>
  <c r="I43" i="1"/>
  <c r="I8" i="1"/>
  <c r="I33" i="1"/>
</calcChain>
</file>

<file path=xl/sharedStrings.xml><?xml version="1.0" encoding="utf-8"?>
<sst xmlns="http://schemas.openxmlformats.org/spreadsheetml/2006/main" count="53" uniqueCount="18">
  <si>
    <t>Redshift</t>
  </si>
  <si>
    <t>Source</t>
  </si>
  <si>
    <t>a</t>
  </si>
  <si>
    <t>Baldry04</t>
  </si>
  <si>
    <t>log m_co</t>
  </si>
  <si>
    <t>Balddry12</t>
  </si>
  <si>
    <t>Moustakas13</t>
  </si>
  <si>
    <t>Weigel16</t>
  </si>
  <si>
    <t>log phi</t>
  </si>
  <si>
    <t>Ilbert13</t>
  </si>
  <si>
    <t>Muzzin13</t>
  </si>
  <si>
    <t>Tomczak14</t>
  </si>
  <si>
    <t>Davidzon17</t>
  </si>
  <si>
    <t>Duncan14</t>
  </si>
  <si>
    <t>Grazian15</t>
  </si>
  <si>
    <t>Song16</t>
  </si>
  <si>
    <t>Bhatawdekar19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</si>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</sst>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2" borderId="0" xfId="0" applyFill="1" applyBorder="1"/>
    <xf numFmtId="0" fontId="0" fillId="2" borderId="4" xfId="0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3" borderId="13" xfId="0" applyFont="1" applyFill="1" applyBorder="1"/>
    <xf numFmtId="0" fontId="1" fillId="0" borderId="14" xfId="0" applyFont="1" applyBorder="1"/>
    <xf numFmtId="0" fontId="1" fillId="0" borderId="3" xfId="0" applyFont="1" applyBorder="1"/>
    <xf numFmtId="0" fontId="1" fillId="0" borderId="16" xfId="0" applyFont="1" applyBorder="1"/>
    <xf numFmtId="0" fontId="1" fillId="2" borderId="3" xfId="0" applyFont="1" applyFill="1" applyBorder="1"/>
    <xf numFmtId="0" fontId="1" fillId="0" borderId="18" xfId="0" applyFont="1" applyBorder="1"/>
    <xf numFmtId="0" fontId="1" fillId="0" borderId="20" xfId="0" applyFont="1" applyBorder="1"/>
    <xf numFmtId="0" fontId="1" fillId="0" borderId="0" xfId="0" applyFont="1"/>
    <xf numFmtId="0" fontId="2" fillId="2" borderId="10" xfId="0" applyFont="1" applyFill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2" borderId="0" xfId="0" applyFont="1" applyFill="1" applyBorder="1"/>
    <xf numFmtId="0" fontId="3" fillId="0" borderId="6" xfId="0" applyFont="1" applyBorder="1"/>
    <xf numFmtId="0" fontId="3" fillId="0" borderId="2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F6D2-4DE6-4D10-B68C-27D05A55EEA2}">
  <dimension ref="A1:J58"/>
  <sheetViews>
    <sheetView tabSelected="1" topLeftCell="A22" workbookViewId="0">
      <selection activeCell="L6" sqref="L6"/>
    </sheetView>
  </sheetViews>
  <sheetFormatPr defaultRowHeight="15" x14ac:dyDescent="0.25"/>
  <cols>
    <col min="1" max="1" width="9.140625" style="28"/>
    <col min="2" max="2" width="14.5703125" style="36" bestFit="1" customWidth="1"/>
    <col min="3" max="3" width="11" customWidth="1"/>
  </cols>
  <sheetData>
    <row r="1" spans="1:10" x14ac:dyDescent="0.25">
      <c r="A1" s="13"/>
      <c r="B1" s="29"/>
      <c r="C1" s="14"/>
      <c r="D1" s="14"/>
      <c r="E1" s="14"/>
      <c r="F1" s="14"/>
      <c r="G1" s="15"/>
      <c r="H1" s="16" t="s">
        <v>17</v>
      </c>
      <c r="I1" s="16"/>
      <c r="J1" s="17"/>
    </row>
    <row r="2" spans="1:10" x14ac:dyDescent="0.25">
      <c r="A2" s="18" t="s">
        <v>0</v>
      </c>
      <c r="B2" s="19" t="s">
        <v>1</v>
      </c>
      <c r="C2" s="20"/>
      <c r="D2" s="19" t="s">
        <v>2</v>
      </c>
      <c r="E2" s="19" t="s">
        <v>8</v>
      </c>
      <c r="F2" s="19" t="s">
        <v>4</v>
      </c>
      <c r="G2" s="20"/>
      <c r="H2" s="19" t="s">
        <v>2</v>
      </c>
      <c r="I2" s="19" t="s">
        <v>8</v>
      </c>
      <c r="J2" s="21" t="s">
        <v>4</v>
      </c>
    </row>
    <row r="3" spans="1:10" x14ac:dyDescent="0.25">
      <c r="A3" s="22">
        <v>0.05</v>
      </c>
      <c r="B3" s="30" t="s">
        <v>3</v>
      </c>
      <c r="C3" s="4"/>
      <c r="D3" s="4">
        <v>-1.4</v>
      </c>
      <c r="E3" s="4">
        <f>LOG10(0.00118)</f>
        <v>-2.9281179926938745</v>
      </c>
      <c r="F3" s="4">
        <v>10.62</v>
      </c>
      <c r="G3" s="4"/>
      <c r="H3" s="4">
        <f>AVERAGE(D3:D6)</f>
        <v>-1.4524999999999999</v>
      </c>
      <c r="I3" s="4">
        <f>AVERAGE(E3:E6)</f>
        <v>-2.7392570014254822</v>
      </c>
      <c r="J3" s="6">
        <f>AVERAGE(F3:F6)</f>
        <v>10.683250000000001</v>
      </c>
    </row>
    <row r="4" spans="1:10" x14ac:dyDescent="0.25">
      <c r="A4" s="23"/>
      <c r="B4" s="31" t="s">
        <v>5</v>
      </c>
      <c r="C4" s="1"/>
      <c r="D4" s="1">
        <v>-1.45</v>
      </c>
      <c r="E4" s="1">
        <f>LOG10(0.0008)</f>
        <v>-3.0969100130080562</v>
      </c>
      <c r="F4" s="1">
        <v>10.72</v>
      </c>
      <c r="G4" s="1"/>
      <c r="H4" s="1"/>
      <c r="I4" s="1"/>
      <c r="J4" s="2"/>
    </row>
    <row r="5" spans="1:10" x14ac:dyDescent="0.25">
      <c r="A5" s="23"/>
      <c r="B5" s="31" t="s">
        <v>6</v>
      </c>
      <c r="C5" s="1"/>
      <c r="D5" s="1">
        <v>-1.75</v>
      </c>
      <c r="E5" s="1">
        <v>-2.504</v>
      </c>
      <c r="F5" s="1">
        <v>10.8</v>
      </c>
      <c r="G5" s="1"/>
      <c r="H5" s="1"/>
      <c r="I5" s="1"/>
      <c r="J5" s="2"/>
    </row>
    <row r="6" spans="1:10" x14ac:dyDescent="0.25">
      <c r="A6" s="24"/>
      <c r="B6" s="32" t="s">
        <v>7</v>
      </c>
      <c r="C6" s="5"/>
      <c r="D6" s="5">
        <v>-1.21</v>
      </c>
      <c r="E6" s="5">
        <v>-2.4279999999999999</v>
      </c>
      <c r="F6" s="5">
        <v>10.593</v>
      </c>
      <c r="G6" s="5"/>
      <c r="H6" s="5"/>
      <c r="I6" s="5"/>
      <c r="J6" s="7"/>
    </row>
    <row r="7" spans="1:10" x14ac:dyDescent="0.25">
      <c r="A7" s="25"/>
      <c r="B7" s="33"/>
      <c r="C7" s="11"/>
      <c r="D7" s="11"/>
      <c r="E7" s="11"/>
      <c r="F7" s="11"/>
      <c r="G7" s="11"/>
      <c r="H7" s="11"/>
      <c r="I7" s="11"/>
      <c r="J7" s="12"/>
    </row>
    <row r="8" spans="1:10" x14ac:dyDescent="0.25">
      <c r="A8" s="22">
        <v>0.35</v>
      </c>
      <c r="B8" s="30" t="s">
        <v>9</v>
      </c>
      <c r="C8" s="4"/>
      <c r="D8" s="4">
        <v>-1.4</v>
      </c>
      <c r="E8" s="4">
        <f>LOG10(0.00077)</f>
        <v>-3.1135092748275182</v>
      </c>
      <c r="F8" s="4">
        <v>10.88</v>
      </c>
      <c r="G8" s="4"/>
      <c r="H8" s="4">
        <f>AVERAGE(D8:D11)</f>
        <v>-1.5075000000000001</v>
      </c>
      <c r="I8" s="4">
        <f>AVERAGE(E8:E11)</f>
        <v>-3.2841240926808766</v>
      </c>
      <c r="J8" s="6">
        <f>AVERAGE(F8:F11)</f>
        <v>10.635</v>
      </c>
    </row>
    <row r="9" spans="1:10" x14ac:dyDescent="0.25">
      <c r="A9" s="23"/>
      <c r="B9" s="31" t="s">
        <v>10</v>
      </c>
      <c r="C9" s="1"/>
      <c r="D9" s="1">
        <v>-1.34</v>
      </c>
      <c r="E9" s="1">
        <f>LOG10(0.001135)</f>
        <v>-2.9450041384708583</v>
      </c>
      <c r="F9" s="1">
        <v>10.81</v>
      </c>
      <c r="G9" s="1"/>
      <c r="H9" s="1"/>
      <c r="I9" s="1"/>
      <c r="J9" s="2"/>
    </row>
    <row r="10" spans="1:10" x14ac:dyDescent="0.25">
      <c r="A10" s="23"/>
      <c r="B10" s="31" t="s">
        <v>11</v>
      </c>
      <c r="C10" s="1"/>
      <c r="D10" s="1">
        <v>-2</v>
      </c>
      <c r="E10" s="1">
        <v>-4.46</v>
      </c>
      <c r="F10" s="1">
        <v>10.59</v>
      </c>
      <c r="G10" s="1"/>
      <c r="H10" s="1"/>
      <c r="I10" s="1"/>
      <c r="J10" s="2"/>
    </row>
    <row r="11" spans="1:10" x14ac:dyDescent="0.25">
      <c r="A11" s="24"/>
      <c r="B11" s="32" t="s">
        <v>12</v>
      </c>
      <c r="C11" s="5"/>
      <c r="D11" s="5">
        <v>-1.29</v>
      </c>
      <c r="E11" s="5">
        <f>LOG10(0.00241)</f>
        <v>-2.6179829574251317</v>
      </c>
      <c r="F11" s="5">
        <v>10.26</v>
      </c>
      <c r="G11" s="5"/>
      <c r="H11" s="5"/>
      <c r="I11" s="5"/>
      <c r="J11" s="7"/>
    </row>
    <row r="12" spans="1:10" x14ac:dyDescent="0.25">
      <c r="A12" s="25"/>
      <c r="B12" s="33"/>
      <c r="C12" s="11"/>
      <c r="D12" s="11"/>
      <c r="E12" s="11"/>
      <c r="F12" s="11"/>
      <c r="G12" s="11"/>
      <c r="H12" s="11"/>
      <c r="I12" s="11"/>
      <c r="J12" s="12"/>
    </row>
    <row r="13" spans="1:10" x14ac:dyDescent="0.25">
      <c r="A13" s="22">
        <v>0.65</v>
      </c>
      <c r="B13" s="30" t="s">
        <v>9</v>
      </c>
      <c r="C13" s="4"/>
      <c r="D13" s="4">
        <v>-1.43</v>
      </c>
      <c r="E13" s="4">
        <f>LOG10(0.00016)</f>
        <v>-3.795880017344075</v>
      </c>
      <c r="F13" s="4">
        <v>11.03</v>
      </c>
      <c r="G13" s="4"/>
      <c r="H13" s="4">
        <f>AVERAGE(D13:D16)</f>
        <v>-1.3975</v>
      </c>
      <c r="I13" s="4">
        <f>AVERAGE(E13:E16)</f>
        <v>-3.202841208584668</v>
      </c>
      <c r="J13" s="6">
        <f>AVERAGE(F13:F16)</f>
        <v>10.715</v>
      </c>
    </row>
    <row r="14" spans="1:10" x14ac:dyDescent="0.25">
      <c r="A14" s="23"/>
      <c r="B14" s="31" t="s">
        <v>10</v>
      </c>
      <c r="C14" s="1"/>
      <c r="D14" s="1">
        <v>-1.26</v>
      </c>
      <c r="E14" s="1">
        <f>LOG10(0.001271)</f>
        <v>-2.8958544494459919</v>
      </c>
      <c r="F14" s="1">
        <v>10.78</v>
      </c>
      <c r="G14" s="1"/>
      <c r="H14" s="1"/>
      <c r="I14" s="1"/>
      <c r="J14" s="2"/>
    </row>
    <row r="15" spans="1:10" x14ac:dyDescent="0.25">
      <c r="A15" s="23"/>
      <c r="B15" s="31" t="s">
        <v>11</v>
      </c>
      <c r="C15" s="1"/>
      <c r="D15" s="1">
        <v>-1.58</v>
      </c>
      <c r="E15" s="1">
        <v>-3.34</v>
      </c>
      <c r="F15" s="1">
        <v>10.65</v>
      </c>
      <c r="G15" s="1"/>
      <c r="H15" s="1"/>
      <c r="I15" s="1"/>
      <c r="J15" s="2"/>
    </row>
    <row r="16" spans="1:10" x14ac:dyDescent="0.25">
      <c r="A16" s="24"/>
      <c r="B16" s="32" t="s">
        <v>12</v>
      </c>
      <c r="C16" s="5"/>
      <c r="D16" s="5">
        <v>-1.32</v>
      </c>
      <c r="E16" s="5">
        <f>LOG10(0.001661)</f>
        <v>-2.7796303675486054</v>
      </c>
      <c r="F16" s="5">
        <v>10.4</v>
      </c>
      <c r="G16" s="5"/>
      <c r="H16" s="5"/>
      <c r="I16" s="5"/>
      <c r="J16" s="7"/>
    </row>
    <row r="17" spans="1:10" x14ac:dyDescent="0.25">
      <c r="A17" s="25"/>
      <c r="B17" s="33"/>
      <c r="C17" s="11"/>
      <c r="D17" s="11"/>
      <c r="E17" s="11"/>
      <c r="F17" s="11"/>
      <c r="G17" s="11"/>
      <c r="H17" s="11"/>
      <c r="I17" s="11"/>
      <c r="J17" s="12"/>
    </row>
    <row r="18" spans="1:10" x14ac:dyDescent="0.25">
      <c r="A18" s="22">
        <v>0.95</v>
      </c>
      <c r="B18" s="30" t="s">
        <v>9</v>
      </c>
      <c r="C18" s="4"/>
      <c r="D18" s="4">
        <v>-1.51</v>
      </c>
      <c r="E18" s="4">
        <f>LOG10(0.00029)</f>
        <v>-3.5376020021010439</v>
      </c>
      <c r="F18" s="4">
        <v>10.87</v>
      </c>
      <c r="G18" s="4"/>
      <c r="H18" s="4">
        <f>AVERAGE(D18:D21)</f>
        <v>-1.4625000000000001</v>
      </c>
      <c r="I18" s="4">
        <f>AVERAGE(E18:E21)</f>
        <v>-3.1918256050245826</v>
      </c>
      <c r="J18" s="6">
        <f>AVERAGE(F18:F21)</f>
        <v>10.555</v>
      </c>
    </row>
    <row r="19" spans="1:10" x14ac:dyDescent="0.25">
      <c r="A19" s="23"/>
      <c r="B19" s="31" t="s">
        <v>11</v>
      </c>
      <c r="C19" s="1"/>
      <c r="D19" s="1">
        <v>-1.61</v>
      </c>
      <c r="E19" s="1">
        <v>-3.36</v>
      </c>
      <c r="F19" s="1">
        <v>10.56</v>
      </c>
      <c r="G19" s="1"/>
      <c r="H19" s="1"/>
      <c r="I19" s="1"/>
      <c r="J19" s="2"/>
    </row>
    <row r="20" spans="1:10" x14ac:dyDescent="0.25">
      <c r="A20" s="23"/>
      <c r="B20" s="31" t="s">
        <v>11</v>
      </c>
      <c r="C20" s="1"/>
      <c r="D20" s="1">
        <v>-1.44</v>
      </c>
      <c r="E20" s="1">
        <v>-3.11</v>
      </c>
      <c r="F20" s="1">
        <v>10.44</v>
      </c>
      <c r="G20" s="1"/>
      <c r="H20" s="1"/>
      <c r="I20" s="1"/>
      <c r="J20" s="2"/>
    </row>
    <row r="21" spans="1:10" x14ac:dyDescent="0.25">
      <c r="A21" s="24"/>
      <c r="B21" s="32" t="s">
        <v>12</v>
      </c>
      <c r="C21" s="5"/>
      <c r="D21" s="5">
        <v>-1.29</v>
      </c>
      <c r="E21" s="5">
        <f>LOG10(0.001739)</f>
        <v>-2.7597004179972875</v>
      </c>
      <c r="F21" s="5">
        <v>10.35</v>
      </c>
      <c r="G21" s="5"/>
      <c r="H21" s="5"/>
      <c r="I21" s="5"/>
      <c r="J21" s="7"/>
    </row>
    <row r="22" spans="1:10" x14ac:dyDescent="0.25">
      <c r="A22" s="25"/>
      <c r="B22" s="33"/>
      <c r="C22" s="11"/>
      <c r="D22" s="11"/>
      <c r="E22" s="11"/>
      <c r="F22" s="11"/>
      <c r="G22" s="11"/>
      <c r="H22" s="11"/>
      <c r="I22" s="11"/>
      <c r="J22" s="12"/>
    </row>
    <row r="23" spans="1:10" x14ac:dyDescent="0.25">
      <c r="A23" s="22">
        <v>1.3</v>
      </c>
      <c r="B23" s="30" t="s">
        <v>9</v>
      </c>
      <c r="C23" s="4"/>
      <c r="D23" s="4">
        <v>-1.37</v>
      </c>
      <c r="E23" s="4">
        <f>LOG10(0.00067)</f>
        <v>-3.1739251972991736</v>
      </c>
      <c r="F23" s="4">
        <v>10.71</v>
      </c>
      <c r="G23" s="4"/>
      <c r="H23" s="4">
        <f>AVERAGE(D23:D26)</f>
        <v>-1.3525</v>
      </c>
      <c r="I23" s="4">
        <f>AVERAGE(E23:E26)</f>
        <v>-3.1569793009381271</v>
      </c>
      <c r="J23" s="6">
        <f>AVERAGE(F23:F26)</f>
        <v>10.645</v>
      </c>
    </row>
    <row r="24" spans="1:10" x14ac:dyDescent="0.25">
      <c r="A24" s="23"/>
      <c r="B24" s="31" t="s">
        <v>10</v>
      </c>
      <c r="C24" s="1"/>
      <c r="D24" s="1">
        <v>-1.21</v>
      </c>
      <c r="E24" s="1">
        <f>LOG10(0.000887)</f>
        <v>-3.0520763801682738</v>
      </c>
      <c r="F24" s="1">
        <v>10.76</v>
      </c>
      <c r="G24" s="1"/>
      <c r="H24" s="1"/>
      <c r="I24" s="1"/>
      <c r="J24" s="2"/>
    </row>
    <row r="25" spans="1:10" x14ac:dyDescent="0.25">
      <c r="A25" s="23"/>
      <c r="B25" s="31" t="s">
        <v>11</v>
      </c>
      <c r="C25" s="1"/>
      <c r="D25" s="1">
        <v>-1.62</v>
      </c>
      <c r="E25" s="1">
        <v>-3.59</v>
      </c>
      <c r="F25" s="1">
        <v>10.69</v>
      </c>
      <c r="G25" s="1"/>
      <c r="H25" s="1"/>
      <c r="I25" s="1"/>
      <c r="J25" s="2"/>
    </row>
    <row r="26" spans="1:10" x14ac:dyDescent="0.25">
      <c r="A26" s="24"/>
      <c r="B26" s="32" t="s">
        <v>12</v>
      </c>
      <c r="C26" s="5"/>
      <c r="D26" s="5">
        <v>-1.21</v>
      </c>
      <c r="E26" s="5">
        <f>LOG10(0.001542)</f>
        <v>-2.811915626285062</v>
      </c>
      <c r="F26" s="5">
        <v>10.42</v>
      </c>
      <c r="G26" s="5"/>
      <c r="H26" s="5"/>
      <c r="I26" s="5"/>
      <c r="J26" s="7"/>
    </row>
    <row r="27" spans="1:10" x14ac:dyDescent="0.25">
      <c r="A27" s="25"/>
      <c r="B27" s="33"/>
      <c r="C27" s="11"/>
      <c r="D27" s="11"/>
      <c r="E27" s="11"/>
      <c r="F27" s="11"/>
      <c r="G27" s="11"/>
      <c r="H27" s="11"/>
      <c r="I27" s="11"/>
      <c r="J27" s="12"/>
    </row>
    <row r="28" spans="1:10" x14ac:dyDescent="0.25">
      <c r="A28" s="22">
        <v>1.75</v>
      </c>
      <c r="B28" s="30" t="s">
        <v>9</v>
      </c>
      <c r="C28" s="4"/>
      <c r="D28" s="4">
        <v>-1.6</v>
      </c>
      <c r="E28" s="4">
        <f>LOG10(0.00033)</f>
        <v>-3.4814860601221125</v>
      </c>
      <c r="F28" s="4">
        <v>10.74</v>
      </c>
      <c r="G28" s="4"/>
      <c r="H28" s="4">
        <f>AVERAGE(D28:D31)</f>
        <v>-1.3674999999999999</v>
      </c>
      <c r="I28" s="4">
        <f>AVERAGE(E28:E31)</f>
        <v>-3.2360449725816456</v>
      </c>
      <c r="J28" s="6">
        <f>AVERAGE(F28:F31)</f>
        <v>10.645</v>
      </c>
    </row>
    <row r="29" spans="1:10" x14ac:dyDescent="0.25">
      <c r="A29" s="23"/>
      <c r="B29" s="31" t="s">
        <v>10</v>
      </c>
      <c r="C29" s="1"/>
      <c r="D29" s="1">
        <v>-1.1599999999999999</v>
      </c>
      <c r="E29" s="1">
        <f>LOG10(0.000568)</f>
        <v>-3.2456516642889812</v>
      </c>
      <c r="F29" s="1">
        <v>10.85</v>
      </c>
      <c r="G29" s="1"/>
      <c r="H29" s="1"/>
      <c r="I29" s="1"/>
      <c r="J29" s="2"/>
    </row>
    <row r="30" spans="1:10" x14ac:dyDescent="0.25">
      <c r="A30" s="23"/>
      <c r="B30" s="31" t="s">
        <v>11</v>
      </c>
      <c r="C30" s="1"/>
      <c r="D30" s="1">
        <v>-1.47</v>
      </c>
      <c r="E30" s="1">
        <v>-3.28</v>
      </c>
      <c r="F30" s="1">
        <v>10.59</v>
      </c>
      <c r="G30" s="1"/>
      <c r="H30" s="1"/>
      <c r="I30" s="1"/>
      <c r="J30" s="2"/>
    </row>
    <row r="31" spans="1:10" x14ac:dyDescent="0.25">
      <c r="A31" s="24"/>
      <c r="B31" s="32" t="s">
        <v>12</v>
      </c>
      <c r="C31" s="5"/>
      <c r="D31" s="5">
        <v>-1.24</v>
      </c>
      <c r="E31" s="5">
        <f>LOG10(0.001156)</f>
        <v>-2.9370421659154897</v>
      </c>
      <c r="F31" s="5">
        <v>10.4</v>
      </c>
      <c r="G31" s="5"/>
      <c r="H31" s="5"/>
      <c r="I31" s="5"/>
      <c r="J31" s="7"/>
    </row>
    <row r="32" spans="1:10" x14ac:dyDescent="0.25">
      <c r="A32" s="25"/>
      <c r="B32" s="33"/>
      <c r="C32" s="11"/>
      <c r="D32" s="11"/>
      <c r="E32" s="11"/>
      <c r="F32" s="11"/>
      <c r="G32" s="11"/>
      <c r="H32" s="11"/>
      <c r="I32" s="11"/>
      <c r="J32" s="12"/>
    </row>
    <row r="33" spans="1:10" x14ac:dyDescent="0.25">
      <c r="A33" s="22">
        <v>2.25</v>
      </c>
      <c r="B33" s="30" t="s">
        <v>9</v>
      </c>
      <c r="C33" s="4"/>
      <c r="D33" s="4">
        <v>-1.6</v>
      </c>
      <c r="E33" s="4">
        <f>LOG10(0.00015)</f>
        <v>-3.8239087409443187</v>
      </c>
      <c r="F33" s="4">
        <v>10.74</v>
      </c>
      <c r="G33" s="4"/>
      <c r="H33" s="4">
        <f>AVERAGE(D33:D36)</f>
        <v>-1.4450000000000001</v>
      </c>
      <c r="I33" s="4">
        <f>AVERAGE(E33:E36)</f>
        <v>-3.5390685235139974</v>
      </c>
      <c r="J33" s="6">
        <f>AVERAGE(F33:F36)</f>
        <v>10.7</v>
      </c>
    </row>
    <row r="34" spans="1:10" x14ac:dyDescent="0.25">
      <c r="A34" s="23"/>
      <c r="B34" s="31" t="s">
        <v>10</v>
      </c>
      <c r="C34" s="1"/>
      <c r="D34" s="1">
        <v>-1.3</v>
      </c>
      <c r="E34" s="1">
        <f>LOG10(0.000201)</f>
        <v>-3.6968039425795109</v>
      </c>
      <c r="F34" s="1">
        <v>11.03</v>
      </c>
      <c r="G34" s="1"/>
      <c r="H34" s="1"/>
      <c r="I34" s="1"/>
      <c r="J34" s="2"/>
    </row>
    <row r="35" spans="1:10" x14ac:dyDescent="0.25">
      <c r="A35" s="23"/>
      <c r="B35" s="31" t="s">
        <v>11</v>
      </c>
      <c r="C35" s="1"/>
      <c r="D35" s="1">
        <v>-1.38</v>
      </c>
      <c r="E35" s="1">
        <v>-3.28</v>
      </c>
      <c r="F35" s="1">
        <v>10.58</v>
      </c>
      <c r="G35" s="1"/>
      <c r="H35" s="1"/>
      <c r="I35" s="1"/>
      <c r="J35" s="2"/>
    </row>
    <row r="36" spans="1:10" x14ac:dyDescent="0.25">
      <c r="A36" s="24"/>
      <c r="B36" s="32" t="s">
        <v>12</v>
      </c>
      <c r="C36" s="5"/>
      <c r="D36" s="5">
        <v>-1.5</v>
      </c>
      <c r="E36" s="5">
        <f>LOG10(0.000441)</f>
        <v>-3.3555614105321614</v>
      </c>
      <c r="F36" s="5">
        <v>10.45</v>
      </c>
      <c r="G36" s="5"/>
      <c r="H36" s="5"/>
      <c r="I36" s="5"/>
      <c r="J36" s="7"/>
    </row>
    <row r="37" spans="1:10" x14ac:dyDescent="0.25">
      <c r="A37" s="25"/>
      <c r="B37" s="33"/>
      <c r="C37" s="11"/>
      <c r="D37" s="11"/>
      <c r="E37" s="11"/>
      <c r="F37" s="11"/>
      <c r="G37" s="11"/>
      <c r="H37" s="11"/>
      <c r="I37" s="11"/>
      <c r="J37" s="12"/>
    </row>
    <row r="38" spans="1:10" x14ac:dyDescent="0.25">
      <c r="A38" s="22">
        <v>2.75</v>
      </c>
      <c r="B38" s="30" t="s">
        <v>9</v>
      </c>
      <c r="C38" s="4"/>
      <c r="D38" s="4">
        <v>-1.6</v>
      </c>
      <c r="E38" s="4">
        <f>LOG10(0.00014)</f>
        <v>-3.8538719643217618</v>
      </c>
      <c r="F38" s="4">
        <v>10.76</v>
      </c>
      <c r="G38" s="4"/>
      <c r="H38" s="4">
        <f>AVERAGE(D38:D41)</f>
        <v>-1.5225</v>
      </c>
      <c r="I38" s="4">
        <f>AVERAGE(E38:E41)</f>
        <v>-3.7205017192283245</v>
      </c>
      <c r="J38" s="6">
        <f>AVERAGE(F38:F41)</f>
        <v>10.725</v>
      </c>
    </row>
    <row r="39" spans="1:10" x14ac:dyDescent="0.25">
      <c r="A39" s="23"/>
      <c r="B39" s="31" t="s">
        <v>10</v>
      </c>
      <c r="C39" s="1"/>
      <c r="D39" s="1">
        <v>-1.3</v>
      </c>
      <c r="E39" s="1">
        <f>LOG10(0.000109)</f>
        <v>-3.9625735020593762</v>
      </c>
      <c r="F39" s="1">
        <v>11.14</v>
      </c>
      <c r="G39" s="1"/>
      <c r="H39" s="1"/>
      <c r="I39" s="1"/>
      <c r="J39" s="2"/>
    </row>
    <row r="40" spans="1:10" x14ac:dyDescent="0.25">
      <c r="A40" s="23"/>
      <c r="B40" s="31" t="s">
        <v>11</v>
      </c>
      <c r="C40" s="1"/>
      <c r="D40" s="1">
        <v>-1.67</v>
      </c>
      <c r="E40" s="1">
        <v>-3.71</v>
      </c>
      <c r="F40" s="1">
        <v>10.61</v>
      </c>
      <c r="G40" s="1"/>
      <c r="H40" s="1"/>
      <c r="I40" s="1"/>
      <c r="J40" s="2"/>
    </row>
    <row r="41" spans="1:10" x14ac:dyDescent="0.25">
      <c r="A41" s="24"/>
      <c r="B41" s="32" t="s">
        <v>12</v>
      </c>
      <c r="C41" s="5"/>
      <c r="D41" s="5">
        <v>-1.52</v>
      </c>
      <c r="E41" s="5">
        <f>LOG10(0.000441)</f>
        <v>-3.3555614105321614</v>
      </c>
      <c r="F41" s="5">
        <v>10.39</v>
      </c>
      <c r="G41" s="5"/>
      <c r="H41" s="5"/>
      <c r="I41" s="5"/>
      <c r="J41" s="7"/>
    </row>
    <row r="42" spans="1:10" x14ac:dyDescent="0.25">
      <c r="A42" s="25"/>
      <c r="B42" s="33"/>
      <c r="C42" s="11"/>
      <c r="D42" s="11"/>
      <c r="E42" s="11"/>
      <c r="F42" s="11"/>
      <c r="G42" s="11"/>
      <c r="H42" s="11"/>
      <c r="I42" s="11"/>
      <c r="J42" s="12"/>
    </row>
    <row r="43" spans="1:10" x14ac:dyDescent="0.25">
      <c r="A43" s="22">
        <v>3.5</v>
      </c>
      <c r="B43" s="30" t="s">
        <v>9</v>
      </c>
      <c r="C43" s="4"/>
      <c r="D43" s="4">
        <v>-1.6</v>
      </c>
      <c r="E43" s="4">
        <f>LOG10(0.00009)</f>
        <v>-4.0457574905606748</v>
      </c>
      <c r="F43" s="4">
        <v>10.74</v>
      </c>
      <c r="G43" s="4"/>
      <c r="H43" s="4">
        <f>AVERAGE(D43:D46)</f>
        <v>-1.6300000000000001</v>
      </c>
      <c r="I43" s="4">
        <f>AVERAGE(E43:E46)</f>
        <v>-4.3730414271725913</v>
      </c>
      <c r="J43" s="6">
        <f>AVERAGE(F43:F46)</f>
        <v>10.952500000000001</v>
      </c>
    </row>
    <row r="44" spans="1:10" x14ac:dyDescent="0.25">
      <c r="A44" s="23"/>
      <c r="B44" s="31" t="s">
        <v>10</v>
      </c>
      <c r="C44" s="1"/>
      <c r="D44" s="1">
        <v>-1.3</v>
      </c>
      <c r="E44" s="1">
        <f>LOG10(0.000008)</f>
        <v>-5.0969100130080562</v>
      </c>
      <c r="F44" s="1">
        <v>11.47</v>
      </c>
      <c r="G44" s="1"/>
      <c r="H44" s="1"/>
      <c r="I44" s="1"/>
      <c r="J44" s="2"/>
    </row>
    <row r="45" spans="1:10" x14ac:dyDescent="0.25">
      <c r="A45" s="23"/>
      <c r="B45" s="31" t="s">
        <v>12</v>
      </c>
      <c r="C45" s="1"/>
      <c r="D45" s="1">
        <v>-1.78</v>
      </c>
      <c r="E45" s="1">
        <f>LOG10(0.000086)</f>
        <v>-4.0655015487564325</v>
      </c>
      <c r="F45" s="1">
        <v>10.83</v>
      </c>
      <c r="G45" s="1"/>
      <c r="H45" s="1"/>
      <c r="I45" s="1"/>
      <c r="J45" s="2"/>
    </row>
    <row r="46" spans="1:10" x14ac:dyDescent="0.25">
      <c r="A46" s="24"/>
      <c r="B46" s="32" t="s">
        <v>12</v>
      </c>
      <c r="C46" s="5"/>
      <c r="D46" s="5">
        <v>-1.84</v>
      </c>
      <c r="E46" s="5">
        <f>LOG10(0.000052)</f>
        <v>-4.2839966563652006</v>
      </c>
      <c r="F46" s="5">
        <v>10.77</v>
      </c>
      <c r="G46" s="5"/>
      <c r="H46" s="5"/>
      <c r="I46" s="5"/>
      <c r="J46" s="7"/>
    </row>
    <row r="47" spans="1:10" x14ac:dyDescent="0.25">
      <c r="A47" s="25"/>
      <c r="B47" s="33"/>
      <c r="C47" s="11"/>
      <c r="D47" s="11"/>
      <c r="E47" s="11"/>
      <c r="F47" s="11"/>
      <c r="G47" s="11"/>
      <c r="H47" s="11"/>
      <c r="I47" s="11"/>
      <c r="J47" s="12"/>
    </row>
    <row r="48" spans="1:10" x14ac:dyDescent="0.25">
      <c r="A48" s="26">
        <v>5</v>
      </c>
      <c r="B48" s="34" t="s">
        <v>12</v>
      </c>
      <c r="C48" s="3"/>
      <c r="D48" s="3">
        <v>-2.12</v>
      </c>
      <c r="E48" s="3">
        <f>LOG10(0.000003)</f>
        <v>-5.5228787452803374</v>
      </c>
      <c r="F48" s="3">
        <v>11.3</v>
      </c>
      <c r="G48" s="3"/>
      <c r="H48" s="3">
        <f>AVERAGE(D48:D51)</f>
        <v>-1.9633333333333332</v>
      </c>
      <c r="I48" s="3">
        <f>AVERAGE(E48:E51)</f>
        <v>-5.0688587481710163</v>
      </c>
      <c r="J48" s="8">
        <f>AVERAGE(F48:F51)</f>
        <v>10.833333333333334</v>
      </c>
    </row>
    <row r="49" spans="1:10" x14ac:dyDescent="0.25">
      <c r="A49" s="25"/>
      <c r="B49" s="33"/>
      <c r="C49" s="11"/>
      <c r="D49" s="11"/>
      <c r="E49" s="11"/>
      <c r="F49" s="11"/>
      <c r="G49" s="11"/>
      <c r="H49" s="11"/>
      <c r="I49" s="11"/>
      <c r="J49" s="12"/>
    </row>
    <row r="50" spans="1:10" x14ac:dyDescent="0.25">
      <c r="A50" s="22">
        <v>7</v>
      </c>
      <c r="B50" s="30" t="s">
        <v>13</v>
      </c>
      <c r="C50" s="4"/>
      <c r="D50" s="4">
        <v>-1.89</v>
      </c>
      <c r="E50" s="4">
        <f>LOG10(0.000036)</f>
        <v>-4.4436974992327123</v>
      </c>
      <c r="F50" s="4">
        <v>10.51</v>
      </c>
      <c r="G50" s="4"/>
      <c r="H50" s="4">
        <f>AVERAGE(D50:D53)</f>
        <v>-1.9299999999999997</v>
      </c>
      <c r="I50" s="4">
        <f>AVERAGE(E50:E53)</f>
        <v>-4.8441573871428538</v>
      </c>
      <c r="J50" s="6">
        <f>AVERAGE(F50:F53)</f>
        <v>10.555</v>
      </c>
    </row>
    <row r="51" spans="1:10" x14ac:dyDescent="0.25">
      <c r="A51" s="23"/>
      <c r="B51" s="31" t="s">
        <v>14</v>
      </c>
      <c r="C51" s="1"/>
      <c r="D51" s="1">
        <v>-1.88</v>
      </c>
      <c r="E51" s="1">
        <v>-5.24</v>
      </c>
      <c r="F51" s="1">
        <v>10.69</v>
      </c>
      <c r="G51" s="1"/>
      <c r="H51" s="1"/>
      <c r="I51" s="1"/>
      <c r="J51" s="2"/>
    </row>
    <row r="52" spans="1:10" x14ac:dyDescent="0.25">
      <c r="A52" s="23"/>
      <c r="B52" s="31" t="s">
        <v>15</v>
      </c>
      <c r="C52" s="1"/>
      <c r="D52" s="1">
        <v>-1.94</v>
      </c>
      <c r="E52" s="1">
        <f>LOG10(0.0000052)</f>
        <v>-5.2839966563652006</v>
      </c>
      <c r="F52" s="1">
        <v>10.75</v>
      </c>
      <c r="G52" s="1"/>
      <c r="H52" s="1"/>
      <c r="I52" s="1"/>
      <c r="J52" s="2"/>
    </row>
    <row r="53" spans="1:10" x14ac:dyDescent="0.25">
      <c r="A53" s="24"/>
      <c r="B53" s="32" t="s">
        <v>16</v>
      </c>
      <c r="C53" s="5"/>
      <c r="D53" s="5">
        <v>-2.0099999999999998</v>
      </c>
      <c r="E53" s="5">
        <f>LOG10(0.000039)</f>
        <v>-4.4089353929735005</v>
      </c>
      <c r="F53" s="5">
        <v>10.27</v>
      </c>
      <c r="G53" s="5"/>
      <c r="H53" s="5"/>
      <c r="I53" s="5"/>
      <c r="J53" s="7"/>
    </row>
    <row r="54" spans="1:10" x14ac:dyDescent="0.25">
      <c r="A54" s="25"/>
      <c r="B54" s="33"/>
      <c r="C54" s="11"/>
      <c r="D54" s="11"/>
      <c r="E54" s="11"/>
      <c r="F54" s="11"/>
      <c r="G54" s="11"/>
      <c r="H54" s="11"/>
      <c r="I54" s="11"/>
      <c r="J54" s="12"/>
    </row>
    <row r="55" spans="1:10" x14ac:dyDescent="0.25">
      <c r="A55" s="22">
        <v>8</v>
      </c>
      <c r="B55" s="30" t="s">
        <v>15</v>
      </c>
      <c r="C55" s="4"/>
      <c r="D55" s="4">
        <v>-2.16</v>
      </c>
      <c r="E55" s="4">
        <f>LOG10(0.0000004)</f>
        <v>-6.3979400086720375</v>
      </c>
      <c r="F55" s="4">
        <v>10.72</v>
      </c>
      <c r="G55" s="4"/>
      <c r="H55" s="4">
        <f>AVERAGE(D55:D57)</f>
        <v>-2.23</v>
      </c>
      <c r="I55" s="4">
        <f>AVERAGE(E55:E57)</f>
        <v>-6.2101082016915949</v>
      </c>
      <c r="J55" s="6">
        <f>AVERAGE(F55:F57)</f>
        <v>10.629999999999999</v>
      </c>
    </row>
    <row r="56" spans="1:10" x14ac:dyDescent="0.25">
      <c r="A56" s="24"/>
      <c r="B56" s="32" t="s">
        <v>16</v>
      </c>
      <c r="C56" s="5"/>
      <c r="D56" s="5">
        <v>-2.2999999999999998</v>
      </c>
      <c r="E56" s="5">
        <f>LOG10(0.00000095)</f>
        <v>-6.0222763947111524</v>
      </c>
      <c r="F56" s="5">
        <v>10.54</v>
      </c>
      <c r="G56" s="5"/>
      <c r="H56" s="5"/>
      <c r="I56" s="5"/>
      <c r="J56" s="7"/>
    </row>
    <row r="57" spans="1:10" x14ac:dyDescent="0.25">
      <c r="A57" s="25"/>
      <c r="B57" s="33"/>
      <c r="C57" s="11"/>
      <c r="D57" s="11"/>
      <c r="E57" s="11"/>
      <c r="F57" s="11"/>
      <c r="G57" s="11"/>
      <c r="H57" s="11"/>
      <c r="I57" s="11"/>
      <c r="J57" s="12"/>
    </row>
    <row r="58" spans="1:10" ht="15.75" thickBot="1" x14ac:dyDescent="0.3">
      <c r="A58" s="27">
        <v>9</v>
      </c>
      <c r="B58" s="35" t="s">
        <v>16</v>
      </c>
      <c r="C58" s="9"/>
      <c r="D58" s="9">
        <v>-2.38</v>
      </c>
      <c r="E58" s="9">
        <f>LOG10(0.00000057)</f>
        <v>-6.2441251443275085</v>
      </c>
      <c r="F58" s="9">
        <v>10.54</v>
      </c>
      <c r="G58" s="9"/>
      <c r="H58" s="9">
        <f>AVERAGE(D58:D60)</f>
        <v>-2.38</v>
      </c>
      <c r="I58" s="9">
        <f>AVERAGE(E58:E60)</f>
        <v>-6.2441251443275085</v>
      </c>
      <c r="J58" s="10">
        <f>AVERAGE(F58:F60)</f>
        <v>10.54</v>
      </c>
    </row>
  </sheetData>
  <mergeCells count="1"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2022-02-22T13:26:11Z</dcterms:created>
  <dcterms:modified xsi:type="dcterms:W3CDTF">2022-02-22T22:05:17Z</dcterms:modified>
</cp:coreProperties>
</file>