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EF433302-99C8-432E-94E6-0EA2BAF1A186}" xr6:coauthVersionLast="46" xr6:coauthVersionMax="46" xr10:uidLastSave="{00000000-0000-0000-0000-000000000000}"/>
  <bookViews>
    <workbookView xWindow="-120" yWindow="450" windowWidth="29040" windowHeight="15270" tabRatio="601" activeTab="2" xr2:uid="{00000000-000D-0000-FFFF-FFFF00000000}"/>
  </bookViews>
  <sheets>
    <sheet name="Bai 1_2" sheetId="6" r:id="rId1"/>
    <sheet name="Bai 3_4" sheetId="7" r:id="rId2"/>
    <sheet name="Bai 5_6" sheetId="8" r:id="rId3"/>
  </sheets>
  <calcPr calcId="181029"/>
  <customWorkbookViews>
    <customWorkbookView name="Quoc Thong - Personal View" guid="{EFB3FD9B-6B5D-11D7-A658-A01F1886F630}" mergeInterval="0" personalView="1" maximized="1" windowWidth="770" windowHeight="408" activeSheetId="7"/>
    <customWorkbookView name="Administrator - Personal View" guid="{71B7596A-828D-4818-93E6-AFB697F61EF8}" mergeInterval="0" personalView="1" maximized="1" windowWidth="796" windowHeight="411" tabRatio="601" activeSheetId="1"/>
  </customWorkbookViews>
</workbook>
</file>

<file path=xl/calcChain.xml><?xml version="1.0" encoding="utf-8"?>
<calcChain xmlns="http://schemas.openxmlformats.org/spreadsheetml/2006/main">
  <c r="E27" i="8" l="1"/>
  <c r="E28" i="8"/>
  <c r="E29" i="8"/>
  <c r="E30" i="8"/>
  <c r="E31" i="8"/>
  <c r="E32" i="8"/>
  <c r="E33" i="8"/>
  <c r="D28" i="8"/>
  <c r="D29" i="8"/>
  <c r="D30" i="8"/>
  <c r="D31" i="8"/>
  <c r="D32" i="8"/>
  <c r="D33" i="8"/>
  <c r="D27" i="8"/>
  <c r="Q14" i="8"/>
  <c r="R14" i="8"/>
  <c r="F15" i="8"/>
  <c r="F16" i="8"/>
  <c r="F17" i="8"/>
  <c r="F18" i="8"/>
  <c r="F19" i="8"/>
  <c r="F20" i="8"/>
  <c r="F14" i="8"/>
  <c r="E15" i="8"/>
  <c r="E16" i="8"/>
  <c r="E17" i="8"/>
  <c r="E18" i="8"/>
  <c r="E19" i="8"/>
  <c r="E20" i="8"/>
  <c r="E14" i="8"/>
  <c r="C15" i="8"/>
  <c r="C16" i="8"/>
  <c r="C17" i="8"/>
  <c r="C18" i="8"/>
  <c r="C19" i="8"/>
  <c r="C20" i="8"/>
  <c r="C14" i="8"/>
  <c r="B14" i="8"/>
  <c r="B15" i="8"/>
  <c r="B16" i="8"/>
  <c r="B17" i="8"/>
  <c r="B18" i="8"/>
  <c r="B19" i="8"/>
  <c r="B20" i="8"/>
  <c r="F4" i="8"/>
  <c r="F5" i="8"/>
  <c r="F6" i="8"/>
  <c r="F7" i="8"/>
  <c r="F8" i="8"/>
  <c r="F9" i="8"/>
  <c r="F3" i="8"/>
  <c r="E4" i="8"/>
  <c r="E5" i="8"/>
  <c r="E6" i="8"/>
  <c r="E7" i="8"/>
  <c r="E8" i="8"/>
  <c r="E9" i="8"/>
  <c r="E3" i="8"/>
  <c r="C3" i="8"/>
  <c r="C4" i="8"/>
  <c r="C5" i="8"/>
  <c r="C6" i="8"/>
  <c r="C7" i="8"/>
  <c r="C8" i="8"/>
  <c r="C9" i="8"/>
  <c r="B3" i="8"/>
  <c r="B4" i="8"/>
  <c r="B5" i="8"/>
  <c r="B6" i="8"/>
  <c r="B7" i="8"/>
  <c r="B8" i="8"/>
  <c r="B9" i="8"/>
  <c r="F13" i="7"/>
  <c r="F14" i="7"/>
  <c r="F15" i="7"/>
  <c r="F16" i="7"/>
  <c r="F17" i="7"/>
  <c r="F18" i="7"/>
  <c r="F19" i="7"/>
  <c r="E14" i="7"/>
  <c r="E15" i="7"/>
  <c r="E16" i="7"/>
  <c r="E17" i="7"/>
  <c r="E18" i="7"/>
  <c r="E19" i="7"/>
  <c r="E13" i="7"/>
  <c r="C14" i="7"/>
  <c r="C15" i="7"/>
  <c r="C16" i="7"/>
  <c r="C17" i="7"/>
  <c r="C18" i="7"/>
  <c r="C19" i="7"/>
  <c r="C13" i="7"/>
  <c r="B13" i="7"/>
  <c r="B14" i="7"/>
  <c r="B15" i="7"/>
  <c r="B16" i="7"/>
  <c r="B17" i="7"/>
  <c r="B18" i="7"/>
  <c r="B19" i="7"/>
  <c r="F4" i="7"/>
  <c r="F5" i="7"/>
  <c r="F6" i="7"/>
  <c r="F7" i="7"/>
  <c r="F8" i="7"/>
  <c r="F9" i="7"/>
  <c r="F3" i="7"/>
  <c r="E4" i="7"/>
  <c r="E5" i="7"/>
  <c r="E6" i="7"/>
  <c r="E7" i="7"/>
  <c r="E8" i="7"/>
  <c r="E9" i="7"/>
  <c r="E3" i="7"/>
  <c r="C4" i="7"/>
  <c r="C5" i="7"/>
  <c r="C6" i="7"/>
  <c r="C7" i="7"/>
  <c r="C8" i="7"/>
  <c r="C9" i="7"/>
  <c r="C3" i="7"/>
  <c r="B4" i="7"/>
  <c r="B5" i="7"/>
  <c r="B6" i="7"/>
  <c r="B7" i="7"/>
  <c r="B8" i="7"/>
  <c r="B9" i="7"/>
  <c r="B3" i="7"/>
  <c r="D28" i="6"/>
  <c r="D29" i="6"/>
  <c r="D30" i="6"/>
  <c r="D31" i="6"/>
  <c r="D27" i="6"/>
  <c r="C37" i="6"/>
  <c r="C38" i="6"/>
  <c r="C39" i="6"/>
  <c r="C40" i="6"/>
  <c r="C41" i="6"/>
  <c r="C36" i="6"/>
  <c r="F17" i="6"/>
  <c r="F18" i="6"/>
  <c r="F19" i="6"/>
  <c r="F20" i="6"/>
  <c r="F21" i="6"/>
  <c r="F22" i="6"/>
  <c r="F16" i="6"/>
  <c r="F7" i="6"/>
  <c r="F8" i="6"/>
  <c r="F9" i="6"/>
  <c r="F10" i="6"/>
  <c r="F11" i="6"/>
  <c r="F12" i="6"/>
  <c r="F6" i="6"/>
  <c r="E17" i="6"/>
  <c r="E18" i="6"/>
  <c r="E19" i="6"/>
  <c r="E20" i="6"/>
  <c r="E21" i="6"/>
  <c r="E22" i="6"/>
  <c r="E16" i="6"/>
  <c r="C17" i="6"/>
  <c r="C18" i="6"/>
  <c r="C19" i="6"/>
  <c r="C20" i="6"/>
  <c r="C21" i="6"/>
  <c r="C22" i="6"/>
  <c r="C16" i="6"/>
  <c r="B17" i="6"/>
  <c r="B18" i="6"/>
  <c r="B19" i="6"/>
  <c r="B20" i="6"/>
  <c r="B21" i="6"/>
  <c r="B22" i="6"/>
  <c r="B16" i="6"/>
  <c r="E7" i="6"/>
  <c r="E8" i="6"/>
  <c r="E9" i="6"/>
  <c r="E10" i="6"/>
  <c r="E11" i="6"/>
  <c r="E12" i="6"/>
  <c r="E6" i="6"/>
  <c r="C7" i="6"/>
  <c r="C8" i="6"/>
  <c r="C9" i="6"/>
  <c r="C10" i="6"/>
  <c r="C11" i="6"/>
  <c r="C12" i="6"/>
  <c r="C6" i="6"/>
  <c r="B7" i="6"/>
  <c r="B8" i="6"/>
  <c r="B9" i="6"/>
  <c r="B10" i="6"/>
  <c r="B11" i="6"/>
  <c r="B12" i="6"/>
  <c r="B6" i="6"/>
  <c r="B64916" i="8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6" authorId="0" shapeId="0" xr:uid="{00000000-0006-0000-0000-000001000000}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 xr:uid="{00000000-0006-0000-0000-000002000000}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 xr:uid="{00000000-0006-0000-0000-000003000000}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 xr:uid="{00000000-0006-0000-00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 xr:uid="{00000000-0006-0000-0000-000005000000}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 xr:uid="{00000000-0006-0000-0000-000006000000}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 xr:uid="{00000000-0006-0000-0000-000007000000}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 xr:uid="{00000000-0006-0000-0000-000008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 xr:uid="{00000000-0006-0000-0000-000009000000}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 xr:uid="{00000000-0006-0000-0000-00000A000000}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 xr:uid="{00000000-0006-0000-0100-000002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 xr:uid="{00000000-0006-0000-0100-000003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 xr:uid="{00000000-0006-0000-01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 xr:uid="{00000000-0006-0000-0100-000005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 xr:uid="{00000000-0006-0000-0100-000006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 xr:uid="{00000000-0006-0000-0100-000007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 xr:uid="{00000000-0006-0000-0100-000008000000}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A3" authorId="0" shapeId="0" xr:uid="{00000000-0006-0000-0200-000001000000}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 xr:uid="{00000000-0006-0000-0200-000002000000}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 xr:uid="{00000000-0006-0000-0200-000003000000}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 xr:uid="{00000000-0006-0000-0200-000004000000}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 xr:uid="{00000000-0006-0000-0200-000006000000}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 xr:uid="{00000000-0006-0000-0200-000007000000}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 xr:uid="{00000000-0006-0000-0200-000009000000}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Định dạng đơn vị tính theo dạng: 1,000 đồng</t>
        </r>
      </text>
    </comment>
    <comment ref="D27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 xr:uid="{00000000-0006-0000-0200-00000D000000}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 xr:uid="{00000000-0006-0000-0200-00000E000000}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 xr:uid="{00000000-0006-0000-0200-00000F000000}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 xr:uid="{00000000-0006-0000-0200-000010000000}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 xr:uid="{00000000-0006-0000-0200-000011000000}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 xr:uid="{00000000-0006-0000-0200-000012000000}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 xr:uid="{00000000-0006-0000-0200-000013000000}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 xr:uid="{00000000-0006-0000-0200-000014000000}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 xr:uid="{00000000-0006-0000-0200-000015000000}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 xr:uid="{00000000-0006-0000-0200-000016000000}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 xr:uid="{00000000-0006-0000-0200-000017000000}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 xr:uid="{00000000-0006-0000-0200-000018000000}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 xr:uid="{00000000-0006-0000-0200-000019000000}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 xr:uid="{00000000-0006-0000-0200-00001A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 xr:uid="{00000000-0006-0000-0200-00001B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 xr:uid="{00000000-0006-0000-0200-00001C000000}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 xr:uid="{00000000-0006-0000-0200-00001D000000}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 xr:uid="{00000000-0006-0000-0200-00001E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 xr:uid="{00000000-0006-0000-0200-00001F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 xr:uid="{00000000-0006-0000-0200-000020000000}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 xr:uid="{00000000-0006-0000-0200-000021000000}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 xr:uid="{00000000-0006-0000-0200-000022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 xr:uid="{00000000-0006-0000-0200-000023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 xr:uid="{00000000-0006-0000-0200-000024000000}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 xr:uid="{00000000-0006-0000-0200-000025000000}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 xr:uid="{00000000-0006-0000-0200-000026000000}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 xr:uid="{00000000-0006-0000-0200-000027000000}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 xr:uid="{00000000-0006-0000-0200-000028000000}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 xr:uid="{00000000-0006-0000-0200-000029000000}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 xr:uid="{00000000-0006-0000-0200-00002A000000}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 xr:uid="{00000000-0006-0000-0200-00002B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 xr:uid="{00000000-0006-0000-0200-00002C000000}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 xr:uid="{00000000-0006-0000-0200-00002D000000}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 xr:uid="{00000000-0006-0000-0200-00002E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 xr:uid="{00000000-0006-0000-0200-00002F000000}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 xr:uid="{00000000-0006-0000-0200-000030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<sst xmlns="http://schemas.openxmlformats.org/spreadsheetml/2006/main" count="340" uniqueCount="141">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</sst>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6" formatCode="#,##0&quot; &quot;&quot;Dong&quot;"/>
    <numFmt numFmtId="167" formatCode="#,##0\ &quot;Dong&quot;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2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  <xf numFmtId="166" fontId="8" fillId="0" borderId="7" xfId="0" applyNumberFormat="1" applyFont="1" applyBorder="1" applyProtection="1">
      <protection locked="0"/>
    </xf>
    <xf numFmtId="167" fontId="8" fillId="0" borderId="7" xfId="0" applyNumberFormat="1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1"/>
  <sheetViews>
    <sheetView topLeftCell="A19" workbookViewId="0">
      <selection activeCell="D27" sqref="D27:D31"/>
    </sheetView>
  </sheetViews>
  <sheetFormatPr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0.5" style="44" bestFit="1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VLOOKUP(A6,$H$5:$K$9,2,FALSE)</f>
        <v>INTEL COMPUTER</v>
      </c>
      <c r="C6" s="62" t="str">
        <f>VLOOKUP(A6,$H$5:$K$9,3,FALSE)</f>
        <v>BỘ</v>
      </c>
      <c r="D6" s="62">
        <v>10</v>
      </c>
      <c r="E6" s="62">
        <f>VLOOKUP(A6,$H$5:$K$9,4,FALSE)</f>
        <v>565</v>
      </c>
      <c r="F6" s="62">
        <f>IF(D6&gt;20,D6*(E6*80%),D16*E16)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VLOOKUP(A7,$H$5:$K$9,2,FALSE)</f>
        <v>GENIUS MOUSE</v>
      </c>
      <c r="C7" s="62" t="str">
        <f t="shared" ref="C7:C12" si="1">VLOOKUP(A7,$H$5:$K$9,3,FALSE)</f>
        <v>CÁI</v>
      </c>
      <c r="D7" s="62">
        <v>20</v>
      </c>
      <c r="E7" s="62">
        <f t="shared" ref="E7:E12" si="2">VLOOKUP(A7,$H$5:$K$9,4,FALSE)</f>
        <v>5</v>
      </c>
      <c r="F7" s="62">
        <f t="shared" ref="F7:F12" si="3">IF(D7&gt;20,D7*(E7*80%),D17*E17)</f>
        <v>100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62">
        <f t="shared" si="3"/>
        <v>4860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62">
        <f t="shared" si="3"/>
        <v>200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62">
        <f t="shared" si="3"/>
        <v>60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62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62">
        <f t="shared" si="3"/>
        <v>24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HLOOKUP(A16,$H$15:$L$18,2,FALSE)</f>
        <v>INTEL COMPUTER</v>
      </c>
      <c r="C16" s="62" t="str">
        <f>HLOOKUP(A16,$H$15:$L$18,3,FALSE)</f>
        <v>BỘ</v>
      </c>
      <c r="D16" s="62">
        <v>10</v>
      </c>
      <c r="E16" s="62">
        <f>HLOOKUP(A16,$H$15:$L$18,4,FALSE)</f>
        <v>565</v>
      </c>
      <c r="F16" s="131">
        <f>IF(D16&gt;20,D16*(E16*80),D16*E16)</f>
        <v>5650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HLOOKUP(A17,$H$15:$L$18,2,FALSE)</f>
        <v>GENIUS MOUSE</v>
      </c>
      <c r="C17" s="62" t="str">
        <f t="shared" ref="C17:C22" si="5">HLOOKUP(A17,$H$15:$L$18,3,FALSE)</f>
        <v>CÁI</v>
      </c>
      <c r="D17" s="62">
        <v>20</v>
      </c>
      <c r="E17" s="62">
        <f t="shared" ref="E17:E22" si="6">HLOOKUP(A17,$H$15:$L$18,4,FALSE)</f>
        <v>5</v>
      </c>
      <c r="F17" s="131">
        <f t="shared" ref="F17:F22" si="7">IF(D17&gt;20,D17*(E17*80),D17*E17)</f>
        <v>100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4860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20000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60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1695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62">
        <f t="shared" si="6"/>
        <v>12</v>
      </c>
      <c r="F22" s="131">
        <f t="shared" si="7"/>
        <v>24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VLOOKUP(C27,$H$26:$I$30,2,TRUE)</f>
        <v>Yếu</v>
      </c>
      <c r="E27" s="59"/>
      <c r="H27" s="109">
        <v>0</v>
      </c>
      <c r="I27" s="97" t="s">
        <v>140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 t="shared" ref="D28:D31" si="8">VLOOKUP(C28,$H$26:$I$30,2,TRUE)</f>
        <v>TB</v>
      </c>
      <c r="E28" s="59"/>
      <c r="H28" s="109">
        <v>5</v>
      </c>
      <c r="I28" s="97" t="s">
        <v>23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 t="shared" si="8"/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 t="shared" si="8"/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 t="shared" si="8"/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VLOOKUP(B36,$H$35:$I$41,2,TRUE)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9">VLOOKUP(B37,$H$35:$I$41,2,TRUE)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9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9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9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9"/>
        <v>195</v>
      </c>
      <c r="H41" s="117">
        <v>39918</v>
      </c>
      <c r="I41" s="67">
        <v>195</v>
      </c>
    </row>
  </sheetData>
  <sortState xmlns:xlrd2="http://schemas.microsoft.com/office/spreadsheetml/2017/richdata2" ref="H27:I30">
    <sortCondition ref="H27:H30"/>
  </sortState>
  <customSheetViews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 xr:uid="{00000000-0004-0000-0000-000000000000}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5006"/>
  <sheetViews>
    <sheetView zoomScaleNormal="100" workbookViewId="0">
      <selection activeCell="F13" sqref="F13"/>
    </sheetView>
  </sheetViews>
  <sheetFormatPr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1" s="55" customFormat="1" ht="20.100000000000001" customHeight="1" thickBot="1" x14ac:dyDescent="0.25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</row>
    <row r="2" spans="1:11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1" ht="20.100000000000001" customHeight="1" x14ac:dyDescent="0.2">
      <c r="A3" s="95" t="s">
        <v>99</v>
      </c>
      <c r="B3" s="62" t="str">
        <f>VLOOKUP(LEFT(A3,2),$H$2:$K$5,2,FALSE)</f>
        <v>INTEL COMPUTER</v>
      </c>
      <c r="C3" s="62" t="str">
        <f>VLOOKUP(LEFT(A3,2),$H$2:$K$5,3,FALSE)</f>
        <v>BỘ</v>
      </c>
      <c r="D3" s="62">
        <v>10</v>
      </c>
      <c r="E3" s="62">
        <f>VLOOKUP(LEFT(A3,2),$H$2:$K$5,4,FALSE)</f>
        <v>565</v>
      </c>
      <c r="F3" s="62">
        <f>IF(D3&gt;20,80%,IF(D3&gt;40,70%,1)*D3*E3)</f>
        <v>5650</v>
      </c>
      <c r="H3" s="96" t="s">
        <v>24</v>
      </c>
      <c r="I3" s="62" t="s">
        <v>7</v>
      </c>
      <c r="J3" s="77" t="s">
        <v>57</v>
      </c>
      <c r="K3" s="97">
        <v>565</v>
      </c>
    </row>
    <row r="4" spans="1:11" ht="20.100000000000001" customHeight="1" x14ac:dyDescent="0.2">
      <c r="A4" s="95" t="s">
        <v>111</v>
      </c>
      <c r="B4" s="62" t="str">
        <f t="shared" ref="B4:B9" si="0">VLOOKUP(LEFT(A4,2),$H$2:$K$5,2,FALSE)</f>
        <v>GENIUS MOUSE</v>
      </c>
      <c r="C4" s="62" t="str">
        <f t="shared" ref="C4:C9" si="1">VLOOKUP(LEFT(A4,2),$H$2:$K$5,3,FALSE)</f>
        <v>CÁI</v>
      </c>
      <c r="D4" s="62">
        <v>20</v>
      </c>
      <c r="E4" s="62">
        <f t="shared" ref="E4:E9" si="2">VLOOKUP(LEFT(A4,2),$H$2:$K$5,4,FALSE)</f>
        <v>5</v>
      </c>
      <c r="F4" s="62">
        <f t="shared" ref="F4:F9" si="3">IF(D4&gt;20,80%,IF(D4&gt;40,70%,1)*D4*E4)</f>
        <v>100</v>
      </c>
      <c r="H4" s="96" t="s">
        <v>25</v>
      </c>
      <c r="I4" s="62" t="s">
        <v>9</v>
      </c>
      <c r="J4" s="77" t="s">
        <v>58</v>
      </c>
      <c r="K4" s="97">
        <v>5</v>
      </c>
    </row>
    <row r="5" spans="1:11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>
        <f t="shared" si="3"/>
        <v>8475</v>
      </c>
      <c r="H5" s="98" t="s">
        <v>26</v>
      </c>
      <c r="I5" s="66" t="s">
        <v>14</v>
      </c>
      <c r="J5" s="99" t="s">
        <v>58</v>
      </c>
      <c r="K5" s="100">
        <v>12</v>
      </c>
    </row>
    <row r="6" spans="1:11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>
        <f t="shared" si="3"/>
        <v>0.8</v>
      </c>
    </row>
    <row r="7" spans="1:11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>
        <f t="shared" si="2"/>
        <v>12</v>
      </c>
      <c r="F7" s="62">
        <f t="shared" si="3"/>
        <v>60</v>
      </c>
    </row>
    <row r="8" spans="1:11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>
        <f t="shared" si="3"/>
        <v>1695</v>
      </c>
    </row>
    <row r="9" spans="1:11" ht="20.100000000000001" customHeight="1" x14ac:dyDescent="0.2">
      <c r="A9" s="95" t="s">
        <v>113</v>
      </c>
      <c r="B9" s="62" t="str">
        <f t="shared" si="0"/>
        <v>WIN95 KEYBOARD</v>
      </c>
      <c r="C9" s="62" t="str">
        <f t="shared" si="1"/>
        <v>CÁI</v>
      </c>
      <c r="D9" s="62">
        <v>2</v>
      </c>
      <c r="E9" s="62">
        <f t="shared" si="2"/>
        <v>12</v>
      </c>
      <c r="F9" s="62">
        <f t="shared" si="3"/>
        <v>24</v>
      </c>
    </row>
    <row r="11" spans="1:11" s="55" customFormat="1" ht="20.100000000000001" customHeight="1" thickBot="1" x14ac:dyDescent="0.25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</row>
    <row r="12" spans="1:11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</row>
    <row r="13" spans="1:11" ht="20.100000000000001" customHeight="1" x14ac:dyDescent="0.2">
      <c r="A13" s="95" t="s">
        <v>100</v>
      </c>
      <c r="B13" s="62" t="str">
        <f>VLOOKUP(LEFT(A13,2)&amp;RIGHT(A13,1),$H$12:$K$18,2,FALSE)</f>
        <v>INTEL COMPUTER</v>
      </c>
      <c r="C13" s="62" t="str">
        <f>VLOOKUP(LEFT(A13,2)&amp;RIGHT(A13,1),$H$12:$K$18,3,FALSE)</f>
        <v>BỘ</v>
      </c>
      <c r="D13" s="62">
        <v>10</v>
      </c>
      <c r="E13" s="62">
        <f>VLOOKUP(LEFT(A13,2)&amp;RIGHT(A13,1),$H$12:$K$18,4,FALSE)</f>
        <v>580</v>
      </c>
      <c r="F13" s="62">
        <f>IF(D13&gt;40,70%,IF(AND(D13&gt;20,OR(LEFT(A13,2)="CP",LEFT(A13,2)="KB")),90%,100%))*D13*E13</f>
        <v>5800</v>
      </c>
      <c r="H13" s="96" t="s">
        <v>114</v>
      </c>
      <c r="I13" s="101" t="s">
        <v>7</v>
      </c>
      <c r="J13" s="102" t="s">
        <v>57</v>
      </c>
      <c r="K13" s="103">
        <v>580</v>
      </c>
    </row>
    <row r="14" spans="1:11" ht="20.100000000000001" customHeight="1" x14ac:dyDescent="0.2">
      <c r="A14" s="95" t="s">
        <v>115</v>
      </c>
      <c r="B14" s="62" t="str">
        <f t="shared" ref="B14:B19" si="4">VLOOKUP(LEFT(A14,2)&amp;RIGHT(A14,1),$H$12:$K$18,2,FALSE)</f>
        <v>GENIUS MOUSE</v>
      </c>
      <c r="C14" s="62" t="str">
        <f t="shared" ref="C14:C19" si="5">VLOOKUP(LEFT(A14,2)&amp;RIGHT(A14,1),$H$12:$K$18,3,FALSE)</f>
        <v>CÁI</v>
      </c>
      <c r="D14" s="62">
        <v>20</v>
      </c>
      <c r="E14" s="62">
        <f t="shared" ref="E14:E19" si="6">VLOOKUP(LEFT(A14,2)&amp;RIGHT(A14,1),$H$12:$K$18,4,FALSE)</f>
        <v>5</v>
      </c>
      <c r="F14" s="62">
        <f t="shared" ref="F14:F19" si="7">IF(D14&gt;40,70%,IF(AND(D14&gt;20,OR(LEFT(A14,2)="CP",LEFT(A14,2)="KB")),90%,100%))*D14*E14</f>
        <v>100</v>
      </c>
      <c r="H14" s="96" t="s">
        <v>116</v>
      </c>
      <c r="I14" s="101" t="s">
        <v>9</v>
      </c>
      <c r="J14" s="102" t="s">
        <v>58</v>
      </c>
      <c r="K14" s="103">
        <v>5</v>
      </c>
    </row>
    <row r="15" spans="1:11" ht="20.100000000000001" customHeight="1" x14ac:dyDescent="0.2">
      <c r="A15" s="95" t="s">
        <v>117</v>
      </c>
      <c r="B15" s="62" t="str">
        <f t="shared" si="4"/>
        <v>INTEL COMPUTER</v>
      </c>
      <c r="C15" s="62" t="str">
        <f t="shared" si="5"/>
        <v>BỘ</v>
      </c>
      <c r="D15" s="62">
        <v>15</v>
      </c>
      <c r="E15" s="62">
        <f t="shared" si="6"/>
        <v>580</v>
      </c>
      <c r="F15" s="62">
        <f t="shared" si="7"/>
        <v>8700</v>
      </c>
      <c r="H15" s="96" t="s">
        <v>118</v>
      </c>
      <c r="I15" s="101" t="s">
        <v>14</v>
      </c>
      <c r="J15" s="102" t="s">
        <v>58</v>
      </c>
      <c r="K15" s="103">
        <v>14</v>
      </c>
    </row>
    <row r="16" spans="1:11" ht="20.100000000000001" customHeight="1" x14ac:dyDescent="0.2">
      <c r="A16" s="95" t="s">
        <v>115</v>
      </c>
      <c r="B16" s="62" t="str">
        <f t="shared" si="4"/>
        <v>GENIUS MOUSE</v>
      </c>
      <c r="C16" s="62" t="str">
        <f t="shared" si="5"/>
        <v>CÁI</v>
      </c>
      <c r="D16" s="62">
        <v>50</v>
      </c>
      <c r="E16" s="62">
        <f t="shared" si="6"/>
        <v>5</v>
      </c>
      <c r="F16" s="62">
        <f t="shared" si="7"/>
        <v>175</v>
      </c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">
      <c r="A17" s="95" t="s">
        <v>120</v>
      </c>
      <c r="B17" s="62" t="str">
        <f t="shared" si="4"/>
        <v>WIN95 KEYBOARD</v>
      </c>
      <c r="C17" s="62" t="str">
        <f t="shared" si="5"/>
        <v>CÁI</v>
      </c>
      <c r="D17" s="62">
        <v>5</v>
      </c>
      <c r="E17" s="62">
        <f t="shared" si="6"/>
        <v>14</v>
      </c>
      <c r="F17" s="62">
        <f t="shared" si="7"/>
        <v>70</v>
      </c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25">
      <c r="A18" s="95" t="s">
        <v>122</v>
      </c>
      <c r="B18" s="62" t="str">
        <f t="shared" si="4"/>
        <v>INTEL COMPUTER</v>
      </c>
      <c r="C18" s="62" t="str">
        <f t="shared" si="5"/>
        <v>BỘ</v>
      </c>
      <c r="D18" s="62">
        <v>3</v>
      </c>
      <c r="E18" s="62">
        <f t="shared" si="6"/>
        <v>565</v>
      </c>
      <c r="F18" s="62">
        <f t="shared" si="7"/>
        <v>1695</v>
      </c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">
      <c r="A19" s="95" t="s">
        <v>120</v>
      </c>
      <c r="B19" s="62" t="str">
        <f t="shared" si="4"/>
        <v>WIN95 KEYBOARD</v>
      </c>
      <c r="C19" s="62" t="str">
        <f t="shared" si="5"/>
        <v>CÁI</v>
      </c>
      <c r="D19" s="62">
        <v>2</v>
      </c>
      <c r="E19" s="62">
        <f t="shared" si="6"/>
        <v>14</v>
      </c>
      <c r="F19" s="62">
        <f t="shared" si="7"/>
        <v>28</v>
      </c>
    </row>
    <row r="20" spans="1:11" s="55" customFormat="1" ht="20.100000000000001" customHeight="1" x14ac:dyDescent="0.2"/>
    <row r="21" spans="1:11" s="55" customFormat="1" ht="20.100000000000001" customHeight="1" x14ac:dyDescent="0.2"/>
    <row r="22" spans="1:11" s="55" customFormat="1" ht="20.100000000000001" customHeight="1" x14ac:dyDescent="0.2"/>
    <row r="23" spans="1:11" s="55" customFormat="1" ht="20.100000000000001" customHeight="1" x14ac:dyDescent="0.2"/>
    <row r="24" spans="1:11" s="55" customFormat="1" ht="20.100000000000001" customHeight="1" x14ac:dyDescent="0.2"/>
    <row r="25" spans="1:11" s="55" customFormat="1" ht="20.100000000000001" customHeight="1" x14ac:dyDescent="0.2"/>
    <row r="26" spans="1:11" s="55" customFormat="1" ht="20.100000000000001" customHeight="1" x14ac:dyDescent="0.2"/>
    <row r="27" spans="1:11" s="55" customFormat="1" ht="20.100000000000001" customHeight="1" x14ac:dyDescent="0.2"/>
    <row r="28" spans="1:11" s="55" customFormat="1" ht="20.100000000000001" customHeight="1" x14ac:dyDescent="0.2"/>
    <row r="29" spans="1:11" s="55" customFormat="1" ht="20.100000000000001" customHeight="1" x14ac:dyDescent="0.2"/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R65020"/>
  <sheetViews>
    <sheetView tabSelected="1" zoomScale="86" zoomScaleNormal="86" workbookViewId="0">
      <selection activeCell="E27" sqref="E27"/>
    </sheetView>
  </sheetViews>
  <sheetFormatPr defaultRowHeight="21.95" customHeight="1" x14ac:dyDescent="0.2"/>
  <cols>
    <col min="1" max="1" width="10.625" style="9" customWidth="1"/>
    <col min="2" max="2" width="20.125" style="9" customWidth="1"/>
    <col min="3" max="3" width="11.5" style="9" customWidth="1"/>
    <col min="4" max="4" width="14.37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8.125" style="9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8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5" t="s">
        <v>105</v>
      </c>
      <c r="I1" s="135"/>
      <c r="J1" s="135"/>
      <c r="K1" s="135"/>
    </row>
    <row r="2" spans="1:18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</row>
    <row r="3" spans="1:18" ht="21.95" customHeight="1" x14ac:dyDescent="0.25">
      <c r="A3" s="46" t="s">
        <v>76</v>
      </c>
      <c r="B3" s="14" t="str">
        <f>VLOOKUP(LEFT(A3,4),$H$2:$L$5,2,FALSE)</f>
        <v>INTEL COMPUTER</v>
      </c>
      <c r="C3" s="14" t="str">
        <f>VLOOKUP(LEFT(A3,4),$H$2:$L$5,3,FALSE)</f>
        <v>BỘ</v>
      </c>
      <c r="D3" s="14">
        <v>10</v>
      </c>
      <c r="E3" s="14">
        <f>VLOOKUP(LEFT(A3,4),$H$2:$L$5,IF(RIGHT(A3,1)="N",4,5),FALSE)</f>
        <v>580</v>
      </c>
      <c r="F3" s="14">
        <f>IF(AND(RIGHT(A3,1)="N",D3&gt;=10,D3&lt;=20),D3*E3*90%,D3*E3)</f>
        <v>5800</v>
      </c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</row>
    <row r="4" spans="1:18" ht="21.95" customHeight="1" x14ac:dyDescent="0.25">
      <c r="A4" s="46" t="s">
        <v>101</v>
      </c>
      <c r="B4" s="14" t="str">
        <f t="shared" ref="B4:B9" si="0">VLOOKUP(LEFT(A4,4),$H$2:$L$5,2,FALSE)</f>
        <v>GENIUS MOUSE</v>
      </c>
      <c r="C4" s="14" t="str">
        <f>VLOOKUP(LEFT(A4,4),$H$2:$L$5,3,FALSE)</f>
        <v>CÁI</v>
      </c>
      <c r="D4" s="14">
        <v>20</v>
      </c>
      <c r="E4" s="14">
        <f t="shared" ref="E4:E9" si="1">VLOOKUP(LEFT(A4,4),$H$2:$L$5,IF(RIGHT(A4,1)="N",4,5),FALSE)</f>
        <v>5</v>
      </c>
      <c r="F4" s="14">
        <f t="shared" ref="F4:F9" si="2">IF(AND(RIGHT(A4,1)="N",D4&gt;=10,D4&lt;=20),D4*E4*90%,D4*E4)</f>
        <v>90</v>
      </c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8" ht="21.95" customHeight="1" thickBot="1" x14ac:dyDescent="0.3">
      <c r="A5" s="46" t="s">
        <v>76</v>
      </c>
      <c r="B5" s="14" t="str">
        <f t="shared" si="0"/>
        <v>INTEL COMPUTER</v>
      </c>
      <c r="C5" s="14" t="str">
        <f t="shared" ref="C4:C9" si="3">VLOOKUP(LEFT(A5,4),$H$2:$L$5,3,FALSE)</f>
        <v>BỘ</v>
      </c>
      <c r="D5" s="14">
        <v>15</v>
      </c>
      <c r="E5" s="14">
        <f t="shared" si="1"/>
        <v>580</v>
      </c>
      <c r="F5" s="14">
        <f t="shared" si="2"/>
        <v>8700</v>
      </c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8" ht="21.95" customHeight="1" x14ac:dyDescent="0.25">
      <c r="A6" s="46" t="s">
        <v>101</v>
      </c>
      <c r="B6" s="14" t="str">
        <f t="shared" si="0"/>
        <v>GENIUS MOUSE</v>
      </c>
      <c r="C6" s="14" t="str">
        <f t="shared" si="3"/>
        <v>CÁI</v>
      </c>
      <c r="D6" s="14">
        <v>50</v>
      </c>
      <c r="E6" s="14">
        <f t="shared" si="1"/>
        <v>5</v>
      </c>
      <c r="F6" s="14">
        <f t="shared" si="2"/>
        <v>250</v>
      </c>
    </row>
    <row r="7" spans="1:18" ht="21.95" customHeight="1" x14ac:dyDescent="0.25">
      <c r="A7" s="46" t="s">
        <v>102</v>
      </c>
      <c r="B7" s="14" t="str">
        <f t="shared" si="0"/>
        <v>WIN95 KEYBOARD</v>
      </c>
      <c r="C7" s="14" t="str">
        <f t="shared" si="3"/>
        <v>CÁI</v>
      </c>
      <c r="D7" s="14">
        <v>5</v>
      </c>
      <c r="E7" s="14">
        <f t="shared" si="1"/>
        <v>14</v>
      </c>
      <c r="F7" s="14">
        <f t="shared" si="2"/>
        <v>70</v>
      </c>
    </row>
    <row r="8" spans="1:18" ht="21.95" customHeight="1" x14ac:dyDescent="0.25">
      <c r="A8" s="46" t="s">
        <v>103</v>
      </c>
      <c r="B8" s="14" t="str">
        <f t="shared" si="0"/>
        <v>INTEL COMPUTER</v>
      </c>
      <c r="C8" s="14" t="str">
        <f t="shared" si="3"/>
        <v>BỘ</v>
      </c>
      <c r="D8" s="14">
        <v>3</v>
      </c>
      <c r="E8" s="14">
        <f t="shared" si="1"/>
        <v>565</v>
      </c>
      <c r="F8" s="14">
        <f t="shared" si="2"/>
        <v>1695</v>
      </c>
    </row>
    <row r="9" spans="1:18" ht="21.95" customHeight="1" x14ac:dyDescent="0.25">
      <c r="A9" s="46" t="s">
        <v>102</v>
      </c>
      <c r="B9" s="14" t="str">
        <f t="shared" si="0"/>
        <v>WIN95 KEYBOARD</v>
      </c>
      <c r="C9" s="14" t="str">
        <f t="shared" si="3"/>
        <v>CÁI</v>
      </c>
      <c r="D9" s="14">
        <v>2</v>
      </c>
      <c r="E9" s="14">
        <f t="shared" si="1"/>
        <v>14</v>
      </c>
      <c r="F9" s="14">
        <f t="shared" si="2"/>
        <v>28</v>
      </c>
    </row>
    <row r="11" spans="1:18" s="4" customFormat="1" ht="21.95" customHeight="1" x14ac:dyDescent="0.2"/>
    <row r="12" spans="1:18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8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</row>
    <row r="14" spans="1:18" ht="27.75" customHeight="1" x14ac:dyDescent="0.25">
      <c r="A14" s="119" t="s">
        <v>76</v>
      </c>
      <c r="B14" s="14" t="str">
        <f>VLOOKUP(LEFT(A14,2),$H$13:$J$16,2,FALSE)</f>
        <v>INTEL COMPUTER</v>
      </c>
      <c r="C14" s="14" t="str">
        <f>VLOOKUP(LEFT(A14,2),$H$13:$J$16,3,FALSE)</f>
        <v>BỘ</v>
      </c>
      <c r="D14" s="120">
        <v>10</v>
      </c>
      <c r="E14" s="14">
        <f>VLOOKUP(LEFT(A14,4),IF(RIGHT(A14,1)="N",$H$19:$I$22,$K$19:$L$22),2,FALSE)</f>
        <v>580</v>
      </c>
      <c r="F14" s="140">
        <f>D14*E14</f>
        <v>5800</v>
      </c>
      <c r="H14" s="80" t="s">
        <v>24</v>
      </c>
      <c r="I14" s="8" t="s">
        <v>7</v>
      </c>
      <c r="J14" s="84" t="s">
        <v>57</v>
      </c>
      <c r="Q14" s="9" t="str">
        <f>LEFT(A27,2)</f>
        <v>CP</v>
      </c>
      <c r="R14" s="9" t="str">
        <f>RIGHT(A27,1)</f>
        <v>X</v>
      </c>
    </row>
    <row r="15" spans="1:18" ht="27.75" customHeight="1" x14ac:dyDescent="0.25">
      <c r="A15" s="119" t="s">
        <v>101</v>
      </c>
      <c r="B15" s="14" t="str">
        <f>VLOOKUP(LEFT(A15,2),$H$13:$J$16,2,FALSE)</f>
        <v>GENIUS MOUSE</v>
      </c>
      <c r="C15" s="14" t="str">
        <f t="shared" ref="C15:C20" si="4">VLOOKUP(LEFT(A15,2),$H$13:$J$16,3,FALSE)</f>
        <v>CÁI</v>
      </c>
      <c r="D15" s="120">
        <v>20</v>
      </c>
      <c r="E15" s="14">
        <f t="shared" ref="E15:E20" si="5">VLOOKUP(LEFT(A15,4),IF(RIGHT(A15,1)="N",$H$19:$I$22,$K$19:$L$22),2,FALSE)</f>
        <v>5</v>
      </c>
      <c r="F15" s="140">
        <f t="shared" ref="F15:F20" si="6">D15*E15</f>
        <v>100</v>
      </c>
      <c r="H15" s="80" t="s">
        <v>25</v>
      </c>
      <c r="I15" s="8" t="s">
        <v>9</v>
      </c>
      <c r="J15" s="84" t="s">
        <v>58</v>
      </c>
    </row>
    <row r="16" spans="1:18" ht="27.75" customHeight="1" thickBot="1" x14ac:dyDescent="0.3">
      <c r="A16" s="119" t="s">
        <v>76</v>
      </c>
      <c r="B16" s="14" t="str">
        <f t="shared" ref="B15:B20" si="7">VLOOKUP(LEFT(A16,2),$H$13:$J$16,2,FALSE)</f>
        <v>INTEL COMPUTER</v>
      </c>
      <c r="C16" s="14" t="str">
        <f t="shared" si="4"/>
        <v>BỘ</v>
      </c>
      <c r="D16" s="120">
        <v>15</v>
      </c>
      <c r="E16" s="14">
        <f t="shared" si="5"/>
        <v>580</v>
      </c>
      <c r="F16" s="140">
        <f t="shared" si="6"/>
        <v>8700</v>
      </c>
      <c r="H16" s="82" t="s">
        <v>26</v>
      </c>
      <c r="I16" s="10" t="s">
        <v>14</v>
      </c>
      <c r="J16" s="85" t="s">
        <v>58</v>
      </c>
    </row>
    <row r="17" spans="1:14" ht="27.75" customHeight="1" x14ac:dyDescent="0.2">
      <c r="A17" s="119" t="s">
        <v>101</v>
      </c>
      <c r="B17" s="14" t="str">
        <f t="shared" si="7"/>
        <v>GENIUS MOUSE</v>
      </c>
      <c r="C17" s="14" t="str">
        <f t="shared" si="4"/>
        <v>CÁI</v>
      </c>
      <c r="D17" s="120">
        <v>50</v>
      </c>
      <c r="E17" s="14">
        <f t="shared" si="5"/>
        <v>5</v>
      </c>
      <c r="F17" s="140">
        <f t="shared" si="6"/>
        <v>250</v>
      </c>
    </row>
    <row r="18" spans="1:14" ht="27.75" customHeight="1" thickBot="1" x14ac:dyDescent="0.3">
      <c r="A18" s="119" t="s">
        <v>102</v>
      </c>
      <c r="B18" s="14" t="str">
        <f t="shared" si="7"/>
        <v>WIN95 KEYBOARD</v>
      </c>
      <c r="C18" s="14" t="str">
        <f t="shared" si="4"/>
        <v>CÁI</v>
      </c>
      <c r="D18" s="120">
        <v>5</v>
      </c>
      <c r="E18" s="14">
        <f t="shared" si="5"/>
        <v>14</v>
      </c>
      <c r="F18" s="140">
        <f t="shared" si="6"/>
        <v>70</v>
      </c>
      <c r="H18" s="86" t="s">
        <v>106</v>
      </c>
      <c r="I18" s="4"/>
      <c r="J18" s="4"/>
      <c r="K18" s="86" t="s">
        <v>107</v>
      </c>
      <c r="L18" s="4"/>
    </row>
    <row r="19" spans="1:14" ht="27.75" customHeight="1" thickBot="1" x14ac:dyDescent="0.25">
      <c r="A19" s="119" t="s">
        <v>103</v>
      </c>
      <c r="B19" s="14" t="str">
        <f t="shared" si="7"/>
        <v>INTEL COMPUTER</v>
      </c>
      <c r="C19" s="14" t="str">
        <f t="shared" si="4"/>
        <v>BỘ</v>
      </c>
      <c r="D19" s="120">
        <v>3</v>
      </c>
      <c r="E19" s="14">
        <f t="shared" si="5"/>
        <v>565</v>
      </c>
      <c r="F19" s="140">
        <f t="shared" si="6"/>
        <v>1695</v>
      </c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4" ht="27.75" customHeight="1" x14ac:dyDescent="0.25">
      <c r="A20" s="119" t="s">
        <v>102</v>
      </c>
      <c r="B20" s="14" t="str">
        <f t="shared" si="7"/>
        <v>WIN95 KEYBOARD</v>
      </c>
      <c r="C20" s="14" t="str">
        <f t="shared" si="4"/>
        <v>CÁI</v>
      </c>
      <c r="D20" s="120">
        <v>2</v>
      </c>
      <c r="E20" s="14">
        <f t="shared" si="5"/>
        <v>14</v>
      </c>
      <c r="F20" s="140">
        <f t="shared" si="6"/>
        <v>28</v>
      </c>
      <c r="H20" s="87" t="s">
        <v>13</v>
      </c>
      <c r="I20" s="88">
        <v>12</v>
      </c>
      <c r="K20" s="89" t="s">
        <v>6</v>
      </c>
      <c r="L20" s="84">
        <v>580</v>
      </c>
    </row>
    <row r="21" spans="1:14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4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4" s="4" customFormat="1" ht="21.95" customHeight="1" x14ac:dyDescent="0.2"/>
    <row r="25" spans="1:14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14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14" ht="21.95" customHeight="1" thickBot="1" x14ac:dyDescent="0.25">
      <c r="A27" s="14" t="s">
        <v>27</v>
      </c>
      <c r="B27" s="94">
        <v>35814</v>
      </c>
      <c r="C27" s="14">
        <v>10</v>
      </c>
      <c r="D27" s="14">
        <f>VLOOKUP(LEFT(A27,2)&amp;RIGHT(A27,1),$H$26:$N$33,MONTH(B27)+1,FALSE)</f>
        <v>580</v>
      </c>
      <c r="E27" s="141">
        <f>IF(OR(MONTH(B27)=3,MONTH(B27)=4),C27*D27*105%,C27*D27)</f>
        <v>5800</v>
      </c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</row>
    <row r="28" spans="1:14" ht="21.95" customHeight="1" x14ac:dyDescent="0.25">
      <c r="A28" s="14" t="s">
        <v>29</v>
      </c>
      <c r="B28" s="94">
        <v>35841</v>
      </c>
      <c r="C28" s="14">
        <v>20</v>
      </c>
      <c r="D28" s="14">
        <f t="shared" ref="D28:D33" si="8">VLOOKUP(LEFT(A28,2)&amp;RIGHT(A28,1),$H$26:$N$33,MONTH(B28)+1,FALSE)</f>
        <v>5.2</v>
      </c>
      <c r="E28" s="141">
        <f t="shared" ref="E28:E33" si="9">IF(OR(MONTH(B28)=3,MONTH(B28)=4),C28*D28*105%,C28*D28)</f>
        <v>104</v>
      </c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</row>
    <row r="29" spans="1:14" ht="21.95" customHeight="1" x14ac:dyDescent="0.25">
      <c r="A29" s="14" t="s">
        <v>27</v>
      </c>
      <c r="B29" s="94">
        <v>35854</v>
      </c>
      <c r="C29" s="14">
        <v>15</v>
      </c>
      <c r="D29" s="14">
        <f t="shared" si="8"/>
        <v>582</v>
      </c>
      <c r="E29" s="141">
        <f t="shared" si="9"/>
        <v>8730</v>
      </c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4" ht="21.95" customHeight="1" x14ac:dyDescent="0.25">
      <c r="A30" s="14" t="s">
        <v>29</v>
      </c>
      <c r="B30" s="94">
        <v>35864</v>
      </c>
      <c r="C30" s="14">
        <v>50</v>
      </c>
      <c r="D30" s="14">
        <f t="shared" si="8"/>
        <v>5.6</v>
      </c>
      <c r="E30" s="141">
        <f t="shared" si="9"/>
        <v>294</v>
      </c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4" ht="21.95" customHeight="1" x14ac:dyDescent="0.25">
      <c r="A31" s="14" t="s">
        <v>33</v>
      </c>
      <c r="B31" s="94">
        <v>35900</v>
      </c>
      <c r="C31" s="14">
        <v>5</v>
      </c>
      <c r="D31" s="14">
        <f t="shared" si="8"/>
        <v>14.6</v>
      </c>
      <c r="E31" s="141">
        <f t="shared" si="9"/>
        <v>76.650000000000006</v>
      </c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4" ht="21.95" customHeight="1" x14ac:dyDescent="0.25">
      <c r="A32" s="14" t="s">
        <v>35</v>
      </c>
      <c r="B32" s="94">
        <v>35926</v>
      </c>
      <c r="C32" s="14">
        <v>3</v>
      </c>
      <c r="D32" s="14">
        <f t="shared" si="8"/>
        <v>564</v>
      </c>
      <c r="E32" s="141">
        <f t="shared" si="9"/>
        <v>1692</v>
      </c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>
        <f t="shared" si="8"/>
        <v>15</v>
      </c>
      <c r="E33" s="141">
        <f t="shared" si="9"/>
        <v>30</v>
      </c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 xr:uid="{00000000-0004-0000-0200-000000000000}"/>
    <hyperlink ref="D64927" location="'Bai 06'!A14" display="'Bai 06'!A14" xr:uid="{00000000-0004-0000-0200-000001000000}"/>
    <hyperlink ref="C64937" location="'Bai 06'!A24" display="'Bai 06'!A24" xr:uid="{00000000-0004-0000-0200-000002000000}"/>
    <hyperlink ref="D64942" location="'Bai 06'!A34" display="'Bai 06'!A34" xr:uid="{00000000-0004-0000-0200-000003000000}"/>
    <hyperlink ref="A64951" location="'Bai 06'!A42" display="'Bai 06'!A42" xr:uid="{00000000-0004-0000-0200-000004000000}"/>
    <hyperlink ref="A64960" location="'Bai 06'!A52" display="'Bai 06'!A52" xr:uid="{00000000-0004-0000-0200-000005000000}"/>
    <hyperlink ref="B64969" location="'Bai 06'!A63" display="'Bai 06'!A63" xr:uid="{00000000-0004-0000-0200-000006000000}"/>
    <hyperlink ref="B64980" location="'Bai 06'!A74" display="'Bai 06'!A74" xr:uid="{00000000-0004-0000-0200-000007000000}"/>
    <hyperlink ref="B64989" location="'Bai 06'!A87" display="'Bai 06'!A87" xr:uid="{00000000-0004-0000-0200-000008000000}"/>
    <hyperlink ref="B64999" location="'Bai 06'!A98" display="'Bai 06'!A98" xr:uid="{00000000-0004-0000-0200-000009000000}"/>
    <hyperlink ref="B65009" location="'Bai 06'!A109" display="'Bai 06'!A109" xr:uid="{00000000-0004-0000-0200-00000A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02</cp:lastModifiedBy>
  <dcterms:created xsi:type="dcterms:W3CDTF">1998-12-11T06:57:03Z</dcterms:created>
  <dcterms:modified xsi:type="dcterms:W3CDTF">2023-09-17T09:46:46Z</dcterms:modified>
</cp:coreProperties>
</file>