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303EFB4A-74D9-4F4C-8EDA-E57EE24220A2}" xr6:coauthVersionLast="46" xr6:coauthVersionMax="46" xr10:uidLastSave="{00000000-0000-0000-0000-000000000000}"/>
  <bookViews>
    <workbookView xWindow="3810" yWindow="3810" windowWidth="21600" windowHeight="11385" tabRatio="601" activeTab="2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E28" i="8" l="1"/>
  <c r="E29" i="8"/>
  <c r="E30" i="8"/>
  <c r="E31" i="8"/>
  <c r="E32" i="8"/>
  <c r="E33" i="8"/>
  <c r="E27" i="8"/>
  <c r="D28" i="8"/>
  <c r="D29" i="8"/>
  <c r="D30" i="8"/>
  <c r="D31" i="8"/>
  <c r="D32" i="8"/>
  <c r="D33" i="8"/>
  <c r="D27" i="8"/>
  <c r="F14" i="8"/>
  <c r="F15" i="8"/>
  <c r="F16" i="8"/>
  <c r="F17" i="8"/>
  <c r="F18" i="8"/>
  <c r="F19" i="8"/>
  <c r="F20" i="8"/>
  <c r="E15" i="8"/>
  <c r="E16" i="8"/>
  <c r="E17" i="8"/>
  <c r="E18" i="8"/>
  <c r="E19" i="8"/>
  <c r="E20" i="8"/>
  <c r="E14" i="8"/>
  <c r="C15" i="8"/>
  <c r="C16" i="8"/>
  <c r="C17" i="8"/>
  <c r="C18" i="8"/>
  <c r="C19" i="8"/>
  <c r="C20" i="8"/>
  <c r="C14" i="8"/>
  <c r="B15" i="8"/>
  <c r="B16" i="8"/>
  <c r="B17" i="8"/>
  <c r="B18" i="8"/>
  <c r="B19" i="8"/>
  <c r="B20" i="8"/>
  <c r="B14" i="8"/>
  <c r="F4" i="8"/>
  <c r="F5" i="8"/>
  <c r="F6" i="8"/>
  <c r="F7" i="8"/>
  <c r="F8" i="8"/>
  <c r="F9" i="8"/>
  <c r="F3" i="8"/>
  <c r="E4" i="8"/>
  <c r="E5" i="8"/>
  <c r="E6" i="8"/>
  <c r="E7" i="8"/>
  <c r="E8" i="8"/>
  <c r="E9" i="8"/>
  <c r="E3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F13" i="7"/>
  <c r="F14" i="7"/>
  <c r="F15" i="7"/>
  <c r="F16" i="7"/>
  <c r="F17" i="7"/>
  <c r="F18" i="7"/>
  <c r="F19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E17" i="6"/>
  <c r="E18" i="6"/>
  <c r="E19" i="6"/>
  <c r="E20" i="6"/>
  <c r="E21" i="6"/>
  <c r="E22" i="6"/>
  <c r="E16" i="6"/>
  <c r="F7" i="6"/>
  <c r="F8" i="6"/>
  <c r="F9" i="6"/>
  <c r="F10" i="6"/>
  <c r="F11" i="6"/>
  <c r="F12" i="6"/>
  <c r="F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<sst xmlns="http://schemas.openxmlformats.org/spreadsheetml/2006/main" count="340" uniqueCount="141">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</sst>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#,##0\ 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165" fontId="8" fillId="0" borderId="7" xfId="0" applyNumberFormat="1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workbookViewId="0">
      <selection activeCell="C36" sqref="C36:C41"/>
    </sheetView>
  </sheetViews>
  <sheetFormatPr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IF(D6&gt;20,D6*E6*0.8,E6*D6)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IF(D7&gt;20,D7*E7*0.8,E7*D7)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IF(D16&gt;20,D16*E16*0.8,E16*D16)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IF(D17&gt;20,D17*E17*0.8,E17*D17)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topLeftCell="A13" zoomScaleNormal="100" workbookViewId="0">
      <selection activeCell="F14" sqref="F13:F19"/>
    </sheetView>
  </sheetViews>
  <sheetFormatPr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IF(D3&gt;20,D3*E3*0.8,IF(D3&gt;40,D3*E3*0.7,E3*D3))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IF(D4&gt;20,D4*E4*0.8,IF(D4&gt;40,D4*E4*0.7,E4*D4))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200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VLOOKUP(LEFT(A13,2)&amp;RIGHT(A13,1),$H$12:$K$18,3,FALSE)</f>
        <v>BỘ</v>
      </c>
      <c r="D13" s="62">
        <v>10</v>
      </c>
      <c r="E13" s="62">
        <f>VLOOKUP(LEFT(A13,2)&amp;RIGHT(A13,1),$H$12:$K$18,4,FALSE)</f>
        <v>580</v>
      </c>
      <c r="F13" s="62">
        <f>IF(D13&gt;40,0.7,IF(AND(D13&gt;20,RIGHT(A13,1)="X",OR(LEFT(A13,2)="CP",LEFT(A13,2)="KB")),0.9,1))*E13*D13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IF(D14&gt;40,E14*D14*0.7,IF(AND(D14&gt;20,RIGHT(A14,1)="X",OR(LEFT(A14,2)="CP",LEFT(A14,2)="KB")),E14*D14*0.9,E14*D14))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topLeftCell="A19" zoomScale="86" zoomScaleNormal="86" workbookViewId="0">
      <selection activeCell="E27" sqref="E27:E33"/>
    </sheetView>
  </sheetViews>
  <sheetFormatPr defaultRowHeight="21.95" customHeight="1" x14ac:dyDescent="0.2"/>
  <cols>
    <col min="1" max="1" width="10.625" style="9" customWidth="1"/>
    <col min="2" max="2" width="22.62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VLOOKUP(LEFT(A3,4),$H$2:$L$5,2,FALSE)</f>
        <v>INTEL COMPUTER</v>
      </c>
      <c r="C3" s="14" t="str">
        <f>VLOOKUP(LEFT(A3,4),$H$2:$L$5,3,FALSE)</f>
        <v>BỘ</v>
      </c>
      <c r="D3" s="14">
        <v>10</v>
      </c>
      <c r="E3" s="14">
        <f>VLOOKUP(LEFT(A3,4),$H$2:$L$5,IF(RIGHT(A3,1)="X",5,4),FALSE)</f>
        <v>580</v>
      </c>
      <c r="F3" s="14">
        <f>IF(AND(RIGHT(A3,1)="N",D3&gt;=10,D3&lt;=20),E3*D3*0.9,E3*D3)</f>
        <v>5800</v>
      </c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VLOOKUP(LEFT(A4,4),$H$2:$L$5,2,FALSE)</f>
        <v>GENIUS MOUSE</v>
      </c>
      <c r="C4" s="14" t="str">
        <f t="shared" ref="C4:C9" si="1">VLOOKUP(LEFT(A4,4),$H$2:$L$5,3,FALSE)</f>
        <v>CÁI</v>
      </c>
      <c r="D4" s="14">
        <v>20</v>
      </c>
      <c r="E4" s="14">
        <f t="shared" ref="E4:E9" si="2">VLOOKUP(LEFT(A4,4),$H$2:$L$5,IF(RIGHT(A4,1)="X",5,4),FALSE)</f>
        <v>5</v>
      </c>
      <c r="F4" s="14">
        <f t="shared" ref="F4:F9" si="3">IF(AND(RIGHT(A4,1)="N",D4&gt;=10,D4&lt;=20),E4*D4*0.9,E4*D4)</f>
        <v>90</v>
      </c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>
        <f t="shared" si="3"/>
        <v>8700</v>
      </c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>
        <f t="shared" si="3"/>
        <v>250</v>
      </c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>
        <f t="shared" si="3"/>
        <v>70</v>
      </c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>
        <f t="shared" si="3"/>
        <v>1695</v>
      </c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>
        <f t="shared" si="3"/>
        <v>28</v>
      </c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VLOOKUP(LEFT(A14,2),$H$13:$J$16,2,FALSE)</f>
        <v>INTEL COMPUTER</v>
      </c>
      <c r="C14" s="14" t="str">
        <f>VLOOKUP(LEFT(A14,2),$H$13:$J$16,3,FALSE)</f>
        <v>BỘ</v>
      </c>
      <c r="D14" s="120">
        <v>10</v>
      </c>
      <c r="E14" s="14">
        <f>IF(RIGHT(A14,4)="N",VLOOKUP(LEFT(A14,4),$H$19:$I$22,2,FALSE),VLOOKUP(LEFT(A14,4),$K$19:$L$22,2,FALSE))</f>
        <v>580</v>
      </c>
      <c r="F14" s="14" t="str">
        <f>E14*D14*1&amp;" đồng"</f>
        <v>5800 đồng</v>
      </c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4">VLOOKUP(LEFT(A15,2),$H$13:$J$16,2,FALSE)</f>
        <v>GENIUS MOUSE</v>
      </c>
      <c r="C15" s="14" t="str">
        <f t="shared" ref="C15:C20" si="5">VLOOKUP(LEFT(A15,2),$H$13:$J$16,3,FALSE)</f>
        <v>CÁI</v>
      </c>
      <c r="D15" s="120">
        <v>20</v>
      </c>
      <c r="E15" s="14">
        <f t="shared" ref="E15:E20" si="6">IF(RIGHT(A15,4)="N",VLOOKUP(LEFT(A15,4),$H$19:$I$22,2,FALSE),VLOOKUP(LEFT(A15,4),$K$19:$L$22,2,FALSE))</f>
        <v>7</v>
      </c>
      <c r="F15" s="14" t="str">
        <f t="shared" ref="F15:F20" si="7">E15*D15*1&amp;"đồng"</f>
        <v>140đồng</v>
      </c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4"/>
        <v>INTEL COMPUTER</v>
      </c>
      <c r="C16" s="14" t="str">
        <f t="shared" si="5"/>
        <v>BỘ</v>
      </c>
      <c r="D16" s="120">
        <v>15</v>
      </c>
      <c r="E16" s="14">
        <f t="shared" si="6"/>
        <v>580</v>
      </c>
      <c r="F16" s="14" t="str">
        <f t="shared" si="7"/>
        <v>8700đồng</v>
      </c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4"/>
        <v>GENIUS MOUSE</v>
      </c>
      <c r="C17" s="14" t="str">
        <f t="shared" si="5"/>
        <v>CÁI</v>
      </c>
      <c r="D17" s="120">
        <v>50</v>
      </c>
      <c r="E17" s="14">
        <f t="shared" si="6"/>
        <v>7</v>
      </c>
      <c r="F17" s="14" t="str">
        <f t="shared" si="7"/>
        <v>350đồng</v>
      </c>
    </row>
    <row r="18" spans="1:14" ht="27.75" customHeight="1" thickBot="1" x14ac:dyDescent="0.3">
      <c r="A18" s="119" t="s">
        <v>102</v>
      </c>
      <c r="B18" s="14" t="str">
        <f t="shared" si="4"/>
        <v>WIN95 KEYBOARD</v>
      </c>
      <c r="C18" s="14" t="str">
        <f t="shared" si="5"/>
        <v>CÁI</v>
      </c>
      <c r="D18" s="120">
        <v>5</v>
      </c>
      <c r="E18" s="14">
        <f t="shared" si="6"/>
        <v>14</v>
      </c>
      <c r="F18" s="14" t="str">
        <f t="shared" si="7"/>
        <v>70đồng</v>
      </c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4"/>
        <v>INTEL COMPUTER</v>
      </c>
      <c r="C19" s="14" t="str">
        <f t="shared" si="5"/>
        <v>BỘ</v>
      </c>
      <c r="D19" s="120">
        <v>3</v>
      </c>
      <c r="E19" s="14">
        <f t="shared" si="6"/>
        <v>580</v>
      </c>
      <c r="F19" s="14" t="str">
        <f t="shared" si="7"/>
        <v>1740đồng</v>
      </c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4"/>
        <v>WIN95 KEYBOARD</v>
      </c>
      <c r="C20" s="14" t="str">
        <f t="shared" si="5"/>
        <v>CÁI</v>
      </c>
      <c r="D20" s="120">
        <v>2</v>
      </c>
      <c r="E20" s="14">
        <f t="shared" si="6"/>
        <v>14</v>
      </c>
      <c r="F20" s="14" t="str">
        <f t="shared" si="7"/>
        <v>28đồng</v>
      </c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>
        <f>VLOOKUP(LEFT(A27,2)&amp;RIGHT(A27,1),$H$26:$N$33,MONTH(B27)+1,FALSE)</f>
        <v>580</v>
      </c>
      <c r="E27" s="140">
        <f>IF(OR(MONTH(B27)=3,MONTH(B27)=4),D27*C27*105,D27*C27)</f>
        <v>5800</v>
      </c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>
        <f t="shared" ref="D28:D33" si="8">VLOOKUP(LEFT(A28,2)&amp;RIGHT(A28,1),$H$26:$N$33,MONTH(B28)+1,FALSE)</f>
        <v>5.2</v>
      </c>
      <c r="E28" s="140">
        <f t="shared" ref="E28:E33" si="9">IF(OR(MONTH(B28)=3,MONTH(B28)=4),D28*C28*105,D28*C28)</f>
        <v>104</v>
      </c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>
        <f t="shared" si="8"/>
        <v>582</v>
      </c>
      <c r="E29" s="140">
        <f t="shared" si="9"/>
        <v>8730</v>
      </c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>
        <f t="shared" si="8"/>
        <v>5.6</v>
      </c>
      <c r="E30" s="140">
        <f t="shared" si="9"/>
        <v>29400</v>
      </c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>
        <f t="shared" si="8"/>
        <v>14.6</v>
      </c>
      <c r="E31" s="140">
        <f t="shared" si="9"/>
        <v>7665</v>
      </c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>
        <f t="shared" si="8"/>
        <v>564</v>
      </c>
      <c r="E32" s="140">
        <f t="shared" si="9"/>
        <v>1692</v>
      </c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>
        <f t="shared" si="8"/>
        <v>15</v>
      </c>
      <c r="E33" s="140">
        <f t="shared" si="9"/>
        <v>30</v>
      </c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05</cp:lastModifiedBy>
  <dcterms:created xsi:type="dcterms:W3CDTF">1998-12-11T06:57:03Z</dcterms:created>
  <dcterms:modified xsi:type="dcterms:W3CDTF">2023-09-17T09:32:37Z</dcterms:modified>
</cp:coreProperties>
</file>