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7C410655-66ED-4899-9CB8-BDF8E0E580B2}" xr6:coauthVersionLast="46" xr6:coauthVersionMax="46" xr10:uidLastSave="{00000000-0000-0000-0000-000000000000}"/>
  <bookViews>
    <workbookView xWindow="-120" yWindow="450" windowWidth="29040" windowHeight="15270" tabRatio="737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3" i="2"/>
  <c r="I4" i="2"/>
  <c r="I5" i="2"/>
  <c r="I6" i="2"/>
  <c r="I7" i="2"/>
  <c r="I8" i="2"/>
  <c r="I9" i="2"/>
  <c r="I10" i="2"/>
  <c r="I3" i="2"/>
  <c r="C4" i="2"/>
  <c r="C5" i="2"/>
  <c r="C6" i="2"/>
  <c r="C7" i="2"/>
  <c r="C8" i="2"/>
  <c r="C9" i="2"/>
  <c r="C10" i="2"/>
  <c r="C3" i="2"/>
  <c r="H3" i="7"/>
  <c r="C15" i="7" s="1"/>
  <c r="I4" i="7"/>
  <c r="I5" i="7"/>
  <c r="I6" i="7"/>
  <c r="I7" i="7"/>
  <c r="I3" i="7"/>
  <c r="H4" i="7"/>
  <c r="H5" i="7"/>
  <c r="H6" i="7"/>
  <c r="H7" i="7"/>
  <c r="D15" i="7"/>
  <c r="B15" i="7"/>
  <c r="A15" i="7"/>
  <c r="F3" i="7"/>
  <c r="G4" i="7"/>
  <c r="G5" i="7"/>
  <c r="G6" i="7"/>
  <c r="G7" i="7"/>
  <c r="G3" i="7"/>
  <c r="J15" i="1"/>
  <c r="J16" i="1"/>
  <c r="J14" i="1"/>
  <c r="I15" i="1"/>
  <c r="I16" i="1"/>
  <c r="I14" i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F4" i="7"/>
  <c r="F5" i="7"/>
  <c r="F6" i="7"/>
  <c r="F7" i="7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9" i="13"/>
  <c r="I11" i="13"/>
  <c r="I7" i="13"/>
  <c r="I5" i="13"/>
  <c r="I6" i="13"/>
  <c r="I13" i="13"/>
  <c r="I10" i="13"/>
  <c r="I12" i="13"/>
  <c r="I8" i="13"/>
  <c r="H9" i="13"/>
  <c r="H11" i="13"/>
  <c r="H7" i="13"/>
  <c r="H5" i="13"/>
  <c r="H6" i="13"/>
  <c r="H13" i="13"/>
  <c r="H10" i="13"/>
  <c r="H12" i="13"/>
  <c r="H8" i="13"/>
  <c r="G9" i="13"/>
  <c r="G11" i="13"/>
  <c r="G7" i="13"/>
  <c r="G5" i="13"/>
  <c r="G6" i="13"/>
  <c r="G13" i="13"/>
  <c r="G10" i="13"/>
  <c r="G12" i="13"/>
  <c r="G8" i="13"/>
  <c r="F9" i="13"/>
  <c r="F11" i="13"/>
  <c r="F7" i="13"/>
  <c r="F5" i="13"/>
  <c r="F6" i="13"/>
  <c r="F13" i="13"/>
  <c r="F10" i="13"/>
  <c r="F12" i="13"/>
  <c r="F8" i="13"/>
  <c r="D9" i="13"/>
  <c r="D11" i="13"/>
  <c r="D7" i="13"/>
  <c r="D5" i="13"/>
  <c r="I21" i="13" s="1"/>
  <c r="D6" i="13"/>
  <c r="D13" i="13"/>
  <c r="D10" i="13"/>
  <c r="D12" i="13"/>
  <c r="D8" i="13"/>
  <c r="C9" i="13"/>
  <c r="E9" i="13" s="1"/>
  <c r="C11" i="13"/>
  <c r="E11" i="13" s="1"/>
  <c r="C7" i="13"/>
  <c r="E7" i="13" s="1"/>
  <c r="C5" i="13"/>
  <c r="E5" i="13" s="1"/>
  <c r="C6" i="13"/>
  <c r="E6" i="13" s="1"/>
  <c r="C13" i="13"/>
  <c r="E13" i="13" s="1"/>
  <c r="C10" i="13"/>
  <c r="E10" i="13" s="1"/>
  <c r="C12" i="13"/>
  <c r="E12" i="13" s="1"/>
  <c r="C8" i="13"/>
  <c r="E8" i="13" s="1"/>
  <c r="G21" i="13" l="1"/>
  <c r="H2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  <author>hv</author>
  </authors>
  <commentList>
    <comment ref="A6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  <comment ref="C8" authorId="1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8" authorId="1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8" authorId="1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<sst xmlns="http://schemas.openxmlformats.org/spreadsheetml/2006/main" count="248" uniqueCount="193">
  <si>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</si>
  <si>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</si>
  <si>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</si>
  <si>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</si>
  <si>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</si>
  <si>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</si>
  <si>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</si>
  <si>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</si>
  <si>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</si>
  <si>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</si>
  <si>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</si>
  <si>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</si>
  <si>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</si>
  <si>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</si>
  <si>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</si>
  <si>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</si>
  <si>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</si>
  <si>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</si>
  <si>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</si>
  <si>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</si>
  <si>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</si>
  <si>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</si>
  <si>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</si>
  <si>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</si>
  <si>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</si>
  <si>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</si>
  <si>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</si>
  <si>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</si>
  <si>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</si>
  <si>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</si>
  <si>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</si>
  <si>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</si>
  <si>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</si>
  <si>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</si>
  <si>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 xml:space="preserve">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</si>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</sst>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7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6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0" fillId="0" borderId="0" xfId="0" applyFont="1" applyBorder="1"/>
    <xf numFmtId="2" fontId="43" fillId="0" borderId="1" xfId="0" applyNumberFormat="1" applyFont="1" applyBorder="1"/>
    <xf numFmtId="3" fontId="43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tabSelected="1" zoomScale="90" workbookViewId="0">
      <selection activeCell="A5" sqref="A5:I13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68" t="s">
        <v>83</v>
      </c>
      <c r="B1" s="68"/>
      <c r="C1" s="68"/>
      <c r="D1" s="68"/>
      <c r="E1" s="68"/>
      <c r="F1" s="68"/>
      <c r="G1" s="68"/>
      <c r="H1" s="68"/>
      <c r="I1" s="68"/>
    </row>
    <row r="2" spans="1:10" s="7" customFormat="1" ht="20.100000000000001" customHeight="1" x14ac:dyDescent="0.25">
      <c r="A2" s="10"/>
      <c r="B2" s="10"/>
      <c r="C2" s="12" t="s">
        <v>98</v>
      </c>
      <c r="D2" s="11">
        <v>44344</v>
      </c>
      <c r="E2" s="10"/>
      <c r="F2" s="10"/>
      <c r="G2" s="10"/>
    </row>
    <row r="3" spans="1:10" ht="20.100000000000001" customHeight="1" x14ac:dyDescent="0.2">
      <c r="A3" s="71" t="s">
        <v>84</v>
      </c>
      <c r="B3" s="71" t="s">
        <v>85</v>
      </c>
      <c r="C3" s="64" t="s">
        <v>91</v>
      </c>
      <c r="D3" s="64" t="s">
        <v>92</v>
      </c>
      <c r="E3" s="64" t="s">
        <v>86</v>
      </c>
      <c r="F3" s="66" t="s">
        <v>87</v>
      </c>
      <c r="G3" s="67"/>
      <c r="H3" s="69" t="s">
        <v>88</v>
      </c>
      <c r="I3" s="36" t="s">
        <v>45</v>
      </c>
    </row>
    <row r="4" spans="1:10" ht="20.100000000000001" customHeight="1" x14ac:dyDescent="0.2">
      <c r="A4" s="71"/>
      <c r="B4" s="71"/>
      <c r="C4" s="65"/>
      <c r="D4" s="65"/>
      <c r="E4" s="65"/>
      <c r="F4" s="35" t="s">
        <v>89</v>
      </c>
      <c r="G4" s="35" t="s">
        <v>90</v>
      </c>
      <c r="H4" s="70"/>
      <c r="I4" s="37"/>
    </row>
    <row r="5" spans="1:10" ht="20.100000000000001" customHeight="1" x14ac:dyDescent="0.2">
      <c r="A5" s="2" t="s">
        <v>167</v>
      </c>
      <c r="B5" s="2">
        <v>25</v>
      </c>
      <c r="C5" s="2" t="str">
        <f>LEFT(A5,2)</f>
        <v>A1</v>
      </c>
      <c r="D5" s="2" t="str">
        <f>IF(MID(A5,3,1)="S","SÁNG",IF(MID(A5,3,1)="C","CHIỀU","TỐI"))</f>
        <v>CHIỀU</v>
      </c>
      <c r="E5" s="27" t="str">
        <f>C5&amp;"-"&amp;D5</f>
        <v>A1-CHIỀU</v>
      </c>
      <c r="F5" s="27" t="str">
        <f>IF(B5&lt;10,"","X")</f>
        <v>X</v>
      </c>
      <c r="G5" s="27" t="str">
        <f>IF(B5&gt;=20,"X","")</f>
        <v>X</v>
      </c>
      <c r="H5" s="48">
        <f>IF(MID(A5,3,1)="T",$D$2+2,$D$2)</f>
        <v>44344</v>
      </c>
      <c r="I5" s="27" t="str">
        <f>IF(B5&lt;10,"HỦY","")</f>
        <v/>
      </c>
    </row>
    <row r="6" spans="1:10" ht="20.100000000000001" customHeight="1" x14ac:dyDescent="0.2">
      <c r="A6" s="2" t="s">
        <v>168</v>
      </c>
      <c r="B6" s="2">
        <v>7</v>
      </c>
      <c r="C6" s="2" t="str">
        <f>LEFT(A6,2)</f>
        <v>A1</v>
      </c>
      <c r="D6" s="2" t="str">
        <f>IF(MID(A6,3,1)="S","SÁNG",IF(MID(A6,3,1)="C","CHIỀU","TỐI"))</f>
        <v>SÁNG</v>
      </c>
      <c r="E6" s="27" t="str">
        <f>C6&amp;"-"&amp;D6</f>
        <v>A1-SÁNG</v>
      </c>
      <c r="F6" s="27" t="str">
        <f>IF(B6&lt;10,"","X")</f>
        <v/>
      </c>
      <c r="G6" s="27" t="str">
        <f>IF(B6&gt;=20,"X","")</f>
        <v/>
      </c>
      <c r="H6" s="48">
        <f>IF(MID(A6,3,1)="T",$D$2+2,$D$2)</f>
        <v>44344</v>
      </c>
      <c r="I6" s="27" t="str">
        <f>IF(B6&lt;10,"HỦY","")</f>
        <v>HỦY</v>
      </c>
    </row>
    <row r="7" spans="1:10" ht="20.100000000000001" customHeight="1" x14ac:dyDescent="0.2">
      <c r="A7" s="2" t="s">
        <v>166</v>
      </c>
      <c r="B7" s="2">
        <v>18</v>
      </c>
      <c r="C7" s="2" t="str">
        <f>LEFT(A7,2)</f>
        <v>A1</v>
      </c>
      <c r="D7" s="2" t="str">
        <f>IF(MID(A7,3,1)="S","SÁNG",IF(MID(A7,3,1)="C","CHIỀU","TỐI"))</f>
        <v>SÁNG</v>
      </c>
      <c r="E7" s="27" t="str">
        <f>C7&amp;"-"&amp;D7</f>
        <v>A1-SÁNG</v>
      </c>
      <c r="F7" s="27" t="str">
        <f>IF(B7&lt;10,"","X")</f>
        <v>X</v>
      </c>
      <c r="G7" s="27" t="str">
        <f>IF(B7&gt;=20,"X","")</f>
        <v/>
      </c>
      <c r="H7" s="48">
        <f>IF(MID(A7,3,1)="T",$D$2+2,$D$2)</f>
        <v>44344</v>
      </c>
      <c r="I7" s="27" t="str">
        <f>IF(B7&lt;10,"HỦY","")</f>
        <v/>
      </c>
    </row>
    <row r="8" spans="1:10" ht="20.100000000000001" customHeight="1" x14ac:dyDescent="0.2">
      <c r="A8" s="2" t="s">
        <v>159</v>
      </c>
      <c r="B8" s="2">
        <v>22</v>
      </c>
      <c r="C8" s="2" t="str">
        <f>LEFT(A8,2)</f>
        <v>A1</v>
      </c>
      <c r="D8" s="2" t="str">
        <f>IF(MID(A8,3,1)="S","SÁNG",IF(MID(A8,3,1)="C","CHIỀU","TỐI"))</f>
        <v>SÁNG</v>
      </c>
      <c r="E8" s="27" t="str">
        <f>C8&amp;"-"&amp;D8</f>
        <v>A1-SÁNG</v>
      </c>
      <c r="F8" s="27" t="str">
        <f>IF(B8&lt;10,"","X")</f>
        <v>X</v>
      </c>
      <c r="G8" s="27" t="str">
        <f>IF(B8&gt;=20,"X","")</f>
        <v>X</v>
      </c>
      <c r="H8" s="48">
        <f>IF(MID(A8,3,1)="T",$D$2+2,$D$2)</f>
        <v>44344</v>
      </c>
      <c r="I8" s="27" t="str">
        <f>IF(B8&lt;10,"HỦY","")</f>
        <v/>
      </c>
    </row>
    <row r="9" spans="1:10" ht="20.100000000000001" customHeight="1" x14ac:dyDescent="0.2">
      <c r="A9" s="2" t="s">
        <v>164</v>
      </c>
      <c r="B9" s="2">
        <v>18</v>
      </c>
      <c r="C9" s="2" t="str">
        <f>LEFT(A9,2)</f>
        <v>A1</v>
      </c>
      <c r="D9" s="2" t="str">
        <f>IF(MID(A9,3,1)="S","SÁNG",IF(MID(A9,3,1)="C","CHIỀU","TỐI"))</f>
        <v>TỐI</v>
      </c>
      <c r="E9" s="27" t="str">
        <f>C9&amp;"-"&amp;D9</f>
        <v>A1-TỐI</v>
      </c>
      <c r="F9" s="27" t="str">
        <f>IF(B9&lt;10,"","X")</f>
        <v>X</v>
      </c>
      <c r="G9" s="27" t="str">
        <f>IF(B9&gt;=20,"X","")</f>
        <v/>
      </c>
      <c r="H9" s="48">
        <f>IF(MID(A9,3,1)="T",$D$2+2,$D$2)</f>
        <v>44346</v>
      </c>
      <c r="I9" s="27" t="str">
        <f>IF(B9&lt;10,"HỦY","")</f>
        <v/>
      </c>
    </row>
    <row r="10" spans="1:10" ht="20.100000000000001" customHeight="1" x14ac:dyDescent="0.2">
      <c r="A10" s="2" t="s">
        <v>170</v>
      </c>
      <c r="B10" s="2">
        <v>28</v>
      </c>
      <c r="C10" s="2" t="str">
        <f>LEFT(A10,2)</f>
        <v>A1</v>
      </c>
      <c r="D10" s="2" t="str">
        <f>IF(MID(A10,3,1)="S","SÁNG",IF(MID(A10,3,1)="C","CHIỀU","TỐI"))</f>
        <v>TỐI</v>
      </c>
      <c r="E10" s="27" t="str">
        <f>C10&amp;"-"&amp;D10</f>
        <v>A1-TỐI</v>
      </c>
      <c r="F10" s="27" t="str">
        <f>IF(B10&lt;10,"","X")</f>
        <v>X</v>
      </c>
      <c r="G10" s="27" t="str">
        <f>IF(B10&gt;=20,"X","")</f>
        <v>X</v>
      </c>
      <c r="H10" s="48">
        <f>IF(MID(A10,3,1)="T",$D$2+2,$D$2)</f>
        <v>44346</v>
      </c>
      <c r="I10" s="27" t="str">
        <f>IF(B10&lt;10,"HỦY","")</f>
        <v/>
      </c>
    </row>
    <row r="11" spans="1:10" ht="20.100000000000001" customHeight="1" x14ac:dyDescent="0.2">
      <c r="A11" s="2" t="s">
        <v>165</v>
      </c>
      <c r="B11" s="2">
        <v>19</v>
      </c>
      <c r="C11" s="2" t="str">
        <f>LEFT(A11,2)</f>
        <v>A2</v>
      </c>
      <c r="D11" s="2" t="str">
        <f>IF(MID(A11,3,1)="S","SÁNG",IF(MID(A11,3,1)="C","CHIỀU","TỐI"))</f>
        <v>CHIỀU</v>
      </c>
      <c r="E11" s="27" t="str">
        <f>C11&amp;"-"&amp;D11</f>
        <v>A2-CHIỀU</v>
      </c>
      <c r="F11" s="27" t="str">
        <f>IF(B11&lt;10,"","X")</f>
        <v>X</v>
      </c>
      <c r="G11" s="27" t="str">
        <f>IF(B11&gt;=20,"X","")</f>
        <v/>
      </c>
      <c r="H11" s="48">
        <f>IF(MID(A11,3,1)="T",$D$2+2,$D$2)</f>
        <v>44344</v>
      </c>
      <c r="I11" s="27" t="str">
        <f>IF(B11&lt;10,"HỦY","")</f>
        <v/>
      </c>
    </row>
    <row r="12" spans="1:10" ht="20.100000000000001" customHeight="1" x14ac:dyDescent="0.2">
      <c r="A12" s="2" t="s">
        <v>171</v>
      </c>
      <c r="B12" s="2">
        <v>9</v>
      </c>
      <c r="C12" s="2" t="str">
        <f>LEFT(A12,2)</f>
        <v>A2</v>
      </c>
      <c r="D12" s="2" t="str">
        <f>IF(MID(A12,3,1)="S","SÁNG",IF(MID(A12,3,1)="C","CHIỀU","TỐI"))</f>
        <v>SÁNG</v>
      </c>
      <c r="E12" s="27" t="str">
        <f>C12&amp;"-"&amp;D12</f>
        <v>A2-SÁNG</v>
      </c>
      <c r="F12" s="27" t="str">
        <f>IF(B12&lt;10,"","X")</f>
        <v/>
      </c>
      <c r="G12" s="27" t="str">
        <f>IF(B12&gt;=20,"X","")</f>
        <v/>
      </c>
      <c r="H12" s="48">
        <f>IF(MID(A12,3,1)="T",$D$2+2,$D$2)</f>
        <v>44344</v>
      </c>
      <c r="I12" s="27" t="str">
        <f>IF(B12&lt;10,"HỦY","")</f>
        <v>HỦY</v>
      </c>
    </row>
    <row r="13" spans="1:10" ht="20.100000000000001" customHeight="1" x14ac:dyDescent="0.2">
      <c r="A13" s="2" t="s">
        <v>169</v>
      </c>
      <c r="B13" s="2">
        <v>19</v>
      </c>
      <c r="C13" s="2" t="str">
        <f>LEFT(A13,2)</f>
        <v>A2</v>
      </c>
      <c r="D13" s="2" t="str">
        <f>IF(MID(A13,3,1)="S","SÁNG",IF(MID(A13,3,1)="C","CHIỀU","TỐI"))</f>
        <v>TỐI</v>
      </c>
      <c r="E13" s="27" t="str">
        <f>C13&amp;"-"&amp;D13</f>
        <v>A2-TỐI</v>
      </c>
      <c r="F13" s="27" t="str">
        <f>IF(B13&lt;10,"","X")</f>
        <v>X</v>
      </c>
      <c r="G13" s="27" t="str">
        <f>IF(B13&gt;=20,"X","")</f>
        <v/>
      </c>
      <c r="H13" s="48">
        <f>IF(MID(A13,3,1)="T",$D$2+2,$D$2)</f>
        <v>44346</v>
      </c>
      <c r="I13" s="27" t="str">
        <f>IF(B13&lt;10,"HỦY","")</f>
        <v/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172</v>
      </c>
      <c r="B16" s="35" t="s">
        <v>91</v>
      </c>
      <c r="D16" s="38" t="s">
        <v>173</v>
      </c>
      <c r="E16" s="33" t="s">
        <v>93</v>
      </c>
      <c r="F16" s="33" t="s">
        <v>30</v>
      </c>
      <c r="G16" s="33" t="s">
        <v>72</v>
      </c>
    </row>
    <row r="17" spans="1:9" ht="20.100000000000001" customHeight="1" x14ac:dyDescent="0.2">
      <c r="A17" s="5" t="s">
        <v>160</v>
      </c>
      <c r="B17" s="2" t="s">
        <v>162</v>
      </c>
      <c r="D17" s="39" t="s">
        <v>92</v>
      </c>
      <c r="E17" s="5" t="s">
        <v>94</v>
      </c>
      <c r="F17" s="5" t="s">
        <v>95</v>
      </c>
      <c r="G17" s="5" t="s">
        <v>96</v>
      </c>
    </row>
    <row r="18" spans="1:9" ht="20.100000000000001" customHeight="1" x14ac:dyDescent="0.2">
      <c r="A18" s="5" t="s">
        <v>161</v>
      </c>
      <c r="B18" s="2" t="s">
        <v>163</v>
      </c>
    </row>
    <row r="19" spans="1:9" ht="20.100000000000001" customHeight="1" x14ac:dyDescent="0.25">
      <c r="A19"/>
      <c r="B19"/>
      <c r="F19" s="26" t="s">
        <v>138</v>
      </c>
    </row>
    <row r="20" spans="1:9" ht="20.100000000000001" customHeight="1" x14ac:dyDescent="0.2">
      <c r="A20" s="9" t="s">
        <v>97</v>
      </c>
      <c r="F20" s="39" t="s">
        <v>92</v>
      </c>
      <c r="G20" s="5" t="s">
        <v>94</v>
      </c>
      <c r="H20" s="5" t="s">
        <v>95</v>
      </c>
      <c r="I20" s="5" t="s">
        <v>96</v>
      </c>
    </row>
    <row r="21" spans="1:9" ht="20.100000000000001" customHeight="1" x14ac:dyDescent="0.2">
      <c r="A21" s="1" t="s">
        <v>151</v>
      </c>
      <c r="F21" s="8"/>
      <c r="G21" s="27">
        <f>COUNTIFS(D5:D13,"SÁNG")</f>
        <v>4</v>
      </c>
      <c r="H21" s="27">
        <f>COUNTIF(D5:D13,"CHIỀU")</f>
        <v>2</v>
      </c>
      <c r="I21" s="27">
        <f>COUNTIF(D5:D13,"TỐI")</f>
        <v>3</v>
      </c>
    </row>
    <row r="22" spans="1:9" ht="20.100000000000001" customHeight="1" x14ac:dyDescent="0.2">
      <c r="A22" s="1" t="s">
        <v>152</v>
      </c>
    </row>
    <row r="23" spans="1:9" ht="20.100000000000001" customHeight="1" x14ac:dyDescent="0.2">
      <c r="A23" s="1" t="s">
        <v>174</v>
      </c>
    </row>
    <row r="24" spans="1:9" ht="20.100000000000001" customHeight="1" x14ac:dyDescent="0.2">
      <c r="A24" s="1" t="s">
        <v>153</v>
      </c>
    </row>
    <row r="25" spans="1:9" ht="20.100000000000001" customHeight="1" x14ac:dyDescent="0.2">
      <c r="A25" s="1" t="s">
        <v>133</v>
      </c>
    </row>
    <row r="26" spans="1:9" ht="20.100000000000001" customHeight="1" x14ac:dyDescent="0.2">
      <c r="A26" s="9" t="s">
        <v>135</v>
      </c>
    </row>
    <row r="27" spans="1:9" ht="20.100000000000001" customHeight="1" x14ac:dyDescent="0.2">
      <c r="A27" s="1" t="s">
        <v>134</v>
      </c>
    </row>
  </sheetData>
  <sortState xmlns:xlrd2="http://schemas.microsoft.com/office/spreadsheetml/2017/richdata2" ref="A5:I13">
    <sortCondition ref="E5:E13"/>
    <sortCondition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I3" sqref="I3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LEFT(B3,2)</f>
        <v>BD</v>
      </c>
      <c r="D3" s="32" t="str">
        <f>RIGHT(B3,1)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2" t="str">
        <f>IF(E3=$D$14,"26",IF(E3=$D$15,"25.5",IF(E3=$D$16,"20")))</f>
        <v>26</v>
      </c>
      <c r="J3" s="27">
        <f>IF(D3=1,0,IF(D3=2,1,2))+IF(C3="HS",0,IF(C3="BD",0.5,1))</f>
        <v>2.5</v>
      </c>
      <c r="K3" s="27">
        <f>SUM(F3:H3)+I3</f>
        <v>42.5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LEFT(B4,2)</f>
        <v>HS</v>
      </c>
      <c r="D4" s="32" t="str">
        <f t="shared" ref="D4:D10" si="1">RIGHT(B4,1)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2" t="str">
        <f t="shared" ref="I4:I10" si="3">IF(E4=$D$14,"26",IF(E4=$D$15,"25.5",IF(E4=$D$16,"20")))</f>
        <v>26</v>
      </c>
      <c r="J4" s="27">
        <f t="shared" ref="J4:J10" si="4">IF(D4=1,0,IF(D4=2,1,2))+IF(C4="HS",0,IF(C4="BD",0.5,1))</f>
        <v>2</v>
      </c>
      <c r="K4" s="27">
        <f t="shared" ref="K4:K10" si="5">SUM(F4:H4)+I4</f>
        <v>46</v>
      </c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CL</v>
      </c>
      <c r="D5" s="32" t="str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2" t="str">
        <f t="shared" si="3"/>
        <v>20</v>
      </c>
      <c r="J5" s="27">
        <f t="shared" si="4"/>
        <v>3</v>
      </c>
      <c r="K5" s="27">
        <f t="shared" si="5"/>
        <v>33.5</v>
      </c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HS</v>
      </c>
      <c r="D6" s="32" t="str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2" t="str">
        <f t="shared" si="3"/>
        <v>25.5</v>
      </c>
      <c r="J6" s="27">
        <f t="shared" si="4"/>
        <v>2</v>
      </c>
      <c r="K6" s="27">
        <f t="shared" si="5"/>
        <v>45.5</v>
      </c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CL</v>
      </c>
      <c r="D7" s="32" t="str">
        <f t="shared" si="1"/>
        <v>1</v>
      </c>
      <c r="E7" s="27" t="str">
        <f t="shared" si="2"/>
        <v>B</v>
      </c>
      <c r="F7" s="2">
        <v>9</v>
      </c>
      <c r="G7" s="2">
        <v>5</v>
      </c>
      <c r="H7" s="2">
        <v>5.5</v>
      </c>
      <c r="I7" s="2" t="str">
        <f t="shared" si="3"/>
        <v>25.5</v>
      </c>
      <c r="J7" s="27">
        <f t="shared" si="4"/>
        <v>3</v>
      </c>
      <c r="K7" s="27">
        <f t="shared" si="5"/>
        <v>45</v>
      </c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BD</v>
      </c>
      <c r="D8" s="32" t="str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2" t="str">
        <f t="shared" si="3"/>
        <v>25.5</v>
      </c>
      <c r="J8" s="27">
        <f t="shared" si="4"/>
        <v>2.5</v>
      </c>
      <c r="K8" s="27">
        <f t="shared" si="5"/>
        <v>44</v>
      </c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HS</v>
      </c>
      <c r="D9" s="32" t="str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2" t="str">
        <f t="shared" si="3"/>
        <v>26</v>
      </c>
      <c r="J9" s="27">
        <f t="shared" si="4"/>
        <v>2</v>
      </c>
      <c r="K9" s="27">
        <f t="shared" si="5"/>
        <v>44.5</v>
      </c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CL</v>
      </c>
      <c r="D10" s="32" t="str">
        <f t="shared" si="1"/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2" t="str">
        <f t="shared" si="3"/>
        <v>20</v>
      </c>
      <c r="J10" s="27">
        <f t="shared" si="4"/>
        <v>3</v>
      </c>
      <c r="K10" s="27">
        <f t="shared" si="5"/>
        <v>35</v>
      </c>
    </row>
    <row r="11" spans="1:11" ht="20.100000000000001" customHeight="1" x14ac:dyDescent="0.2">
      <c r="I11" s="84"/>
    </row>
    <row r="12" spans="1:11" ht="20.100000000000001" customHeight="1" x14ac:dyDescent="0.2">
      <c r="A12" s="26" t="s">
        <v>18</v>
      </c>
      <c r="D12" s="26" t="s">
        <v>26</v>
      </c>
      <c r="H12" s="26" t="s">
        <v>35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36</v>
      </c>
      <c r="J13" s="46" t="s">
        <v>37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>
        <f>COUNTIFS(D3:D10,"=1",E3:E10,"=A")</f>
        <v>1</v>
      </c>
      <c r="J14" s="27">
        <f>COUNTIFS(D3:D10,"=2",E3:E10,"=A")</f>
        <v>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>
        <f t="shared" ref="I15:I16" si="6">COUNTIFS(D4:D11,"=1",E4:E11,"=A")</f>
        <v>0</v>
      </c>
      <c r="J15" s="27">
        <f t="shared" ref="J15:J16" si="7">COUNTIFS(E4:E11,"=2",F4:F11,"=A")</f>
        <v>0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>
        <f t="shared" si="6"/>
        <v>0</v>
      </c>
      <c r="J16" s="27">
        <f t="shared" si="7"/>
        <v>0</v>
      </c>
    </row>
    <row r="18" spans="1:10" ht="20.100000000000001" customHeight="1" x14ac:dyDescent="0.2">
      <c r="A18" s="6" t="s">
        <v>158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156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157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175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136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81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H3" sqref="H3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17.42578125" style="51" customWidth="1"/>
    <col min="9" max="16384" width="9.140625" style="51"/>
  </cols>
  <sheetData>
    <row r="1" spans="1:9" ht="22.5" x14ac:dyDescent="0.3">
      <c r="A1" s="73" t="s">
        <v>191</v>
      </c>
      <c r="B1" s="73"/>
      <c r="C1" s="73"/>
      <c r="D1" s="73"/>
      <c r="E1" s="73"/>
      <c r="F1" s="73"/>
      <c r="G1" s="73"/>
      <c r="H1" s="73"/>
      <c r="I1" s="73"/>
    </row>
    <row r="2" spans="1:9" ht="60" customHeight="1" x14ac:dyDescent="0.2">
      <c r="A2" s="49" t="s">
        <v>182</v>
      </c>
      <c r="B2" s="49" t="s">
        <v>183</v>
      </c>
      <c r="C2" s="50" t="s">
        <v>186</v>
      </c>
      <c r="D2" s="50" t="s">
        <v>187</v>
      </c>
      <c r="E2" s="50" t="s">
        <v>188</v>
      </c>
      <c r="F2" s="50" t="s">
        <v>189</v>
      </c>
      <c r="G2" s="50" t="s">
        <v>190</v>
      </c>
      <c r="H2" s="50" t="s">
        <v>184</v>
      </c>
      <c r="I2" s="49" t="s">
        <v>185</v>
      </c>
    </row>
    <row r="3" spans="1:9" x14ac:dyDescent="0.2">
      <c r="A3" s="52">
        <v>1</v>
      </c>
      <c r="B3" s="53" t="s">
        <v>75</v>
      </c>
      <c r="C3" s="52" t="s">
        <v>29</v>
      </c>
      <c r="D3" s="52">
        <v>9</v>
      </c>
      <c r="E3" s="52">
        <v>10</v>
      </c>
      <c r="F3" s="54">
        <f>(E3*2+D3)/3</f>
        <v>9.6666666666666661</v>
      </c>
      <c r="G3" s="55" t="str">
        <f>IF(F3&lt;5,"THI LẠI","LÊN LỚP")</f>
        <v>LÊN LỚP</v>
      </c>
      <c r="H3" s="55">
        <f>IF(AND(F3&gt;=9,C3="A"),150000,"")</f>
        <v>150000</v>
      </c>
      <c r="I3" s="55">
        <f>RANK(F3,$F$3:$F$7,0)</f>
        <v>1</v>
      </c>
    </row>
    <row r="4" spans="1:9" x14ac:dyDescent="0.2">
      <c r="A4" s="52">
        <v>2</v>
      </c>
      <c r="B4" s="53" t="s">
        <v>76</v>
      </c>
      <c r="C4" s="52" t="s">
        <v>31</v>
      </c>
      <c r="D4" s="52">
        <v>8</v>
      </c>
      <c r="E4" s="52">
        <v>10</v>
      </c>
      <c r="F4" s="54">
        <f t="shared" ref="F3:F7" si="0">(E4*2+D4)/3</f>
        <v>9.3333333333333339</v>
      </c>
      <c r="G4" s="55" t="str">
        <f t="shared" ref="G4:G7" si="1">IF(F4&lt;5,"THI LẠI","LÊN LỚP")</f>
        <v>LÊN LỚP</v>
      </c>
      <c r="H4" s="55" t="str">
        <f t="shared" ref="H4:H7" si="2">IF(AND(F4&gt;=9,C4="A"),"150000","")</f>
        <v/>
      </c>
      <c r="I4" s="55">
        <f t="shared" ref="I4:I7" si="3">RANK(F4,$F$3:$F$7,0)</f>
        <v>2</v>
      </c>
    </row>
    <row r="5" spans="1:9" x14ac:dyDescent="0.2">
      <c r="A5" s="52">
        <v>3</v>
      </c>
      <c r="B5" s="53" t="s">
        <v>192</v>
      </c>
      <c r="C5" s="52" t="s">
        <v>31</v>
      </c>
      <c r="D5" s="52">
        <v>5</v>
      </c>
      <c r="E5" s="52">
        <v>6</v>
      </c>
      <c r="F5" s="54">
        <f t="shared" si="0"/>
        <v>5.666666666666667</v>
      </c>
      <c r="G5" s="55" t="str">
        <f t="shared" si="1"/>
        <v>LÊN LỚP</v>
      </c>
      <c r="H5" s="55" t="str">
        <f t="shared" si="2"/>
        <v/>
      </c>
      <c r="I5" s="55">
        <f t="shared" si="3"/>
        <v>4</v>
      </c>
    </row>
    <row r="6" spans="1:9" x14ac:dyDescent="0.2">
      <c r="A6" s="52">
        <v>4</v>
      </c>
      <c r="B6" s="53" t="s">
        <v>77</v>
      </c>
      <c r="C6" s="52" t="s">
        <v>29</v>
      </c>
      <c r="D6" s="52">
        <v>8</v>
      </c>
      <c r="E6" s="52">
        <v>2</v>
      </c>
      <c r="F6" s="54">
        <f t="shared" si="0"/>
        <v>4</v>
      </c>
      <c r="G6" s="55" t="str">
        <f t="shared" si="1"/>
        <v>THI LẠI</v>
      </c>
      <c r="H6" s="55" t="str">
        <f t="shared" si="2"/>
        <v/>
      </c>
      <c r="I6" s="55">
        <f t="shared" si="3"/>
        <v>5</v>
      </c>
    </row>
    <row r="7" spans="1:9" x14ac:dyDescent="0.2">
      <c r="A7" s="52">
        <v>5</v>
      </c>
      <c r="B7" s="53" t="s">
        <v>78</v>
      </c>
      <c r="C7" s="52" t="s">
        <v>31</v>
      </c>
      <c r="D7" s="52">
        <v>10</v>
      </c>
      <c r="E7" s="52">
        <v>9</v>
      </c>
      <c r="F7" s="54">
        <f t="shared" si="0"/>
        <v>9.3333333333333339</v>
      </c>
      <c r="G7" s="55" t="str">
        <f t="shared" si="1"/>
        <v>LÊN LỚP</v>
      </c>
      <c r="H7" s="55" t="str">
        <f t="shared" si="2"/>
        <v/>
      </c>
      <c r="I7" s="55">
        <f t="shared" si="3"/>
        <v>2</v>
      </c>
    </row>
    <row r="9" spans="1:9" x14ac:dyDescent="0.2">
      <c r="A9" s="56"/>
      <c r="B9" s="56"/>
      <c r="C9" s="56"/>
      <c r="D9" s="56"/>
      <c r="E9" s="56"/>
      <c r="F9" s="56"/>
      <c r="G9" s="56"/>
      <c r="H9" s="56"/>
    </row>
    <row r="10" spans="1:9" ht="15" x14ac:dyDescent="0.2">
      <c r="A10" s="57" t="s">
        <v>178</v>
      </c>
      <c r="B10" s="57"/>
      <c r="C10" s="56"/>
      <c r="D10" s="56"/>
      <c r="E10" s="56"/>
      <c r="F10" s="56"/>
      <c r="G10" s="56"/>
      <c r="H10" s="56"/>
    </row>
    <row r="11" spans="1:9" ht="15" x14ac:dyDescent="0.2">
      <c r="A11" s="57" t="s">
        <v>179</v>
      </c>
      <c r="B11" s="57"/>
      <c r="C11" s="56"/>
      <c r="D11" s="56"/>
      <c r="E11" s="56"/>
      <c r="F11" s="56"/>
      <c r="G11" s="56"/>
      <c r="H11" s="56"/>
    </row>
    <row r="12" spans="1:9" ht="15" x14ac:dyDescent="0.2">
      <c r="A12" s="57" t="s">
        <v>180</v>
      </c>
      <c r="B12" s="57"/>
      <c r="C12" s="56"/>
      <c r="D12" s="56"/>
      <c r="E12" s="56"/>
      <c r="F12" s="56"/>
      <c r="G12" s="56"/>
      <c r="H12" s="56"/>
    </row>
    <row r="13" spans="1:9" ht="15" x14ac:dyDescent="0.2">
      <c r="A13" s="58" t="s">
        <v>181</v>
      </c>
      <c r="B13" s="59"/>
    </row>
    <row r="14" spans="1:9" ht="47.25" customHeight="1" x14ac:dyDescent="0.2">
      <c r="A14" s="60" t="s">
        <v>147</v>
      </c>
      <c r="B14" s="61" t="s">
        <v>154</v>
      </c>
      <c r="C14" s="62" t="s">
        <v>148</v>
      </c>
      <c r="D14" s="74" t="s">
        <v>155</v>
      </c>
      <c r="E14" s="74"/>
    </row>
    <row r="15" spans="1:9" x14ac:dyDescent="0.2">
      <c r="A15" s="63">
        <f>COUNTA(B3:B7)</f>
        <v>5</v>
      </c>
      <c r="B15" s="85">
        <f>MAX(F3:F7)</f>
        <v>9.6666666666666661</v>
      </c>
      <c r="C15" s="86">
        <f>SUM(H3:H7)</f>
        <v>150000</v>
      </c>
      <c r="D15" s="75">
        <f>COUNTIF(D3:D7,"&gt;=9")</f>
        <v>2</v>
      </c>
      <c r="E15" s="75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F3" sqref="F3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7" t="s">
        <v>38</v>
      </c>
      <c r="B1" s="77"/>
      <c r="C1" s="77"/>
      <c r="D1" s="77"/>
      <c r="E1" s="77"/>
      <c r="F1" s="77"/>
      <c r="G1" s="77"/>
      <c r="H1" s="77"/>
      <c r="I1" s="77"/>
      <c r="J1" s="77"/>
    </row>
    <row r="2" spans="1:11" ht="24" customHeight="1" x14ac:dyDescent="0.2">
      <c r="A2" s="40" t="s">
        <v>1</v>
      </c>
      <c r="B2" s="40" t="s">
        <v>39</v>
      </c>
      <c r="C2" s="40" t="s">
        <v>40</v>
      </c>
      <c r="D2" s="40" t="s">
        <v>41</v>
      </c>
      <c r="E2" s="40" t="s">
        <v>42</v>
      </c>
      <c r="F2" s="40" t="s">
        <v>43</v>
      </c>
      <c r="G2" s="40" t="s">
        <v>44</v>
      </c>
      <c r="H2" s="40" t="s">
        <v>177</v>
      </c>
      <c r="I2" s="42" t="s">
        <v>71</v>
      </c>
      <c r="J2" s="42" t="s">
        <v>73</v>
      </c>
    </row>
    <row r="3" spans="1:11" ht="20.100000000000001" customHeight="1" x14ac:dyDescent="0.2">
      <c r="A3" s="5">
        <v>1</v>
      </c>
      <c r="B3" s="4" t="s">
        <v>74</v>
      </c>
      <c r="C3" s="2" t="str">
        <f>IF(LEFT(B3,2)="PE","PEPSI",IF(LEFT(B3,2)="CO","COCACOLA",IF(LEFT(B3,2)="SP","SPRITE","FANTA")))</f>
        <v>PEPSI</v>
      </c>
      <c r="D3" s="5">
        <v>20</v>
      </c>
      <c r="E3" s="2">
        <v>1400</v>
      </c>
      <c r="F3" s="27"/>
      <c r="G3" s="32"/>
      <c r="H3" s="27"/>
      <c r="I3" s="27" t="str">
        <f>IF(MID(B3,5,1)="C","CHAI","LON")</f>
        <v>LON</v>
      </c>
      <c r="J3" s="27" t="str">
        <f>IF(RIGHT(B3,1)="N","NHẬP","XUẤT")</f>
        <v>NHẬP</v>
      </c>
    </row>
    <row r="4" spans="1:11" ht="20.100000000000001" customHeight="1" x14ac:dyDescent="0.2">
      <c r="A4" s="5">
        <v>2</v>
      </c>
      <c r="B4" s="2" t="s">
        <v>46</v>
      </c>
      <c r="C4" s="2" t="str">
        <f t="shared" ref="C4:C10" si="0">IF(LEFT(B4,2)="PE","PEPSI",IF(LEFT(B4,2)="CO","COCACOLA",IF(LEFT(B4,2)="SP","SPRITE","FANTA")))</f>
        <v>COCACOLA</v>
      </c>
      <c r="D4" s="5">
        <v>40</v>
      </c>
      <c r="E4" s="2">
        <v>1600</v>
      </c>
      <c r="F4" s="27"/>
      <c r="G4" s="2"/>
      <c r="H4" s="27"/>
      <c r="I4" s="27" t="str">
        <f t="shared" ref="I4:I10" si="1">IF(MID(B4,5,1)="C","CHAI","LON")</f>
        <v>CHAI</v>
      </c>
      <c r="J4" s="27" t="str">
        <f t="shared" ref="J4:J10" si="2">IF(RIGHT(B4,1)="N","NHẬP","XUẤT")</f>
        <v>NHẬP</v>
      </c>
    </row>
    <row r="5" spans="1:11" ht="20.100000000000001" customHeight="1" x14ac:dyDescent="0.2">
      <c r="A5" s="5">
        <v>3</v>
      </c>
      <c r="B5" s="2" t="s">
        <v>47</v>
      </c>
      <c r="C5" s="2" t="str">
        <f t="shared" si="0"/>
        <v>SPRITE</v>
      </c>
      <c r="D5" s="5">
        <v>35</v>
      </c>
      <c r="E5" s="2">
        <v>1800</v>
      </c>
      <c r="F5" s="27"/>
      <c r="G5" s="2"/>
      <c r="H5" s="27"/>
      <c r="I5" s="27" t="str">
        <f t="shared" si="1"/>
        <v>LON</v>
      </c>
      <c r="J5" s="27" t="str">
        <f t="shared" si="2"/>
        <v>NHẬP</v>
      </c>
    </row>
    <row r="6" spans="1:11" ht="20.100000000000001" customHeight="1" x14ac:dyDescent="0.2">
      <c r="A6" s="5">
        <v>4</v>
      </c>
      <c r="B6" s="2" t="s">
        <v>48</v>
      </c>
      <c r="C6" s="2" t="str">
        <f t="shared" si="0"/>
        <v>PEPSI</v>
      </c>
      <c r="D6" s="5">
        <v>80</v>
      </c>
      <c r="E6" s="2">
        <v>1400</v>
      </c>
      <c r="F6" s="27"/>
      <c r="G6" s="2"/>
      <c r="H6" s="27"/>
      <c r="I6" s="27" t="str">
        <f t="shared" si="1"/>
        <v>CHAI</v>
      </c>
      <c r="J6" s="27" t="str">
        <f t="shared" si="2"/>
        <v>NHẬP</v>
      </c>
    </row>
    <row r="7" spans="1:11" ht="20.100000000000001" customHeight="1" x14ac:dyDescent="0.2">
      <c r="A7" s="5">
        <v>5</v>
      </c>
      <c r="B7" s="2" t="s">
        <v>49</v>
      </c>
      <c r="C7" s="2" t="str">
        <f t="shared" si="0"/>
        <v>FANTA</v>
      </c>
      <c r="D7" s="5">
        <v>80</v>
      </c>
      <c r="E7" s="2">
        <v>2000</v>
      </c>
      <c r="F7" s="27"/>
      <c r="G7" s="2"/>
      <c r="H7" s="27"/>
      <c r="I7" s="27" t="str">
        <f t="shared" si="1"/>
        <v>LON</v>
      </c>
      <c r="J7" s="27" t="str">
        <f t="shared" si="2"/>
        <v>NHẬP</v>
      </c>
    </row>
    <row r="8" spans="1:11" ht="20.100000000000001" customHeight="1" x14ac:dyDescent="0.2">
      <c r="A8" s="5">
        <v>6</v>
      </c>
      <c r="B8" s="2" t="s">
        <v>50</v>
      </c>
      <c r="C8" s="2" t="str">
        <f t="shared" si="0"/>
        <v>SPRITE</v>
      </c>
      <c r="D8" s="5">
        <v>35</v>
      </c>
      <c r="E8" s="2">
        <v>2300</v>
      </c>
      <c r="F8" s="27"/>
      <c r="G8" s="2"/>
      <c r="H8" s="27"/>
      <c r="I8" s="27" t="str">
        <f t="shared" si="1"/>
        <v>LON</v>
      </c>
      <c r="J8" s="27" t="str">
        <f t="shared" si="2"/>
        <v>XUẤT</v>
      </c>
    </row>
    <row r="9" spans="1:11" ht="20.100000000000001" customHeight="1" x14ac:dyDescent="0.2">
      <c r="A9" s="5">
        <v>7</v>
      </c>
      <c r="B9" s="2" t="s">
        <v>51</v>
      </c>
      <c r="C9" s="2" t="str">
        <f t="shared" si="0"/>
        <v>PEPSI</v>
      </c>
      <c r="D9" s="5">
        <v>50</v>
      </c>
      <c r="E9" s="2">
        <v>1800</v>
      </c>
      <c r="F9" s="27"/>
      <c r="G9" s="2"/>
      <c r="H9" s="27"/>
      <c r="I9" s="27" t="str">
        <f t="shared" si="1"/>
        <v>CHAI</v>
      </c>
      <c r="J9" s="27" t="str">
        <f t="shared" si="2"/>
        <v>XUẤT</v>
      </c>
    </row>
    <row r="10" spans="1:11" ht="20.100000000000001" customHeight="1" x14ac:dyDescent="0.2">
      <c r="A10" s="5">
        <v>8</v>
      </c>
      <c r="B10" s="2" t="s">
        <v>52</v>
      </c>
      <c r="C10" s="2" t="str">
        <f t="shared" si="0"/>
        <v>FANTA</v>
      </c>
      <c r="D10" s="5">
        <v>70</v>
      </c>
      <c r="E10" s="2">
        <v>2000</v>
      </c>
      <c r="F10" s="27"/>
      <c r="G10" s="2"/>
      <c r="H10" s="27"/>
      <c r="I10" s="27" t="str">
        <f t="shared" si="1"/>
        <v>CHAI</v>
      </c>
      <c r="J10" s="27" t="str">
        <f t="shared" si="2"/>
        <v>NHẬP</v>
      </c>
    </row>
    <row r="12" spans="1:11" ht="20.100000000000001" customHeight="1" x14ac:dyDescent="0.2">
      <c r="A12" s="1" t="s">
        <v>18</v>
      </c>
      <c r="F12" s="1" t="s">
        <v>26</v>
      </c>
      <c r="I12" s="1" t="s">
        <v>69</v>
      </c>
    </row>
    <row r="13" spans="1:11" ht="20.100000000000001" customHeight="1" x14ac:dyDescent="0.2">
      <c r="A13" s="76" t="s">
        <v>53</v>
      </c>
      <c r="B13" s="76" t="s">
        <v>40</v>
      </c>
      <c r="C13" s="76" t="s">
        <v>42</v>
      </c>
      <c r="D13" s="76"/>
      <c r="F13" s="41" t="s">
        <v>64</v>
      </c>
      <c r="G13" s="41" t="s">
        <v>65</v>
      </c>
      <c r="I13" s="41" t="s">
        <v>70</v>
      </c>
      <c r="J13" s="41" t="s">
        <v>62</v>
      </c>
      <c r="K13" s="41" t="s">
        <v>63</v>
      </c>
    </row>
    <row r="14" spans="1:11" ht="20.100000000000001" customHeight="1" x14ac:dyDescent="0.2">
      <c r="A14" s="76"/>
      <c r="B14" s="76"/>
      <c r="C14" s="40" t="s">
        <v>62</v>
      </c>
      <c r="D14" s="40" t="s">
        <v>63</v>
      </c>
      <c r="F14" s="5" t="s">
        <v>66</v>
      </c>
      <c r="G14" s="2" t="s">
        <v>67</v>
      </c>
      <c r="I14" s="2" t="s">
        <v>58</v>
      </c>
      <c r="J14" s="27" t="s">
        <v>34</v>
      </c>
      <c r="K14" s="27" t="s">
        <v>34</v>
      </c>
    </row>
    <row r="15" spans="1:11" ht="20.100000000000001" customHeight="1" x14ac:dyDescent="0.2">
      <c r="A15" s="5" t="s">
        <v>54</v>
      </c>
      <c r="B15" s="2" t="s">
        <v>58</v>
      </c>
      <c r="C15" s="2">
        <v>1400</v>
      </c>
      <c r="D15" s="2">
        <v>1800</v>
      </c>
      <c r="F15" s="5" t="s">
        <v>30</v>
      </c>
      <c r="G15" s="2" t="s">
        <v>68</v>
      </c>
      <c r="I15" s="2" t="s">
        <v>59</v>
      </c>
      <c r="J15" s="27" t="s">
        <v>34</v>
      </c>
      <c r="K15" s="27" t="s">
        <v>34</v>
      </c>
    </row>
    <row r="16" spans="1:11" ht="20.100000000000001" customHeight="1" x14ac:dyDescent="0.2">
      <c r="A16" s="5" t="s">
        <v>55</v>
      </c>
      <c r="B16" s="2" t="s">
        <v>59</v>
      </c>
      <c r="C16" s="2">
        <v>1600</v>
      </c>
      <c r="D16" s="2">
        <v>2000</v>
      </c>
    </row>
    <row r="17" spans="1:4" ht="20.100000000000001" customHeight="1" x14ac:dyDescent="0.2">
      <c r="A17" s="5" t="s">
        <v>56</v>
      </c>
      <c r="B17" s="2" t="s">
        <v>60</v>
      </c>
      <c r="C17" s="2">
        <v>1800</v>
      </c>
      <c r="D17" s="2">
        <v>2300</v>
      </c>
    </row>
    <row r="18" spans="1:4" ht="20.100000000000001" customHeight="1" x14ac:dyDescent="0.2">
      <c r="A18" s="5" t="s">
        <v>57</v>
      </c>
      <c r="B18" s="2" t="s">
        <v>61</v>
      </c>
      <c r="C18" s="2">
        <v>2000</v>
      </c>
      <c r="D18" s="2">
        <v>2500</v>
      </c>
    </row>
    <row r="20" spans="1:4" ht="20.100000000000001" customHeight="1" x14ac:dyDescent="0.2">
      <c r="A20" s="23" t="s">
        <v>131</v>
      </c>
    </row>
    <row r="21" spans="1:4" ht="20.100000000000001" customHeight="1" x14ac:dyDescent="0.2">
      <c r="A21" s="23"/>
      <c r="B21" s="1" t="s">
        <v>176</v>
      </c>
    </row>
    <row r="22" spans="1:4" ht="20.100000000000001" customHeight="1" x14ac:dyDescent="0.2">
      <c r="B22" s="1" t="s">
        <v>149</v>
      </c>
    </row>
    <row r="23" spans="1:4" ht="20.100000000000001" customHeight="1" x14ac:dyDescent="0.2">
      <c r="B23" s="1" t="s">
        <v>82</v>
      </c>
      <c r="C23" s="1" t="s">
        <v>150</v>
      </c>
    </row>
    <row r="24" spans="1:4" ht="20.100000000000001" customHeight="1" x14ac:dyDescent="0.2">
      <c r="A24" s="1" t="s">
        <v>79</v>
      </c>
    </row>
    <row r="25" spans="1:4" ht="20.100000000000001" customHeight="1" x14ac:dyDescent="0.2">
      <c r="A25" s="1" t="s">
        <v>144</v>
      </c>
    </row>
    <row r="26" spans="1:4" ht="20.100000000000001" customHeight="1" x14ac:dyDescent="0.2">
      <c r="A26" s="1" t="s">
        <v>146</v>
      </c>
    </row>
    <row r="27" spans="1:4" ht="20.100000000000001" customHeight="1" x14ac:dyDescent="0.2">
      <c r="A27" s="1" t="s">
        <v>145</v>
      </c>
    </row>
    <row r="28" spans="1:4" ht="20.100000000000001" customHeight="1" x14ac:dyDescent="0.2">
      <c r="A28" s="26" t="s">
        <v>137</v>
      </c>
    </row>
    <row r="29" spans="1:4" ht="20.100000000000001" customHeight="1" x14ac:dyDescent="0.2">
      <c r="A29" s="1" t="s">
        <v>132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opLeftCell="A13"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1" t="s">
        <v>119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x14ac:dyDescent="0.2">
      <c r="A2" s="79" t="s">
        <v>1</v>
      </c>
      <c r="B2" s="82" t="s">
        <v>99</v>
      </c>
      <c r="C2" s="83"/>
      <c r="D2" s="43" t="s">
        <v>100</v>
      </c>
      <c r="E2" s="78" t="s">
        <v>114</v>
      </c>
      <c r="F2" s="78"/>
      <c r="G2" s="78"/>
      <c r="H2" s="78"/>
      <c r="I2" s="43" t="s">
        <v>109</v>
      </c>
      <c r="J2" s="43" t="s">
        <v>110</v>
      </c>
      <c r="K2" s="43" t="s">
        <v>113</v>
      </c>
    </row>
    <row r="3" spans="1:11" x14ac:dyDescent="0.2">
      <c r="A3" s="80"/>
      <c r="B3" s="44" t="s">
        <v>102</v>
      </c>
      <c r="C3" s="44" t="s">
        <v>103</v>
      </c>
      <c r="D3" s="45" t="s">
        <v>101</v>
      </c>
      <c r="E3" s="44" t="s">
        <v>104</v>
      </c>
      <c r="F3" s="44" t="s">
        <v>105</v>
      </c>
      <c r="G3" s="44" t="s">
        <v>106</v>
      </c>
      <c r="H3" s="44" t="s">
        <v>107</v>
      </c>
      <c r="I3" s="45" t="s">
        <v>108</v>
      </c>
      <c r="J3" s="45" t="s">
        <v>111</v>
      </c>
      <c r="K3" s="45" t="s">
        <v>112</v>
      </c>
    </row>
    <row r="4" spans="1:11" x14ac:dyDescent="0.2">
      <c r="A4" s="5">
        <v>1</v>
      </c>
      <c r="B4" s="2">
        <v>50</v>
      </c>
      <c r="C4" s="2">
        <v>230</v>
      </c>
      <c r="D4" s="31"/>
      <c r="E4" s="31"/>
      <c r="F4" s="31"/>
      <c r="G4" s="31"/>
      <c r="H4" s="31"/>
      <c r="I4" s="31" t="s">
        <v>139</v>
      </c>
      <c r="J4" s="27" t="s">
        <v>33</v>
      </c>
      <c r="K4" s="27" t="s">
        <v>33</v>
      </c>
    </row>
    <row r="5" spans="1:11" x14ac:dyDescent="0.2">
      <c r="A5" s="5">
        <v>2</v>
      </c>
      <c r="B5" s="2">
        <v>76</v>
      </c>
      <c r="C5" s="2">
        <v>155</v>
      </c>
      <c r="D5" s="31"/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/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/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/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/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/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/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/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/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115</v>
      </c>
      <c r="D14" s="28" t="s">
        <v>33</v>
      </c>
      <c r="E14" s="14"/>
      <c r="F14" s="14"/>
      <c r="G14" s="14"/>
      <c r="H14" s="14"/>
      <c r="I14" s="28" t="s">
        <v>33</v>
      </c>
      <c r="J14" s="14"/>
      <c r="K14" s="15"/>
    </row>
    <row r="15" spans="1:11" x14ac:dyDescent="0.2">
      <c r="A15" s="16"/>
      <c r="C15" s="1" t="s">
        <v>116</v>
      </c>
      <c r="D15" s="29" t="s">
        <v>33</v>
      </c>
      <c r="I15" s="29" t="s">
        <v>33</v>
      </c>
      <c r="K15" s="17"/>
    </row>
    <row r="16" spans="1:11" x14ac:dyDescent="0.2">
      <c r="A16" s="16"/>
      <c r="C16" s="1" t="s">
        <v>117</v>
      </c>
      <c r="D16" s="29" t="s">
        <v>33</v>
      </c>
      <c r="I16" s="29" t="s">
        <v>33</v>
      </c>
      <c r="K16" s="17"/>
    </row>
    <row r="17" spans="1:12" x14ac:dyDescent="0.2">
      <c r="A17" s="18"/>
      <c r="B17" s="19"/>
      <c r="C17" s="19" t="s">
        <v>118</v>
      </c>
      <c r="D17" s="30" t="s">
        <v>33</v>
      </c>
      <c r="E17" s="19"/>
      <c r="F17" s="19"/>
      <c r="G17" s="19"/>
      <c r="H17" s="19"/>
      <c r="I17" s="30" t="s">
        <v>33</v>
      </c>
      <c r="J17" s="19"/>
      <c r="K17" s="20"/>
    </row>
    <row r="19" spans="1:12" x14ac:dyDescent="0.2">
      <c r="A19" s="21" t="s">
        <v>97</v>
      </c>
      <c r="H19" s="22" t="s">
        <v>130</v>
      </c>
    </row>
    <row r="20" spans="1:12" x14ac:dyDescent="0.2">
      <c r="A20" s="1" t="s">
        <v>124</v>
      </c>
      <c r="H20" s="43" t="s">
        <v>100</v>
      </c>
      <c r="I20" s="78" t="s">
        <v>114</v>
      </c>
      <c r="J20" s="78"/>
      <c r="K20" s="78"/>
      <c r="L20" s="78"/>
    </row>
    <row r="21" spans="1:12" x14ac:dyDescent="0.2">
      <c r="A21" s="1" t="s">
        <v>125</v>
      </c>
      <c r="H21" s="45" t="s">
        <v>101</v>
      </c>
      <c r="I21" s="44" t="s">
        <v>104</v>
      </c>
      <c r="J21" s="44" t="s">
        <v>105</v>
      </c>
      <c r="K21" s="44" t="s">
        <v>106</v>
      </c>
      <c r="L21" s="44" t="s">
        <v>107</v>
      </c>
    </row>
    <row r="22" spans="1:12" x14ac:dyDescent="0.2">
      <c r="B22" s="1" t="s">
        <v>120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121</v>
      </c>
    </row>
    <row r="24" spans="1:12" x14ac:dyDescent="0.2">
      <c r="B24" s="1" t="s">
        <v>122</v>
      </c>
    </row>
    <row r="25" spans="1:12" x14ac:dyDescent="0.2">
      <c r="B25" s="1" t="s">
        <v>123</v>
      </c>
    </row>
    <row r="26" spans="1:12" x14ac:dyDescent="0.2">
      <c r="A26" s="1" t="s">
        <v>126</v>
      </c>
    </row>
    <row r="27" spans="1:12" x14ac:dyDescent="0.2">
      <c r="B27" s="1" t="s">
        <v>140</v>
      </c>
    </row>
    <row r="28" spans="1:12" x14ac:dyDescent="0.2">
      <c r="B28" s="1" t="s">
        <v>141</v>
      </c>
    </row>
    <row r="29" spans="1:12" x14ac:dyDescent="0.2">
      <c r="B29" s="1" t="s">
        <v>142</v>
      </c>
    </row>
    <row r="30" spans="1:12" x14ac:dyDescent="0.2">
      <c r="A30" s="1" t="s">
        <v>127</v>
      </c>
    </row>
    <row r="31" spans="1:12" x14ac:dyDescent="0.2">
      <c r="A31" s="1" t="s">
        <v>143</v>
      </c>
    </row>
    <row r="32" spans="1:12" x14ac:dyDescent="0.2">
      <c r="A32" s="1" t="s">
        <v>128</v>
      </c>
    </row>
    <row r="33" spans="1:1" customFormat="1" ht="15" x14ac:dyDescent="0.25">
      <c r="A33" s="1" t="s">
        <v>129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02</cp:lastModifiedBy>
  <dcterms:created xsi:type="dcterms:W3CDTF">2008-06-05T12:20:35Z</dcterms:created>
  <dcterms:modified xsi:type="dcterms:W3CDTF">2023-09-24T05:01:34Z</dcterms:modified>
</cp:coreProperties>
</file>