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C9E1AB1-B0AA-4A3A-886A-0A1B682BA7C0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16" i="12" l="1"/>
  <c r="D16" i="12"/>
  <c r="I17" i="12"/>
  <c r="I15" i="12"/>
  <c r="I14" i="12"/>
  <c r="D17" i="12"/>
  <c r="D15" i="12"/>
  <c r="D14" i="12"/>
  <c r="K5" i="12"/>
  <c r="K6" i="12"/>
  <c r="K7" i="12"/>
  <c r="K8" i="12"/>
  <c r="K9" i="12"/>
  <c r="K10" i="12"/>
  <c r="K11" i="12"/>
  <c r="K12" i="12"/>
  <c r="K13" i="12"/>
  <c r="K4" i="12"/>
  <c r="J5" i="12"/>
  <c r="J6" i="12"/>
  <c r="J7" i="12"/>
  <c r="J8" i="12"/>
  <c r="J9" i="12"/>
  <c r="J10" i="12"/>
  <c r="J11" i="12"/>
  <c r="J12" i="12"/>
  <c r="J13" i="12"/>
  <c r="J4" i="12"/>
  <c r="I5" i="12"/>
  <c r="I6" i="12"/>
  <c r="I7" i="12"/>
  <c r="I8" i="12"/>
  <c r="I9" i="12"/>
  <c r="I10" i="12"/>
  <c r="I11" i="12"/>
  <c r="I12" i="12"/>
  <c r="I13" i="12"/>
  <c r="I4" i="12"/>
  <c r="H5" i="12"/>
  <c r="H6" i="12"/>
  <c r="H7" i="12"/>
  <c r="H8" i="12"/>
  <c r="H9" i="12"/>
  <c r="H10" i="12"/>
  <c r="H11" i="12"/>
  <c r="H12" i="12"/>
  <c r="H13" i="12"/>
  <c r="H4" i="12"/>
  <c r="G4" i="12"/>
  <c r="F5" i="12"/>
  <c r="F6" i="12"/>
  <c r="F7" i="12"/>
  <c r="F8" i="12"/>
  <c r="F9" i="12"/>
  <c r="F10" i="12"/>
  <c r="F11" i="12"/>
  <c r="F12" i="12"/>
  <c r="F13" i="12"/>
  <c r="F4" i="12"/>
  <c r="G5" i="12"/>
  <c r="G6" i="12"/>
  <c r="G7" i="12"/>
  <c r="G8" i="12"/>
  <c r="G9" i="12"/>
  <c r="G10" i="12"/>
  <c r="G11" i="12"/>
  <c r="G12" i="12"/>
  <c r="G13" i="12"/>
  <c r="E5" i="12"/>
  <c r="E6" i="12"/>
  <c r="E7" i="12"/>
  <c r="E8" i="12"/>
  <c r="E9" i="12"/>
  <c r="E10" i="12"/>
  <c r="E11" i="12"/>
  <c r="E12" i="12"/>
  <c r="E13" i="12"/>
  <c r="E4" i="12"/>
  <c r="K15" i="2"/>
  <c r="K14" i="2"/>
  <c r="J15" i="2"/>
  <c r="J14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I3" i="2"/>
  <c r="D5" i="12"/>
  <c r="D6" i="12"/>
  <c r="D7" i="12"/>
  <c r="D8" i="12"/>
  <c r="D9" i="12"/>
  <c r="D10" i="12"/>
  <c r="D11" i="12"/>
  <c r="D12" i="12"/>
  <c r="D13" i="12"/>
  <c r="D4" i="1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C4" i="2"/>
  <c r="C5" i="2"/>
  <c r="C6" i="2"/>
  <c r="C7" i="2"/>
  <c r="C8" i="2"/>
  <c r="C9" i="2"/>
  <c r="C10" i="2"/>
  <c r="C3" i="2"/>
  <c r="D15" i="7"/>
  <c r="C15" i="7"/>
  <c r="B15" i="7"/>
  <c r="A15" i="7"/>
  <c r="I6" i="7"/>
  <c r="I4" i="7"/>
  <c r="I5" i="7"/>
  <c r="I7" i="7"/>
  <c r="I3" i="7"/>
  <c r="H3" i="7"/>
  <c r="H4" i="7"/>
  <c r="H5" i="7"/>
  <c r="H6" i="7"/>
  <c r="H7" i="7"/>
  <c r="G4" i="7"/>
  <c r="G5" i="7"/>
  <c r="G6" i="7"/>
  <c r="G7" i="7"/>
  <c r="G3" i="7"/>
  <c r="F3" i="7"/>
  <c r="F4" i="7"/>
  <c r="F5" i="7"/>
  <c r="F6" i="7"/>
  <c r="F7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<sst xmlns="http://schemas.openxmlformats.org/spreadsheetml/2006/main" count="240" uniqueCount="197">
  <si>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</si>
  <si>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</si>
  <si>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</si>
  <si>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</si>
  <si>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</si>
  <si>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</si>
  <si>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</si>
  <si>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</si>
  <si>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</si>
  <si>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</si>
  <si>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</si>
  <si>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</si>
  <si>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</si>
  <si>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</si>
  <si>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</si>
  <si>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</si>
  <si>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</si>
  <si>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</si>
  <si>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</si>
  <si>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</si>
  <si>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</si>
  <si>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</si>
  <si>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</si>
  <si>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</si>
  <si>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</si>
  <si>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</si>
  <si>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</si>
  <si>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</si>
  <si>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</si>
  <si>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</si>
  <si>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</si>
  <si>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</si>
  <si>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</si>
  <si>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</si>
  <si>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</si>
  <si>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</si>
  <si>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</si>
  <si>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</si>
  <si>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</si>
  <si>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</si>
  <si>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</si>
  <si>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</si>
  <si>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</si>
  <si>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</si>
  <si>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</si>
  <si>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</si>
  <si>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</si>
  <si>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</si>
  <si>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</si>
  <si>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</si>
  <si>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</si>
  <si>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</si>
  <si>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</si>
  <si>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</si>
  <si>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</si>
  <si>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</si>
  <si>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</si>
  <si>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</si>
  <si>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</si>
  <si>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</si>
  <si>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</si>
  <si>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</si>
  <si>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</si>
  <si>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</si>
  <si>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</si>
  <si>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</si>
  <si>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</si>
  <si>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</si>
  <si>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</si>
  <si>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</si>
  <si>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</si>
  <si>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</si>
  <si>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</si>
  <si>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</si>
  <si>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</si>
  <si>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</si>
  <si>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</si>
  <si>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</si>
  <si>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</si>
  <si>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</si>
  <si>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</si>
  <si>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</si>
  <si>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</si>
  <si>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</si>
  <si>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</si>
  <si>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</si>
  <si>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</si>
  <si>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</si>
  <si>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</si>
  <si>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</si>
  <si>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</si>
  <si>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</si>
  <si>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</si>
  <si>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</si>
  <si>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</si>
  <si>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</si>
  <si>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</si>
  <si>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</si>
  <si>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</si>
  <si>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</si>
  <si>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</si>
  <si>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</si>
  <si>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</si>
  <si>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</si>
  <si>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</si>
  <si>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</si>
  <si>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</si>
  <si>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</si>
  <si>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</si>
  <si>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</si>
  <si>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</si>
  <si>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</si>
  <si>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</si>
  <si>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</si>
  <si>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</si>
  <si>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</si>
  <si>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</si>
  <si>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</si>
  <si>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</si>
  <si>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</si>
  <si>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</si>
  <si>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</si>
  <si>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</si>
  <si>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</si>
  <si>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</si>
  <si>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</si>
  <si>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</si>
  <si>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</si>
  <si>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</si>
  <si>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</si>
  <si>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</si>
  <si>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</si>
  <si>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</si>
  <si>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</si>
  <si>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</si>
  <si>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</si>
  <si>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</si>
  <si>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</si>
  <si>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</si>
  <si>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</si>
  <si>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</si>
  <si>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</si>
  <si>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</si>
  <si>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</si>
  <si>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</si>
  <si>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</si>
  <si>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</si>
  <si>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</si>
  <si>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</si>
  <si>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</si>
  <si>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</si>
  <si>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</si>
  <si>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</si>
  <si>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</si>
  <si>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</si>
  <si>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</si>
  <si>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</si>
  <si>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</si>
  <si>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</si>
  <si>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</si>
  <si>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</si>
  <si>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</si>
  <si>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</si>
  <si>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</si>
  <si>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</si>
  <si>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</si>
  <si>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</si>
  <si>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</si>
  <si>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</si>
  <si>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</si>
  <si>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</si>
  <si>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</si>
  <si>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</si>
  <si>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</si>
  <si>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</si>
  <si>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</si>
  <si>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</si>
  <si>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</si>
  <si>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</si>
  <si>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</si>
  <si>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</si>
  <si>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</si>
  <si>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</si>
  <si>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</si>
  <si>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</si>
  <si>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</si>
  <si>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</si>
  <si>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</si>
  <si>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</si>
  <si>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</si>
  <si>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pepsi</t>
  </si>
  <si>
    <t>chai</t>
  </si>
  <si>
    <t>SL&gt;=50</t>
  </si>
  <si>
    <t>xuất</t>
  </si>
  <si>
    <t>sl&gt;=50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</si>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</sst>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0" fillId="7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G21" sqref="G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81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82</v>
      </c>
      <c r="B3" s="73" t="s">
        <v>83</v>
      </c>
      <c r="C3" s="66" t="s">
        <v>89</v>
      </c>
      <c r="D3" s="66" t="s">
        <v>90</v>
      </c>
      <c r="E3" s="66" t="s">
        <v>84</v>
      </c>
      <c r="F3" s="68" t="s">
        <v>85</v>
      </c>
      <c r="G3" s="69"/>
      <c r="H3" s="71" t="s">
        <v>86</v>
      </c>
      <c r="I3" s="36" t="s">
        <v>43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87</v>
      </c>
      <c r="G4" s="35" t="s">
        <v>88</v>
      </c>
      <c r="H4" s="72"/>
      <c r="I4" s="37"/>
    </row>
    <row r="5" spans="1:10" ht="20.100000000000001" customHeight="1" x14ac:dyDescent="0.2">
      <c r="A5" s="2" t="s">
        <v>156</v>
      </c>
      <c r="B5" s="2">
        <v>22</v>
      </c>
      <c r="C5" s="2" t="str">
        <f>LEFT(A5,2)</f>
        <v>A1</v>
      </c>
      <c r="D5" s="2" t="str">
        <f>IF(MID(A5,3,1)="S","Sáng",IF(MID(A5,3,1)="C","Chiều",IF(MID(A5,3,1)="T","Tối")))</f>
        <v>Sáng</v>
      </c>
      <c r="E5" s="27" t="str">
        <f>C5&amp;"-"&amp;D5</f>
        <v>A1-Sáng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161</v>
      </c>
      <c r="B6" s="2">
        <v>18</v>
      </c>
      <c r="C6" s="2" t="str">
        <f t="shared" ref="C6:C13" si="0">LEFT(A6,2)</f>
        <v>A1</v>
      </c>
      <c r="D6" s="2" t="str">
        <f t="shared" ref="D6:D13" si="1">IF(MID(A6,3,1)="S","Sáng",IF(MID(A6,3,1)="C","Chiều",IF(MID(A6,3,1)="T","Tối")))</f>
        <v>Tối</v>
      </c>
      <c r="E6" s="27" t="str">
        <f t="shared" ref="E6:E13" si="2">C6&amp;"-"&amp;D6</f>
        <v>A1-Tối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162</v>
      </c>
      <c r="B7" s="2">
        <v>19</v>
      </c>
      <c r="C7" s="2" t="str">
        <f t="shared" si="0"/>
        <v>A2</v>
      </c>
      <c r="D7" s="2" t="str">
        <f t="shared" si="1"/>
        <v>Chiều</v>
      </c>
      <c r="E7" s="27" t="str">
        <f t="shared" si="2"/>
        <v>A2-Chiều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163</v>
      </c>
      <c r="B8" s="2">
        <v>18</v>
      </c>
      <c r="C8" s="2" t="str">
        <f t="shared" si="0"/>
        <v>A1</v>
      </c>
      <c r="D8" s="2" t="str">
        <f t="shared" si="1"/>
        <v>Sáng</v>
      </c>
      <c r="E8" s="27" t="str">
        <f t="shared" si="2"/>
        <v>A1-Sáng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164</v>
      </c>
      <c r="B9" s="2">
        <v>25</v>
      </c>
      <c r="C9" s="2" t="str">
        <f t="shared" si="0"/>
        <v>A1</v>
      </c>
      <c r="D9" s="2" t="str">
        <f t="shared" si="1"/>
        <v>Chiều</v>
      </c>
      <c r="E9" s="27" t="str">
        <f t="shared" si="2"/>
        <v>A1-Chiều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165</v>
      </c>
      <c r="B10" s="2">
        <v>7</v>
      </c>
      <c r="C10" s="2" t="str">
        <f t="shared" si="0"/>
        <v>A1</v>
      </c>
      <c r="D10" s="2" t="str">
        <f t="shared" si="1"/>
        <v>Sáng</v>
      </c>
      <c r="E10" s="27" t="str">
        <f t="shared" si="2"/>
        <v>A1-Sáng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166</v>
      </c>
      <c r="B11" s="2">
        <v>19</v>
      </c>
      <c r="C11" s="2" t="str">
        <f t="shared" si="0"/>
        <v>A2</v>
      </c>
      <c r="D11" s="2" t="str">
        <f t="shared" si="1"/>
        <v>Tối</v>
      </c>
      <c r="E11" s="27" t="str">
        <f t="shared" si="2"/>
        <v>A2-Tối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167</v>
      </c>
      <c r="B12" s="2">
        <v>28</v>
      </c>
      <c r="C12" s="2" t="str">
        <f t="shared" si="0"/>
        <v>A1</v>
      </c>
      <c r="D12" s="2" t="str">
        <f t="shared" si="1"/>
        <v>Tối</v>
      </c>
      <c r="E12" s="27" t="str">
        <f t="shared" si="2"/>
        <v>A1-Tối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168</v>
      </c>
      <c r="B13" s="2">
        <v>9</v>
      </c>
      <c r="C13" s="2" t="str">
        <f t="shared" si="0"/>
        <v>A2</v>
      </c>
      <c r="D13" s="2" t="str">
        <f t="shared" si="1"/>
        <v>Sáng</v>
      </c>
      <c r="E13" s="27" t="str">
        <f t="shared" si="2"/>
        <v>A2-Sáng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MID(B3,4,1)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IF(E3="A","26",IF(E3="B","25.5",IF(E3="C","20")))</f>
        <v>26</v>
      </c>
      <c r="J3" s="27">
        <f>IF(D3=1,0,IF(D3=2,1,2))+IF(C3="HS",0,IF(C3="CL",1,0.5))</f>
        <v>2.5</v>
      </c>
      <c r="K3" s="27">
        <f>J3+F3+G3+H3</f>
        <v>19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MID(B4,4,1)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IF(E4="A","26",IF(E4="B","25.5",IF(E4="C","20")))</f>
        <v>26</v>
      </c>
      <c r="J4" s="27">
        <f t="shared" ref="J4:J10" si="4">IF(D4=1,0,IF(D4=2,1,2))+IF(C4="HS",0,IF(C4="CL",1,0.5))</f>
        <v>2</v>
      </c>
      <c r="K4" s="27">
        <f t="shared" ref="K4:K10" si="5">J4+F4+G4+H4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2</v>
      </c>
      <c r="K6" s="27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COUNTIFS(D3:D10,"=1",E3:E10,"=A")</f>
        <v>1</v>
      </c>
      <c r="J14" s="27">
        <f>COUNTIFS(D3:D10,"=2",E3:E10,"=A")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COUNTIFS(D3:D10,"=1",E3:E10,"B")</f>
        <v>1</v>
      </c>
      <c r="J15" s="27">
        <f>COUNTIFS(D4:D11,"=2",E4:E11,"=B")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COUNTIFS(D3:D10,"=1",E3:E10,"=C")</f>
        <v>0</v>
      </c>
      <c r="J16" s="27">
        <f>COUNTIFS(D5:D12,"=2",E5:E12,"=C")</f>
        <v>1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G22" sqref="G22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188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9" x14ac:dyDescent="0.2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>RANK(F6,$F$3:$F$7,0)</f>
        <v>5</v>
      </c>
    </row>
    <row r="7" spans="1:9" x14ac:dyDescent="0.2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178</v>
      </c>
      <c r="B13" s="59"/>
    </row>
    <row r="14" spans="1:9" ht="47.25" customHeight="1" x14ac:dyDescent="0.2">
      <c r="A14" s="60" t="s">
        <v>144</v>
      </c>
      <c r="B14" s="61" t="s">
        <v>151</v>
      </c>
      <c r="C14" s="62" t="s">
        <v>145</v>
      </c>
      <c r="D14" s="76" t="s">
        <v>152</v>
      </c>
      <c r="E14" s="76"/>
    </row>
    <row r="15" spans="1:9" x14ac:dyDescent="0.2">
      <c r="A15" s="63">
        <f>COUNTA(B3:B7)</f>
        <v>5</v>
      </c>
      <c r="B15" s="65">
        <f>MAX(F3:F7)</f>
        <v>9.6666666666666661</v>
      </c>
      <c r="C15" s="64">
        <f>SUM(H3:H7)</f>
        <v>150000</v>
      </c>
      <c r="D15" s="77">
        <f>COUNTIF(D3:D7,"&gt;=9")</f>
        <v>2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29"/>
  <sheetViews>
    <sheetView zoomScaleNormal="100" workbookViewId="0">
      <selection activeCell="K16" sqref="K16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5" ht="28.5" customHeight="1" x14ac:dyDescent="0.2">
      <c r="A1" s="79" t="s">
        <v>36</v>
      </c>
      <c r="B1" s="79"/>
      <c r="C1" s="79"/>
      <c r="D1" s="79"/>
      <c r="E1" s="79"/>
      <c r="F1" s="79"/>
      <c r="G1" s="79"/>
      <c r="H1" s="79"/>
      <c r="I1" s="79"/>
      <c r="J1" s="79"/>
    </row>
    <row r="2" spans="1:15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5" ht="20.100000000000001" customHeight="1" x14ac:dyDescent="0.2">
      <c r="A3" s="5">
        <v>1</v>
      </c>
      <c r="B3" s="4" t="s">
        <v>72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 t="str">
        <f>IF(AND(LEFT(B3,2)="PE",D3&gt;=50,RIGHT(B3,1)="X",MID(B3,5,1)="c"),5%*D3*E3,"")</f>
        <v/>
      </c>
      <c r="G3" s="32">
        <f>D3*E3-IF(F3="",0,F3)</f>
        <v>28000</v>
      </c>
      <c r="H3" s="27" t="str">
        <f>IF(AND(D3&gt;=50,RIGHT(B3,1)="X"),"có quà tặng","")</f>
        <v/>
      </c>
      <c r="I3" s="27" t="str">
        <f>IF(MID(B3,5,1)="C","Chai","Lon")</f>
        <v>Lon</v>
      </c>
      <c r="J3" s="27" t="str">
        <f>IF(MID(B3,6,1)="N","Nhập","Xuất")</f>
        <v>Nhập</v>
      </c>
      <c r="L3" s="23" t="s">
        <v>190</v>
      </c>
      <c r="M3" s="23" t="s">
        <v>191</v>
      </c>
      <c r="N3" s="23" t="s">
        <v>192</v>
      </c>
      <c r="O3" s="23" t="s">
        <v>193</v>
      </c>
    </row>
    <row r="4" spans="1:15" ht="20.100000000000001" customHeight="1" x14ac:dyDescent="0.2">
      <c r="A4" s="5">
        <v>2</v>
      </c>
      <c r="B4" s="2" t="s">
        <v>44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 t="str">
        <f t="shared" ref="F4:F10" si="1">IF(AND(LEFT(B4,2)="PE",D4&gt;=50,RIGHT(B4,1)="X",MID(B4,5,1)="c"),5%*D4*E4,"")</f>
        <v/>
      </c>
      <c r="G4" s="32">
        <f t="shared" ref="G4:G10" si="2">D4*E4-IF(F4="",0,F4)</f>
        <v>64000</v>
      </c>
      <c r="H4" s="27" t="str">
        <f t="shared" ref="H4:H10" si="3">IF(AND(D4&gt;=50,RIGHT(B4,1)="X"),"có quà tặng","")</f>
        <v/>
      </c>
      <c r="I4" s="27" t="str">
        <f t="shared" ref="I4:I10" si="4">IF(MID(B4,5,1)="C","Chai","Lon")</f>
        <v>Chai</v>
      </c>
      <c r="J4" s="27" t="str">
        <f t="shared" ref="J4:J10" si="5">IF(MID(B4,6,1)="N","Nhập","Xuất")</f>
        <v>Nhập</v>
      </c>
    </row>
    <row r="5" spans="1:15" ht="20.100000000000001" customHeight="1" x14ac:dyDescent="0.2">
      <c r="A5" s="5">
        <v>3</v>
      </c>
      <c r="B5" s="2" t="s">
        <v>45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  <c r="L5" s="23" t="s">
        <v>194</v>
      </c>
    </row>
    <row r="6" spans="1:15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5" ht="20.100000000000001" customHeight="1" x14ac:dyDescent="0.2">
      <c r="A7" s="5">
        <v>5</v>
      </c>
      <c r="B7" s="2" t="s">
        <v>47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5" ht="20.100000000000001" customHeight="1" x14ac:dyDescent="0.2">
      <c r="A8" s="5">
        <v>6</v>
      </c>
      <c r="B8" s="2" t="s">
        <v>48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5" ht="20.100000000000001" customHeight="1" x14ac:dyDescent="0.2">
      <c r="A9" s="5">
        <v>7</v>
      </c>
      <c r="B9" s="2" t="s">
        <v>49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5" ht="20.100000000000001" customHeight="1" x14ac:dyDescent="0.2">
      <c r="A10" s="5">
        <v>8</v>
      </c>
      <c r="B10" s="2" t="s">
        <v>50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5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5" ht="20.100000000000001" customHeight="1" x14ac:dyDescent="0.2">
      <c r="A13" s="78" t="s">
        <v>51</v>
      </c>
      <c r="B13" s="78" t="s">
        <v>38</v>
      </c>
      <c r="C13" s="78" t="s">
        <v>40</v>
      </c>
      <c r="D13" s="78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5" ht="20.100000000000001" customHeight="1" x14ac:dyDescent="0.2">
      <c r="A14" s="78"/>
      <c r="B14" s="78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SUMIFS($D$3:$D$10,$C$3:$C$10,"=PEPSI",$J$3:$J$10,"=Nhập")</f>
        <v>100</v>
      </c>
      <c r="K14" s="27">
        <f>SUMIFS($D$3:$D$10,$C$3:$C$10,"=PEPSI",$J$3:$J$10,"=Xuất")</f>
        <v>50</v>
      </c>
    </row>
    <row r="15" spans="1:15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SUMIFS($D$3:$D$10,$C$3:$C$10,"=COCA COLA",$J$3:$J$10,"=Nhập")</f>
        <v>40</v>
      </c>
      <c r="K15" s="27">
        <f>SUMIFS($D$3:$D$10,$C$3:$C$10,"=COCA COLA",$J$3:$J$10,"=Xuất")</f>
        <v>0</v>
      </c>
    </row>
    <row r="16" spans="1:15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M33"/>
  <sheetViews>
    <sheetView tabSelected="1" workbookViewId="0">
      <selection activeCell="U20" sqref="U20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3" ht="23.25" x14ac:dyDescent="0.35">
      <c r="A1" s="83" t="s">
        <v>117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3" x14ac:dyDescent="0.2">
      <c r="A2" s="81" t="s">
        <v>1</v>
      </c>
      <c r="B2" s="84" t="s">
        <v>97</v>
      </c>
      <c r="C2" s="85"/>
      <c r="D2" s="43" t="s">
        <v>98</v>
      </c>
      <c r="E2" s="80" t="s">
        <v>112</v>
      </c>
      <c r="F2" s="80"/>
      <c r="G2" s="80"/>
      <c r="H2" s="80"/>
      <c r="I2" s="43" t="s">
        <v>107</v>
      </c>
      <c r="J2" s="43" t="s">
        <v>108</v>
      </c>
      <c r="K2" s="43" t="s">
        <v>111</v>
      </c>
    </row>
    <row r="3" spans="1:13" x14ac:dyDescent="0.2">
      <c r="A3" s="82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3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IF(D4&gt;=100,100,D4)</f>
        <v>100</v>
      </c>
      <c r="F4" s="31">
        <f>IF(D4&lt;=100,0,IF(D4&gt;=150,50,D4-100))</f>
        <v>50</v>
      </c>
      <c r="G4" s="31">
        <f>IF(D4&lt;=150,0,IF(D4&gt;=250,100,D4-E4-F4))</f>
        <v>30</v>
      </c>
      <c r="H4" s="31">
        <f>IF(D4&lt;=250,0,D4-E4-F4-G4)</f>
        <v>0</v>
      </c>
      <c r="I4" s="31">
        <f>IF(D4&gt;=350,200000,IF(AND(D4&gt;=251,D4&lt;=349),100000,0))</f>
        <v>0</v>
      </c>
      <c r="J4" s="27">
        <f>500*E4+650*F4+900*G4+100*H4+I4</f>
        <v>109500</v>
      </c>
      <c r="K4" s="27" t="str">
        <f>IF(I4&gt;0,"Phạt tiền","")</f>
        <v/>
      </c>
    </row>
    <row r="5" spans="1:13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IF(D5&gt;=100,100,D5)</f>
        <v>79</v>
      </c>
      <c r="F5" s="31">
        <f t="shared" ref="F5:F13" si="2">IF(D5&lt;=100,0,IF(D5&gt;=150,50,D5-100))</f>
        <v>0</v>
      </c>
      <c r="G5" s="31">
        <f t="shared" ref="G5:G13" si="3">IF(D5&lt;=150,0,IF(D5&gt;=250,100,D5-E5-F5))</f>
        <v>0</v>
      </c>
      <c r="H5" s="31">
        <f t="shared" ref="H5:H13" si="4">IF(D5&lt;=250,0,D5-E5-F5-G5)</f>
        <v>0</v>
      </c>
      <c r="I5" s="31">
        <f t="shared" ref="I5:I13" si="5">IF(D5&gt;=350,200000,IF(AND(D5&gt;=251,D5&lt;=349),100000,0))</f>
        <v>0</v>
      </c>
      <c r="J5" s="27">
        <f t="shared" ref="J5:J13" si="6">500*E5+650*F5+900*G5+100*H5+I5</f>
        <v>39500</v>
      </c>
      <c r="K5" s="27" t="str">
        <f t="shared" ref="K5:K13" si="7">IF(I5&gt;0,"Phạt tiền","")</f>
        <v/>
      </c>
      <c r="M5" s="23"/>
    </row>
    <row r="6" spans="1:13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31">
        <f t="shared" si="5"/>
        <v>0</v>
      </c>
      <c r="J6" s="27">
        <f t="shared" si="6"/>
        <v>61050</v>
      </c>
      <c r="K6" s="27" t="str">
        <f t="shared" si="7"/>
        <v/>
      </c>
      <c r="M6" s="23"/>
    </row>
    <row r="7" spans="1:13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0</v>
      </c>
      <c r="J7" s="27">
        <f t="shared" si="6"/>
        <v>42500</v>
      </c>
      <c r="K7" s="27" t="str">
        <f t="shared" si="7"/>
        <v/>
      </c>
    </row>
    <row r="8" spans="1:13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31">
        <f t="shared" si="5"/>
        <v>200000</v>
      </c>
      <c r="J8" s="27">
        <f t="shared" si="6"/>
        <v>387000</v>
      </c>
      <c r="K8" s="27" t="str">
        <f t="shared" si="7"/>
        <v>Phạt tiền</v>
      </c>
    </row>
    <row r="9" spans="1:13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31">
        <f t="shared" si="5"/>
        <v>0</v>
      </c>
      <c r="J9" s="27">
        <f t="shared" si="6"/>
        <v>125700</v>
      </c>
      <c r="K9" s="27" t="str">
        <f t="shared" si="7"/>
        <v/>
      </c>
    </row>
    <row r="10" spans="1:13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31">
        <f t="shared" si="5"/>
        <v>0</v>
      </c>
      <c r="J10" s="27">
        <f t="shared" si="6"/>
        <v>66250</v>
      </c>
      <c r="K10" s="27" t="str">
        <f t="shared" si="7"/>
        <v/>
      </c>
    </row>
    <row r="11" spans="1:13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31">
        <f t="shared" si="5"/>
        <v>200000</v>
      </c>
      <c r="J11" s="27">
        <f t="shared" si="6"/>
        <v>385500</v>
      </c>
      <c r="K11" s="27" t="str">
        <f t="shared" si="7"/>
        <v>Phạt tiền</v>
      </c>
    </row>
    <row r="12" spans="1:13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31">
        <f t="shared" si="5"/>
        <v>0</v>
      </c>
      <c r="J12" s="27">
        <f t="shared" si="6"/>
        <v>46000</v>
      </c>
      <c r="K12" s="27" t="str">
        <f t="shared" si="7"/>
        <v/>
      </c>
    </row>
    <row r="13" spans="1:13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31">
        <f t="shared" si="5"/>
        <v>100000</v>
      </c>
      <c r="J13" s="27">
        <f t="shared" si="6"/>
        <v>275000</v>
      </c>
      <c r="K13" s="27" t="str">
        <f t="shared" si="7"/>
        <v>Phạt tiền</v>
      </c>
    </row>
    <row r="14" spans="1:13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3" x14ac:dyDescent="0.2">
      <c r="A15" s="16"/>
      <c r="C15" s="1" t="s">
        <v>114</v>
      </c>
      <c r="D15" s="29">
        <f>MIN(D4:D13)</f>
        <v>79</v>
      </c>
      <c r="I15" s="29">
        <f>MIN(I4:I13)</f>
        <v>0</v>
      </c>
      <c r="K15" s="17"/>
    </row>
    <row r="16" spans="1:13" x14ac:dyDescent="0.2">
      <c r="A16" s="16"/>
      <c r="C16" s="1" t="s">
        <v>115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0" t="s">
        <v>112</v>
      </c>
      <c r="J20" s="80"/>
      <c r="K20" s="80"/>
      <c r="L20" s="80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  <c r="J26" s="23" t="s">
        <v>195</v>
      </c>
      <c r="K26" s="86"/>
      <c r="L26" s="23" t="s">
        <v>196</v>
      </c>
    </row>
    <row r="27" spans="1:12" x14ac:dyDescent="0.2">
      <c r="B27" s="1" t="s">
        <v>137</v>
      </c>
      <c r="J27" s="1">
        <v>251</v>
      </c>
      <c r="L27" s="1">
        <v>349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2023-10-07T10:14:02Z</dcterms:modified>
</cp:coreProperties>
</file>