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E625657-D272-4B31-9A3D-4482D6014858}" xr6:coauthVersionLast="46" xr6:coauthVersionMax="46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12" l="1"/>
  <c r="I6" i="12"/>
  <c r="J6" i="12" s="1"/>
  <c r="I7" i="12"/>
  <c r="K7" i="12" s="1"/>
  <c r="I8" i="12"/>
  <c r="I9" i="12"/>
  <c r="J9" i="12" s="1"/>
  <c r="I10" i="12"/>
  <c r="J10" i="12" s="1"/>
  <c r="I11" i="12"/>
  <c r="J11" i="12" s="1"/>
  <c r="I12" i="12"/>
  <c r="I13" i="12"/>
  <c r="K13" i="12" s="1"/>
  <c r="I4" i="12"/>
  <c r="J12" i="12"/>
  <c r="D17" i="12"/>
  <c r="D16" i="12"/>
  <c r="D15" i="12"/>
  <c r="D14" i="12"/>
  <c r="K5" i="12"/>
  <c r="K8" i="12"/>
  <c r="K9" i="12"/>
  <c r="K10" i="12"/>
  <c r="J5" i="12"/>
  <c r="J7" i="12"/>
  <c r="J8" i="12"/>
  <c r="J13" i="12"/>
  <c r="H5" i="12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H3" i="2"/>
  <c r="L2" i="2"/>
  <c r="H4" i="2"/>
  <c r="H5" i="2"/>
  <c r="H6" i="2"/>
  <c r="H7" i="2"/>
  <c r="H8" i="2"/>
  <c r="H9" i="2"/>
  <c r="H10" i="2"/>
  <c r="K15" i="2"/>
  <c r="K14" i="2"/>
  <c r="J14" i="2"/>
  <c r="J15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D5" i="12"/>
  <c r="D6" i="12"/>
  <c r="D7" i="12"/>
  <c r="D8" i="12"/>
  <c r="D9" i="12"/>
  <c r="D10" i="12"/>
  <c r="D11" i="12"/>
  <c r="D12" i="12"/>
  <c r="D13" i="12"/>
  <c r="D4" i="12"/>
  <c r="C3" i="2"/>
  <c r="C9" i="2"/>
  <c r="C8" i="2"/>
  <c r="C5" i="2"/>
  <c r="C10" i="2"/>
  <c r="C7" i="2"/>
  <c r="C4" i="2"/>
  <c r="C6" i="2"/>
  <c r="J3" i="2"/>
  <c r="J9" i="2"/>
  <c r="J8" i="2"/>
  <c r="J5" i="2"/>
  <c r="J10" i="2"/>
  <c r="J7" i="2"/>
  <c r="J4" i="2"/>
  <c r="J6" i="2"/>
  <c r="I3" i="2"/>
  <c r="I9" i="2"/>
  <c r="I8" i="2"/>
  <c r="I5" i="2"/>
  <c r="I10" i="2"/>
  <c r="I7" i="2"/>
  <c r="I4" i="2"/>
  <c r="I6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5" i="13"/>
  <c r="C6" i="13"/>
  <c r="C7" i="13"/>
  <c r="C8" i="13"/>
  <c r="C9" i="13"/>
  <c r="C10" i="13"/>
  <c r="C11" i="13"/>
  <c r="C12" i="13"/>
  <c r="C13" i="13"/>
  <c r="I14" i="12" l="1"/>
  <c r="K11" i="12"/>
  <c r="K6" i="12"/>
  <c r="I15" i="12"/>
  <c r="I16" i="12"/>
  <c r="I17" i="12"/>
  <c r="J4" i="12"/>
  <c r="K12" i="12"/>
  <c r="K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<sst xmlns="http://schemas.openxmlformats.org/spreadsheetml/2006/main" count="233" uniqueCount="190">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</sst>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#.00"/>
    <numFmt numFmtId="166" formatCode="dd/mm/yyyy"/>
    <numFmt numFmtId="167" formatCode="#,##0\ &quot;đồng&quot;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2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7" fontId="10" fillId="0" borderId="0" xfId="0" applyNumberFormat="1" applyFont="1"/>
    <xf numFmtId="3" fontId="25" fillId="4" borderId="1" xfId="0" applyNumberFormat="1" applyFont="1" applyFill="1" applyBorder="1"/>
    <xf numFmtId="3" fontId="25" fillId="0" borderId="5" xfId="0" applyNumberFormat="1" applyFont="1" applyBorder="1"/>
    <xf numFmtId="3" fontId="25" fillId="0" borderId="0" xfId="0" applyNumberFormat="1" applyFont="1"/>
    <xf numFmtId="3" fontId="25" fillId="0" borderId="3" xfId="0" applyNumberFormat="1" applyFont="1" applyBorder="1"/>
    <xf numFmtId="3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I22" sqref="I2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81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82</v>
      </c>
      <c r="B3" s="73" t="s">
        <v>83</v>
      </c>
      <c r="C3" s="66" t="s">
        <v>89</v>
      </c>
      <c r="D3" s="66" t="s">
        <v>90</v>
      </c>
      <c r="E3" s="66" t="s">
        <v>84</v>
      </c>
      <c r="F3" s="68" t="s">
        <v>85</v>
      </c>
      <c r="G3" s="69"/>
      <c r="H3" s="71" t="s">
        <v>86</v>
      </c>
      <c r="I3" s="36" t="s">
        <v>43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87</v>
      </c>
      <c r="G4" s="35" t="s">
        <v>88</v>
      </c>
      <c r="H4" s="72"/>
      <c r="I4" s="37"/>
    </row>
    <row r="5" spans="1:10" ht="20.100000000000001" customHeight="1" x14ac:dyDescent="0.2">
      <c r="A5" s="2" t="s">
        <v>156</v>
      </c>
      <c r="B5" s="2">
        <v>22</v>
      </c>
      <c r="C5" s="2" t="str">
        <f t="shared" ref="C5:C13" si="0">LEFT(A5,2)</f>
        <v>A1</v>
      </c>
      <c r="D5" s="2" t="str">
        <f>IF(MID(A5,3,1)="S","Sáng",IF(MID(A5,3,1)="C","Chiều","Tối"))</f>
        <v>Sáng</v>
      </c>
      <c r="E5" s="27" t="str">
        <f>C5&amp;"-"&amp;D5</f>
        <v>A1-Sáng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161</v>
      </c>
      <c r="B6" s="2">
        <v>18</v>
      </c>
      <c r="C6" s="2" t="str">
        <f t="shared" si="0"/>
        <v>A1</v>
      </c>
      <c r="D6" s="2" t="str">
        <f t="shared" ref="D6:D13" si="1">IF(MID(A6,3,1)="S","Sáng",IF(MID(A6,3,1)="C","Chiều","Tối"))</f>
        <v>Tối</v>
      </c>
      <c r="E6" s="27" t="str">
        <f t="shared" ref="E6:E13" si="2">C6&amp;"-"&amp;D6</f>
        <v>A1-Tối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162</v>
      </c>
      <c r="B7" s="2">
        <v>19</v>
      </c>
      <c r="C7" s="2" t="str">
        <f t="shared" si="0"/>
        <v>A2</v>
      </c>
      <c r="D7" s="2" t="str">
        <f t="shared" si="1"/>
        <v>Chiều</v>
      </c>
      <c r="E7" s="27" t="str">
        <f t="shared" si="2"/>
        <v>A2-Chiều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163</v>
      </c>
      <c r="B8" s="2">
        <v>18</v>
      </c>
      <c r="C8" s="2" t="str">
        <f t="shared" si="0"/>
        <v>A1</v>
      </c>
      <c r="D8" s="2" t="str">
        <f t="shared" si="1"/>
        <v>Sáng</v>
      </c>
      <c r="E8" s="27" t="str">
        <f t="shared" si="2"/>
        <v>A1-Sáng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164</v>
      </c>
      <c r="B9" s="2">
        <v>25</v>
      </c>
      <c r="C9" s="2" t="str">
        <f t="shared" si="0"/>
        <v>A1</v>
      </c>
      <c r="D9" s="2" t="str">
        <f t="shared" si="1"/>
        <v>Chiều</v>
      </c>
      <c r="E9" s="27" t="str">
        <f t="shared" si="2"/>
        <v>A1-Chiều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165</v>
      </c>
      <c r="B10" s="2">
        <v>7</v>
      </c>
      <c r="C10" s="2" t="str">
        <f t="shared" si="0"/>
        <v>A1</v>
      </c>
      <c r="D10" s="2" t="str">
        <f t="shared" si="1"/>
        <v>Sáng</v>
      </c>
      <c r="E10" s="27" t="str">
        <f t="shared" si="2"/>
        <v>A1-Sáng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166</v>
      </c>
      <c r="B11" s="2">
        <v>19</v>
      </c>
      <c r="C11" s="2" t="str">
        <f t="shared" si="0"/>
        <v>A2</v>
      </c>
      <c r="D11" s="2" t="str">
        <f t="shared" si="1"/>
        <v>Tối</v>
      </c>
      <c r="E11" s="27" t="str">
        <f t="shared" si="2"/>
        <v>A2-Tối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167</v>
      </c>
      <c r="B12" s="2">
        <v>28</v>
      </c>
      <c r="C12" s="2" t="str">
        <f t="shared" si="0"/>
        <v>A1</v>
      </c>
      <c r="D12" s="2" t="str">
        <f t="shared" si="1"/>
        <v>Tối</v>
      </c>
      <c r="E12" s="27" t="str">
        <f t="shared" si="2"/>
        <v>A1-Tối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168</v>
      </c>
      <c r="B13" s="2">
        <v>9</v>
      </c>
      <c r="C13" s="2" t="str">
        <f t="shared" si="0"/>
        <v>A2</v>
      </c>
      <c r="D13" s="2" t="str">
        <f t="shared" si="1"/>
        <v>Sáng</v>
      </c>
      <c r="E13" s="27" t="str">
        <f t="shared" si="2"/>
        <v>A2-Sáng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COUNTIF(D5:D13,"=Sáng")</f>
        <v>4</v>
      </c>
      <c r="H21" s="27">
        <f>COUNTIF(D5:D13,"=Chiều")</f>
        <v>2</v>
      </c>
      <c r="I21" s="27">
        <f>COUNTIF(D5:D13,"=Tối")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K14" sqref="K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IF(D3=1,0,IF(D3=2,1,2))+IF(C3="BD",0.5,IF(C3="HS",0,1))</f>
        <v>2.5</v>
      </c>
      <c r="K3" s="27">
        <f>J3+SUM(F3:H3)</f>
        <v>19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IF(D4=1,0,IF(D4=2,1,2))+IF(C4="BD",0.5,IF(C4="HS",0,1))</f>
        <v>2</v>
      </c>
      <c r="K4" s="27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2</v>
      </c>
      <c r="K6" s="27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COUNTIFS($D$3:$D$10,"=1",$E$3:$E$10,"=A")</f>
        <v>1</v>
      </c>
      <c r="J14" s="27">
        <f>COUNTIFS($D$3:$D$10,"=2",$E$3:$E$10,"=A")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COUNTIFS($D$3:$D$10,"=1",$E$3:$E$10,"=B")</f>
        <v>1</v>
      </c>
      <c r="J15" s="27">
        <f>COUNTIFS($D$3:$D$10,"=2",$E$3:$E$10,"=B")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COUNTIFS($D$3:$D$10,"=1",$E$3:$E$10,"=C")</f>
        <v>0</v>
      </c>
      <c r="J16" s="27">
        <f>COUNTIFS($D$3:$D$10,"=2",$E$3:$E$10,"=C")</f>
        <v>1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188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9" x14ac:dyDescent="0.2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ROUND(((E3*2+D3)/3),2)</f>
        <v>9.67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ROUND(((E4*2+D4)/3),2)</f>
        <v>9.33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178</v>
      </c>
      <c r="B13" s="59"/>
    </row>
    <row r="14" spans="1:9" ht="47.25" customHeight="1" x14ac:dyDescent="0.2">
      <c r="A14" s="60" t="s">
        <v>144</v>
      </c>
      <c r="B14" s="61" t="s">
        <v>151</v>
      </c>
      <c r="C14" s="62" t="s">
        <v>145</v>
      </c>
      <c r="D14" s="76" t="s">
        <v>152</v>
      </c>
      <c r="E14" s="76"/>
    </row>
    <row r="15" spans="1:9" x14ac:dyDescent="0.2">
      <c r="A15" s="63">
        <f>COUNTA(B3:B7)</f>
        <v>5</v>
      </c>
      <c r="B15" s="65">
        <f>MAX(F3:F7)</f>
        <v>9.67</v>
      </c>
      <c r="C15" s="64">
        <f>SUM(H3:H7)</f>
        <v>150000</v>
      </c>
      <c r="D15" s="77">
        <f>COUNTIF(D3:D7,"&gt;=9")</f>
        <v>2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9"/>
  <sheetViews>
    <sheetView zoomScaleNormal="100" workbookViewId="0">
      <selection activeCell="H3" sqref="H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2" ht="28.5" customHeight="1" x14ac:dyDescent="0.2">
      <c r="A1" s="79" t="s">
        <v>36</v>
      </c>
      <c r="B1" s="79"/>
      <c r="C1" s="79"/>
      <c r="D1" s="79"/>
      <c r="E1" s="79"/>
      <c r="F1" s="79"/>
      <c r="G1" s="79"/>
      <c r="H1" s="79"/>
      <c r="I1" s="79"/>
      <c r="J1" s="79"/>
    </row>
    <row r="2" spans="1:12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  <c r="L2" s="1" t="str">
        <f>IF(AND(D3&gt;=50,RIGHT(B3,1)="X"),"Có quà tặng","")</f>
        <v/>
      </c>
    </row>
    <row r="3" spans="1:12" ht="20.100000000000001" customHeight="1" x14ac:dyDescent="0.2">
      <c r="A3" s="5">
        <v>2</v>
      </c>
      <c r="B3" s="2" t="s">
        <v>44</v>
      </c>
      <c r="C3" s="2" t="str">
        <f>IF(LEFT(B3,2)="PE","PEPSI",IF(LEFT(B3,2)="CO","COCACOLA",IF(LEFT(B3,2)="SP","SPRITE","FANTA")))</f>
        <v>COCACOLA</v>
      </c>
      <c r="D3" s="5">
        <v>40</v>
      </c>
      <c r="E3" s="2">
        <v>1600</v>
      </c>
      <c r="F3" s="27" t="str">
        <f>IF(AND(C3="PEPSI",I3="Chai",J3="Xuất",D3&gt;=50),5%*D3*E3,"")</f>
        <v/>
      </c>
      <c r="G3" s="32">
        <f>D3*E3-IF(F3="",0,F3)</f>
        <v>64000</v>
      </c>
      <c r="H3" s="27" t="str">
        <f>IF(AND(D3&gt;=50,RIGHT(B3,1)="X"),"Có quà tặng","")</f>
        <v/>
      </c>
      <c r="I3" s="27" t="str">
        <f>IF(MID(B3,5,1)="C","Chai","Lon")</f>
        <v>Chai</v>
      </c>
      <c r="J3" s="27" t="str">
        <f>IF(RIGHT(B3,1)="N","Nhập","Xuất")</f>
        <v>Nhập</v>
      </c>
    </row>
    <row r="4" spans="1:12" ht="20.100000000000001" customHeight="1" x14ac:dyDescent="0.2">
      <c r="A4" s="5">
        <v>8</v>
      </c>
      <c r="B4" s="2" t="s">
        <v>50</v>
      </c>
      <c r="C4" s="2" t="str">
        <f>IF(LEFT(B4,2)="PE","PEPSI",IF(LEFT(B4,2)="CO","COCACOLA",IF(LEFT(B4,2)="SP","SPRITE","FANTA")))</f>
        <v>FANTA</v>
      </c>
      <c r="D4" s="5">
        <v>70</v>
      </c>
      <c r="E4" s="2">
        <v>2000</v>
      </c>
      <c r="F4" s="27" t="str">
        <f t="shared" ref="F4:F10" si="0">IF(AND(C4="PEPSI",I4="Chai",J4="Xuất",D4&gt;=50),5%*D4*E4,"")</f>
        <v/>
      </c>
      <c r="G4" s="32">
        <f t="shared" ref="G4:G10" si="1">D4*E4-IF(F4="",0,F4)</f>
        <v>140000</v>
      </c>
      <c r="H4" s="27" t="str">
        <f t="shared" ref="H4:H10" si="2">IF(AND(D4&gt;=50,RIGHT(B4,1)="X"),"Có quà tặng","")</f>
        <v/>
      </c>
      <c r="I4" s="27" t="str">
        <f>IF(MID(B4,5,1)="C","Chai","Lon")</f>
        <v>Chai</v>
      </c>
      <c r="J4" s="27" t="str">
        <f>IF(RIGHT(B4,1)="N","Nhập","Xuất")</f>
        <v>Nhập</v>
      </c>
    </row>
    <row r="5" spans="1:12" ht="20.100000000000001" customHeight="1" x14ac:dyDescent="0.2">
      <c r="A5" s="5">
        <v>5</v>
      </c>
      <c r="B5" s="2" t="s">
        <v>47</v>
      </c>
      <c r="C5" s="2" t="str">
        <f>IF(LEFT(B5,2)="PE","PEPSI",IF(LEFT(B5,2)="CO","COCACOLA",IF(LEFT(B5,2)="SP","SPRITE","FANTA")))</f>
        <v>FANTA</v>
      </c>
      <c r="D5" s="5">
        <v>80</v>
      </c>
      <c r="E5" s="2">
        <v>2000</v>
      </c>
      <c r="F5" s="27" t="str">
        <f t="shared" si="0"/>
        <v/>
      </c>
      <c r="G5" s="32">
        <f t="shared" si="1"/>
        <v>160000</v>
      </c>
      <c r="H5" s="27" t="str">
        <f t="shared" si="2"/>
        <v/>
      </c>
      <c r="I5" s="27" t="str">
        <f>IF(MID(B5,5,1)="C","Chai","Lon")</f>
        <v>Lon</v>
      </c>
      <c r="J5" s="27" t="str">
        <f>IF(RIGHT(B5,1)="N","Nhập","Xuất")</f>
        <v>Nhập</v>
      </c>
    </row>
    <row r="6" spans="1:12" ht="20.100000000000001" customHeight="1" x14ac:dyDescent="0.2">
      <c r="A6" s="5">
        <v>1</v>
      </c>
      <c r="B6" s="4" t="s">
        <v>72</v>
      </c>
      <c r="C6" s="2" t="str">
        <f>IF(LEFT(B6,2)="PE","PEPSI",IF(LEFT(B6,2)="CO","COCACOLA",IF(LEFT(B6,2)="SP","SPRITE","FANTA")))</f>
        <v>PEPSI</v>
      </c>
      <c r="D6" s="5">
        <v>20</v>
      </c>
      <c r="E6" s="2">
        <v>1400</v>
      </c>
      <c r="F6" s="27" t="str">
        <f t="shared" si="0"/>
        <v/>
      </c>
      <c r="G6" s="32">
        <f t="shared" si="1"/>
        <v>28000</v>
      </c>
      <c r="H6" s="27" t="str">
        <f t="shared" si="2"/>
        <v/>
      </c>
      <c r="I6" s="27" t="str">
        <f>IF(MID(B6,5,1)="C","Chai","Lon")</f>
        <v>Lon</v>
      </c>
      <c r="J6" s="27" t="str">
        <f>IF(RIGHT(B6,1)="N","Nhập","Xuất")</f>
        <v>Nhập</v>
      </c>
    </row>
    <row r="7" spans="1:12" ht="20.100000000000001" customHeight="1" x14ac:dyDescent="0.2">
      <c r="A7" s="5">
        <v>7</v>
      </c>
      <c r="B7" s="2" t="s">
        <v>49</v>
      </c>
      <c r="C7" s="2" t="str">
        <f>IF(LEFT(B7,2)="PE","PEPSI",IF(LEFT(B7,2)="CO","COCACOLA",IF(LEFT(B7,2)="SP","SPRITE","FANTA")))</f>
        <v>PEPSI</v>
      </c>
      <c r="D7" s="5">
        <v>50</v>
      </c>
      <c r="E7" s="2">
        <v>1800</v>
      </c>
      <c r="F7" s="27">
        <f t="shared" si="0"/>
        <v>4500</v>
      </c>
      <c r="G7" s="32">
        <f t="shared" si="1"/>
        <v>85500</v>
      </c>
      <c r="H7" s="27" t="str">
        <f t="shared" si="2"/>
        <v>Có quà tặng</v>
      </c>
      <c r="I7" s="27" t="str">
        <f>IF(MID(B7,5,1)="C","Chai","Lon")</f>
        <v>Chai</v>
      </c>
      <c r="J7" s="27" t="str">
        <f>IF(RIGHT(B7,1)="N","Nhập","Xuất")</f>
        <v>Xuất</v>
      </c>
    </row>
    <row r="8" spans="1:12" ht="20.100000000000001" customHeight="1" x14ac:dyDescent="0.2">
      <c r="A8" s="5">
        <v>4</v>
      </c>
      <c r="B8" s="2" t="s">
        <v>46</v>
      </c>
      <c r="C8" s="2" t="str">
        <f>IF(LEFT(B8,2)="PE","PEPSI",IF(LEFT(B8,2)="CO","COCACOLA",IF(LEFT(B8,2)="SP","SPRITE","FANTA")))</f>
        <v>PEPSI</v>
      </c>
      <c r="D8" s="5">
        <v>80</v>
      </c>
      <c r="E8" s="2">
        <v>1400</v>
      </c>
      <c r="F8" s="27" t="str">
        <f t="shared" si="0"/>
        <v/>
      </c>
      <c r="G8" s="32">
        <f t="shared" si="1"/>
        <v>112000</v>
      </c>
      <c r="H8" s="27" t="str">
        <f t="shared" si="2"/>
        <v/>
      </c>
      <c r="I8" s="27" t="str">
        <f>IF(MID(B8,5,1)="C","Chai","Lon")</f>
        <v>Chai</v>
      </c>
      <c r="J8" s="27" t="str">
        <f>IF(RIGHT(B8,1)="N","Nhập","Xuất")</f>
        <v>Nhập</v>
      </c>
    </row>
    <row r="9" spans="1:12" ht="20.100000000000001" customHeight="1" x14ac:dyDescent="0.2">
      <c r="A9" s="5">
        <v>3</v>
      </c>
      <c r="B9" s="2" t="s">
        <v>45</v>
      </c>
      <c r="C9" s="2" t="str">
        <f>IF(LEFT(B9,2)="PE","PEPSI",IF(LEFT(B9,2)="CO","COCACOLA",IF(LEFT(B9,2)="SP","SPRITE","FANTA")))</f>
        <v>SPRITE</v>
      </c>
      <c r="D9" s="5">
        <v>35</v>
      </c>
      <c r="E9" s="2">
        <v>1800</v>
      </c>
      <c r="F9" s="27" t="str">
        <f t="shared" si="0"/>
        <v/>
      </c>
      <c r="G9" s="32">
        <f t="shared" si="1"/>
        <v>63000</v>
      </c>
      <c r="H9" s="27" t="str">
        <f t="shared" si="2"/>
        <v/>
      </c>
      <c r="I9" s="27" t="str">
        <f>IF(MID(B9,5,1)="C","Chai","Lon")</f>
        <v>Lon</v>
      </c>
      <c r="J9" s="27" t="str">
        <f>IF(RIGHT(B9,1)="N","Nhập","Xuất")</f>
        <v>Nhập</v>
      </c>
    </row>
    <row r="10" spans="1:12" ht="20.100000000000001" customHeight="1" x14ac:dyDescent="0.2">
      <c r="A10" s="5">
        <v>6</v>
      </c>
      <c r="B10" s="2" t="s">
        <v>48</v>
      </c>
      <c r="C10" s="2" t="str">
        <f>IF(LEFT(B10,2)="PE","PEPSI",IF(LEFT(B10,2)="CO","COCACOLA",IF(LEFT(B10,2)="SP","SPRITE","FANTA")))</f>
        <v>SPRITE</v>
      </c>
      <c r="D10" s="5">
        <v>35</v>
      </c>
      <c r="E10" s="2">
        <v>2300</v>
      </c>
      <c r="F10" s="27" t="str">
        <f t="shared" si="0"/>
        <v/>
      </c>
      <c r="G10" s="32">
        <f t="shared" si="1"/>
        <v>80500</v>
      </c>
      <c r="H10" s="27" t="str">
        <f t="shared" si="2"/>
        <v/>
      </c>
      <c r="I10" s="27" t="str">
        <f>IF(MID(B10,5,1)="C","Chai","Lon")</f>
        <v>Lon</v>
      </c>
      <c r="J10" s="27" t="str">
        <f>IF(RIGHT(B10,1)="N","Nhập","Xuất")</f>
        <v>Xuất</v>
      </c>
    </row>
    <row r="12" spans="1:12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2" ht="20.100000000000001" customHeight="1" x14ac:dyDescent="0.2">
      <c r="A13" s="78" t="s">
        <v>51</v>
      </c>
      <c r="B13" s="78" t="s">
        <v>38</v>
      </c>
      <c r="C13" s="78" t="s">
        <v>40</v>
      </c>
      <c r="D13" s="78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2" ht="20.100000000000001" customHeight="1" x14ac:dyDescent="0.2">
      <c r="A14" s="78"/>
      <c r="B14" s="78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SUMIFS($D$3:$D$10,$C$3:$C$10,"=PEPSI",$J$3:$J$10,"=Nhập")</f>
        <v>100</v>
      </c>
      <c r="K14" s="27">
        <f>SUMIFS($D$3:$D$10,$C$3:$C$10,"=PEPSI",$J$3:$J$10,"=Xuất")</f>
        <v>50</v>
      </c>
    </row>
    <row r="15" spans="1:12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SUMIFS($D$3:$D$10,$C$3:$C$10,"=COCACOLA",$J$3:$J$10,"=Nhập")</f>
        <v>40</v>
      </c>
      <c r="K15" s="27">
        <f>SUMIFS($D$3:$D$10,$C$3:$C$10,"=COCACOLA",$J$3:$J$10,"=Xuất")</f>
        <v>0</v>
      </c>
    </row>
    <row r="16" spans="1:12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sortState xmlns:xlrd2="http://schemas.microsoft.com/office/spreadsheetml/2017/richdata2" ref="A3:J10">
    <sortCondition ref="B3:B10"/>
    <sortCondition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M33"/>
  <sheetViews>
    <sheetView tabSelected="1" workbookViewId="0">
      <selection activeCell="L15" sqref="L15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9" width="9.140625" style="1"/>
    <col min="10" max="10" width="10.85546875" style="1" customWidth="1"/>
    <col min="11" max="16384" width="9.140625" style="1"/>
  </cols>
  <sheetData>
    <row r="1" spans="1:11" ht="23.25" x14ac:dyDescent="0.35">
      <c r="A1" s="83" t="s">
        <v>117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97</v>
      </c>
      <c r="C2" s="85"/>
      <c r="D2" s="43" t="s">
        <v>98</v>
      </c>
      <c r="E2" s="80" t="s">
        <v>112</v>
      </c>
      <c r="F2" s="80"/>
      <c r="G2" s="80"/>
      <c r="H2" s="80"/>
      <c r="I2" s="43" t="s">
        <v>107</v>
      </c>
      <c r="J2" s="43" t="s">
        <v>108</v>
      </c>
      <c r="K2" s="43" t="s">
        <v>111</v>
      </c>
    </row>
    <row r="3" spans="1:11" x14ac:dyDescent="0.2">
      <c r="A3" s="82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IF(D4&gt;=100,100,D4)</f>
        <v>100</v>
      </c>
      <c r="F4" s="31">
        <f>IF(D4&lt;=100,0,IF(D4&gt;=150,50,D4-100))</f>
        <v>50</v>
      </c>
      <c r="G4" s="31">
        <f>IF(D4&lt;=150,0,IF(D4&gt;=250,100,D4-E4-F4))</f>
        <v>30</v>
      </c>
      <c r="H4" s="31">
        <f>IF(D4&lt;=250,0,D4-E4-F4-G4)</f>
        <v>0</v>
      </c>
      <c r="I4" s="87">
        <f>IF(D4&gt;=350,200000,IF(AND(D4&gt;=251,D4&lt;=349),100000,0))</f>
        <v>0</v>
      </c>
      <c r="J4" s="91">
        <f>(500*E4+650*F4+900*G4+1000*H4+I4)</f>
        <v>109500</v>
      </c>
      <c r="K4" s="27" t="str">
        <f>IF(I4&gt;0,"Phạt tiền","")</f>
        <v/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IF(D5&gt;=100,100,D5)</f>
        <v>79</v>
      </c>
      <c r="F5" s="31">
        <f t="shared" ref="F5:F13" si="2">IF(D5&lt;=100,0,IF(D5&gt;=150,50,D5-100))</f>
        <v>0</v>
      </c>
      <c r="G5" s="31">
        <f t="shared" ref="G5:G13" si="3">IF(D5&lt;=150,0,IF(D5&gt;=250,100,D5-E5-F5))</f>
        <v>0</v>
      </c>
      <c r="H5" s="31">
        <f t="shared" ref="H5:H13" si="4">IF(D5&lt;=250,0,D5-E5-F5-G5)</f>
        <v>0</v>
      </c>
      <c r="I5" s="87">
        <f t="shared" ref="I5:I13" si="5">IF(D5&gt;=350,200000,IF(AND(D5&gt;=251,D5&lt;=349),100000,0))</f>
        <v>0</v>
      </c>
      <c r="J5" s="91">
        <f t="shared" ref="J5:J13" si="6">(500*E5+650*F5+900*G5+1000*H5+I5)</f>
        <v>39500</v>
      </c>
      <c r="K5" s="27" t="str">
        <f t="shared" ref="K5:K13" si="7">IF(I5&gt;0,"Phạt tiền","")</f>
        <v/>
      </c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87">
        <f t="shared" si="5"/>
        <v>0</v>
      </c>
      <c r="J6" s="91">
        <f t="shared" si="6"/>
        <v>61050</v>
      </c>
      <c r="K6" s="27" t="str">
        <f t="shared" si="7"/>
        <v/>
      </c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87">
        <f t="shared" si="5"/>
        <v>0</v>
      </c>
      <c r="J7" s="91">
        <f t="shared" si="6"/>
        <v>42500</v>
      </c>
      <c r="K7" s="27" t="str">
        <f t="shared" si="7"/>
        <v/>
      </c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87">
        <f t="shared" si="5"/>
        <v>200000</v>
      </c>
      <c r="J8" s="91">
        <f t="shared" si="6"/>
        <v>517500</v>
      </c>
      <c r="K8" s="27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87">
        <f t="shared" si="5"/>
        <v>0</v>
      </c>
      <c r="J9" s="91">
        <f t="shared" si="6"/>
        <v>125700</v>
      </c>
      <c r="K9" s="27" t="str">
        <f t="shared" si="7"/>
        <v/>
      </c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87">
        <f t="shared" si="5"/>
        <v>0</v>
      </c>
      <c r="J10" s="91">
        <f t="shared" si="6"/>
        <v>66250</v>
      </c>
      <c r="K10" s="27" t="str">
        <f t="shared" si="7"/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87">
        <f t="shared" si="5"/>
        <v>200000</v>
      </c>
      <c r="J11" s="91">
        <f t="shared" si="6"/>
        <v>502500</v>
      </c>
      <c r="K11" s="27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87">
        <f t="shared" si="5"/>
        <v>0</v>
      </c>
      <c r="J12" s="91">
        <f t="shared" si="6"/>
        <v>46000</v>
      </c>
      <c r="K12" s="27" t="str">
        <f t="shared" si="7"/>
        <v/>
      </c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87">
        <f t="shared" si="5"/>
        <v>100000</v>
      </c>
      <c r="J13" s="91">
        <f t="shared" si="6"/>
        <v>297500</v>
      </c>
      <c r="K13" s="27" t="str">
        <f t="shared" si="7"/>
        <v>Phạt tiền</v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8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89">
        <f>MIN(I4:I13)</f>
        <v>0</v>
      </c>
      <c r="K15" s="17"/>
    </row>
    <row r="16" spans="1:11" x14ac:dyDescent="0.2">
      <c r="A16" s="16"/>
      <c r="C16" s="1" t="s">
        <v>115</v>
      </c>
      <c r="D16" s="29">
        <f>AVERAGE(D4:D13)</f>
        <v>192.6</v>
      </c>
      <c r="I16" s="89">
        <f>AVERAGE(I4:I13)</f>
        <v>50000</v>
      </c>
      <c r="J16" s="86"/>
      <c r="K16" s="17"/>
    </row>
    <row r="17" spans="1:13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90">
        <f>MAX(I4:I13)</f>
        <v>200000</v>
      </c>
      <c r="J17" s="19"/>
      <c r="K17" s="20"/>
    </row>
    <row r="19" spans="1:13" x14ac:dyDescent="0.2">
      <c r="A19" s="21" t="s">
        <v>95</v>
      </c>
      <c r="H19" s="22" t="s">
        <v>128</v>
      </c>
    </row>
    <row r="20" spans="1:13" x14ac:dyDescent="0.2">
      <c r="A20" s="1" t="s">
        <v>122</v>
      </c>
      <c r="H20" s="43" t="s">
        <v>98</v>
      </c>
      <c r="I20" s="80" t="s">
        <v>112</v>
      </c>
      <c r="J20" s="80"/>
      <c r="K20" s="80"/>
      <c r="L20" s="80"/>
    </row>
    <row r="21" spans="1:13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3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3" x14ac:dyDescent="0.2">
      <c r="B23" s="1" t="s">
        <v>119</v>
      </c>
    </row>
    <row r="24" spans="1:13" x14ac:dyDescent="0.2">
      <c r="B24" s="1" t="s">
        <v>120</v>
      </c>
    </row>
    <row r="25" spans="1:13" x14ac:dyDescent="0.2">
      <c r="B25" s="1" t="s">
        <v>121</v>
      </c>
      <c r="J25" s="23"/>
      <c r="L25" s="23"/>
    </row>
    <row r="26" spans="1:13" x14ac:dyDescent="0.2">
      <c r="A26" s="1" t="s">
        <v>124</v>
      </c>
      <c r="I26" s="23"/>
      <c r="M26" s="23"/>
    </row>
    <row r="27" spans="1:13" x14ac:dyDescent="0.2">
      <c r="B27" s="1" t="s">
        <v>137</v>
      </c>
    </row>
    <row r="28" spans="1:13" x14ac:dyDescent="0.2">
      <c r="B28" s="1" t="s">
        <v>138</v>
      </c>
      <c r="I28" s="23"/>
    </row>
    <row r="29" spans="1:13" x14ac:dyDescent="0.2">
      <c r="B29" s="1" t="s">
        <v>139</v>
      </c>
    </row>
    <row r="30" spans="1:13" x14ac:dyDescent="0.2">
      <c r="A30" s="1" t="s">
        <v>125</v>
      </c>
    </row>
    <row r="31" spans="1:13" x14ac:dyDescent="0.2">
      <c r="A31" s="1" t="s">
        <v>140</v>
      </c>
    </row>
    <row r="32" spans="1:13" x14ac:dyDescent="0.2">
      <c r="A32" s="1" t="s">
        <v>126</v>
      </c>
    </row>
    <row r="33" spans="1:1" customFormat="1" ht="15" x14ac:dyDescent="0.25">
      <c r="A33" s="1" t="s">
        <v>127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2023-10-07T10:11:36Z</dcterms:modified>
</cp:coreProperties>
</file>