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DB967124-838C-4CBE-A521-B9D677ED258D}" xr6:coauthVersionLast="46" xr6:coauthVersionMax="46" xr10:uidLastSave="{00000000-0000-0000-0000-000000000000}"/>
  <bookViews>
    <workbookView xWindow="3120" yWindow="3120" windowWidth="21600" windowHeight="11385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5" i="12" l="1"/>
  <c r="I6" i="12"/>
  <c r="I7" i="12"/>
  <c r="I8" i="12"/>
  <c r="I9" i="12"/>
  <c r="I10" i="12"/>
  <c r="I11" i="12"/>
  <c r="I12" i="12"/>
  <c r="I13" i="12"/>
  <c r="I4" i="12"/>
  <c r="H4" i="12"/>
  <c r="H5" i="12"/>
  <c r="H6" i="12"/>
  <c r="H7" i="12"/>
  <c r="H8" i="12"/>
  <c r="H9" i="12"/>
  <c r="H10" i="12"/>
  <c r="H11" i="12"/>
  <c r="H12" i="12"/>
  <c r="H13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E4" i="12"/>
  <c r="K15" i="2"/>
  <c r="K14" i="2"/>
  <c r="J15" i="2"/>
  <c r="J14" i="2"/>
  <c r="J4" i="2"/>
  <c r="J5" i="2"/>
  <c r="J6" i="2"/>
  <c r="J7" i="2"/>
  <c r="J8" i="2"/>
  <c r="J9" i="2"/>
  <c r="J10" i="2"/>
  <c r="J3" i="2"/>
  <c r="D15" i="7"/>
  <c r="I4" i="2"/>
  <c r="I5" i="2"/>
  <c r="I6" i="2"/>
  <c r="I7" i="2"/>
  <c r="I8" i="2"/>
  <c r="I9" i="2"/>
  <c r="I10" i="2"/>
  <c r="I3" i="2"/>
  <c r="H5" i="2"/>
  <c r="H4" i="2"/>
  <c r="H6" i="2"/>
  <c r="H7" i="2"/>
  <c r="H8" i="2"/>
  <c r="H9" i="2"/>
  <c r="H10" i="2"/>
  <c r="H3" i="2"/>
  <c r="D5" i="12"/>
  <c r="D6" i="12"/>
  <c r="D7" i="12"/>
  <c r="D8" i="12"/>
  <c r="D9" i="12"/>
  <c r="D10" i="12"/>
  <c r="D11" i="12"/>
  <c r="D12" i="12"/>
  <c r="D13" i="12"/>
  <c r="D4" i="12"/>
  <c r="G4" i="2"/>
  <c r="G5" i="2"/>
  <c r="G6" i="2"/>
  <c r="G7" i="2"/>
  <c r="G8" i="2"/>
  <c r="G9" i="2"/>
  <c r="G10" i="2"/>
  <c r="F4" i="2"/>
  <c r="F5" i="2"/>
  <c r="F6" i="2"/>
  <c r="F7" i="2"/>
  <c r="F8" i="2"/>
  <c r="F9" i="2"/>
  <c r="F10" i="2"/>
  <c r="F3" i="2"/>
  <c r="G3" i="2" s="1"/>
  <c r="C4" i="2"/>
  <c r="C5" i="2"/>
  <c r="C6" i="2"/>
  <c r="C7" i="2"/>
  <c r="C8" i="2"/>
  <c r="C9" i="2"/>
  <c r="C10" i="2"/>
  <c r="C3" i="2"/>
  <c r="I3" i="7"/>
  <c r="H4" i="7"/>
  <c r="H5" i="7"/>
  <c r="H6" i="7"/>
  <c r="H7" i="7"/>
  <c r="H3" i="7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B15" i="7"/>
  <c r="F4" i="7"/>
  <c r="F5" i="7"/>
  <c r="I5" i="7" s="1"/>
  <c r="F6" i="7"/>
  <c r="F7" i="7"/>
  <c r="A15" i="7"/>
  <c r="I7" i="7"/>
  <c r="G4" i="7"/>
  <c r="G5" i="7"/>
  <c r="G6" i="7"/>
  <c r="G7" i="7"/>
  <c r="G3" i="7"/>
  <c r="F3" i="7"/>
  <c r="E3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D8" i="13"/>
  <c r="H5" i="13"/>
  <c r="G21" i="13"/>
  <c r="I10" i="13"/>
  <c r="I11" i="13"/>
  <c r="I7" i="13"/>
  <c r="I5" i="13"/>
  <c r="I8" i="13"/>
  <c r="I13" i="13"/>
  <c r="I9" i="13"/>
  <c r="I12" i="13"/>
  <c r="I6" i="13"/>
  <c r="H10" i="13"/>
  <c r="H11" i="13"/>
  <c r="H7" i="13"/>
  <c r="H8" i="13"/>
  <c r="H13" i="13"/>
  <c r="H9" i="13"/>
  <c r="H12" i="13"/>
  <c r="H6" i="13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D10" i="13"/>
  <c r="D11" i="13"/>
  <c r="D7" i="13"/>
  <c r="D5" i="13"/>
  <c r="D13" i="13"/>
  <c r="D9" i="13"/>
  <c r="D12" i="13"/>
  <c r="D6" i="13"/>
  <c r="C10" i="13"/>
  <c r="E10" i="13" s="1"/>
  <c r="C11" i="13"/>
  <c r="E11" i="13" s="1"/>
  <c r="C7" i="13"/>
  <c r="E7" i="13" s="1"/>
  <c r="C5" i="13"/>
  <c r="E5" i="13" s="1"/>
  <c r="C8" i="13"/>
  <c r="E8" i="13" s="1"/>
  <c r="C13" i="13"/>
  <c r="E13" i="13" s="1"/>
  <c r="C9" i="13"/>
  <c r="E9" i="13" s="1"/>
  <c r="C12" i="13"/>
  <c r="E12" i="13" s="1"/>
  <c r="C6" i="13"/>
  <c r="E6" i="13" s="1"/>
  <c r="C15" i="7" l="1"/>
  <c r="I6" i="7"/>
  <c r="I4" i="7"/>
  <c r="H21" i="13"/>
  <c r="I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<sst xmlns="http://schemas.openxmlformats.org/spreadsheetml/2006/main" count="249" uniqueCount="193">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</sst>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2" fontId="43" fillId="0" borderId="1" xfId="0" applyNumberFormat="1" applyFont="1" applyBorder="1"/>
    <xf numFmtId="2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" fontId="25" fillId="4" borderId="1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7"/>
  <sheetViews>
    <sheetView zoomScale="91" zoomScaleNormal="91" workbookViewId="0">
      <selection activeCell="H5" sqref="H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4" ht="34.5" customHeight="1" x14ac:dyDescent="0.35">
      <c r="A1" s="71" t="s">
        <v>82</v>
      </c>
      <c r="B1" s="71"/>
      <c r="C1" s="71"/>
      <c r="D1" s="71"/>
      <c r="E1" s="71"/>
      <c r="F1" s="71"/>
      <c r="G1" s="71"/>
      <c r="H1" s="71"/>
      <c r="I1" s="71"/>
    </row>
    <row r="2" spans="1:14" s="7" customFormat="1" ht="20.100000000000001" customHeight="1" x14ac:dyDescent="0.25">
      <c r="A2" s="10"/>
      <c r="B2" s="10"/>
      <c r="C2" s="12" t="s">
        <v>97</v>
      </c>
      <c r="D2" s="11">
        <v>44344</v>
      </c>
      <c r="E2" s="10"/>
      <c r="F2" s="10"/>
      <c r="G2" s="10"/>
    </row>
    <row r="3" spans="1:14" ht="20.100000000000001" customHeight="1" x14ac:dyDescent="0.2">
      <c r="A3" s="74" t="s">
        <v>83</v>
      </c>
      <c r="B3" s="74" t="s">
        <v>84</v>
      </c>
      <c r="C3" s="67" t="s">
        <v>90</v>
      </c>
      <c r="D3" s="67" t="s">
        <v>91</v>
      </c>
      <c r="E3" s="67" t="s">
        <v>85</v>
      </c>
      <c r="F3" s="69" t="s">
        <v>86</v>
      </c>
      <c r="G3" s="70"/>
      <c r="H3" s="72" t="s">
        <v>87</v>
      </c>
      <c r="I3" s="36" t="s">
        <v>44</v>
      </c>
    </row>
    <row r="4" spans="1:14" ht="20.100000000000001" customHeight="1" x14ac:dyDescent="0.2">
      <c r="A4" s="74"/>
      <c r="B4" s="74"/>
      <c r="C4" s="68"/>
      <c r="D4" s="68"/>
      <c r="E4" s="68"/>
      <c r="F4" s="35" t="s">
        <v>88</v>
      </c>
      <c r="G4" s="35" t="s">
        <v>89</v>
      </c>
      <c r="H4" s="73"/>
      <c r="I4" s="37"/>
    </row>
    <row r="5" spans="1:14" ht="20.100000000000001" customHeight="1" x14ac:dyDescent="0.2">
      <c r="A5" s="2" t="s">
        <v>166</v>
      </c>
      <c r="B5" s="2">
        <v>25</v>
      </c>
      <c r="C5" s="2" t="str">
        <f t="shared" ref="C5:C13" si="0">IF(LEFT(A5,2)="A1","Tin học A.1","Tin học A.2")</f>
        <v>Tin học A.1</v>
      </c>
      <c r="D5" s="2" t="str">
        <f t="shared" ref="D5:D13" si="1">MID(A5,3,1)</f>
        <v>C</v>
      </c>
      <c r="E5" s="27" t="str">
        <f t="shared" ref="E5:E13" si="2">C5&amp;" - "&amp;IF(D5="S","Sáng",IF(D5="C","Chiều","Tối"))</f>
        <v>Tin học A.1 - Chiều</v>
      </c>
      <c r="F5" s="27" t="str">
        <f t="shared" ref="F5:F13" si="3">IF(B5&lt;10," ","X")</f>
        <v>X</v>
      </c>
      <c r="G5" s="27" t="str">
        <f t="shared" ref="G5:G13" si="4">IF(B5&gt;=20,"X"," ")</f>
        <v>X</v>
      </c>
      <c r="H5" s="48">
        <f t="shared" ref="H5:H13" si="5">IF(MID(A5,3,1)="T",$D$2+2,$D$2)</f>
        <v>44344</v>
      </c>
      <c r="I5" s="27" t="str">
        <f t="shared" ref="I5:I13" si="6">IF(B5&lt;10,"Hủy"," ")</f>
        <v xml:space="preserve"> </v>
      </c>
    </row>
    <row r="6" spans="1:14" ht="20.100000000000001" customHeight="1" x14ac:dyDescent="0.2">
      <c r="A6" s="2" t="s">
        <v>158</v>
      </c>
      <c r="B6" s="2">
        <v>22</v>
      </c>
      <c r="C6" s="2" t="str">
        <f t="shared" si="0"/>
        <v>Tin học A.1</v>
      </c>
      <c r="D6" s="2" t="str">
        <f t="shared" si="1"/>
        <v>S</v>
      </c>
      <c r="E6" s="27" t="str">
        <f t="shared" si="2"/>
        <v>Tin học A.1 - Sáng</v>
      </c>
      <c r="F6" s="27" t="str">
        <f t="shared" si="3"/>
        <v>X</v>
      </c>
      <c r="G6" s="27" t="str">
        <f t="shared" si="4"/>
        <v>X</v>
      </c>
      <c r="H6" s="48">
        <f t="shared" si="5"/>
        <v>44344</v>
      </c>
      <c r="I6" s="27" t="str">
        <f t="shared" si="6"/>
        <v xml:space="preserve"> </v>
      </c>
    </row>
    <row r="7" spans="1:14" ht="20.100000000000001" customHeight="1" x14ac:dyDescent="0.2">
      <c r="A7" s="2" t="s">
        <v>165</v>
      </c>
      <c r="B7" s="2">
        <v>18</v>
      </c>
      <c r="C7" s="2" t="str">
        <f t="shared" si="0"/>
        <v>Tin học A.1</v>
      </c>
      <c r="D7" s="2" t="str">
        <f t="shared" si="1"/>
        <v>S</v>
      </c>
      <c r="E7" s="27" t="str">
        <f t="shared" si="2"/>
        <v>Tin học A.1 - Sáng</v>
      </c>
      <c r="F7" s="27" t="str">
        <f t="shared" si="3"/>
        <v>X</v>
      </c>
      <c r="G7" s="27" t="str">
        <f t="shared" si="4"/>
        <v xml:space="preserve"> </v>
      </c>
      <c r="H7" s="48">
        <f t="shared" si="5"/>
        <v>44344</v>
      </c>
      <c r="I7" s="27" t="str">
        <f t="shared" si="6"/>
        <v xml:space="preserve"> </v>
      </c>
    </row>
    <row r="8" spans="1:14" ht="20.100000000000001" customHeight="1" x14ac:dyDescent="0.2">
      <c r="A8" s="2" t="s">
        <v>167</v>
      </c>
      <c r="B8" s="2">
        <v>7</v>
      </c>
      <c r="C8" s="2" t="str">
        <f t="shared" si="0"/>
        <v>Tin học A.1</v>
      </c>
      <c r="D8" s="2" t="str">
        <f t="shared" si="1"/>
        <v>S</v>
      </c>
      <c r="E8" s="27" t="str">
        <f t="shared" si="2"/>
        <v>Tin học A.1 - Sáng</v>
      </c>
      <c r="F8" s="27" t="str">
        <f t="shared" si="3"/>
        <v xml:space="preserve"> </v>
      </c>
      <c r="G8" s="27" t="str">
        <f t="shared" si="4"/>
        <v xml:space="preserve"> </v>
      </c>
      <c r="H8" s="48">
        <f t="shared" si="5"/>
        <v>44344</v>
      </c>
      <c r="I8" s="27" t="str">
        <f t="shared" si="6"/>
        <v>Hủy</v>
      </c>
    </row>
    <row r="9" spans="1:14" ht="20.100000000000001" customHeight="1" x14ac:dyDescent="0.2">
      <c r="A9" s="2" t="s">
        <v>169</v>
      </c>
      <c r="B9" s="2">
        <v>28</v>
      </c>
      <c r="C9" s="2" t="str">
        <f t="shared" si="0"/>
        <v>Tin học A.1</v>
      </c>
      <c r="D9" s="2" t="str">
        <f t="shared" si="1"/>
        <v>T</v>
      </c>
      <c r="E9" s="27" t="str">
        <f t="shared" si="2"/>
        <v>Tin học A.1 - Tối</v>
      </c>
      <c r="F9" s="27" t="str">
        <f t="shared" si="3"/>
        <v>X</v>
      </c>
      <c r="G9" s="27" t="str">
        <f t="shared" si="4"/>
        <v>X</v>
      </c>
      <c r="H9" s="48">
        <f t="shared" si="5"/>
        <v>44346</v>
      </c>
      <c r="I9" s="27" t="str">
        <f t="shared" si="6"/>
        <v xml:space="preserve"> </v>
      </c>
    </row>
    <row r="10" spans="1:14" ht="20.100000000000001" customHeight="1" x14ac:dyDescent="0.2">
      <c r="A10" s="2" t="s">
        <v>163</v>
      </c>
      <c r="B10" s="2">
        <v>18</v>
      </c>
      <c r="C10" s="2" t="str">
        <f t="shared" si="0"/>
        <v>Tin học A.1</v>
      </c>
      <c r="D10" s="2" t="str">
        <f t="shared" si="1"/>
        <v>T</v>
      </c>
      <c r="E10" s="27" t="str">
        <f t="shared" si="2"/>
        <v>Tin học A.1 - Tối</v>
      </c>
      <c r="F10" s="27" t="str">
        <f t="shared" si="3"/>
        <v>X</v>
      </c>
      <c r="G10" s="27" t="str">
        <f t="shared" si="4"/>
        <v xml:space="preserve"> </v>
      </c>
      <c r="H10" s="48">
        <f t="shared" si="5"/>
        <v>44346</v>
      </c>
      <c r="I10" s="27" t="str">
        <f t="shared" si="6"/>
        <v xml:space="preserve"> </v>
      </c>
    </row>
    <row r="11" spans="1:14" ht="20.100000000000001" customHeight="1" x14ac:dyDescent="0.2">
      <c r="A11" s="2" t="s">
        <v>164</v>
      </c>
      <c r="B11" s="2">
        <v>19</v>
      </c>
      <c r="C11" s="2" t="str">
        <f t="shared" si="0"/>
        <v>Tin học A.2</v>
      </c>
      <c r="D11" s="2" t="str">
        <f t="shared" si="1"/>
        <v>C</v>
      </c>
      <c r="E11" s="27" t="str">
        <f t="shared" si="2"/>
        <v>Tin học A.2 - Chiều</v>
      </c>
      <c r="F11" s="27" t="str">
        <f t="shared" si="3"/>
        <v>X</v>
      </c>
      <c r="G11" s="27" t="str">
        <f t="shared" si="4"/>
        <v xml:space="preserve"> </v>
      </c>
      <c r="H11" s="48">
        <f t="shared" si="5"/>
        <v>44344</v>
      </c>
      <c r="I11" s="27" t="str">
        <f t="shared" si="6"/>
        <v xml:space="preserve"> </v>
      </c>
    </row>
    <row r="12" spans="1:14" ht="20.100000000000001" customHeight="1" x14ac:dyDescent="0.2">
      <c r="A12" s="2" t="s">
        <v>170</v>
      </c>
      <c r="B12" s="2">
        <v>9</v>
      </c>
      <c r="C12" s="2" t="str">
        <f t="shared" si="0"/>
        <v>Tin học A.2</v>
      </c>
      <c r="D12" s="2" t="str">
        <f t="shared" si="1"/>
        <v>S</v>
      </c>
      <c r="E12" s="27" t="str">
        <f t="shared" si="2"/>
        <v>Tin học A.2 - Sáng</v>
      </c>
      <c r="F12" s="27" t="str">
        <f t="shared" si="3"/>
        <v xml:space="preserve"> </v>
      </c>
      <c r="G12" s="27" t="str">
        <f t="shared" si="4"/>
        <v xml:space="preserve"> </v>
      </c>
      <c r="H12" s="48">
        <f t="shared" si="5"/>
        <v>44344</v>
      </c>
      <c r="I12" s="27" t="str">
        <f t="shared" si="6"/>
        <v>Hủy</v>
      </c>
      <c r="N12" s="23"/>
    </row>
    <row r="13" spans="1:14" ht="20.100000000000001" customHeight="1" x14ac:dyDescent="0.2">
      <c r="A13" s="2" t="s">
        <v>168</v>
      </c>
      <c r="B13" s="2">
        <v>19</v>
      </c>
      <c r="C13" s="2" t="str">
        <f t="shared" si="0"/>
        <v>Tin học A.2</v>
      </c>
      <c r="D13" s="2" t="str">
        <f t="shared" si="1"/>
        <v>T</v>
      </c>
      <c r="E13" s="27" t="str">
        <f t="shared" si="2"/>
        <v>Tin học A.2 - Tối</v>
      </c>
      <c r="F13" s="27" t="str">
        <f t="shared" si="3"/>
        <v>X</v>
      </c>
      <c r="G13" s="27" t="str">
        <f t="shared" si="4"/>
        <v xml:space="preserve"> </v>
      </c>
      <c r="H13" s="48">
        <f t="shared" si="5"/>
        <v>44346</v>
      </c>
      <c r="I13" s="27" t="str">
        <f t="shared" si="6"/>
        <v xml:space="preserve"> </v>
      </c>
    </row>
    <row r="14" spans="1:14" ht="20.100000000000001" customHeight="1" x14ac:dyDescent="0.2">
      <c r="J14" s="26"/>
    </row>
    <row r="15" spans="1:14" ht="20.100000000000001" customHeight="1" x14ac:dyDescent="0.2">
      <c r="A15" s="26" t="s">
        <v>18</v>
      </c>
      <c r="D15" s="26" t="s">
        <v>26</v>
      </c>
    </row>
    <row r="16" spans="1:14" ht="32.25" customHeight="1" x14ac:dyDescent="0.2">
      <c r="A16" s="35" t="s">
        <v>171</v>
      </c>
      <c r="B16" s="35" t="s">
        <v>90</v>
      </c>
      <c r="D16" s="38" t="s">
        <v>172</v>
      </c>
      <c r="E16" s="33" t="s">
        <v>92</v>
      </c>
      <c r="F16" s="33" t="s">
        <v>30</v>
      </c>
      <c r="G16" s="33" t="s">
        <v>71</v>
      </c>
    </row>
    <row r="17" spans="1:9" ht="20.100000000000001" customHeight="1" x14ac:dyDescent="0.2">
      <c r="A17" s="5" t="s">
        <v>159</v>
      </c>
      <c r="B17" s="2" t="s">
        <v>161</v>
      </c>
      <c r="D17" s="39" t="s">
        <v>91</v>
      </c>
      <c r="E17" s="5" t="s">
        <v>93</v>
      </c>
      <c r="F17" s="5" t="s">
        <v>94</v>
      </c>
      <c r="G17" s="5" t="s">
        <v>95</v>
      </c>
    </row>
    <row r="18" spans="1:9" ht="20.100000000000001" customHeight="1" x14ac:dyDescent="0.2">
      <c r="A18" s="5" t="s">
        <v>160</v>
      </c>
      <c r="B18" s="2" t="s">
        <v>162</v>
      </c>
    </row>
    <row r="19" spans="1:9" ht="20.100000000000001" customHeight="1" x14ac:dyDescent="0.25">
      <c r="A19"/>
      <c r="B19"/>
      <c r="F19" s="26" t="s">
        <v>137</v>
      </c>
    </row>
    <row r="20" spans="1:9" ht="20.100000000000001" customHeight="1" x14ac:dyDescent="0.2">
      <c r="A20" s="9" t="s">
        <v>96</v>
      </c>
      <c r="F20" s="39" t="s">
        <v>91</v>
      </c>
      <c r="G20" s="5" t="s">
        <v>93</v>
      </c>
      <c r="H20" s="5" t="s">
        <v>94</v>
      </c>
      <c r="I20" s="5" t="s">
        <v>95</v>
      </c>
    </row>
    <row r="21" spans="1:9" ht="20.100000000000001" customHeight="1" x14ac:dyDescent="0.2">
      <c r="A21" s="1" t="s">
        <v>150</v>
      </c>
      <c r="F21" s="8"/>
      <c r="G21" s="27">
        <f>COUNTIF($D$5:$D$13,"=S")</f>
        <v>4</v>
      </c>
      <c r="H21" s="27">
        <f>COUNTIF($D$5:$D$13,"=C")</f>
        <v>2</v>
      </c>
      <c r="I21" s="27">
        <f>COUNTIF($D$5:$D$13,"=T")</f>
        <v>3</v>
      </c>
    </row>
    <row r="22" spans="1:9" ht="20.100000000000001" customHeight="1" x14ac:dyDescent="0.2">
      <c r="A22" s="1" t="s">
        <v>151</v>
      </c>
    </row>
    <row r="23" spans="1:9" ht="20.100000000000001" customHeight="1" x14ac:dyDescent="0.2">
      <c r="A23" s="1" t="s">
        <v>173</v>
      </c>
    </row>
    <row r="24" spans="1:9" ht="20.100000000000001" customHeight="1" x14ac:dyDescent="0.2">
      <c r="A24" s="1" t="s">
        <v>152</v>
      </c>
    </row>
    <row r="25" spans="1:9" ht="20.100000000000001" customHeight="1" x14ac:dyDescent="0.2">
      <c r="A25" s="1" t="s">
        <v>132</v>
      </c>
    </row>
    <row r="26" spans="1:9" ht="20.100000000000001" customHeight="1" x14ac:dyDescent="0.2">
      <c r="A26" s="9" t="s">
        <v>134</v>
      </c>
    </row>
    <row r="27" spans="1:9" ht="20.100000000000001" customHeight="1" x14ac:dyDescent="0.2">
      <c r="A27" s="1" t="s">
        <v>133</v>
      </c>
    </row>
  </sheetData>
  <sortState xmlns:xlrd2="http://schemas.microsoft.com/office/spreadsheetml/2017/richdata2" ref="A1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opLeftCell="A4" zoomScaleNormal="100" workbookViewId="0">
      <selection activeCell="I14" sqref="I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IF(E3="A",26,IF(E3="B",25.5,20))</f>
        <v>26</v>
      </c>
      <c r="J3" s="66">
        <f>IF(D3="1",0,IF(D3="2",1,2))+IF(LEFT(B3,2)="HS",0,IF(LEFT(B3,2)="BD",0.5,1))</f>
        <v>0.5</v>
      </c>
      <c r="K3" s="66">
        <f>J3+SUM(F3:H3)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IF(E4="A",26,IF(E4="B",25.5,20))</f>
        <v>26</v>
      </c>
      <c r="J4" s="66">
        <f t="shared" ref="J4:J10" si="4">IF(D4="1",0,IF(D4="2",1,2))+IF(LEFT(B4,2)="HS",0,IF(LEFT(B4,2)="BD",0.5,1))</f>
        <v>2</v>
      </c>
      <c r="K4" s="66">
        <f t="shared" ref="K4:K10" si="5">J4+SUM(F4:H4)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66">
        <f t="shared" si="4"/>
        <v>3</v>
      </c>
      <c r="K5" s="66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66">
        <f t="shared" si="4"/>
        <v>1</v>
      </c>
      <c r="K6" s="66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66">
        <f t="shared" si="4"/>
        <v>1</v>
      </c>
      <c r="K7" s="66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66">
        <f t="shared" si="4"/>
        <v>2.5</v>
      </c>
      <c r="K8" s="66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66">
        <f t="shared" si="4"/>
        <v>1</v>
      </c>
      <c r="K9" s="66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66">
        <f t="shared" si="4"/>
        <v>2</v>
      </c>
      <c r="K10" s="66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34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35</v>
      </c>
      <c r="J13" s="46" t="s">
        <v>36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192</v>
      </c>
      <c r="J14" s="27" t="s">
        <v>138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138</v>
      </c>
      <c r="J15" s="27" t="s">
        <v>138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138</v>
      </c>
      <c r="J16" s="27" t="s">
        <v>138</v>
      </c>
    </row>
    <row r="18" spans="1:10" ht="20.100000000000001" customHeight="1" x14ac:dyDescent="0.2">
      <c r="A18" s="6" t="s">
        <v>157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155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156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135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80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6" sqref="D1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6" t="s">
        <v>190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">
      <c r="A2" s="49" t="s">
        <v>181</v>
      </c>
      <c r="B2" s="49" t="s">
        <v>182</v>
      </c>
      <c r="C2" s="50" t="s">
        <v>185</v>
      </c>
      <c r="D2" s="50" t="s">
        <v>186</v>
      </c>
      <c r="E2" s="50" t="s">
        <v>187</v>
      </c>
      <c r="F2" s="50" t="s">
        <v>188</v>
      </c>
      <c r="G2" s="50" t="s">
        <v>189</v>
      </c>
      <c r="H2" s="50" t="s">
        <v>183</v>
      </c>
      <c r="I2" s="49" t="s">
        <v>184</v>
      </c>
    </row>
    <row r="3" spans="1:9" x14ac:dyDescent="0.2">
      <c r="A3" s="52">
        <v>1</v>
      </c>
      <c r="B3" s="53" t="s">
        <v>74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Lại","Lên Lớp")</f>
        <v>Lên Lớp</v>
      </c>
      <c r="H3" s="55">
        <f>IF(AND(F3&gt;=9,C3="A"),15000,"")</f>
        <v>15000</v>
      </c>
      <c r="I3" s="55">
        <f>RANK(F3,$F$3:$F$7,0)</f>
        <v>1</v>
      </c>
    </row>
    <row r="4" spans="1:9" x14ac:dyDescent="0.2">
      <c r="A4" s="52">
        <v>2</v>
      </c>
      <c r="B4" s="53" t="s">
        <v>75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Lại","Lên Lớp")</f>
        <v>Lên Lớp</v>
      </c>
      <c r="H4" s="55" t="str">
        <f t="shared" ref="H4:H7" si="2">IF(AND(F4&gt;=9,C4="A"),15000,"")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191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76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</row>
    <row r="7" spans="1:9" x14ac:dyDescent="0.2">
      <c r="A7" s="52">
        <v>5</v>
      </c>
      <c r="B7" s="53" t="s">
        <v>77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177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178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179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180</v>
      </c>
      <c r="B13" s="59"/>
    </row>
    <row r="14" spans="1:9" ht="47.25" customHeight="1" x14ac:dyDescent="0.2">
      <c r="A14" s="60" t="s">
        <v>146</v>
      </c>
      <c r="B14" s="61" t="s">
        <v>153</v>
      </c>
      <c r="C14" s="62" t="s">
        <v>147</v>
      </c>
      <c r="D14" s="77" t="s">
        <v>154</v>
      </c>
      <c r="E14" s="77"/>
    </row>
    <row r="15" spans="1:9" x14ac:dyDescent="0.2">
      <c r="A15" s="63">
        <f>COUNT(A3:A7)</f>
        <v>5</v>
      </c>
      <c r="B15" s="65">
        <f>MAX(F3:F7)</f>
        <v>9.6666666666666661</v>
      </c>
      <c r="C15" s="64">
        <f>SUM(H3:H7)</f>
        <v>15000</v>
      </c>
      <c r="D15" s="78">
        <f>COUNTIF(D3:D7,"&gt;=9")</f>
        <v>2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K16" sqref="K16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0" t="s">
        <v>37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24" customHeight="1" x14ac:dyDescent="0.2">
      <c r="A2" s="40" t="s">
        <v>1</v>
      </c>
      <c r="B2" s="40" t="s">
        <v>38</v>
      </c>
      <c r="C2" s="40" t="s">
        <v>39</v>
      </c>
      <c r="D2" s="40" t="s">
        <v>40</v>
      </c>
      <c r="E2" s="40" t="s">
        <v>41</v>
      </c>
      <c r="F2" s="40" t="s">
        <v>42</v>
      </c>
      <c r="G2" s="40" t="s">
        <v>43</v>
      </c>
      <c r="H2" s="40" t="s">
        <v>176</v>
      </c>
      <c r="I2" s="42" t="s">
        <v>70</v>
      </c>
      <c r="J2" s="42" t="s">
        <v>72</v>
      </c>
    </row>
    <row r="3" spans="1:11" ht="20.100000000000001" customHeight="1" x14ac:dyDescent="0.2">
      <c r="A3" s="5">
        <v>1</v>
      </c>
      <c r="B3" s="4" t="s">
        <v>73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7" t="str">
        <f>IF(AND(LEFT(B3,2)="PE",MID(B3,5,1)="C",RIGHT(B3,1)="X",D3&gt;=50),5%*D3*E3,"")</f>
        <v/>
      </c>
      <c r="G3" s="32">
        <f>D3*E3-IF(F3="",0,F3)</f>
        <v>28000</v>
      </c>
      <c r="H3" s="27" t="str">
        <f>IF(AND(D3&gt;=50,RIGHT(B3,1)="X"),"Có quà tặng","")</f>
        <v/>
      </c>
      <c r="I3" s="27" t="str">
        <f>IF(MID(B3,5,1)="L","Lon","Chai")</f>
        <v>Lon</v>
      </c>
      <c r="J3" s="27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45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7" t="str">
        <f t="shared" ref="F4:F10" si="1">IF(AND(LEFT(B4,2)="PE",MID(B4,5,1)="C",RIGHT(B4,1)="X",D4&gt;=50),5%*D4*E4,"")</f>
        <v/>
      </c>
      <c r="G4" s="32">
        <f t="shared" ref="G4:G10" si="2">D4*E4-IF(F4="",0,F4)</f>
        <v>64000</v>
      </c>
      <c r="H4" s="27" t="str">
        <f t="shared" ref="H4:H10" si="3">IF(AND(D4&gt;=50,RIGHT(B4,1)="X"),"Có quà tặng","")</f>
        <v/>
      </c>
      <c r="I4" s="27" t="str">
        <f t="shared" ref="I4:I10" si="4">IF(MID(B4,5,1)="L","Lon","Chai")</f>
        <v>Chai</v>
      </c>
      <c r="J4" s="27" t="str">
        <f t="shared" ref="J4:J10" si="5">IF(RIGHT(B4,1)="N","Nhập","Xuất")</f>
        <v>Nhập</v>
      </c>
    </row>
    <row r="5" spans="1:11" ht="20.100000000000001" customHeight="1" x14ac:dyDescent="0.2">
      <c r="A5" s="5">
        <v>3</v>
      </c>
      <c r="B5" s="2" t="s">
        <v>46</v>
      </c>
      <c r="C5" s="2" t="str">
        <f t="shared" si="0"/>
        <v>SPRITE</v>
      </c>
      <c r="D5" s="5">
        <v>35</v>
      </c>
      <c r="E5" s="2">
        <v>1800</v>
      </c>
      <c r="F5" s="27" t="str">
        <f t="shared" si="1"/>
        <v/>
      </c>
      <c r="G5" s="32">
        <f t="shared" si="2"/>
        <v>63000</v>
      </c>
      <c r="H5" s="27" t="str">
        <f>IF(AND(D5&gt;=50,RIGHT(B5,1)="X"),"Có quà tặng","")</f>
        <v/>
      </c>
      <c r="I5" s="27" t="str">
        <f t="shared" si="4"/>
        <v>Lon</v>
      </c>
      <c r="J5" s="27" t="str">
        <f t="shared" si="5"/>
        <v>Nhập</v>
      </c>
    </row>
    <row r="6" spans="1:11" ht="20.100000000000001" customHeight="1" x14ac:dyDescent="0.2">
      <c r="A6" s="5">
        <v>4</v>
      </c>
      <c r="B6" s="2" t="s">
        <v>47</v>
      </c>
      <c r="C6" s="2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 t="shared" si="4"/>
        <v>Chai</v>
      </c>
      <c r="J6" s="27" t="str">
        <f t="shared" si="5"/>
        <v>Nhập</v>
      </c>
    </row>
    <row r="7" spans="1:11" ht="20.100000000000001" customHeight="1" x14ac:dyDescent="0.2">
      <c r="A7" s="5">
        <v>5</v>
      </c>
      <c r="B7" s="2" t="s">
        <v>48</v>
      </c>
      <c r="C7" s="2" t="str">
        <f t="shared" si="0"/>
        <v>FANTA</v>
      </c>
      <c r="D7" s="5">
        <v>80</v>
      </c>
      <c r="E7" s="2">
        <v>2000</v>
      </c>
      <c r="F7" s="27" t="str">
        <f t="shared" si="1"/>
        <v/>
      </c>
      <c r="G7" s="32">
        <f t="shared" si="2"/>
        <v>160000</v>
      </c>
      <c r="H7" s="27" t="str">
        <f t="shared" si="3"/>
        <v/>
      </c>
      <c r="I7" s="27" t="str">
        <f t="shared" si="4"/>
        <v>Lon</v>
      </c>
      <c r="J7" s="27" t="str">
        <f t="shared" si="5"/>
        <v>Nhập</v>
      </c>
    </row>
    <row r="8" spans="1:11" ht="20.100000000000001" customHeight="1" x14ac:dyDescent="0.2">
      <c r="A8" s="5">
        <v>6</v>
      </c>
      <c r="B8" s="2" t="s">
        <v>49</v>
      </c>
      <c r="C8" s="2" t="str">
        <f t="shared" si="0"/>
        <v>SPRITE</v>
      </c>
      <c r="D8" s="5">
        <v>35</v>
      </c>
      <c r="E8" s="2">
        <v>2300</v>
      </c>
      <c r="F8" s="27" t="str">
        <f t="shared" si="1"/>
        <v/>
      </c>
      <c r="G8" s="32">
        <f t="shared" si="2"/>
        <v>80500</v>
      </c>
      <c r="H8" s="27" t="str">
        <f t="shared" si="3"/>
        <v/>
      </c>
      <c r="I8" s="27" t="str">
        <f t="shared" si="4"/>
        <v>Lon</v>
      </c>
      <c r="J8" s="27" t="str">
        <f t="shared" si="5"/>
        <v>Xuất</v>
      </c>
    </row>
    <row r="9" spans="1:11" ht="20.100000000000001" customHeight="1" x14ac:dyDescent="0.2">
      <c r="A9" s="5">
        <v>7</v>
      </c>
      <c r="B9" s="2" t="s">
        <v>50</v>
      </c>
      <c r="C9" s="2" t="str">
        <f t="shared" si="0"/>
        <v>PEPSI</v>
      </c>
      <c r="D9" s="5">
        <v>50</v>
      </c>
      <c r="E9" s="2">
        <v>1800</v>
      </c>
      <c r="F9" s="27">
        <f t="shared" si="1"/>
        <v>4500</v>
      </c>
      <c r="G9" s="32">
        <f t="shared" si="2"/>
        <v>85500</v>
      </c>
      <c r="H9" s="27" t="str">
        <f t="shared" si="3"/>
        <v>Có quà tặng</v>
      </c>
      <c r="I9" s="27" t="str">
        <f t="shared" si="4"/>
        <v>Chai</v>
      </c>
      <c r="J9" s="27" t="str">
        <f t="shared" si="5"/>
        <v>Xuất</v>
      </c>
    </row>
    <row r="10" spans="1:11" ht="20.100000000000001" customHeight="1" x14ac:dyDescent="0.2">
      <c r="A10" s="5">
        <v>8</v>
      </c>
      <c r="B10" s="2" t="s">
        <v>51</v>
      </c>
      <c r="C10" s="2" t="str">
        <f t="shared" si="0"/>
        <v>FANTA</v>
      </c>
      <c r="D10" s="5">
        <v>70</v>
      </c>
      <c r="E10" s="2">
        <v>2000</v>
      </c>
      <c r="F10" s="27" t="str">
        <f t="shared" si="1"/>
        <v/>
      </c>
      <c r="G10" s="32">
        <f t="shared" si="2"/>
        <v>140000</v>
      </c>
      <c r="H10" s="27" t="str">
        <f t="shared" si="3"/>
        <v/>
      </c>
      <c r="I10" s="27" t="str">
        <f t="shared" si="4"/>
        <v>Chai</v>
      </c>
      <c r="J10" s="27" t="str">
        <f t="shared" si="5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68</v>
      </c>
    </row>
    <row r="13" spans="1:11" ht="20.100000000000001" customHeight="1" x14ac:dyDescent="0.2">
      <c r="A13" s="79" t="s">
        <v>52</v>
      </c>
      <c r="B13" s="79" t="s">
        <v>39</v>
      </c>
      <c r="C13" s="79" t="s">
        <v>41</v>
      </c>
      <c r="D13" s="79"/>
      <c r="F13" s="41" t="s">
        <v>63</v>
      </c>
      <c r="G13" s="41" t="s">
        <v>64</v>
      </c>
      <c r="I13" s="41" t="s">
        <v>69</v>
      </c>
      <c r="J13" s="41" t="s">
        <v>61</v>
      </c>
      <c r="K13" s="41" t="s">
        <v>62</v>
      </c>
    </row>
    <row r="14" spans="1:11" ht="20.100000000000001" customHeight="1" x14ac:dyDescent="0.2">
      <c r="A14" s="79"/>
      <c r="B14" s="79"/>
      <c r="C14" s="40" t="s">
        <v>61</v>
      </c>
      <c r="D14" s="40" t="s">
        <v>62</v>
      </c>
      <c r="F14" s="5" t="s">
        <v>65</v>
      </c>
      <c r="G14" s="2" t="s">
        <v>66</v>
      </c>
      <c r="I14" s="2" t="s">
        <v>57</v>
      </c>
      <c r="J14" s="27">
        <f>SUMIFS($D$3:$D$10,$C$3:$C$10,"PEPSI",$J$3:$J$10,"Nhập")</f>
        <v>100</v>
      </c>
      <c r="K14" s="27">
        <f>SUMIFS($D$3:$D$10,$C$3:$C$10,"PEPSI",$J$3:$J$10,"Xuất")</f>
        <v>50</v>
      </c>
    </row>
    <row r="15" spans="1:11" ht="20.100000000000001" customHeight="1" x14ac:dyDescent="0.2">
      <c r="A15" s="5" t="s">
        <v>53</v>
      </c>
      <c r="B15" s="2" t="s">
        <v>57</v>
      </c>
      <c r="C15" s="2">
        <v>1400</v>
      </c>
      <c r="D15" s="2">
        <v>1800</v>
      </c>
      <c r="F15" s="5" t="s">
        <v>30</v>
      </c>
      <c r="G15" s="2" t="s">
        <v>67</v>
      </c>
      <c r="I15" s="2" t="s">
        <v>58</v>
      </c>
      <c r="J15" s="27">
        <f>SUMIFS($D$3:$D$10,$C$3:$C$10,"COCA COLA",$J$3:$J$10,"Nhập")</f>
        <v>40</v>
      </c>
      <c r="K15" s="27">
        <f>SUMIFS($D$3:$D$10,$C$3:$C$10,"COCA COLA",$J$3:$J$10,"Xuất")</f>
        <v>0</v>
      </c>
    </row>
    <row r="16" spans="1:11" ht="20.100000000000001" customHeight="1" x14ac:dyDescent="0.2">
      <c r="A16" s="5" t="s">
        <v>54</v>
      </c>
      <c r="B16" s="2" t="s">
        <v>58</v>
      </c>
      <c r="C16" s="2">
        <v>1600</v>
      </c>
      <c r="D16" s="2">
        <v>2000</v>
      </c>
    </row>
    <row r="17" spans="1:4" ht="20.100000000000001" customHeight="1" x14ac:dyDescent="0.2">
      <c r="A17" s="5" t="s">
        <v>55</v>
      </c>
      <c r="B17" s="2" t="s">
        <v>59</v>
      </c>
      <c r="C17" s="2">
        <v>1800</v>
      </c>
      <c r="D17" s="2">
        <v>2300</v>
      </c>
    </row>
    <row r="18" spans="1:4" ht="20.100000000000001" customHeight="1" x14ac:dyDescent="0.2">
      <c r="A18" s="5" t="s">
        <v>56</v>
      </c>
      <c r="B18" s="2" t="s">
        <v>60</v>
      </c>
      <c r="C18" s="2">
        <v>2000</v>
      </c>
      <c r="D18" s="2">
        <v>2500</v>
      </c>
    </row>
    <row r="20" spans="1:4" ht="20.100000000000001" customHeight="1" x14ac:dyDescent="0.2">
      <c r="A20" s="23" t="s">
        <v>130</v>
      </c>
    </row>
    <row r="21" spans="1:4" ht="20.100000000000001" customHeight="1" x14ac:dyDescent="0.2">
      <c r="A21" s="23"/>
      <c r="B21" s="1" t="s">
        <v>175</v>
      </c>
    </row>
    <row r="22" spans="1:4" ht="20.100000000000001" customHeight="1" x14ac:dyDescent="0.2">
      <c r="B22" s="1" t="s">
        <v>148</v>
      </c>
    </row>
    <row r="23" spans="1:4" ht="20.100000000000001" customHeight="1" x14ac:dyDescent="0.2">
      <c r="B23" s="1" t="s">
        <v>81</v>
      </c>
      <c r="C23" s="1" t="s">
        <v>149</v>
      </c>
    </row>
    <row r="24" spans="1:4" ht="20.100000000000001" customHeight="1" x14ac:dyDescent="0.2">
      <c r="A24" s="1" t="s">
        <v>78</v>
      </c>
    </row>
    <row r="25" spans="1:4" ht="20.100000000000001" customHeight="1" x14ac:dyDescent="0.2">
      <c r="A25" s="1" t="s">
        <v>143</v>
      </c>
    </row>
    <row r="26" spans="1:4" ht="20.100000000000001" customHeight="1" x14ac:dyDescent="0.2">
      <c r="A26" s="1" t="s">
        <v>145</v>
      </c>
    </row>
    <row r="27" spans="1:4" ht="20.100000000000001" customHeight="1" x14ac:dyDescent="0.2">
      <c r="A27" s="1" t="s">
        <v>144</v>
      </c>
    </row>
    <row r="28" spans="1:4" ht="20.100000000000001" customHeight="1" x14ac:dyDescent="0.2">
      <c r="A28" s="26" t="s">
        <v>136</v>
      </c>
    </row>
    <row r="29" spans="1:4" ht="20.100000000000001" customHeight="1" x14ac:dyDescent="0.2">
      <c r="A29" s="1" t="s">
        <v>131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I4" sqref="I4:I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4" t="s">
        <v>118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">
      <c r="A2" s="82" t="s">
        <v>1</v>
      </c>
      <c r="B2" s="85" t="s">
        <v>98</v>
      </c>
      <c r="C2" s="86"/>
      <c r="D2" s="43" t="s">
        <v>99</v>
      </c>
      <c r="E2" s="81" t="s">
        <v>113</v>
      </c>
      <c r="F2" s="81"/>
      <c r="G2" s="81"/>
      <c r="H2" s="81"/>
      <c r="I2" s="43" t="s">
        <v>108</v>
      </c>
      <c r="J2" s="43" t="s">
        <v>109</v>
      </c>
      <c r="K2" s="43" t="s">
        <v>112</v>
      </c>
    </row>
    <row r="3" spans="1:11" x14ac:dyDescent="0.2">
      <c r="A3" s="83"/>
      <c r="B3" s="44" t="s">
        <v>101</v>
      </c>
      <c r="C3" s="44" t="s">
        <v>102</v>
      </c>
      <c r="D3" s="45" t="s">
        <v>100</v>
      </c>
      <c r="E3" s="44" t="s">
        <v>103</v>
      </c>
      <c r="F3" s="44" t="s">
        <v>104</v>
      </c>
      <c r="G3" s="44" t="s">
        <v>105</v>
      </c>
      <c r="H3" s="44" t="s">
        <v>106</v>
      </c>
      <c r="I3" s="45" t="s">
        <v>107</v>
      </c>
      <c r="J3" s="45" t="s">
        <v>110</v>
      </c>
      <c r="K3" s="45" t="s">
        <v>111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87">
        <f>IF(D4&gt;=100,100,D4)</f>
        <v>100</v>
      </c>
      <c r="F4" s="31">
        <f>IF(D4&lt;=100,0,IF(D4&gt;=150,50,D4-E4))</f>
        <v>50</v>
      </c>
      <c r="G4" s="31">
        <f>IF(D4&lt;=150,0,IF(D4&gt;=250,100,D4-E4-F4))</f>
        <v>30</v>
      </c>
      <c r="H4" s="31">
        <f>IF(D4&lt;=250,0,D4-E4-F4-G4)</f>
        <v>0</v>
      </c>
      <c r="I4" s="31">
        <f>IF(D4&gt;=350,200000,IF(D4&gt;=251,100000,0))</f>
        <v>0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87">
        <f t="shared" ref="E5:E13" si="1">IF(D5&gt;=100,100,D5)</f>
        <v>79</v>
      </c>
      <c r="F5" s="31">
        <f t="shared" ref="F5:F13" si="2">IF(D5&lt;=100,0,IF(D5&gt;=150,50,D5-E5))</f>
        <v>0</v>
      </c>
      <c r="G5" s="31">
        <f t="shared" ref="G5:G13" si="3">IF(D5&lt;=150,0,IF(D5&gt;=250,100,D5-E5-F5))</f>
        <v>0</v>
      </c>
      <c r="H5" s="31">
        <f t="shared" ref="H5:H13" si="4">IF(D5&lt;=250,0,D5-E5-F5-G5)</f>
        <v>0</v>
      </c>
      <c r="I5" s="31">
        <f t="shared" ref="I5:I13" si="5">IF(D5&gt;=350,200000,IF(D5&gt;=251,100000,0))</f>
        <v>0</v>
      </c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87">
        <f t="shared" si="1"/>
        <v>100</v>
      </c>
      <c r="F6" s="31">
        <f t="shared" si="2"/>
        <v>17</v>
      </c>
      <c r="G6" s="31">
        <f t="shared" si="3"/>
        <v>0</v>
      </c>
      <c r="H6" s="31">
        <f t="shared" si="4"/>
        <v>0</v>
      </c>
      <c r="I6" s="31">
        <f t="shared" si="5"/>
        <v>0</v>
      </c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87">
        <f t="shared" si="1"/>
        <v>85</v>
      </c>
      <c r="F7" s="31">
        <f t="shared" si="2"/>
        <v>0</v>
      </c>
      <c r="G7" s="31">
        <f t="shared" si="3"/>
        <v>0</v>
      </c>
      <c r="H7" s="31">
        <f t="shared" si="4"/>
        <v>0</v>
      </c>
      <c r="I7" s="31">
        <f t="shared" si="5"/>
        <v>0</v>
      </c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87">
        <f t="shared" si="1"/>
        <v>100</v>
      </c>
      <c r="F8" s="31">
        <f t="shared" si="2"/>
        <v>50</v>
      </c>
      <c r="G8" s="31">
        <f t="shared" si="3"/>
        <v>100</v>
      </c>
      <c r="H8" s="31">
        <f t="shared" si="4"/>
        <v>145</v>
      </c>
      <c r="I8" s="31">
        <f t="shared" si="5"/>
        <v>200000</v>
      </c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87">
        <f t="shared" si="1"/>
        <v>100</v>
      </c>
      <c r="F9" s="31">
        <f t="shared" si="2"/>
        <v>50</v>
      </c>
      <c r="G9" s="31">
        <f t="shared" si="3"/>
        <v>48</v>
      </c>
      <c r="H9" s="31">
        <f t="shared" si="4"/>
        <v>0</v>
      </c>
      <c r="I9" s="31">
        <f t="shared" si="5"/>
        <v>0</v>
      </c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87">
        <f t="shared" si="1"/>
        <v>100</v>
      </c>
      <c r="F10" s="31">
        <f t="shared" si="2"/>
        <v>25</v>
      </c>
      <c r="G10" s="31">
        <f t="shared" si="3"/>
        <v>0</v>
      </c>
      <c r="H10" s="31">
        <f t="shared" si="4"/>
        <v>0</v>
      </c>
      <c r="I10" s="31">
        <f t="shared" si="5"/>
        <v>0</v>
      </c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87">
        <f t="shared" si="1"/>
        <v>100</v>
      </c>
      <c r="F11" s="31">
        <f t="shared" si="2"/>
        <v>50</v>
      </c>
      <c r="G11" s="31">
        <f t="shared" si="3"/>
        <v>100</v>
      </c>
      <c r="H11" s="31">
        <f t="shared" si="4"/>
        <v>130</v>
      </c>
      <c r="I11" s="31">
        <f t="shared" si="5"/>
        <v>200000</v>
      </c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87">
        <f t="shared" si="1"/>
        <v>92</v>
      </c>
      <c r="F12" s="31">
        <f t="shared" si="2"/>
        <v>0</v>
      </c>
      <c r="G12" s="31">
        <f t="shared" si="3"/>
        <v>0</v>
      </c>
      <c r="H12" s="31">
        <f t="shared" si="4"/>
        <v>0</v>
      </c>
      <c r="I12" s="31">
        <f t="shared" si="5"/>
        <v>0</v>
      </c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87">
        <f t="shared" si="1"/>
        <v>100</v>
      </c>
      <c r="F13" s="31">
        <f t="shared" si="2"/>
        <v>50</v>
      </c>
      <c r="G13" s="31">
        <f t="shared" si="3"/>
        <v>100</v>
      </c>
      <c r="H13" s="31">
        <f t="shared" si="4"/>
        <v>25</v>
      </c>
      <c r="I13" s="31">
        <f t="shared" si="5"/>
        <v>100000</v>
      </c>
      <c r="J13" s="2"/>
      <c r="K13" s="2"/>
    </row>
    <row r="14" spans="1:11" x14ac:dyDescent="0.2">
      <c r="A14" s="13"/>
      <c r="B14" s="14"/>
      <c r="C14" s="14" t="s">
        <v>114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115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116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117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96</v>
      </c>
      <c r="H19" s="22" t="s">
        <v>129</v>
      </c>
    </row>
    <row r="20" spans="1:12" x14ac:dyDescent="0.2">
      <c r="A20" s="1" t="s">
        <v>123</v>
      </c>
      <c r="H20" s="43" t="s">
        <v>99</v>
      </c>
      <c r="I20" s="81" t="s">
        <v>113</v>
      </c>
      <c r="J20" s="81"/>
      <c r="K20" s="81"/>
      <c r="L20" s="81"/>
    </row>
    <row r="21" spans="1:12" x14ac:dyDescent="0.2">
      <c r="A21" s="1" t="s">
        <v>124</v>
      </c>
      <c r="H21" s="45" t="s">
        <v>100</v>
      </c>
      <c r="I21" s="44" t="s">
        <v>103</v>
      </c>
      <c r="J21" s="44" t="s">
        <v>104</v>
      </c>
      <c r="K21" s="44" t="s">
        <v>105</v>
      </c>
      <c r="L21" s="44" t="s">
        <v>106</v>
      </c>
    </row>
    <row r="22" spans="1:12" x14ac:dyDescent="0.2">
      <c r="B22" s="1" t="s">
        <v>119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120</v>
      </c>
    </row>
    <row r="24" spans="1:12" x14ac:dyDescent="0.2">
      <c r="B24" s="1" t="s">
        <v>121</v>
      </c>
    </row>
    <row r="25" spans="1:12" x14ac:dyDescent="0.2">
      <c r="B25" s="1" t="s">
        <v>122</v>
      </c>
    </row>
    <row r="26" spans="1:12" x14ac:dyDescent="0.2">
      <c r="A26" s="1" t="s">
        <v>125</v>
      </c>
    </row>
    <row r="27" spans="1:12" x14ac:dyDescent="0.2">
      <c r="B27" s="1" t="s">
        <v>139</v>
      </c>
    </row>
    <row r="28" spans="1:12" x14ac:dyDescent="0.2">
      <c r="B28" s="1" t="s">
        <v>140</v>
      </c>
    </row>
    <row r="29" spans="1:12" x14ac:dyDescent="0.2">
      <c r="B29" s="1" t="s">
        <v>141</v>
      </c>
    </row>
    <row r="30" spans="1:12" x14ac:dyDescent="0.2">
      <c r="A30" s="1" t="s">
        <v>126</v>
      </c>
    </row>
    <row r="31" spans="1:12" x14ac:dyDescent="0.2">
      <c r="A31" s="1" t="s">
        <v>142</v>
      </c>
    </row>
    <row r="32" spans="1:12" x14ac:dyDescent="0.2">
      <c r="A32" s="1" t="s">
        <v>127</v>
      </c>
    </row>
    <row r="33" spans="1:1" customFormat="1" ht="15" x14ac:dyDescent="0.25">
      <c r="A33" s="1" t="s">
        <v>128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01</cp:lastModifiedBy>
  <dcterms:created xsi:type="dcterms:W3CDTF">2008-06-05T12:20:35Z</dcterms:created>
  <dcterms:modified xsi:type="dcterms:W3CDTF">2023-10-22T02:59:05Z</dcterms:modified>
</cp:coreProperties>
</file>