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28EF1647-2081-4590-82D6-843C2F52DF8A}" xr6:coauthVersionLast="46" xr6:coauthVersionMax="46" xr10:uidLastSave="{00000000-0000-0000-0000-000000000000}"/>
  <bookViews>
    <workbookView xWindow="-120" yWindow="450" windowWidth="29040" windowHeight="15270" activeTab="2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C15" i="4" l="1"/>
  <c r="E7" i="4"/>
  <c r="G7" i="4" s="1"/>
  <c r="E11" i="4"/>
  <c r="G11" i="4" s="1"/>
  <c r="E9" i="4"/>
  <c r="G9" i="4" s="1"/>
  <c r="E4" i="4"/>
  <c r="G4" i="4" s="1"/>
  <c r="E6" i="4"/>
  <c r="F6" i="4" s="1"/>
  <c r="E8" i="4"/>
  <c r="F8" i="4" s="1"/>
  <c r="E10" i="4"/>
  <c r="G10" i="4" s="1"/>
  <c r="E5" i="4"/>
  <c r="G5" i="4" s="1"/>
  <c r="D8" i="2"/>
  <c r="D4" i="2"/>
  <c r="D5" i="2"/>
  <c r="D11" i="2"/>
  <c r="D10" i="2"/>
  <c r="D7" i="2"/>
  <c r="D6" i="2"/>
  <c r="D9" i="2"/>
  <c r="E8" i="2"/>
  <c r="E4" i="2"/>
  <c r="E5" i="2"/>
  <c r="E11" i="2"/>
  <c r="E10" i="2"/>
  <c r="E7" i="2"/>
  <c r="E6" i="2"/>
  <c r="E9" i="2"/>
  <c r="C8" i="2"/>
  <c r="F8" i="2" s="1"/>
  <c r="C4" i="2"/>
  <c r="F4" i="2" s="1"/>
  <c r="C5" i="2"/>
  <c r="F5" i="2" s="1"/>
  <c r="C11" i="2"/>
  <c r="F11" i="2" s="1"/>
  <c r="C10" i="2"/>
  <c r="F10" i="2" s="1"/>
  <c r="C7" i="2"/>
  <c r="F7" i="2" s="1"/>
  <c r="C6" i="2"/>
  <c r="F6" i="2" s="1"/>
  <c r="C9" i="2"/>
  <c r="F9" i="2" s="1"/>
  <c r="F9" i="1"/>
  <c r="H9" i="1" s="1"/>
  <c r="F4" i="1"/>
  <c r="H4" i="1" s="1"/>
  <c r="F5" i="1"/>
  <c r="H5" i="1" s="1"/>
  <c r="F7" i="1"/>
  <c r="H7" i="1" s="1"/>
  <c r="F6" i="1"/>
  <c r="H6" i="1" s="1"/>
  <c r="F3" i="1"/>
  <c r="H3" i="1" s="1"/>
  <c r="F10" i="1"/>
  <c r="H10" i="1" s="1"/>
  <c r="F8" i="1"/>
  <c r="H8" i="1" s="1"/>
  <c r="D9" i="1"/>
  <c r="E9" i="1" s="1"/>
  <c r="D4" i="1"/>
  <c r="E4" i="1" s="1"/>
  <c r="D5" i="1"/>
  <c r="E5" i="1" s="1"/>
  <c r="D7" i="1"/>
  <c r="E7" i="1" s="1"/>
  <c r="D6" i="1"/>
  <c r="E6" i="1" s="1"/>
  <c r="D3" i="1"/>
  <c r="E3" i="1" s="1"/>
  <c r="D10" i="1"/>
  <c r="E10" i="1" s="1"/>
  <c r="D8" i="1"/>
  <c r="E8" i="1" s="1"/>
  <c r="C9" i="1"/>
  <c r="C4" i="1"/>
  <c r="C5" i="1"/>
  <c r="C7" i="1"/>
  <c r="C6" i="1"/>
  <c r="C3" i="1"/>
  <c r="C10" i="1"/>
  <c r="C8" i="1"/>
  <c r="G6" i="4" l="1"/>
  <c r="F4" i="4"/>
  <c r="F9" i="4"/>
  <c r="G8" i="4"/>
  <c r="F11" i="4"/>
  <c r="F7" i="4"/>
  <c r="F5" i="4"/>
  <c r="F10" i="4"/>
  <c r="G6" i="2"/>
  <c r="H6" i="2"/>
  <c r="G9" i="2"/>
  <c r="H9" i="2" s="1"/>
  <c r="G11" i="2"/>
  <c r="H11" i="2" s="1"/>
  <c r="H7" i="2"/>
  <c r="G7" i="2"/>
  <c r="G5" i="2"/>
  <c r="H5" i="2" s="1"/>
  <c r="F12" i="2"/>
  <c r="G4" i="2"/>
  <c r="H4" i="2" s="1"/>
  <c r="G10" i="2"/>
  <c r="H10" i="2" s="1"/>
  <c r="H8" i="2"/>
  <c r="G8" i="2"/>
  <c r="C13" i="4" l="1"/>
  <c r="G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7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Nếu số phút dư &gt; 0 thì tính 1 cuộc.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  <comment ref="E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5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5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5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Nếu số phút dư &gt; 0 thì tính 1 cuộc.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<sst xmlns="http://schemas.openxmlformats.org/spreadsheetml/2006/main" count="71" uniqueCount="61">
  <si>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</si>
  <si>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</si>
  <si>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</si>
  <si>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</si>
  <si>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</si>
  <si>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</si>
  <si>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</si>
  <si>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</si>
  <si>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</si>
  <si>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</si>
  <si>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</si>
  <si>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</si>
  <si>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</si>
  <si>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</si>
  <si>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</si>
  <si>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</si>
  <si>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</si>
  <si>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</si>
  <si>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</si>
  <si>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</si>
  <si>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</si>
  <si>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</si>
  <si>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</si>
  <si>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</si>
  <si>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</si>
  <si>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Tổng cộng: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</si>
  <si>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</si>
  <si>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</si>
  <si>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</si>
  <si>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</si>
  <si>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</si>
  <si>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</si>
  <si>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</si>
  <si>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</si>
  <si>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</si>
  <si>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</si>
  <si>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</si>
  <si>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</si>
  <si>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</si>
  <si>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</si>
  <si>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</si>
  <si>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</si>
  <si>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</si>
  <si>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</si>
  <si>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</si>
  <si>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</si>
  <si>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</si>
  <si>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</si>
  <si>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</si>
  <si>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</si>
  <si>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</si>
  <si>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</si>
  <si>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</si>
  <si>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</si>
  <si>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 xml:space="preserve">Tổng số cuộc gọi </t>
  </si>
  <si>
    <t>Tổng thành tiền</t>
  </si>
  <si>
    <t>Số khách hàng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</si>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</sst>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dd/mm/yyyy"/>
    <numFmt numFmtId="166" formatCode="#,##0&quot; đồng&quot;"/>
    <numFmt numFmtId="167" formatCode="00"/>
    <numFmt numFmtId="169" formatCode="yyyy\-mm"/>
  </numFmts>
  <fonts count="24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b/>
      <sz val="11"/>
      <name val="Arial"/>
      <family val="2"/>
    </font>
    <font>
      <sz val="8"/>
      <name val="Arial"/>
      <family val="2"/>
    </font>
    <font>
      <b/>
      <sz val="10"/>
      <color theme="4" tint="-0.499984740745262"/>
      <name val="Arial"/>
      <family val="2"/>
    </font>
    <font>
      <b/>
      <sz val="12"/>
      <color theme="4" tint="-0.499984740745262"/>
      <name val="Arial"/>
      <family val="2"/>
    </font>
    <font>
      <b/>
      <sz val="10"/>
      <color theme="5" tint="-0.499984740745262"/>
      <name val="Tahoma"/>
      <family val="2"/>
    </font>
    <font>
      <b/>
      <sz val="12"/>
      <name val="Arial"/>
      <family val="2"/>
    </font>
    <font>
      <sz val="10"/>
      <color theme="3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Protection="1">
      <protection locked="0"/>
    </xf>
    <xf numFmtId="0" fontId="17" fillId="2" borderId="1" xfId="0" applyFont="1" applyFill="1" applyBorder="1" applyProtection="1">
      <protection locked="0"/>
    </xf>
    <xf numFmtId="0" fontId="15" fillId="0" borderId="1" xfId="0" applyFont="1" applyBorder="1" applyProtection="1">
      <protection locked="0"/>
    </xf>
    <xf numFmtId="167" fontId="0" fillId="0" borderId="1" xfId="0" applyNumberFormat="1" applyBorder="1"/>
    <xf numFmtId="0" fontId="2" fillId="0" borderId="1" xfId="0" applyFont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0" fontId="19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166" fontId="8" fillId="0" borderId="1" xfId="0" applyNumberFormat="1" applyFont="1" applyBorder="1" applyAlignment="1">
      <alignment horizontal="center" wrapText="1"/>
    </xf>
    <xf numFmtId="166" fontId="0" fillId="0" borderId="1" xfId="0" applyNumberFormat="1" applyBorder="1"/>
    <xf numFmtId="0" fontId="7" fillId="0" borderId="1" xfId="0" applyFont="1" applyBorder="1" applyAlignment="1">
      <alignment wrapText="1"/>
    </xf>
    <xf numFmtId="166" fontId="7" fillId="0" borderId="1" xfId="0" applyNumberFormat="1" applyFont="1" applyBorder="1" applyAlignment="1">
      <alignment wrapText="1"/>
    </xf>
    <xf numFmtId="0" fontId="7" fillId="0" borderId="2" xfId="0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167" fontId="8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9" fontId="8" fillId="0" borderId="1" xfId="0" applyNumberFormat="1" applyFont="1" applyBorder="1" applyAlignment="1">
      <alignment horizontal="center" wrapText="1"/>
    </xf>
    <xf numFmtId="0" fontId="22" fillId="0" borderId="1" xfId="0" applyFont="1" applyBorder="1" applyAlignment="1">
      <alignment horizontal="center" vertical="center"/>
    </xf>
    <xf numFmtId="0" fontId="0" fillId="0" borderId="1" xfId="0" applyBorder="1"/>
    <xf numFmtId="20" fontId="0" fillId="0" borderId="1" xfId="0" applyNumberFormat="1" applyBorder="1" applyProtection="1">
      <protection locked="0"/>
    </xf>
    <xf numFmtId="0" fontId="0" fillId="0" borderId="1" xfId="0" applyNumberFormat="1" applyBorder="1"/>
    <xf numFmtId="0" fontId="2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activeCell="H13" sqref="H13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9" customWidth="1"/>
    <col min="8" max="8" width="21.28515625" customWidth="1"/>
  </cols>
  <sheetData>
    <row r="1" spans="1:8" ht="25.5" customHeight="1" x14ac:dyDescent="0.2">
      <c r="A1" s="24" t="s">
        <v>0</v>
      </c>
      <c r="B1" s="24"/>
      <c r="C1" s="24"/>
      <c r="D1" s="24"/>
      <c r="E1" s="24"/>
      <c r="F1" s="24"/>
      <c r="G1" s="24"/>
      <c r="H1" s="24"/>
    </row>
    <row r="2" spans="1:8" ht="21.75" customHeight="1" x14ac:dyDescent="0.2">
      <c r="A2" s="13" t="s">
        <v>16</v>
      </c>
      <c r="B2" s="14" t="s">
        <v>1</v>
      </c>
      <c r="C2" s="14" t="s">
        <v>2</v>
      </c>
      <c r="D2" s="14" t="s">
        <v>6</v>
      </c>
      <c r="E2" s="14" t="s">
        <v>15</v>
      </c>
      <c r="F2" s="14" t="s">
        <v>3</v>
      </c>
      <c r="G2" s="14" t="s">
        <v>4</v>
      </c>
      <c r="H2" s="14" t="s">
        <v>5</v>
      </c>
    </row>
    <row r="3" spans="1:8" ht="15" x14ac:dyDescent="0.2">
      <c r="A3" s="9">
        <v>7</v>
      </c>
      <c r="B3" s="10" t="s">
        <v>13</v>
      </c>
      <c r="C3" s="10" t="str">
        <f t="shared" ref="C3:C10" si="0">MID(B3,5,2)</f>
        <v>01</v>
      </c>
      <c r="D3" s="10" t="str">
        <f t="shared" ref="D3:D10" si="1">RIGHT(B3,2)</f>
        <v>03</v>
      </c>
      <c r="E3" s="11">
        <f t="shared" ref="E3:E10" si="2">DATE(2008,D3,C3)</f>
        <v>39508</v>
      </c>
      <c r="F3" s="10" t="str">
        <f t="shared" ref="F3:F10" si="3">MID(B3,3,2)</f>
        <v>30</v>
      </c>
      <c r="G3" s="12">
        <v>1400000</v>
      </c>
      <c r="H3" s="12">
        <f t="shared" ref="H3:H10" si="4">F3*G3</f>
        <v>42000000</v>
      </c>
    </row>
    <row r="4" spans="1:8" ht="15" x14ac:dyDescent="0.2">
      <c r="A4" s="9">
        <v>3</v>
      </c>
      <c r="B4" s="10" t="s">
        <v>9</v>
      </c>
      <c r="C4" s="10" t="str">
        <f t="shared" si="0"/>
        <v>12</v>
      </c>
      <c r="D4" s="10" t="str">
        <f t="shared" si="1"/>
        <v>04</v>
      </c>
      <c r="E4" s="11">
        <f t="shared" si="2"/>
        <v>39550</v>
      </c>
      <c r="F4" s="10" t="str">
        <f t="shared" si="3"/>
        <v>24</v>
      </c>
      <c r="G4" s="12">
        <v>5500000</v>
      </c>
      <c r="H4" s="12">
        <f t="shared" si="4"/>
        <v>132000000</v>
      </c>
    </row>
    <row r="5" spans="1:8" ht="15" x14ac:dyDescent="0.2">
      <c r="A5" s="9">
        <v>4</v>
      </c>
      <c r="B5" s="10" t="s">
        <v>10</v>
      </c>
      <c r="C5" s="10" t="str">
        <f t="shared" si="0"/>
        <v>15</v>
      </c>
      <c r="D5" s="10" t="str">
        <f t="shared" si="1"/>
        <v>02</v>
      </c>
      <c r="E5" s="11">
        <f t="shared" si="2"/>
        <v>39493</v>
      </c>
      <c r="F5" s="10" t="str">
        <f t="shared" si="3"/>
        <v>15</v>
      </c>
      <c r="G5" s="12">
        <v>5500000</v>
      </c>
      <c r="H5" s="12">
        <f t="shared" si="4"/>
        <v>82500000</v>
      </c>
    </row>
    <row r="6" spans="1:8" ht="15" x14ac:dyDescent="0.2">
      <c r="A6" s="9">
        <v>6</v>
      </c>
      <c r="B6" s="10" t="s">
        <v>12</v>
      </c>
      <c r="C6" s="10" t="str">
        <f t="shared" si="0"/>
        <v>15</v>
      </c>
      <c r="D6" s="10" t="str">
        <f t="shared" si="1"/>
        <v>03</v>
      </c>
      <c r="E6" s="11">
        <f t="shared" si="2"/>
        <v>39522</v>
      </c>
      <c r="F6" s="10" t="str">
        <f t="shared" si="3"/>
        <v>18</v>
      </c>
      <c r="G6" s="12">
        <v>4700000</v>
      </c>
      <c r="H6" s="12">
        <f t="shared" si="4"/>
        <v>84600000</v>
      </c>
    </row>
    <row r="7" spans="1:8" ht="15" x14ac:dyDescent="0.2">
      <c r="A7" s="9">
        <v>5</v>
      </c>
      <c r="B7" s="10" t="s">
        <v>11</v>
      </c>
      <c r="C7" s="10" t="str">
        <f t="shared" si="0"/>
        <v>22</v>
      </c>
      <c r="D7" s="10" t="str">
        <f t="shared" si="1"/>
        <v>05</v>
      </c>
      <c r="E7" s="11">
        <f t="shared" si="2"/>
        <v>39590</v>
      </c>
      <c r="F7" s="10" t="str">
        <f t="shared" si="3"/>
        <v>28</v>
      </c>
      <c r="G7" s="12">
        <v>4700000</v>
      </c>
      <c r="H7" s="12">
        <f t="shared" si="4"/>
        <v>131600000</v>
      </c>
    </row>
    <row r="8" spans="1:8" ht="15" x14ac:dyDescent="0.2">
      <c r="A8" s="9">
        <v>1</v>
      </c>
      <c r="B8" s="10" t="s">
        <v>7</v>
      </c>
      <c r="C8" s="10" t="str">
        <f t="shared" si="0"/>
        <v>25</v>
      </c>
      <c r="D8" s="10" t="str">
        <f t="shared" si="1"/>
        <v>02</v>
      </c>
      <c r="E8" s="11">
        <f t="shared" si="2"/>
        <v>39503</v>
      </c>
      <c r="F8" s="10" t="str">
        <f t="shared" si="3"/>
        <v>20</v>
      </c>
      <c r="G8" s="12">
        <v>7500000</v>
      </c>
      <c r="H8" s="12">
        <f t="shared" si="4"/>
        <v>150000000</v>
      </c>
    </row>
    <row r="9" spans="1:8" ht="15" x14ac:dyDescent="0.2">
      <c r="A9" s="9">
        <v>2</v>
      </c>
      <c r="B9" s="10" t="s">
        <v>8</v>
      </c>
      <c r="C9" s="10" t="str">
        <f t="shared" si="0"/>
        <v>25</v>
      </c>
      <c r="D9" s="10" t="str">
        <f t="shared" si="1"/>
        <v>02</v>
      </c>
      <c r="E9" s="11">
        <f t="shared" si="2"/>
        <v>39503</v>
      </c>
      <c r="F9" s="10" t="str">
        <f t="shared" si="3"/>
        <v>23</v>
      </c>
      <c r="G9" s="12">
        <v>7500000</v>
      </c>
      <c r="H9" s="12">
        <f t="shared" si="4"/>
        <v>172500000</v>
      </c>
    </row>
    <row r="10" spans="1:8" ht="15" x14ac:dyDescent="0.2">
      <c r="A10" s="9">
        <v>8</v>
      </c>
      <c r="B10" s="10" t="s">
        <v>14</v>
      </c>
      <c r="C10" s="10" t="str">
        <f t="shared" si="0"/>
        <v>26</v>
      </c>
      <c r="D10" s="10" t="str">
        <f t="shared" si="1"/>
        <v>05</v>
      </c>
      <c r="E10" s="11">
        <f t="shared" si="2"/>
        <v>39594</v>
      </c>
      <c r="F10" s="10" t="str">
        <f t="shared" si="3"/>
        <v>25</v>
      </c>
      <c r="G10" s="12">
        <v>1400000</v>
      </c>
      <c r="H10" s="12">
        <f t="shared" si="4"/>
        <v>35000000</v>
      </c>
    </row>
    <row r="17" spans="1:1" x14ac:dyDescent="0.2">
      <c r="A17" s="1" t="s">
        <v>38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/>
    </row>
    <row r="24" spans="1:1" x14ac:dyDescent="0.2">
      <c r="A24" s="1"/>
    </row>
  </sheetData>
  <sortState xmlns:xlrd2="http://schemas.microsoft.com/office/spreadsheetml/2017/richdata2" ref="A3:H10">
    <sortCondition ref="C3:C10"/>
    <sortCondition ref="H3:H10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D4" sqref="D4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7" customWidth="1"/>
    <col min="8" max="8" width="18.7109375" customWidth="1"/>
  </cols>
  <sheetData>
    <row r="1" spans="1:8" ht="24" customHeight="1" x14ac:dyDescent="0.25">
      <c r="A1" s="25" t="s">
        <v>60</v>
      </c>
      <c r="B1" s="25"/>
      <c r="C1" s="25"/>
      <c r="D1" s="25"/>
      <c r="E1" s="25"/>
      <c r="F1" s="25"/>
      <c r="G1" s="25"/>
      <c r="H1" s="25"/>
    </row>
    <row r="2" spans="1:8" ht="18" x14ac:dyDescent="0.25">
      <c r="A2" s="5"/>
      <c r="B2" s="5"/>
      <c r="C2" s="5"/>
      <c r="D2" s="5"/>
      <c r="E2" s="21" t="s">
        <v>28</v>
      </c>
      <c r="F2" s="21">
        <v>19100</v>
      </c>
      <c r="G2" s="5"/>
      <c r="H2" s="5"/>
    </row>
    <row r="3" spans="1:8" ht="27" customHeight="1" x14ac:dyDescent="0.2">
      <c r="A3" s="22" t="s">
        <v>16</v>
      </c>
      <c r="B3" s="22" t="s">
        <v>21</v>
      </c>
      <c r="C3" s="22" t="s">
        <v>22</v>
      </c>
      <c r="D3" s="22" t="s">
        <v>23</v>
      </c>
      <c r="E3" s="22" t="s">
        <v>26</v>
      </c>
      <c r="F3" s="22" t="s">
        <v>27</v>
      </c>
      <c r="G3" s="22" t="s">
        <v>24</v>
      </c>
      <c r="H3" s="22" t="s">
        <v>37</v>
      </c>
    </row>
    <row r="4" spans="1:8" x14ac:dyDescent="0.2">
      <c r="A4" s="23">
        <v>3</v>
      </c>
      <c r="B4" s="16" t="s">
        <v>31</v>
      </c>
      <c r="C4" s="15">
        <f>MID(B4,10,LEN(B4)-9)*1</f>
        <v>175</v>
      </c>
      <c r="D4" s="26">
        <f>DATE(MID(B4,4,2),MID(B4,6,2),1)</f>
        <v>34851</v>
      </c>
      <c r="E4" s="15">
        <f>MID(B4,2,2)*1</f>
        <v>18</v>
      </c>
      <c r="F4" s="17">
        <f>C4*E4*$F$2</f>
        <v>60165000</v>
      </c>
      <c r="G4" s="17">
        <f>15%*F4</f>
        <v>9024750</v>
      </c>
      <c r="H4" s="18">
        <f>F4+G4</f>
        <v>69189750</v>
      </c>
    </row>
    <row r="5" spans="1:8" x14ac:dyDescent="0.2">
      <c r="A5" s="23">
        <v>4</v>
      </c>
      <c r="B5" s="16" t="s">
        <v>32</v>
      </c>
      <c r="C5" s="15">
        <f>MID(B5,10,LEN(B5)-9)*1</f>
        <v>95</v>
      </c>
      <c r="D5" s="26">
        <f>DATE(MID(B5,4,2),MID(B5,6,2),1)</f>
        <v>34912</v>
      </c>
      <c r="E5" s="15">
        <f>MID(B5,2,2)*1</f>
        <v>27</v>
      </c>
      <c r="F5" s="17">
        <f>C5*E5*$F$2</f>
        <v>48991500</v>
      </c>
      <c r="G5" s="17">
        <f>15%*F5</f>
        <v>7348725</v>
      </c>
      <c r="H5" s="18">
        <f>F5+G5</f>
        <v>56340225</v>
      </c>
    </row>
    <row r="6" spans="1:8" x14ac:dyDescent="0.2">
      <c r="A6" s="23">
        <v>8</v>
      </c>
      <c r="B6" s="16" t="s">
        <v>36</v>
      </c>
      <c r="C6" s="15">
        <f>MID(B6,10,LEN(B6)-9)*1</f>
        <v>9</v>
      </c>
      <c r="D6" s="26">
        <f>DATE(MID(B6,4,2),MID(B6,6,2),1)</f>
        <v>35490</v>
      </c>
      <c r="E6" s="15">
        <f>MID(B6,2,2)*1</f>
        <v>16</v>
      </c>
      <c r="F6" s="17">
        <f>C6*E6*$F$2</f>
        <v>2750400</v>
      </c>
      <c r="G6" s="17">
        <f>15%*F6</f>
        <v>412560</v>
      </c>
      <c r="H6" s="18">
        <f>F6+G6</f>
        <v>3162960</v>
      </c>
    </row>
    <row r="7" spans="1:8" x14ac:dyDescent="0.2">
      <c r="A7" s="23">
        <v>7</v>
      </c>
      <c r="B7" s="16" t="s">
        <v>35</v>
      </c>
      <c r="C7" s="15">
        <f>MID(B7,10,LEN(B7)-9)*1</f>
        <v>156</v>
      </c>
      <c r="D7" s="26">
        <f>DATE(MID(B7,4,2),MID(B7,6,2),1)</f>
        <v>35490</v>
      </c>
      <c r="E7" s="15">
        <f>MID(B7,2,2)*1</f>
        <v>29</v>
      </c>
      <c r="F7" s="17">
        <f>C7*E7*$F$2</f>
        <v>86408400</v>
      </c>
      <c r="G7" s="17">
        <f>15%*F7</f>
        <v>12961260</v>
      </c>
      <c r="H7" s="18">
        <f>F7+G7</f>
        <v>99369660</v>
      </c>
    </row>
    <row r="8" spans="1:8" x14ac:dyDescent="0.2">
      <c r="A8" s="23">
        <v>2</v>
      </c>
      <c r="B8" s="16" t="s">
        <v>30</v>
      </c>
      <c r="C8" s="15">
        <f>MID(B8,10,LEN(B8)-9)*1</f>
        <v>80</v>
      </c>
      <c r="D8" s="26">
        <f>DATE(MID(B8,4,2),MID(B8,6,2),1)</f>
        <v>35855</v>
      </c>
      <c r="E8" s="15">
        <f>MID(B8,2,2)*1</f>
        <v>32</v>
      </c>
      <c r="F8" s="17">
        <f>C8*E8*$F$2</f>
        <v>48896000</v>
      </c>
      <c r="G8" s="17">
        <f>15%*F8</f>
        <v>7334400</v>
      </c>
      <c r="H8" s="18">
        <f>F8+G8</f>
        <v>56230400</v>
      </c>
    </row>
    <row r="9" spans="1:8" x14ac:dyDescent="0.2">
      <c r="A9" s="23">
        <v>1</v>
      </c>
      <c r="B9" s="16" t="s">
        <v>29</v>
      </c>
      <c r="C9" s="15">
        <f>MID(B9,10,LEN(B9)-9)*1</f>
        <v>150</v>
      </c>
      <c r="D9" s="26">
        <f>DATE(MID(B9,4,2),MID(B9,6,2),1)</f>
        <v>35855</v>
      </c>
      <c r="E9" s="15">
        <f>MID(B9,2,2)*1</f>
        <v>21</v>
      </c>
      <c r="F9" s="17">
        <f>C9*E9*$F$2</f>
        <v>60165000</v>
      </c>
      <c r="G9" s="17">
        <f>15%*F9</f>
        <v>9024750</v>
      </c>
      <c r="H9" s="18">
        <f>F9+G9</f>
        <v>69189750</v>
      </c>
    </row>
    <row r="10" spans="1:8" x14ac:dyDescent="0.2">
      <c r="A10" s="23">
        <v>6</v>
      </c>
      <c r="B10" s="16" t="s">
        <v>34</v>
      </c>
      <c r="C10" s="15">
        <f>MID(B10,10,LEN(B10)-9)*1</f>
        <v>89</v>
      </c>
      <c r="D10" s="26">
        <f>DATE(MID(B10,4,2),MID(B10,6,2),1)</f>
        <v>36312</v>
      </c>
      <c r="E10" s="15">
        <f>MID(B10,2,2)*1</f>
        <v>37</v>
      </c>
      <c r="F10" s="17">
        <f>C10*E10*$F$2</f>
        <v>62896300</v>
      </c>
      <c r="G10" s="17">
        <f>15%*F10</f>
        <v>9434445</v>
      </c>
      <c r="H10" s="18">
        <f>F10+G10</f>
        <v>72330745</v>
      </c>
    </row>
    <row r="11" spans="1:8" x14ac:dyDescent="0.2">
      <c r="A11" s="23">
        <v>5</v>
      </c>
      <c r="B11" s="16" t="s">
        <v>33</v>
      </c>
      <c r="C11" s="15">
        <f>MID(B11,10,LEN(B11)-9)*1</f>
        <v>123</v>
      </c>
      <c r="D11" s="26">
        <f>DATE(MID(B11,4,2),MID(B11,6,2),1)</f>
        <v>36312</v>
      </c>
      <c r="E11" s="15">
        <f>MID(B11,2,2)*1</f>
        <v>43</v>
      </c>
      <c r="F11" s="17">
        <f>C11*E11*$F$2</f>
        <v>101019900</v>
      </c>
      <c r="G11" s="17">
        <f>15%*F11</f>
        <v>15152985</v>
      </c>
      <c r="H11" s="18">
        <f>F11+G11</f>
        <v>116172885</v>
      </c>
    </row>
    <row r="12" spans="1:8" x14ac:dyDescent="0.2">
      <c r="A12" s="2"/>
      <c r="B12" s="3"/>
      <c r="C12" s="4"/>
      <c r="D12" s="2"/>
      <c r="E12" s="19" t="s">
        <v>25</v>
      </c>
      <c r="F12" s="20">
        <f>SUM(F4:F11)</f>
        <v>471292500</v>
      </c>
      <c r="G12" s="17">
        <f>SUM(G4:G11)</f>
        <v>70693875</v>
      </c>
      <c r="H12" s="2"/>
    </row>
    <row r="17" spans="1:1" x14ac:dyDescent="0.2">
      <c r="A17" s="1" t="s">
        <v>38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39</v>
      </c>
    </row>
  </sheetData>
  <sortState xmlns:xlrd2="http://schemas.microsoft.com/office/spreadsheetml/2017/richdata2" ref="A4:H11">
    <sortCondition ref="D4:D11"/>
    <sortCondition ref="H4:H11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tabSelected="1" workbookViewId="0">
      <selection activeCell="E14" sqref="E14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1.140625" customWidth="1"/>
    <col min="7" max="7" width="10.28515625" bestFit="1" customWidth="1"/>
    <col min="8" max="8" width="9.5703125" bestFit="1" customWidth="1"/>
  </cols>
  <sheetData>
    <row r="1" spans="1:8" ht="21.75" customHeight="1" x14ac:dyDescent="0.2">
      <c r="A1" s="27" t="s">
        <v>58</v>
      </c>
      <c r="B1" s="27"/>
      <c r="C1" s="27"/>
      <c r="D1" s="27"/>
      <c r="E1" s="27"/>
      <c r="F1" s="27"/>
      <c r="G1" s="27"/>
      <c r="H1" s="27"/>
    </row>
    <row r="2" spans="1:8" x14ac:dyDescent="0.2">
      <c r="A2" s="28"/>
      <c r="B2" s="28"/>
      <c r="C2" s="28"/>
      <c r="D2" s="28"/>
      <c r="E2" s="28"/>
      <c r="F2" s="28"/>
      <c r="G2" s="28"/>
      <c r="H2" s="28"/>
    </row>
    <row r="3" spans="1:8" x14ac:dyDescent="0.2">
      <c r="A3" s="31" t="s">
        <v>16</v>
      </c>
      <c r="B3" s="31" t="s">
        <v>42</v>
      </c>
      <c r="C3" s="31" t="s">
        <v>43</v>
      </c>
      <c r="D3" s="31" t="s">
        <v>44</v>
      </c>
      <c r="E3" s="31" t="s">
        <v>57</v>
      </c>
      <c r="F3" s="31" t="s">
        <v>45</v>
      </c>
      <c r="G3" s="31" t="s">
        <v>46</v>
      </c>
      <c r="H3" s="31" t="s">
        <v>5</v>
      </c>
    </row>
    <row r="4" spans="1:8" x14ac:dyDescent="0.2">
      <c r="A4" s="9">
        <v>5</v>
      </c>
      <c r="B4" s="28" t="s">
        <v>50</v>
      </c>
      <c r="C4" s="29">
        <v>0.18055555555555555</v>
      </c>
      <c r="D4" s="29">
        <v>0.21180555555555555</v>
      </c>
      <c r="E4" s="30">
        <f>HOUR(D4-C4)*60+MINUTE(D4-C4)</f>
        <v>45</v>
      </c>
      <c r="F4" s="30">
        <f>INT(E4/3)</f>
        <v>15</v>
      </c>
      <c r="G4" s="28">
        <f>MOD(E4,3)</f>
        <v>0</v>
      </c>
      <c r="H4" s="28"/>
    </row>
    <row r="5" spans="1:8" x14ac:dyDescent="0.2">
      <c r="A5" s="9">
        <v>1</v>
      </c>
      <c r="B5" s="28" t="s">
        <v>47</v>
      </c>
      <c r="C5" s="29">
        <v>0.42499999999999999</v>
      </c>
      <c r="D5" s="29">
        <v>0.46180555555555558</v>
      </c>
      <c r="E5" s="30">
        <f>HOUR(D5-C5)*60+MINUTE(D5-C5)</f>
        <v>53</v>
      </c>
      <c r="F5" s="30">
        <f>INT(E5/3)</f>
        <v>17</v>
      </c>
      <c r="G5" s="28">
        <f>MOD(E5,3)</f>
        <v>2</v>
      </c>
      <c r="H5" s="28"/>
    </row>
    <row r="6" spans="1:8" x14ac:dyDescent="0.2">
      <c r="A6" s="9">
        <v>6</v>
      </c>
      <c r="B6" s="28" t="s">
        <v>51</v>
      </c>
      <c r="C6" s="29">
        <v>5.2083333333333336E-2</v>
      </c>
      <c r="D6" s="29">
        <v>9.0277777777777776E-2</v>
      </c>
      <c r="E6" s="30">
        <f>HOUR(D6-C6)*60+MINUTE(D6-C6)</f>
        <v>55</v>
      </c>
      <c r="F6" s="30">
        <f>INT(E6/3)</f>
        <v>18</v>
      </c>
      <c r="G6" s="28">
        <f>MOD(E6,3)</f>
        <v>1</v>
      </c>
      <c r="H6" s="28"/>
    </row>
    <row r="7" spans="1:8" x14ac:dyDescent="0.2">
      <c r="A7" s="9">
        <v>2</v>
      </c>
      <c r="B7" s="28" t="s">
        <v>48</v>
      </c>
      <c r="C7" s="29">
        <v>0.34027777777777773</v>
      </c>
      <c r="D7" s="29">
        <v>0.38194444444444442</v>
      </c>
      <c r="E7" s="30">
        <f>HOUR(D7-C7)*60+MINUTE(D7-C7)</f>
        <v>60</v>
      </c>
      <c r="F7" s="30">
        <f>INT(E7/3)</f>
        <v>20</v>
      </c>
      <c r="G7" s="28">
        <f>MOD(E7,3)</f>
        <v>0</v>
      </c>
      <c r="H7" s="28"/>
    </row>
    <row r="8" spans="1:8" x14ac:dyDescent="0.2">
      <c r="A8" s="9">
        <v>7</v>
      </c>
      <c r="B8" s="28" t="s">
        <v>52</v>
      </c>
      <c r="C8" s="29">
        <v>0.50208333333333333</v>
      </c>
      <c r="D8" s="29">
        <v>0.54861111111111105</v>
      </c>
      <c r="E8" s="30">
        <f>HOUR(D8-C8)*60+MINUTE(D8-C8)</f>
        <v>67</v>
      </c>
      <c r="F8" s="30">
        <f>INT(E8/3)</f>
        <v>22</v>
      </c>
      <c r="G8" s="28">
        <f>MOD(E8,3)</f>
        <v>1</v>
      </c>
      <c r="H8" s="28"/>
    </row>
    <row r="9" spans="1:8" x14ac:dyDescent="0.2">
      <c r="A9" s="9">
        <v>4</v>
      </c>
      <c r="B9" s="28" t="s">
        <v>41</v>
      </c>
      <c r="C9" s="29">
        <v>0.22222222222222221</v>
      </c>
      <c r="D9" s="29">
        <v>0.29166666666666669</v>
      </c>
      <c r="E9" s="30">
        <f>HOUR(D9-C9)*60+MINUTE(D9-C9)</f>
        <v>100</v>
      </c>
      <c r="F9" s="30">
        <f>INT(E9/3)</f>
        <v>33</v>
      </c>
      <c r="G9" s="28">
        <f>MOD(E9,3)</f>
        <v>1</v>
      </c>
      <c r="H9" s="28"/>
    </row>
    <row r="10" spans="1:8" x14ac:dyDescent="0.2">
      <c r="A10" s="9">
        <v>8</v>
      </c>
      <c r="B10" s="28" t="s">
        <v>53</v>
      </c>
      <c r="C10" s="29">
        <v>0.41666666666666669</v>
      </c>
      <c r="D10" s="29">
        <v>0.5</v>
      </c>
      <c r="E10" s="30">
        <f>HOUR(D10-C10)*60+MINUTE(D10-C10)</f>
        <v>120</v>
      </c>
      <c r="F10" s="30">
        <f>INT(E10/3)</f>
        <v>40</v>
      </c>
      <c r="G10" s="28">
        <f>MOD(E10,3)</f>
        <v>0</v>
      </c>
      <c r="H10" s="28"/>
    </row>
    <row r="11" spans="1:8" x14ac:dyDescent="0.2">
      <c r="A11" s="9">
        <v>3</v>
      </c>
      <c r="B11" s="28" t="s">
        <v>49</v>
      </c>
      <c r="C11" s="29">
        <v>0.30208333333333331</v>
      </c>
      <c r="D11" s="29">
        <v>0.3888888888888889</v>
      </c>
      <c r="E11" s="30">
        <f>HOUR(D11-C11)*60+MINUTE(D11-C11)</f>
        <v>125</v>
      </c>
      <c r="F11" s="30">
        <f>INT(E11/3)</f>
        <v>41</v>
      </c>
      <c r="G11" s="28">
        <f>MOD(E11,3)</f>
        <v>2</v>
      </c>
      <c r="H11" s="28"/>
    </row>
    <row r="12" spans="1:8" x14ac:dyDescent="0.2">
      <c r="B12" s="6"/>
      <c r="C12" s="6"/>
      <c r="D12" s="6"/>
      <c r="E12" s="6"/>
      <c r="F12" s="6"/>
      <c r="G12" s="6"/>
      <c r="H12" s="6"/>
    </row>
    <row r="13" spans="1:8" ht="15" x14ac:dyDescent="0.25">
      <c r="B13" s="7" t="s">
        <v>54</v>
      </c>
      <c r="C13" s="8">
        <f>SUM(F4:F11)</f>
        <v>206</v>
      </c>
      <c r="D13" s="6"/>
      <c r="E13" s="6"/>
      <c r="F13" s="6"/>
      <c r="G13" s="6"/>
      <c r="H13" s="6"/>
    </row>
    <row r="14" spans="1:8" ht="15" x14ac:dyDescent="0.25">
      <c r="B14" s="7" t="s">
        <v>55</v>
      </c>
      <c r="C14" s="8"/>
      <c r="D14" s="6"/>
      <c r="E14" s="6"/>
      <c r="F14" s="6"/>
      <c r="G14" s="6"/>
      <c r="H14" s="6"/>
    </row>
    <row r="15" spans="1:8" ht="15" x14ac:dyDescent="0.25">
      <c r="B15" s="7" t="s">
        <v>56</v>
      </c>
      <c r="C15" s="8">
        <f>COUNT(A4:A11)</f>
        <v>8</v>
      </c>
      <c r="D15" s="6"/>
      <c r="E15" s="6"/>
      <c r="F15" s="6"/>
      <c r="G15" s="6"/>
      <c r="H15" s="6"/>
    </row>
    <row r="18" spans="1:1" x14ac:dyDescent="0.2">
      <c r="A18" s="1" t="s">
        <v>40</v>
      </c>
    </row>
    <row r="19" spans="1:1" x14ac:dyDescent="0.2">
      <c r="A19" s="1" t="s">
        <v>17</v>
      </c>
    </row>
    <row r="20" spans="1:1" x14ac:dyDescent="0.2">
      <c r="A20" s="1" t="s">
        <v>18</v>
      </c>
    </row>
    <row r="21" spans="1:1" x14ac:dyDescent="0.2">
      <c r="A21" s="1" t="s">
        <v>19</v>
      </c>
    </row>
    <row r="22" spans="1:1" x14ac:dyDescent="0.2">
      <c r="A22" s="1" t="s">
        <v>59</v>
      </c>
    </row>
  </sheetData>
  <sortState xmlns:xlrd2="http://schemas.microsoft.com/office/spreadsheetml/2017/richdata2" ref="A4:H11">
    <sortCondition ref="F4:F11"/>
  </sortState>
  <mergeCells count="1">
    <mergeCell ref="A1:H1"/>
  </mergeCells>
  <phoneticPr fontId="18" type="noConversion"/>
  <pageMargins left="0.7" right="0.7" top="0.75" bottom="0.75" header="0.3" footer="0.3"/>
  <pageSetup orientation="portrait" horizontalDpi="3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04</cp:lastModifiedBy>
  <dcterms:created xsi:type="dcterms:W3CDTF">1996-10-14T23:33:28Z</dcterms:created>
  <dcterms:modified xsi:type="dcterms:W3CDTF">2023-10-14T01:54:33Z</dcterms:modified>
</cp:coreProperties>
</file>