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0490" windowHeight="7800" activeTab="1"/>
  </bookViews>
  <sheets>
    <sheet name="Bai 01" sheetId="1" r:id="rId1"/>
    <sheet name="Bai 02" sheetId="2" r:id="rId2"/>
    <sheet name="Bai 03" sheetId="4" r:id="rId3"/>
  </sheets>
  <definedNames>
    <definedName name="_xlnm._FilterDatabase" localSheetId="0" hidden="1">'Bai 01'!$A$2:$H$2</definedName>
    <definedName name="_xlnm._FilterDatabase" localSheetId="1" hidden="1">'Bai 02'!$A$1:$H$12</definedName>
  </definedNames>
  <calcPr calcId="162913"/>
</workbook>
</file>

<file path=xl/calcChain.xml><?xml version="1.0" encoding="utf-8"?>
<calcChain xmlns="http://schemas.openxmlformats.org/spreadsheetml/2006/main">
  <c r="D15" i="4" l="1"/>
  <c r="D14" i="4"/>
  <c r="D13" i="4"/>
  <c r="G11" i="4"/>
  <c r="G4" i="4"/>
  <c r="G8" i="4"/>
  <c r="G5" i="4"/>
  <c r="F11" i="4"/>
  <c r="H11" i="4" s="1"/>
  <c r="F4" i="4"/>
  <c r="H4" i="4" s="1"/>
  <c r="F8" i="4"/>
  <c r="H8" i="4" s="1"/>
  <c r="F5" i="4"/>
  <c r="H5" i="4" s="1"/>
  <c r="E5" i="4"/>
  <c r="E7" i="4"/>
  <c r="G7" i="4" s="1"/>
  <c r="E11" i="4"/>
  <c r="E9" i="4"/>
  <c r="G9" i="4" s="1"/>
  <c r="E4" i="4"/>
  <c r="E6" i="4"/>
  <c r="G6" i="4" s="1"/>
  <c r="E8" i="4"/>
  <c r="E10" i="4"/>
  <c r="G10" i="4" s="1"/>
  <c r="C6" i="2"/>
  <c r="G4" i="2"/>
  <c r="H4" i="2" s="1"/>
  <c r="G11" i="2"/>
  <c r="H11" i="2" s="1"/>
  <c r="G7" i="2"/>
  <c r="H7" i="2" s="1"/>
  <c r="F6" i="2"/>
  <c r="F8" i="2"/>
  <c r="F4" i="2"/>
  <c r="F5" i="2"/>
  <c r="F12" i="2" s="1"/>
  <c r="F11" i="2"/>
  <c r="F10" i="2"/>
  <c r="F7" i="2"/>
  <c r="F9" i="2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C4" i="2"/>
  <c r="C5" i="2"/>
  <c r="C11" i="2"/>
  <c r="C10" i="2"/>
  <c r="C7" i="2"/>
  <c r="C9" i="2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E4" i="1"/>
  <c r="E7" i="1"/>
  <c r="E6" i="1"/>
  <c r="E10" i="1"/>
  <c r="E8" i="1"/>
  <c r="F10" i="4" l="1"/>
  <c r="H10" i="4" s="1"/>
  <c r="F6" i="4"/>
  <c r="H6" i="4" s="1"/>
  <c r="F9" i="4"/>
  <c r="H9" i="4" s="1"/>
  <c r="F7" i="4"/>
  <c r="H7" i="4" s="1"/>
  <c r="H9" i="2"/>
  <c r="G9" i="2"/>
  <c r="G10" i="2"/>
  <c r="H10" i="2" s="1"/>
  <c r="G5" i="2"/>
  <c r="G8" i="2"/>
  <c r="H8" i="2" s="1"/>
  <c r="H5" i="2"/>
  <c r="G6" i="2"/>
  <c r="G12" i="2" s="1"/>
  <c r="E3" i="1"/>
  <c r="E5" i="1"/>
  <c r="E9" i="1"/>
  <c r="H6" i="2" l="1"/>
  <c r="H12" i="2" s="1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4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<sst xmlns="http://schemas.openxmlformats.org/spreadsheetml/2006/main" count="71" uniqueCount="61">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</sst>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0"/>
    <numFmt numFmtId="169" formatCode="yyyy/mm"/>
    <numFmt numFmtId="170" formatCode="\1#,000"/>
  </numFmts>
  <fonts count="23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theme="3" tint="0.39997558519241921"/>
      <name val="Arial"/>
      <family val="2"/>
    </font>
    <font>
      <b/>
      <sz val="12"/>
      <color theme="3" tint="0.39997558519241921"/>
      <name val="Arial"/>
      <family val="2"/>
    </font>
    <font>
      <b/>
      <sz val="10"/>
      <color theme="3" tint="0.39997558519241921"/>
      <name val="Tahoma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7" fillId="0" borderId="0" xfId="0" applyFont="1" applyBorder="1" applyAlignment="1">
      <alignment wrapText="1"/>
    </xf>
    <xf numFmtId="0" fontId="0" fillId="0" borderId="0" xfId="0" applyProtection="1">
      <protection locked="0"/>
    </xf>
    <xf numFmtId="0" fontId="17" fillId="2" borderId="1" xfId="0" applyFont="1" applyFill="1" applyBorder="1" applyProtection="1">
      <protection locked="0"/>
    </xf>
    <xf numFmtId="0" fontId="15" fillId="0" borderId="1" xfId="0" applyFont="1" applyBorder="1" applyProtection="1">
      <protection locked="0"/>
    </xf>
    <xf numFmtId="0" fontId="0" fillId="0" borderId="1" xfId="0" applyBorder="1"/>
    <xf numFmtId="0" fontId="1" fillId="0" borderId="1" xfId="0" applyNumberFormat="1" applyFont="1" applyBorder="1" applyAlignment="1">
      <alignment horizontal="center" vertical="center"/>
    </xf>
    <xf numFmtId="0" fontId="19" fillId="3" borderId="1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/>
    <xf numFmtId="0" fontId="2" fillId="0" borderId="1" xfId="0" applyNumberFormat="1" applyFont="1" applyBorder="1" applyAlignment="1"/>
    <xf numFmtId="168" fontId="2" fillId="0" borderId="1" xfId="0" applyNumberFormat="1" applyFont="1" applyBorder="1" applyAlignment="1"/>
    <xf numFmtId="170" fontId="8" fillId="0" borderId="0" xfId="0" applyNumberFormat="1" applyFont="1" applyBorder="1" applyAlignment="1">
      <alignment horizontal="center" wrapText="1"/>
    </xf>
    <xf numFmtId="170" fontId="7" fillId="0" borderId="0" xfId="0" applyNumberFormat="1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169" fontId="8" fillId="0" borderId="1" xfId="0" applyNumberFormat="1" applyFont="1" applyBorder="1" applyAlignment="1">
      <alignment horizontal="center" wrapText="1"/>
    </xf>
    <xf numFmtId="170" fontId="8" fillId="0" borderId="1" xfId="0" applyNumberFormat="1" applyFont="1" applyBorder="1" applyAlignment="1">
      <alignment horizontal="center" wrapText="1"/>
    </xf>
    <xf numFmtId="170" fontId="0" fillId="0" borderId="1" xfId="0" applyNumberFormat="1" applyBorder="1"/>
    <xf numFmtId="0" fontId="21" fillId="3" borderId="1" xfId="0" applyFont="1" applyFill="1" applyBorder="1" applyAlignment="1">
      <alignment horizontal="center" wrapText="1"/>
    </xf>
    <xf numFmtId="20" fontId="0" fillId="0" borderId="1" xfId="0" applyNumberFormat="1" applyBorder="1" applyProtection="1">
      <protection locked="0"/>
    </xf>
    <xf numFmtId="0" fontId="0" fillId="0" borderId="1" xfId="0" applyNumberFormat="1" applyBorder="1"/>
    <xf numFmtId="0" fontId="19" fillId="3" borderId="1" xfId="0" applyFont="1" applyFill="1" applyBorder="1"/>
    <xf numFmtId="0" fontId="22" fillId="0" borderId="1" xfId="0" applyFont="1" applyBorder="1" applyAlignment="1">
      <alignment horizontal="center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L13" sqref="L1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</row>
    <row r="2" spans="1:8" ht="21.75" customHeight="1" x14ac:dyDescent="0.2">
      <c r="A2" s="11" t="s">
        <v>16</v>
      </c>
      <c r="B2" s="12" t="s">
        <v>1</v>
      </c>
      <c r="C2" s="12" t="s">
        <v>2</v>
      </c>
      <c r="D2" s="12" t="s">
        <v>6</v>
      </c>
      <c r="E2" s="12" t="s">
        <v>15</v>
      </c>
      <c r="F2" s="12" t="s">
        <v>3</v>
      </c>
      <c r="G2" s="12" t="s">
        <v>4</v>
      </c>
      <c r="H2" s="12" t="s">
        <v>5</v>
      </c>
    </row>
    <row r="3" spans="1:8" ht="15" x14ac:dyDescent="0.2">
      <c r="A3" s="13">
        <v>7</v>
      </c>
      <c r="B3" s="14" t="s">
        <v>13</v>
      </c>
      <c r="C3" s="14">
        <f>MID(B3,5,2)*1</f>
        <v>1</v>
      </c>
      <c r="D3" s="15">
        <f>RIGHT(B3,2)*1</f>
        <v>3</v>
      </c>
      <c r="E3" s="14">
        <f>DATE(2008,D3,C3)</f>
        <v>39508</v>
      </c>
      <c r="F3" s="14">
        <f>MID(B3,3,2)*1</f>
        <v>30</v>
      </c>
      <c r="G3" s="14">
        <v>1400000</v>
      </c>
      <c r="H3" s="14">
        <f>F3*G3</f>
        <v>42000000</v>
      </c>
    </row>
    <row r="4" spans="1:8" ht="15" x14ac:dyDescent="0.2">
      <c r="A4" s="13">
        <v>3</v>
      </c>
      <c r="B4" s="14" t="s">
        <v>9</v>
      </c>
      <c r="C4" s="14">
        <f>MID(B4,5,2)*1</f>
        <v>12</v>
      </c>
      <c r="D4" s="15">
        <f>RIGHT(B4,2)*1</f>
        <v>4</v>
      </c>
      <c r="E4" s="14">
        <f>DATE(2008,D4,C4)</f>
        <v>39550</v>
      </c>
      <c r="F4" s="14">
        <f>MID(B4,3,2)*1</f>
        <v>24</v>
      </c>
      <c r="G4" s="14">
        <v>5500000</v>
      </c>
      <c r="H4" s="14">
        <f>F4*G4</f>
        <v>132000000</v>
      </c>
    </row>
    <row r="5" spans="1:8" ht="15" x14ac:dyDescent="0.2">
      <c r="A5" s="13">
        <v>4</v>
      </c>
      <c r="B5" s="14" t="s">
        <v>10</v>
      </c>
      <c r="C5" s="14">
        <f>MID(B5,5,2)*1</f>
        <v>15</v>
      </c>
      <c r="D5" s="15">
        <f>RIGHT(B5,2)*1</f>
        <v>2</v>
      </c>
      <c r="E5" s="14">
        <f>DATE(2008,D5,C5)</f>
        <v>39493</v>
      </c>
      <c r="F5" s="14">
        <f>MID(B5,3,2)*1</f>
        <v>15</v>
      </c>
      <c r="G5" s="14">
        <v>5500000</v>
      </c>
      <c r="H5" s="14">
        <f>F5*G5</f>
        <v>82500000</v>
      </c>
    </row>
    <row r="6" spans="1:8" ht="15" x14ac:dyDescent="0.2">
      <c r="A6" s="13">
        <v>6</v>
      </c>
      <c r="B6" s="14" t="s">
        <v>12</v>
      </c>
      <c r="C6" s="14">
        <f>MID(B6,5,2)*1</f>
        <v>15</v>
      </c>
      <c r="D6" s="15">
        <f>RIGHT(B6,2)*1</f>
        <v>3</v>
      </c>
      <c r="E6" s="14">
        <f>DATE(2008,D6,C6)</f>
        <v>39522</v>
      </c>
      <c r="F6" s="14">
        <f>MID(B6,3,2)*1</f>
        <v>18</v>
      </c>
      <c r="G6" s="14">
        <v>4700000</v>
      </c>
      <c r="H6" s="14">
        <f>F6*G6</f>
        <v>84600000</v>
      </c>
    </row>
    <row r="7" spans="1:8" ht="15" x14ac:dyDescent="0.2">
      <c r="A7" s="13">
        <v>5</v>
      </c>
      <c r="B7" s="14" t="s">
        <v>11</v>
      </c>
      <c r="C7" s="14">
        <f>MID(B7,5,2)*1</f>
        <v>22</v>
      </c>
      <c r="D7" s="15">
        <f>RIGHT(B7,2)*1</f>
        <v>5</v>
      </c>
      <c r="E7" s="14">
        <f>DATE(2008,D7,C7)</f>
        <v>39590</v>
      </c>
      <c r="F7" s="14">
        <f>MID(B7,3,2)*1</f>
        <v>28</v>
      </c>
      <c r="G7" s="14">
        <v>4700000</v>
      </c>
      <c r="H7" s="14">
        <f>F7*G7</f>
        <v>131600000</v>
      </c>
    </row>
    <row r="8" spans="1:8" ht="15" x14ac:dyDescent="0.2">
      <c r="A8" s="13">
        <v>1</v>
      </c>
      <c r="B8" s="14" t="s">
        <v>7</v>
      </c>
      <c r="C8" s="14">
        <f>MID(B8,5,2)*1</f>
        <v>25</v>
      </c>
      <c r="D8" s="15">
        <f>RIGHT(B8,2)*1</f>
        <v>2</v>
      </c>
      <c r="E8" s="14">
        <f>DATE(2008,D8,C8)</f>
        <v>39503</v>
      </c>
      <c r="F8" s="14">
        <f>MID(B8,3,2)*1</f>
        <v>20</v>
      </c>
      <c r="G8" s="14">
        <v>7500000</v>
      </c>
      <c r="H8" s="14">
        <f>F8*G8</f>
        <v>150000000</v>
      </c>
    </row>
    <row r="9" spans="1:8" ht="15" x14ac:dyDescent="0.2">
      <c r="A9" s="13">
        <v>2</v>
      </c>
      <c r="B9" s="14" t="s">
        <v>8</v>
      </c>
      <c r="C9" s="14">
        <f>MID(B9,5,2)*1</f>
        <v>25</v>
      </c>
      <c r="D9" s="15">
        <f>RIGHT(B9,2)*1</f>
        <v>2</v>
      </c>
      <c r="E9" s="14">
        <f>DATE(2008,D9,C9)</f>
        <v>39503</v>
      </c>
      <c r="F9" s="14">
        <f>MID(B9,3,2)*1</f>
        <v>23</v>
      </c>
      <c r="G9" s="14">
        <v>7500000</v>
      </c>
      <c r="H9" s="14">
        <f>F9*G9</f>
        <v>172500000</v>
      </c>
    </row>
    <row r="10" spans="1:8" ht="15" x14ac:dyDescent="0.2">
      <c r="A10" s="13">
        <v>8</v>
      </c>
      <c r="B10" s="14" t="s">
        <v>14</v>
      </c>
      <c r="C10" s="14">
        <f>MID(B10,5,2)*1</f>
        <v>26</v>
      </c>
      <c r="D10" s="15">
        <f>RIGHT(B10,2)*1</f>
        <v>5</v>
      </c>
      <c r="E10" s="14">
        <f>DATE(2008,D10,C10)</f>
        <v>39594</v>
      </c>
      <c r="F10" s="14">
        <f>MID(B10,3,2)*1</f>
        <v>25</v>
      </c>
      <c r="G10" s="14">
        <v>1400000</v>
      </c>
      <c r="H10" s="14">
        <f>F10*G10</f>
        <v>35000000</v>
      </c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sortState ref="A3:H10">
    <sortCondition ref="C3:C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zoomScale="130" zoomScaleNormal="130" workbookViewId="0">
      <selection activeCell="H15" sqref="H15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6.140625" customWidth="1"/>
    <col min="4" max="4" width="12" customWidth="1"/>
    <col min="5" max="5" width="15.7109375" customWidth="1"/>
    <col min="6" max="6" width="22.7109375" customWidth="1"/>
    <col min="7" max="7" width="17.140625" customWidth="1"/>
    <col min="8" max="8" width="15.28515625" customWidth="1"/>
  </cols>
  <sheetData>
    <row r="1" spans="1:8" ht="24" customHeight="1" x14ac:dyDescent="0.25">
      <c r="A1" s="18" t="s">
        <v>60</v>
      </c>
      <c r="B1" s="18"/>
      <c r="C1" s="18"/>
      <c r="D1" s="18"/>
      <c r="E1" s="18"/>
      <c r="F1" s="18"/>
      <c r="G1" s="18"/>
      <c r="H1" s="18"/>
    </row>
    <row r="2" spans="1:8" ht="18" x14ac:dyDescent="0.25">
      <c r="A2" s="19"/>
      <c r="B2" s="19"/>
      <c r="C2" s="19"/>
      <c r="D2" s="19"/>
      <c r="E2" s="20" t="s">
        <v>28</v>
      </c>
      <c r="F2" s="20">
        <v>19100</v>
      </c>
      <c r="G2" s="19"/>
      <c r="H2" s="19"/>
    </row>
    <row r="3" spans="1:8" ht="27" customHeight="1" x14ac:dyDescent="0.2">
      <c r="A3" s="26" t="s">
        <v>16</v>
      </c>
      <c r="B3" s="26" t="s">
        <v>21</v>
      </c>
      <c r="C3" s="26" t="s">
        <v>22</v>
      </c>
      <c r="D3" s="26" t="s">
        <v>23</v>
      </c>
      <c r="E3" s="26" t="s">
        <v>26</v>
      </c>
      <c r="F3" s="26" t="s">
        <v>27</v>
      </c>
      <c r="G3" s="26" t="s">
        <v>24</v>
      </c>
      <c r="H3" s="26" t="s">
        <v>37</v>
      </c>
    </row>
    <row r="4" spans="1:8" x14ac:dyDescent="0.2">
      <c r="A4" s="21">
        <v>3</v>
      </c>
      <c r="B4" s="22" t="s">
        <v>31</v>
      </c>
      <c r="C4" s="21" t="str">
        <f>MID(B4,10,LEN(B4)-9)</f>
        <v>175</v>
      </c>
      <c r="D4" s="23">
        <f>DATE(MID(B4,4,2),MID(B4,6,2),1)</f>
        <v>34851</v>
      </c>
      <c r="E4" s="21">
        <f>MID(B4,2,2)*1</f>
        <v>18</v>
      </c>
      <c r="F4" s="24">
        <f>C4*E4*$F$2</f>
        <v>60165000</v>
      </c>
      <c r="G4" s="24">
        <f>15%*F4</f>
        <v>9024750</v>
      </c>
      <c r="H4" s="25">
        <f>F4+G4</f>
        <v>69189750</v>
      </c>
    </row>
    <row r="5" spans="1:8" x14ac:dyDescent="0.2">
      <c r="A5" s="21">
        <v>4</v>
      </c>
      <c r="B5" s="22" t="s">
        <v>32</v>
      </c>
      <c r="C5" s="21" t="str">
        <f>MID(B5,10,LEN(B5)-9)</f>
        <v>95</v>
      </c>
      <c r="D5" s="23">
        <f>DATE(MID(B5,4,2),MID(B5,6,2),1)</f>
        <v>34912</v>
      </c>
      <c r="E5" s="21">
        <f>MID(B5,2,2)*1</f>
        <v>27</v>
      </c>
      <c r="F5" s="24">
        <f>C5*E5*$F$2</f>
        <v>48991500</v>
      </c>
      <c r="G5" s="24">
        <f>15%*F5</f>
        <v>7348725</v>
      </c>
      <c r="H5" s="25">
        <f>F5+G5</f>
        <v>56340225</v>
      </c>
    </row>
    <row r="6" spans="1:8" x14ac:dyDescent="0.2">
      <c r="A6" s="21">
        <v>8</v>
      </c>
      <c r="B6" s="22" t="s">
        <v>36</v>
      </c>
      <c r="C6" s="21" t="str">
        <f>MID(B6,10,LEN(B6)-9)</f>
        <v>9</v>
      </c>
      <c r="D6" s="23">
        <f>DATE(MID(B6,4,2),MID(B6,6,2),1)</f>
        <v>35490</v>
      </c>
      <c r="E6" s="21">
        <f>MID(B6,2,2)*1</f>
        <v>16</v>
      </c>
      <c r="F6" s="24">
        <f>C6*E6*$F$2</f>
        <v>2750400</v>
      </c>
      <c r="G6" s="24">
        <f>15%*F6</f>
        <v>412560</v>
      </c>
      <c r="H6" s="25">
        <f>F6+G6</f>
        <v>3162960</v>
      </c>
    </row>
    <row r="7" spans="1:8" x14ac:dyDescent="0.2">
      <c r="A7" s="21">
        <v>7</v>
      </c>
      <c r="B7" s="22" t="s">
        <v>35</v>
      </c>
      <c r="C7" s="21" t="str">
        <f>MID(B7,10,LEN(B7)-9)</f>
        <v>156</v>
      </c>
      <c r="D7" s="23">
        <f>DATE(MID(B7,4,2),MID(B7,6,2),1)</f>
        <v>35490</v>
      </c>
      <c r="E7" s="21">
        <f>MID(B7,2,2)*1</f>
        <v>29</v>
      </c>
      <c r="F7" s="24">
        <f>C7*E7*$F$2</f>
        <v>86408400</v>
      </c>
      <c r="G7" s="24">
        <f>15%*F7</f>
        <v>12961260</v>
      </c>
      <c r="H7" s="25">
        <f>F7+G7</f>
        <v>99369660</v>
      </c>
    </row>
    <row r="8" spans="1:8" x14ac:dyDescent="0.2">
      <c r="A8" s="21">
        <v>2</v>
      </c>
      <c r="B8" s="22" t="s">
        <v>30</v>
      </c>
      <c r="C8" s="21" t="str">
        <f>MID(B8,10,LEN(B8)-9)</f>
        <v>80</v>
      </c>
      <c r="D8" s="23">
        <f>DATE(MID(B8,4,2),MID(B8,6,2),1)</f>
        <v>35855</v>
      </c>
      <c r="E8" s="21">
        <f>MID(B8,2,2)*1</f>
        <v>32</v>
      </c>
      <c r="F8" s="24">
        <f>C8*E8*$F$2</f>
        <v>48896000</v>
      </c>
      <c r="G8" s="24">
        <f>15%*F8</f>
        <v>7334400</v>
      </c>
      <c r="H8" s="25">
        <f>F8+G8</f>
        <v>56230400</v>
      </c>
    </row>
    <row r="9" spans="1:8" x14ac:dyDescent="0.2">
      <c r="A9" s="21">
        <v>1</v>
      </c>
      <c r="B9" s="22" t="s">
        <v>29</v>
      </c>
      <c r="C9" s="21" t="str">
        <f>MID(B9,10,LEN(B9)-9)</f>
        <v>150</v>
      </c>
      <c r="D9" s="23">
        <f>DATE(MID(B9,4,2),MID(B9,6,2),1)</f>
        <v>35855</v>
      </c>
      <c r="E9" s="21">
        <f>MID(B9,2,2)*1</f>
        <v>21</v>
      </c>
      <c r="F9" s="24">
        <f>C9*E9*$F$2</f>
        <v>60165000</v>
      </c>
      <c r="G9" s="24">
        <f>15%*F9</f>
        <v>9024750</v>
      </c>
      <c r="H9" s="25">
        <f>F9+G9</f>
        <v>69189750</v>
      </c>
    </row>
    <row r="10" spans="1:8" x14ac:dyDescent="0.2">
      <c r="A10" s="21">
        <v>6</v>
      </c>
      <c r="B10" s="22" t="s">
        <v>34</v>
      </c>
      <c r="C10" s="21" t="str">
        <f>MID(B10,10,LEN(B10)-9)</f>
        <v>89</v>
      </c>
      <c r="D10" s="23">
        <f>DATE(MID(B10,4,2),MID(B10,6,2),1)</f>
        <v>36312</v>
      </c>
      <c r="E10" s="21">
        <f>MID(B10,2,2)*1</f>
        <v>37</v>
      </c>
      <c r="F10" s="24">
        <f>C10*E10*$F$2</f>
        <v>62896300</v>
      </c>
      <c r="G10" s="24">
        <f>15%*F10</f>
        <v>9434445</v>
      </c>
      <c r="H10" s="25">
        <f>F10+G10</f>
        <v>72330745</v>
      </c>
    </row>
    <row r="11" spans="1:8" x14ac:dyDescent="0.2">
      <c r="A11" s="21">
        <v>5</v>
      </c>
      <c r="B11" s="22" t="s">
        <v>33</v>
      </c>
      <c r="C11" s="21" t="str">
        <f>MID(B11,10,LEN(B11)-9)</f>
        <v>123</v>
      </c>
      <c r="D11" s="23">
        <f>DATE(MID(B11,4,2),MID(B11,6,2),1)</f>
        <v>36312</v>
      </c>
      <c r="E11" s="21">
        <f>MID(B11,2,2)*1</f>
        <v>43</v>
      </c>
      <c r="F11" s="24">
        <f>C11*E11*$F$2</f>
        <v>101019900</v>
      </c>
      <c r="G11" s="24">
        <f>15%*F11</f>
        <v>15152985</v>
      </c>
      <c r="H11" s="25">
        <f>F11+G11</f>
        <v>116172885</v>
      </c>
    </row>
    <row r="12" spans="1:8" x14ac:dyDescent="0.2">
      <c r="A12" s="2"/>
      <c r="B12" s="3"/>
      <c r="C12" s="4"/>
      <c r="D12" s="2"/>
      <c r="E12" s="5" t="s">
        <v>25</v>
      </c>
      <c r="F12" s="17">
        <f>SUM(F4:F11)</f>
        <v>471292500</v>
      </c>
      <c r="G12" s="16">
        <f>SUM(G4:G11)</f>
        <v>70693875</v>
      </c>
      <c r="H12" s="16">
        <f>SUM(H4:H11)</f>
        <v>541986375</v>
      </c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sortState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O18" sqref="O18"/>
    </sheetView>
  </sheetViews>
  <sheetFormatPr defaultRowHeight="12.75" x14ac:dyDescent="0.2"/>
  <cols>
    <col min="1" max="1" width="7.140625" customWidth="1"/>
    <col min="2" max="2" width="13" customWidth="1"/>
    <col min="3" max="3" width="12.85546875" customWidth="1"/>
    <col min="4" max="4" width="13.5703125" customWidth="1"/>
    <col min="5" max="5" width="17.5703125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35">
      <c r="A1" s="30" t="s">
        <v>58</v>
      </c>
      <c r="B1" s="30"/>
      <c r="C1" s="30"/>
      <c r="D1" s="30"/>
      <c r="E1" s="30"/>
      <c r="F1" s="30"/>
      <c r="G1" s="30"/>
      <c r="H1" s="30"/>
    </row>
    <row r="2" spans="1:8" x14ac:dyDescent="0.2">
      <c r="A2" s="9"/>
      <c r="B2" s="9"/>
      <c r="C2" s="9"/>
      <c r="D2" s="9"/>
      <c r="E2" s="9"/>
      <c r="F2" s="9"/>
      <c r="G2" s="9"/>
      <c r="H2" s="9"/>
    </row>
    <row r="3" spans="1:8" x14ac:dyDescent="0.2">
      <c r="A3" s="29" t="s">
        <v>16</v>
      </c>
      <c r="B3" s="29" t="s">
        <v>42</v>
      </c>
      <c r="C3" s="29" t="s">
        <v>43</v>
      </c>
      <c r="D3" s="29" t="s">
        <v>44</v>
      </c>
      <c r="E3" s="29" t="s">
        <v>57</v>
      </c>
      <c r="F3" s="29" t="s">
        <v>45</v>
      </c>
      <c r="G3" s="29" t="s">
        <v>46</v>
      </c>
      <c r="H3" s="29" t="s">
        <v>5</v>
      </c>
    </row>
    <row r="4" spans="1:8" x14ac:dyDescent="0.2">
      <c r="A4" s="9">
        <v>5</v>
      </c>
      <c r="B4" s="9" t="s">
        <v>50</v>
      </c>
      <c r="C4" s="27">
        <v>0.18055555555555555</v>
      </c>
      <c r="D4" s="27">
        <v>0.21180555555555555</v>
      </c>
      <c r="E4" s="28">
        <f>HOUR(D4-C4)*60+MINUTE(D4-C4)</f>
        <v>45</v>
      </c>
      <c r="F4" s="9">
        <f>INT(E4/3)</f>
        <v>15</v>
      </c>
      <c r="G4" s="9">
        <f>MOD(E4,3)</f>
        <v>0</v>
      </c>
      <c r="H4" s="9">
        <f>F4*800</f>
        <v>12000</v>
      </c>
    </row>
    <row r="5" spans="1:8" x14ac:dyDescent="0.2">
      <c r="A5" s="9">
        <v>1</v>
      </c>
      <c r="B5" s="9" t="s">
        <v>47</v>
      </c>
      <c r="C5" s="27">
        <v>0.42499999999999999</v>
      </c>
      <c r="D5" s="27">
        <v>0.46180555555555558</v>
      </c>
      <c r="E5" s="28">
        <f>HOUR(D5-C5)*60+MINUTE(D5-C5)</f>
        <v>53</v>
      </c>
      <c r="F5" s="9">
        <f>INT(E5/3)</f>
        <v>17</v>
      </c>
      <c r="G5" s="9">
        <f>MOD(E5,3)</f>
        <v>2</v>
      </c>
      <c r="H5" s="9">
        <f>F5*800</f>
        <v>13600</v>
      </c>
    </row>
    <row r="6" spans="1:8" x14ac:dyDescent="0.2">
      <c r="A6" s="9">
        <v>6</v>
      </c>
      <c r="B6" s="9" t="s">
        <v>51</v>
      </c>
      <c r="C6" s="27">
        <v>5.2083333333333336E-2</v>
      </c>
      <c r="D6" s="27">
        <v>9.0277777777777776E-2</v>
      </c>
      <c r="E6" s="28">
        <f>HOUR(D6-C6)*60+MINUTE(D6-C6)</f>
        <v>55</v>
      </c>
      <c r="F6" s="9">
        <f>INT(E6/3)</f>
        <v>18</v>
      </c>
      <c r="G6" s="9">
        <f>MOD(E6,3)</f>
        <v>1</v>
      </c>
      <c r="H6" s="9">
        <f>F6*800</f>
        <v>14400</v>
      </c>
    </row>
    <row r="7" spans="1:8" x14ac:dyDescent="0.2">
      <c r="A7" s="9">
        <v>2</v>
      </c>
      <c r="B7" s="9" t="s">
        <v>48</v>
      </c>
      <c r="C7" s="27">
        <v>0.34027777777777773</v>
      </c>
      <c r="D7" s="27">
        <v>0.38194444444444442</v>
      </c>
      <c r="E7" s="28">
        <f>HOUR(D7-C7)*60+MINUTE(D7-C7)</f>
        <v>60</v>
      </c>
      <c r="F7" s="9">
        <f>INT(E7/3)</f>
        <v>20</v>
      </c>
      <c r="G7" s="9">
        <f>MOD(E7,3)</f>
        <v>0</v>
      </c>
      <c r="H7" s="9">
        <f>F7*800</f>
        <v>16000</v>
      </c>
    </row>
    <row r="8" spans="1:8" x14ac:dyDescent="0.2">
      <c r="A8" s="9">
        <v>7</v>
      </c>
      <c r="B8" s="9" t="s">
        <v>52</v>
      </c>
      <c r="C8" s="27">
        <v>0.50208333333333333</v>
      </c>
      <c r="D8" s="27">
        <v>0.54861111111111105</v>
      </c>
      <c r="E8" s="28">
        <f>HOUR(D8-C8)*60+MINUTE(D8-C8)</f>
        <v>67</v>
      </c>
      <c r="F8" s="9">
        <f>INT(E8/3)</f>
        <v>22</v>
      </c>
      <c r="G8" s="9">
        <f>MOD(E8,3)</f>
        <v>1</v>
      </c>
      <c r="H8" s="9">
        <f>F8*800</f>
        <v>17600</v>
      </c>
    </row>
    <row r="9" spans="1:8" x14ac:dyDescent="0.2">
      <c r="A9" s="9">
        <v>4</v>
      </c>
      <c r="B9" s="9" t="s">
        <v>41</v>
      </c>
      <c r="C9" s="27">
        <v>0.22222222222222221</v>
      </c>
      <c r="D9" s="27">
        <v>0.29166666666666669</v>
      </c>
      <c r="E9" s="28">
        <f>HOUR(D9-C9)*60+MINUTE(D9-C9)</f>
        <v>100</v>
      </c>
      <c r="F9" s="9">
        <f>INT(E9/3)</f>
        <v>33</v>
      </c>
      <c r="G9" s="9">
        <f>MOD(E9,3)</f>
        <v>1</v>
      </c>
      <c r="H9" s="9">
        <f>F9*800</f>
        <v>26400</v>
      </c>
    </row>
    <row r="10" spans="1:8" x14ac:dyDescent="0.2">
      <c r="A10" s="9">
        <v>8</v>
      </c>
      <c r="B10" s="9" t="s">
        <v>53</v>
      </c>
      <c r="C10" s="27">
        <v>0.41666666666666669</v>
      </c>
      <c r="D10" s="27">
        <v>0.5</v>
      </c>
      <c r="E10" s="28">
        <f>HOUR(D10-C10)*60+MINUTE(D10-C10)</f>
        <v>120</v>
      </c>
      <c r="F10" s="9">
        <f>INT(E10/3)</f>
        <v>40</v>
      </c>
      <c r="G10" s="9">
        <f>MOD(E10,3)</f>
        <v>0</v>
      </c>
      <c r="H10" s="9">
        <f>F10*800</f>
        <v>32000</v>
      </c>
    </row>
    <row r="11" spans="1:8" x14ac:dyDescent="0.2">
      <c r="A11" s="9">
        <v>3</v>
      </c>
      <c r="B11" s="9" t="s">
        <v>49</v>
      </c>
      <c r="C11" s="27">
        <v>0.30208333333333331</v>
      </c>
      <c r="D11" s="27">
        <v>0.3888888888888889</v>
      </c>
      <c r="E11" s="28">
        <f>HOUR(D11-C11)*60+MINUTE(D11-C11)</f>
        <v>125</v>
      </c>
      <c r="F11" s="9">
        <f>INT(E11/3)</f>
        <v>41</v>
      </c>
      <c r="G11" s="9">
        <f>MOD(E11,3)</f>
        <v>2</v>
      </c>
      <c r="H11" s="9">
        <f>F11*800</f>
        <v>32800</v>
      </c>
    </row>
    <row r="12" spans="1:8" x14ac:dyDescent="0.2">
      <c r="B12" s="6"/>
      <c r="C12" s="6"/>
      <c r="D12" s="6"/>
      <c r="E12" s="6"/>
      <c r="F12" s="6"/>
      <c r="G12" s="6"/>
      <c r="H12" s="6"/>
    </row>
    <row r="13" spans="1:8" ht="15" x14ac:dyDescent="0.25">
      <c r="B13" s="7" t="s">
        <v>54</v>
      </c>
      <c r="C13" s="8"/>
      <c r="D13" s="31">
        <f>SUM(F4:F11)</f>
        <v>206</v>
      </c>
      <c r="E13" s="6"/>
      <c r="F13" s="6"/>
      <c r="G13" s="6"/>
      <c r="H13" s="6"/>
    </row>
    <row r="14" spans="1:8" ht="15" x14ac:dyDescent="0.25">
      <c r="B14" s="7" t="s">
        <v>55</v>
      </c>
      <c r="C14" s="8"/>
      <c r="D14" s="31">
        <f>SUM(H4:H11)</f>
        <v>164800</v>
      </c>
      <c r="E14" s="6"/>
      <c r="F14" s="6"/>
      <c r="G14" s="6"/>
      <c r="H14" s="6"/>
    </row>
    <row r="15" spans="1:8" ht="15" x14ac:dyDescent="0.25">
      <c r="B15" s="7" t="s">
        <v>56</v>
      </c>
      <c r="C15" s="8"/>
      <c r="D15" s="31">
        <f>COUNTA(B4:B11)</f>
        <v>8</v>
      </c>
      <c r="E15" s="6"/>
      <c r="F15" s="6"/>
      <c r="G15" s="6"/>
      <c r="H15" s="6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</sheetData>
  <sortState ref="A4:H11">
    <sortCondition ref="F4:F11"/>
    <sortCondition descending="1" ref="H4:H11"/>
  </sortState>
  <mergeCells count="1">
    <mergeCell ref="A1:H1"/>
  </mergeCells>
  <phoneticPr fontId="18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09</dc:creator>
  <cp:lastModifiedBy>Hoc Vien 08</cp:lastModifiedBy>
  <dcterms:created xsi:type="dcterms:W3CDTF">1996-10-14T23:33:28Z</dcterms:created>
  <dcterms:modified xsi:type="dcterms:W3CDTF">2023-10-14T02:44:25Z</dcterms:modified>
</cp:coreProperties>
</file>