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0485AAD9-8416-4CB3-B0D8-FFA3EC4DBC71}" xr6:coauthVersionLast="46" xr6:coauthVersionMax="46" xr10:uidLastSave="{00000000-0000-0000-0000-000000000000}"/>
  <bookViews>
    <workbookView xWindow="-120" yWindow="450" windowWidth="29040" windowHeight="15270" tabRatio="737" activeTab="2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D15" i="7" l="1"/>
  <c r="J14" i="2"/>
  <c r="H4" i="2"/>
  <c r="H5" i="2"/>
  <c r="H6" i="2"/>
  <c r="H7" i="2"/>
  <c r="H8" i="2"/>
  <c r="H9" i="2"/>
  <c r="H10" i="2"/>
  <c r="H3" i="2"/>
  <c r="I4" i="2"/>
  <c r="I5" i="2"/>
  <c r="I6" i="2"/>
  <c r="I7" i="2"/>
  <c r="I8" i="2"/>
  <c r="I9" i="2"/>
  <c r="I10" i="2"/>
  <c r="I3" i="2"/>
  <c r="J4" i="2"/>
  <c r="J5" i="2"/>
  <c r="J6" i="2"/>
  <c r="J7" i="2"/>
  <c r="J8" i="2"/>
  <c r="J9" i="2"/>
  <c r="J10" i="2"/>
  <c r="J3" i="2"/>
  <c r="G4" i="2"/>
  <c r="G5" i="2"/>
  <c r="G6" i="2"/>
  <c r="G7" i="2"/>
  <c r="G8" i="2"/>
  <c r="G9" i="2"/>
  <c r="G10" i="2"/>
  <c r="G3" i="2"/>
  <c r="F10" i="2"/>
  <c r="F4" i="2"/>
  <c r="F5" i="2"/>
  <c r="F6" i="2"/>
  <c r="F7" i="2"/>
  <c r="F8" i="2"/>
  <c r="F9" i="2"/>
  <c r="F3" i="2"/>
  <c r="C10" i="2"/>
  <c r="C4" i="2"/>
  <c r="C5" i="2"/>
  <c r="C6" i="2"/>
  <c r="C7" i="2"/>
  <c r="C8" i="2"/>
  <c r="C9" i="2"/>
  <c r="C3" i="2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E4" i="1"/>
  <c r="E5" i="1"/>
  <c r="E6" i="1"/>
  <c r="E7" i="1"/>
  <c r="E8" i="1"/>
  <c r="E9" i="1"/>
  <c r="E10" i="1"/>
  <c r="E3" i="1"/>
  <c r="I3" i="1" s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2" i="13"/>
  <c r="I9" i="13"/>
  <c r="I13" i="13"/>
  <c r="I6" i="13"/>
  <c r="F10" i="13"/>
  <c r="F11" i="13"/>
  <c r="F7" i="13"/>
  <c r="F5" i="13"/>
  <c r="F8" i="13"/>
  <c r="F12" i="13"/>
  <c r="F9" i="13"/>
  <c r="G10" i="13"/>
  <c r="G11" i="13"/>
  <c r="G7" i="13"/>
  <c r="G5" i="13"/>
  <c r="G8" i="13"/>
  <c r="G12" i="13"/>
  <c r="G9" i="13"/>
  <c r="G13" i="13"/>
  <c r="G6" i="13"/>
  <c r="F13" i="13"/>
  <c r="F6" i="13"/>
  <c r="D10" i="13"/>
  <c r="H10" i="13" s="1"/>
  <c r="D11" i="13"/>
  <c r="H11" i="13" s="1"/>
  <c r="D7" i="13"/>
  <c r="H7" i="13" s="1"/>
  <c r="D5" i="13"/>
  <c r="H5" i="13" s="1"/>
  <c r="D8" i="13"/>
  <c r="H8" i="13" s="1"/>
  <c r="D12" i="13"/>
  <c r="H12" i="13" s="1"/>
  <c r="D9" i="13"/>
  <c r="H9" i="13" s="1"/>
  <c r="D13" i="13"/>
  <c r="H13" i="13" s="1"/>
  <c r="D6" i="13"/>
  <c r="H6" i="13" s="1"/>
  <c r="C10" i="13"/>
  <c r="E10" i="13" s="1"/>
  <c r="C11" i="13"/>
  <c r="C7" i="13"/>
  <c r="E7" i="13" s="1"/>
  <c r="C5" i="13"/>
  <c r="C8" i="13"/>
  <c r="C12" i="13"/>
  <c r="E12" i="13" s="1"/>
  <c r="C9" i="13"/>
  <c r="C13" i="13"/>
  <c r="C6" i="13"/>
  <c r="E6" i="13" s="1"/>
  <c r="E5" i="13" l="1"/>
  <c r="E11" i="13"/>
  <c r="E8" i="13"/>
  <c r="E9" i="13"/>
  <c r="G21" i="13"/>
  <c r="H21" i="13"/>
  <c r="I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<sst xmlns="http://schemas.openxmlformats.org/spreadsheetml/2006/main" count="253" uniqueCount="193">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</sst>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6" formatCode="dd/mm/yyyy"/>
    <numFmt numFmtId="167" formatCode="0.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/>
  </cellStyleXfs>
  <cellXfs count="114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166" fontId="16" fillId="0" borderId="19" xfId="0" applyNumberFormat="1" applyFont="1" applyBorder="1"/>
    <xf numFmtId="0" fontId="15" fillId="0" borderId="18" xfId="0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0" fillId="0" borderId="22" xfId="0" applyFont="1" applyBorder="1"/>
    <xf numFmtId="0" fontId="25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25" fillId="0" borderId="27" xfId="0" applyFont="1" applyBorder="1"/>
    <xf numFmtId="166" fontId="25" fillId="0" borderId="27" xfId="0" applyNumberFormat="1" applyFont="1" applyBorder="1"/>
    <xf numFmtId="0" fontId="25" fillId="0" borderId="28" xfId="0" applyFont="1" applyBorder="1"/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5" xfId="0" applyFont="1" applyBorder="1"/>
    <xf numFmtId="0" fontId="10" fillId="0" borderId="26" xfId="0" applyFont="1" applyBorder="1" applyAlignment="1">
      <alignment horizontal="center"/>
    </xf>
    <xf numFmtId="0" fontId="10" fillId="0" borderId="28" xfId="0" applyFont="1" applyBorder="1"/>
    <xf numFmtId="0" fontId="1" fillId="2" borderId="29" xfId="0" applyFont="1" applyFill="1" applyBorder="1" applyAlignment="1">
      <alignment horizontal="left" wrapText="1"/>
    </xf>
    <xf numFmtId="0" fontId="10" fillId="0" borderId="1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26" xfId="0" applyFont="1" applyFill="1" applyBorder="1"/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1" xfId="0" applyFont="1" applyBorder="1"/>
    <xf numFmtId="0" fontId="1" fillId="2" borderId="29" xfId="0" applyFont="1" applyFill="1" applyBorder="1"/>
    <xf numFmtId="0" fontId="10" fillId="0" borderId="1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2" borderId="26" xfId="0" applyFont="1" applyFill="1" applyBorder="1" applyAlignment="1">
      <alignment horizontal="center" vertical="center"/>
    </xf>
    <xf numFmtId="167" fontId="10" fillId="0" borderId="1" xfId="0" applyNumberFormat="1" applyFont="1" applyBorder="1"/>
    <xf numFmtId="2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7" fontId="25" fillId="0" borderId="1" xfId="0" applyNumberFormat="1" applyFont="1" applyBorder="1"/>
    <xf numFmtId="2" fontId="43" fillId="0" borderId="1" xfId="0" applyNumberFormat="1" applyFont="1" applyBorder="1"/>
    <xf numFmtId="0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54" zoomScaleNormal="154" workbookViewId="0">
      <selection activeCell="J16" sqref="J16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thickBot="1" x14ac:dyDescent="0.4">
      <c r="A1" s="94" t="s">
        <v>83</v>
      </c>
      <c r="B1" s="94"/>
      <c r="C1" s="94"/>
      <c r="D1" s="94"/>
      <c r="E1" s="94"/>
      <c r="F1" s="94"/>
      <c r="G1" s="94"/>
      <c r="H1" s="94"/>
      <c r="I1" s="94"/>
    </row>
    <row r="2" spans="1:10" s="7" customFormat="1" ht="20.100000000000001" customHeight="1" x14ac:dyDescent="0.25">
      <c r="A2" s="55"/>
      <c r="B2" s="56"/>
      <c r="C2" s="57" t="s">
        <v>98</v>
      </c>
      <c r="D2" s="58">
        <v>44344</v>
      </c>
      <c r="E2" s="59"/>
      <c r="F2" s="59"/>
      <c r="G2" s="59"/>
      <c r="H2" s="60"/>
      <c r="I2" s="61"/>
    </row>
    <row r="3" spans="1:10" ht="20.100000000000001" customHeight="1" x14ac:dyDescent="0.2">
      <c r="A3" s="97" t="s">
        <v>84</v>
      </c>
      <c r="B3" s="98" t="s">
        <v>85</v>
      </c>
      <c r="C3" s="90" t="s">
        <v>91</v>
      </c>
      <c r="D3" s="90" t="s">
        <v>92</v>
      </c>
      <c r="E3" s="90" t="s">
        <v>86</v>
      </c>
      <c r="F3" s="92" t="s">
        <v>87</v>
      </c>
      <c r="G3" s="93"/>
      <c r="H3" s="95" t="s">
        <v>88</v>
      </c>
      <c r="I3" s="62" t="s">
        <v>45</v>
      </c>
    </row>
    <row r="4" spans="1:10" ht="20.100000000000001" customHeight="1" x14ac:dyDescent="0.2">
      <c r="A4" s="97"/>
      <c r="B4" s="98"/>
      <c r="C4" s="91"/>
      <c r="D4" s="91"/>
      <c r="E4" s="91"/>
      <c r="F4" s="30" t="s">
        <v>89</v>
      </c>
      <c r="G4" s="30" t="s">
        <v>90</v>
      </c>
      <c r="H4" s="96"/>
      <c r="I4" s="63"/>
    </row>
    <row r="5" spans="1:10" ht="20.100000000000001" customHeight="1" x14ac:dyDescent="0.2">
      <c r="A5" s="64" t="s">
        <v>167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MID(A5,3,1)</f>
        <v>C</v>
      </c>
      <c r="E5" s="23" t="str">
        <f t="shared" ref="E5:E12" si="2">C5&amp;" - "&amp;IF(D5="S","Sáng",IF(D5="C","Chiều","Tối"))</f>
        <v>Tin học A.1 - Chiều</v>
      </c>
      <c r="F5" s="23" t="str">
        <f t="shared" ref="F5:F13" si="3">IF(B5&lt;10,"","X")</f>
        <v>X</v>
      </c>
      <c r="G5" s="23" t="str">
        <f t="shared" ref="G5:G13" si="4">IF(B5&gt;=20,"X","")</f>
        <v>X</v>
      </c>
      <c r="H5" s="39">
        <f t="shared" ref="H5:H13" si="5">IF(D5="T",$D$2+2,$D$2)</f>
        <v>44344</v>
      </c>
      <c r="I5" s="65" t="str">
        <f t="shared" ref="I5:I13" si="6">IF(B5&lt;10,"Hủy","")</f>
        <v/>
      </c>
    </row>
    <row r="6" spans="1:10" ht="20.100000000000001" customHeight="1" x14ac:dyDescent="0.2">
      <c r="A6" s="64" t="s">
        <v>159</v>
      </c>
      <c r="B6" s="2">
        <v>22</v>
      </c>
      <c r="C6" s="2" t="str">
        <f t="shared" si="0"/>
        <v>Tin học A.1</v>
      </c>
      <c r="D6" s="2" t="str">
        <f t="shared" si="1"/>
        <v>S</v>
      </c>
      <c r="E6" s="23" t="str">
        <f t="shared" si="2"/>
        <v>Tin học A.1 - Sáng</v>
      </c>
      <c r="F6" s="23" t="str">
        <f t="shared" si="3"/>
        <v>X</v>
      </c>
      <c r="G6" s="23" t="str">
        <f t="shared" si="4"/>
        <v>X</v>
      </c>
      <c r="H6" s="39">
        <f t="shared" si="5"/>
        <v>44344</v>
      </c>
      <c r="I6" s="65" t="str">
        <f t="shared" si="6"/>
        <v/>
      </c>
    </row>
    <row r="7" spans="1:10" ht="20.100000000000001" customHeight="1" x14ac:dyDescent="0.2">
      <c r="A7" s="64" t="s">
        <v>166</v>
      </c>
      <c r="B7" s="2">
        <v>18</v>
      </c>
      <c r="C7" s="2" t="str">
        <f t="shared" si="0"/>
        <v>Tin học A.1</v>
      </c>
      <c r="D7" s="2" t="str">
        <f t="shared" si="1"/>
        <v>S</v>
      </c>
      <c r="E7" s="23" t="str">
        <f t="shared" si="2"/>
        <v>Tin học A.1 - Sáng</v>
      </c>
      <c r="F7" s="23" t="str">
        <f t="shared" si="3"/>
        <v>X</v>
      </c>
      <c r="G7" s="23" t="str">
        <f t="shared" si="4"/>
        <v/>
      </c>
      <c r="H7" s="39">
        <f t="shared" si="5"/>
        <v>44344</v>
      </c>
      <c r="I7" s="65" t="str">
        <f t="shared" si="6"/>
        <v/>
      </c>
    </row>
    <row r="8" spans="1:10" ht="20.100000000000001" customHeight="1" x14ac:dyDescent="0.2">
      <c r="A8" s="64" t="s">
        <v>168</v>
      </c>
      <c r="B8" s="2">
        <v>7</v>
      </c>
      <c r="C8" s="2" t="str">
        <f t="shared" si="0"/>
        <v>Tin học A.1</v>
      </c>
      <c r="D8" s="2" t="str">
        <f t="shared" si="1"/>
        <v>S</v>
      </c>
      <c r="E8" s="23" t="str">
        <f t="shared" si="2"/>
        <v>Tin học A.1 - Sáng</v>
      </c>
      <c r="F8" s="23" t="str">
        <f t="shared" si="3"/>
        <v/>
      </c>
      <c r="G8" s="23" t="str">
        <f t="shared" si="4"/>
        <v/>
      </c>
      <c r="H8" s="39">
        <f t="shared" si="5"/>
        <v>44344</v>
      </c>
      <c r="I8" s="65" t="str">
        <f t="shared" si="6"/>
        <v>Hủy</v>
      </c>
    </row>
    <row r="9" spans="1:10" ht="20.100000000000001" customHeight="1" x14ac:dyDescent="0.2">
      <c r="A9" s="64" t="s">
        <v>170</v>
      </c>
      <c r="B9" s="2">
        <v>28</v>
      </c>
      <c r="C9" s="2" t="str">
        <f t="shared" si="0"/>
        <v>Tin học A.1</v>
      </c>
      <c r="D9" s="2" t="str">
        <f t="shared" si="1"/>
        <v>T</v>
      </c>
      <c r="E9" s="23" t="str">
        <f t="shared" si="2"/>
        <v>Tin học A.1 - Tối</v>
      </c>
      <c r="F9" s="23" t="str">
        <f t="shared" si="3"/>
        <v>X</v>
      </c>
      <c r="G9" s="23" t="str">
        <f t="shared" si="4"/>
        <v>X</v>
      </c>
      <c r="H9" s="39">
        <f t="shared" si="5"/>
        <v>44346</v>
      </c>
      <c r="I9" s="65" t="str">
        <f t="shared" si="6"/>
        <v/>
      </c>
    </row>
    <row r="10" spans="1:10" ht="20.100000000000001" customHeight="1" x14ac:dyDescent="0.2">
      <c r="A10" s="64" t="s">
        <v>164</v>
      </c>
      <c r="B10" s="2">
        <v>18</v>
      </c>
      <c r="C10" s="2" t="str">
        <f t="shared" si="0"/>
        <v>Tin học A.1</v>
      </c>
      <c r="D10" s="2" t="str">
        <f t="shared" si="1"/>
        <v>T</v>
      </c>
      <c r="E10" s="23" t="str">
        <f t="shared" si="2"/>
        <v>Tin học A.1 - Tối</v>
      </c>
      <c r="F10" s="23" t="str">
        <f t="shared" si="3"/>
        <v>X</v>
      </c>
      <c r="G10" s="23" t="str">
        <f t="shared" si="4"/>
        <v/>
      </c>
      <c r="H10" s="39">
        <f t="shared" si="5"/>
        <v>44346</v>
      </c>
      <c r="I10" s="65" t="str">
        <f t="shared" si="6"/>
        <v/>
      </c>
    </row>
    <row r="11" spans="1:10" ht="20.100000000000001" customHeight="1" x14ac:dyDescent="0.2">
      <c r="A11" s="64" t="s">
        <v>165</v>
      </c>
      <c r="B11" s="2">
        <v>19</v>
      </c>
      <c r="C11" s="2" t="str">
        <f t="shared" si="0"/>
        <v>Tin học A.2</v>
      </c>
      <c r="D11" s="2" t="str">
        <f t="shared" si="1"/>
        <v>C</v>
      </c>
      <c r="E11" s="23" t="str">
        <f t="shared" si="2"/>
        <v>Tin học A.2 - Chiều</v>
      </c>
      <c r="F11" s="23" t="str">
        <f t="shared" si="3"/>
        <v>X</v>
      </c>
      <c r="G11" s="23" t="str">
        <f t="shared" si="4"/>
        <v/>
      </c>
      <c r="H11" s="39">
        <f t="shared" si="5"/>
        <v>44344</v>
      </c>
      <c r="I11" s="65" t="str">
        <f t="shared" si="6"/>
        <v/>
      </c>
    </row>
    <row r="12" spans="1:10" ht="20.100000000000001" customHeight="1" x14ac:dyDescent="0.2">
      <c r="A12" s="64" t="s">
        <v>169</v>
      </c>
      <c r="B12" s="2">
        <v>19</v>
      </c>
      <c r="C12" s="2" t="str">
        <f t="shared" si="0"/>
        <v>Tin học A.2</v>
      </c>
      <c r="D12" s="2" t="str">
        <f t="shared" si="1"/>
        <v>T</v>
      </c>
      <c r="E12" s="23" t="str">
        <f t="shared" si="2"/>
        <v>Tin học A.2 - Tối</v>
      </c>
      <c r="F12" s="23" t="str">
        <f t="shared" si="3"/>
        <v>X</v>
      </c>
      <c r="G12" s="23" t="str">
        <f t="shared" si="4"/>
        <v/>
      </c>
      <c r="H12" s="39">
        <f t="shared" si="5"/>
        <v>44346</v>
      </c>
      <c r="I12" s="65" t="str">
        <f t="shared" si="6"/>
        <v/>
      </c>
    </row>
    <row r="13" spans="1:10" ht="20.100000000000001" customHeight="1" thickBot="1" x14ac:dyDescent="0.25">
      <c r="A13" s="66" t="s">
        <v>171</v>
      </c>
      <c r="B13" s="67">
        <v>9</v>
      </c>
      <c r="C13" s="67" t="str">
        <f t="shared" si="0"/>
        <v>Tin học A.2</v>
      </c>
      <c r="D13" s="67" t="str">
        <f t="shared" si="1"/>
        <v>S</v>
      </c>
      <c r="E13" s="67"/>
      <c r="F13" s="68" t="str">
        <f t="shared" si="3"/>
        <v/>
      </c>
      <c r="G13" s="68" t="str">
        <f t="shared" si="4"/>
        <v/>
      </c>
      <c r="H13" s="69">
        <f t="shared" si="5"/>
        <v>44344</v>
      </c>
      <c r="I13" s="70" t="str">
        <f t="shared" si="6"/>
        <v>Hủy</v>
      </c>
    </row>
    <row r="14" spans="1:10" ht="20.100000000000001" customHeight="1" x14ac:dyDescent="0.2">
      <c r="J14" s="22"/>
    </row>
    <row r="15" spans="1:10" ht="20.100000000000001" customHeight="1" thickBot="1" x14ac:dyDescent="0.25">
      <c r="A15" s="22" t="s">
        <v>18</v>
      </c>
      <c r="D15" s="22" t="s">
        <v>26</v>
      </c>
    </row>
    <row r="16" spans="1:10" ht="32.25" customHeight="1" x14ac:dyDescent="0.2">
      <c r="A16" s="71" t="s">
        <v>172</v>
      </c>
      <c r="B16" s="72" t="s">
        <v>91</v>
      </c>
      <c r="D16" s="77" t="s">
        <v>173</v>
      </c>
      <c r="E16" s="78" t="s">
        <v>93</v>
      </c>
      <c r="F16" s="78" t="s">
        <v>30</v>
      </c>
      <c r="G16" s="79" t="s">
        <v>72</v>
      </c>
    </row>
    <row r="17" spans="1:9" ht="20.100000000000001" customHeight="1" thickBot="1" x14ac:dyDescent="0.25">
      <c r="A17" s="73" t="s">
        <v>160</v>
      </c>
      <c r="B17" s="74" t="s">
        <v>162</v>
      </c>
      <c r="D17" s="80" t="s">
        <v>92</v>
      </c>
      <c r="E17" s="81" t="s">
        <v>94</v>
      </c>
      <c r="F17" s="81" t="s">
        <v>95</v>
      </c>
      <c r="G17" s="82" t="s">
        <v>96</v>
      </c>
    </row>
    <row r="18" spans="1:9" ht="20.100000000000001" customHeight="1" thickBot="1" x14ac:dyDescent="0.25">
      <c r="A18" s="75" t="s">
        <v>161</v>
      </c>
      <c r="B18" s="76" t="s">
        <v>163</v>
      </c>
    </row>
    <row r="19" spans="1:9" ht="20.100000000000001" customHeight="1" thickBot="1" x14ac:dyDescent="0.3">
      <c r="A19"/>
      <c r="B19"/>
      <c r="F19" s="22" t="s">
        <v>138</v>
      </c>
    </row>
    <row r="20" spans="1:9" ht="20.100000000000001" customHeight="1" x14ac:dyDescent="0.2">
      <c r="A20" s="8" t="s">
        <v>97</v>
      </c>
      <c r="F20" s="84" t="s">
        <v>92</v>
      </c>
      <c r="G20" s="85" t="s">
        <v>94</v>
      </c>
      <c r="H20" s="85" t="s">
        <v>95</v>
      </c>
      <c r="I20" s="86" t="s">
        <v>96</v>
      </c>
    </row>
    <row r="21" spans="1:9" ht="20.100000000000001" customHeight="1" thickBot="1" x14ac:dyDescent="0.25">
      <c r="A21" s="1" t="s">
        <v>151</v>
      </c>
      <c r="F21" s="87"/>
      <c r="G21" s="68">
        <f>COUNTIF($D$5:$D$13,"=S")</f>
        <v>4</v>
      </c>
      <c r="H21" s="68">
        <f>COUNTIF($D$5:$D$13,"=C")</f>
        <v>2</v>
      </c>
      <c r="I21" s="70">
        <f>COUNTIF($D$5:$D$13,"T")</f>
        <v>3</v>
      </c>
    </row>
    <row r="22" spans="1:9" ht="20.100000000000001" customHeight="1" thickBot="1" x14ac:dyDescent="0.25">
      <c r="A22" s="1" t="s">
        <v>152</v>
      </c>
      <c r="I22" s="83"/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8" t="s">
        <v>135</v>
      </c>
    </row>
    <row r="27" spans="1:9" ht="20.100000000000001" customHeight="1" x14ac:dyDescent="0.2">
      <c r="A27" s="1" t="s">
        <v>134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opLeftCell="A4" zoomScale="160" zoomScaleNormal="16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11" s="20" customFormat="1" ht="20.100000000000001" customHeight="1" x14ac:dyDescent="0.25">
      <c r="A2" s="31" t="s">
        <v>1</v>
      </c>
      <c r="B2" s="31" t="s">
        <v>2</v>
      </c>
      <c r="C2" s="31" t="s">
        <v>19</v>
      </c>
      <c r="D2" s="31" t="s">
        <v>5</v>
      </c>
      <c r="E2" s="31" t="s">
        <v>27</v>
      </c>
      <c r="F2" s="31" t="s">
        <v>6</v>
      </c>
      <c r="G2" s="31" t="s">
        <v>7</v>
      </c>
      <c r="H2" s="31" t="s">
        <v>8</v>
      </c>
      <c r="I2" s="31" t="s">
        <v>28</v>
      </c>
      <c r="J2" s="31" t="s">
        <v>9</v>
      </c>
      <c r="K2" s="31" t="s">
        <v>10</v>
      </c>
    </row>
    <row r="3" spans="1:11" ht="20.100000000000001" customHeight="1" x14ac:dyDescent="0.2">
      <c r="A3" s="3">
        <v>1</v>
      </c>
      <c r="B3" s="4" t="s">
        <v>32</v>
      </c>
      <c r="C3" s="29" t="str">
        <f>IF(LEFT(B3,2)="BD","Bộ đội",IF(LEFT(B3,2)="CL","Con liệt sĩ","Học sinh"))</f>
        <v>Bộ đội</v>
      </c>
      <c r="D3" s="28" t="str">
        <f>RIGHT(B3,1)</f>
        <v>1</v>
      </c>
      <c r="E3" s="23" t="str">
        <f>(MID(B3,3,1))</f>
        <v>A</v>
      </c>
      <c r="F3" s="2">
        <v>9</v>
      </c>
      <c r="G3" s="2">
        <v>7.5</v>
      </c>
      <c r="H3" s="2">
        <v>0</v>
      </c>
      <c r="I3" s="88">
        <f>IF(E3="A",26,IF(E3="B",25.5,20))</f>
        <v>26</v>
      </c>
      <c r="J3" s="89">
        <f>IF(D3="1",0,IF(D3="2",1,2))+IF(LEFT(B3,2)="HS",0,IF(LEFT(B3,2)="BD",0.5,1))</f>
        <v>0.5</v>
      </c>
      <c r="K3" s="111">
        <f>J3+SUM(F3:H3)</f>
        <v>17</v>
      </c>
    </row>
    <row r="4" spans="1:11" ht="20.100000000000001" customHeight="1" x14ac:dyDescent="0.2">
      <c r="A4" s="3">
        <v>2</v>
      </c>
      <c r="B4" s="2" t="s">
        <v>11</v>
      </c>
      <c r="C4" s="29" t="str">
        <f t="shared" ref="C4:C10" si="0">IF(LEFT(B4,2)="BD","Bộ đội",IF(LEFT(B4,2)="CL","Con liệt sĩ","Học sinh"))</f>
        <v>Học sinh</v>
      </c>
      <c r="D4" s="28" t="str">
        <f t="shared" ref="D4:D10" si="1">RIGHT(B4,1)</f>
        <v>3</v>
      </c>
      <c r="E4" s="23" t="str">
        <f t="shared" ref="E4:E10" si="2">(MID(B4,3,1))</f>
        <v>A</v>
      </c>
      <c r="F4" s="2">
        <v>6.5</v>
      </c>
      <c r="G4" s="2">
        <v>7</v>
      </c>
      <c r="H4" s="2">
        <v>6.5</v>
      </c>
      <c r="I4" s="88">
        <f t="shared" ref="I4:I10" si="3">IF(E4="A",26,IF(E4="B",25.5,20))</f>
        <v>26</v>
      </c>
      <c r="J4" s="89">
        <f t="shared" ref="J4:J10" si="4">IF(D4="1",0,IF(D4="2",1,2))+IF(LEFT(B4,2)="HS",0,IF(LEFT(B4,2)="BD",0.5,1))</f>
        <v>2</v>
      </c>
      <c r="K4" s="111">
        <f t="shared" ref="K4:K10" si="5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29" t="str">
        <f t="shared" si="0"/>
        <v>Con liệt sĩ</v>
      </c>
      <c r="D5" s="28" t="str">
        <f t="shared" si="1"/>
        <v>3</v>
      </c>
      <c r="E5" s="23" t="str">
        <f t="shared" si="2"/>
        <v>C</v>
      </c>
      <c r="F5" s="2">
        <v>4.5</v>
      </c>
      <c r="G5" s="2">
        <v>4</v>
      </c>
      <c r="H5" s="2">
        <v>5</v>
      </c>
      <c r="I5" s="88">
        <f t="shared" si="3"/>
        <v>20</v>
      </c>
      <c r="J5" s="89">
        <f t="shared" si="4"/>
        <v>3</v>
      </c>
      <c r="K5" s="111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29" t="str">
        <f t="shared" si="0"/>
        <v>Học sinh</v>
      </c>
      <c r="D6" s="28" t="str">
        <f t="shared" si="1"/>
        <v>2</v>
      </c>
      <c r="E6" s="23" t="str">
        <f t="shared" si="2"/>
        <v>B</v>
      </c>
      <c r="F6" s="2">
        <v>6</v>
      </c>
      <c r="G6" s="2">
        <v>8.5</v>
      </c>
      <c r="H6" s="2">
        <v>5.5</v>
      </c>
      <c r="I6" s="88">
        <f t="shared" si="3"/>
        <v>25.5</v>
      </c>
      <c r="J6" s="89">
        <f t="shared" si="4"/>
        <v>1</v>
      </c>
      <c r="K6" s="111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29" t="str">
        <f t="shared" si="0"/>
        <v>Con liệt sĩ</v>
      </c>
      <c r="D7" s="28" t="str">
        <f t="shared" si="1"/>
        <v>1</v>
      </c>
      <c r="E7" s="23" t="str">
        <f t="shared" si="2"/>
        <v>B</v>
      </c>
      <c r="F7" s="2">
        <v>9</v>
      </c>
      <c r="G7" s="2">
        <v>5</v>
      </c>
      <c r="H7" s="2">
        <v>5.5</v>
      </c>
      <c r="I7" s="88">
        <f t="shared" si="3"/>
        <v>25.5</v>
      </c>
      <c r="J7" s="89">
        <f t="shared" si="4"/>
        <v>1</v>
      </c>
      <c r="K7" s="111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29" t="str">
        <f t="shared" si="0"/>
        <v>Bộ đội</v>
      </c>
      <c r="D8" s="28" t="str">
        <f t="shared" si="1"/>
        <v>3</v>
      </c>
      <c r="E8" s="23" t="str">
        <f t="shared" si="2"/>
        <v>B</v>
      </c>
      <c r="F8" s="2">
        <v>6.5</v>
      </c>
      <c r="G8" s="2">
        <v>6.5</v>
      </c>
      <c r="H8" s="2">
        <v>5.5</v>
      </c>
      <c r="I8" s="88">
        <f t="shared" si="3"/>
        <v>25.5</v>
      </c>
      <c r="J8" s="89">
        <f t="shared" si="4"/>
        <v>2.5</v>
      </c>
      <c r="K8" s="111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29" t="str">
        <f t="shared" si="0"/>
        <v>Học sinh</v>
      </c>
      <c r="D9" s="28" t="str">
        <f t="shared" si="1"/>
        <v>2</v>
      </c>
      <c r="E9" s="23" t="str">
        <f t="shared" si="2"/>
        <v>A</v>
      </c>
      <c r="F9" s="2">
        <v>8</v>
      </c>
      <c r="G9" s="2">
        <v>7.5</v>
      </c>
      <c r="H9" s="2">
        <v>3</v>
      </c>
      <c r="I9" s="88">
        <f t="shared" si="3"/>
        <v>26</v>
      </c>
      <c r="J9" s="89">
        <f t="shared" si="4"/>
        <v>1</v>
      </c>
      <c r="K9" s="111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29" t="str">
        <f t="shared" si="0"/>
        <v>Con liệt sĩ</v>
      </c>
      <c r="D10" s="28" t="str">
        <f t="shared" si="1"/>
        <v>2</v>
      </c>
      <c r="E10" s="23" t="str">
        <f t="shared" si="2"/>
        <v>C</v>
      </c>
      <c r="F10" s="2">
        <v>6.5</v>
      </c>
      <c r="G10" s="2">
        <v>5.5</v>
      </c>
      <c r="H10" s="2">
        <v>3</v>
      </c>
      <c r="I10" s="88">
        <f t="shared" si="3"/>
        <v>20</v>
      </c>
      <c r="J10" s="89">
        <f t="shared" si="4"/>
        <v>2</v>
      </c>
      <c r="K10" s="111">
        <f t="shared" si="5"/>
        <v>17</v>
      </c>
    </row>
    <row r="12" spans="1:11" ht="20.100000000000001" customHeight="1" x14ac:dyDescent="0.2">
      <c r="A12" s="22" t="s">
        <v>18</v>
      </c>
      <c r="D12" s="22" t="s">
        <v>26</v>
      </c>
      <c r="H12" s="22" t="s">
        <v>35</v>
      </c>
    </row>
    <row r="13" spans="1:11" ht="32.25" customHeight="1" x14ac:dyDescent="0.2">
      <c r="A13" s="37" t="s">
        <v>19</v>
      </c>
      <c r="B13" s="37" t="s">
        <v>3</v>
      </c>
      <c r="C13" s="38"/>
      <c r="D13" s="37" t="s">
        <v>27</v>
      </c>
      <c r="E13" s="37" t="s">
        <v>4</v>
      </c>
      <c r="F13" s="37" t="s">
        <v>28</v>
      </c>
      <c r="G13" s="38"/>
      <c r="H13" s="37" t="s">
        <v>4</v>
      </c>
      <c r="I13" s="37" t="s">
        <v>36</v>
      </c>
      <c r="J13" s="37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3" t="s">
        <v>139</v>
      </c>
      <c r="J14" s="23" t="s">
        <v>139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3" t="s">
        <v>139</v>
      </c>
      <c r="J15" s="23" t="s">
        <v>139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3" t="s">
        <v>139</v>
      </c>
      <c r="J16" s="23" t="s">
        <v>139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1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tabSelected="1" zoomScaleNormal="100" workbookViewId="0">
      <selection activeCell="D16" sqref="D16"/>
    </sheetView>
  </sheetViews>
  <sheetFormatPr defaultRowHeight="14.25" x14ac:dyDescent="0.2"/>
  <cols>
    <col min="1" max="1" width="9.140625" style="42"/>
    <col min="2" max="2" width="14.85546875" style="42" customWidth="1"/>
    <col min="3" max="3" width="12" style="42" customWidth="1"/>
    <col min="4" max="6" width="9.140625" style="42"/>
    <col min="7" max="7" width="14" style="42" customWidth="1"/>
    <col min="8" max="8" width="17.42578125" style="42" customWidth="1"/>
    <col min="9" max="16384" width="9.140625" style="42"/>
  </cols>
  <sheetData>
    <row r="1" spans="1:9" ht="22.5" x14ac:dyDescent="0.3">
      <c r="A1" s="100" t="s">
        <v>191</v>
      </c>
      <c r="B1" s="100"/>
      <c r="C1" s="100"/>
      <c r="D1" s="100"/>
      <c r="E1" s="100"/>
      <c r="F1" s="100"/>
      <c r="G1" s="100"/>
      <c r="H1" s="100"/>
      <c r="I1" s="100"/>
    </row>
    <row r="2" spans="1:9" ht="60" customHeight="1" x14ac:dyDescent="0.2">
      <c r="A2" s="40" t="s">
        <v>182</v>
      </c>
      <c r="B2" s="40" t="s">
        <v>183</v>
      </c>
      <c r="C2" s="41" t="s">
        <v>186</v>
      </c>
      <c r="D2" s="41" t="s">
        <v>187</v>
      </c>
      <c r="E2" s="41" t="s">
        <v>188</v>
      </c>
      <c r="F2" s="41" t="s">
        <v>189</v>
      </c>
      <c r="G2" s="41" t="s">
        <v>190</v>
      </c>
      <c r="H2" s="41" t="s">
        <v>184</v>
      </c>
      <c r="I2" s="40" t="s">
        <v>185</v>
      </c>
    </row>
    <row r="3" spans="1:9" x14ac:dyDescent="0.2">
      <c r="A3" s="43">
        <v>1</v>
      </c>
      <c r="B3" s="44" t="s">
        <v>75</v>
      </c>
      <c r="C3" s="43" t="s">
        <v>29</v>
      </c>
      <c r="D3" s="43">
        <v>9</v>
      </c>
      <c r="E3" s="43">
        <v>10</v>
      </c>
      <c r="F3" s="45">
        <f>SUM(E3*2+D3)/3</f>
        <v>9.6666666666666661</v>
      </c>
      <c r="G3" s="46" t="str">
        <f>IF(F3&lt;5,"Thi Laị","Lên Lớp")</f>
        <v>Lên Lớp</v>
      </c>
      <c r="H3" s="46">
        <f>IF(AND(F3&gt;=9,C3="A"),150000,"")</f>
        <v>150000</v>
      </c>
      <c r="I3" s="46">
        <f>RANK(F3:F7,$F$3:$F$7)</f>
        <v>1</v>
      </c>
    </row>
    <row r="4" spans="1:9" x14ac:dyDescent="0.2">
      <c r="A4" s="43">
        <v>2</v>
      </c>
      <c r="B4" s="44" t="s">
        <v>76</v>
      </c>
      <c r="C4" s="43" t="s">
        <v>31</v>
      </c>
      <c r="D4" s="43">
        <v>8</v>
      </c>
      <c r="E4" s="43">
        <v>10</v>
      </c>
      <c r="F4" s="45">
        <f t="shared" ref="F4:F7" si="0">SUM(E4*2+D4)/3</f>
        <v>9.3333333333333339</v>
      </c>
      <c r="G4" s="46" t="str">
        <f t="shared" ref="G4:G7" si="1">IF(F4&lt;5,"Thi Laị","Lên Lớp")</f>
        <v>Lên Lớp</v>
      </c>
      <c r="H4" s="46" t="str">
        <f t="shared" ref="H4:H7" si="2">IF(AND(F4&gt;=9,C4="A"),150000,"")</f>
        <v/>
      </c>
      <c r="I4" s="46">
        <f t="shared" ref="I4:I7" si="3">RANK(F4:F8,$F$3:$F$7)</f>
        <v>2</v>
      </c>
    </row>
    <row r="5" spans="1:9" x14ac:dyDescent="0.2">
      <c r="A5" s="43">
        <v>3</v>
      </c>
      <c r="B5" s="44" t="s">
        <v>192</v>
      </c>
      <c r="C5" s="43" t="s">
        <v>31</v>
      </c>
      <c r="D5" s="43">
        <v>5</v>
      </c>
      <c r="E5" s="43">
        <v>6</v>
      </c>
      <c r="F5" s="45">
        <f t="shared" si="0"/>
        <v>5.666666666666667</v>
      </c>
      <c r="G5" s="46" t="str">
        <f t="shared" si="1"/>
        <v>Lên Lớp</v>
      </c>
      <c r="H5" s="46" t="str">
        <f t="shared" si="2"/>
        <v/>
      </c>
      <c r="I5" s="46">
        <f t="shared" si="3"/>
        <v>4</v>
      </c>
    </row>
    <row r="6" spans="1:9" x14ac:dyDescent="0.2">
      <c r="A6" s="43">
        <v>4</v>
      </c>
      <c r="B6" s="44" t="s">
        <v>77</v>
      </c>
      <c r="C6" s="43" t="s">
        <v>29</v>
      </c>
      <c r="D6" s="43">
        <v>8</v>
      </c>
      <c r="E6" s="43">
        <v>2</v>
      </c>
      <c r="F6" s="45">
        <f t="shared" si="0"/>
        <v>4</v>
      </c>
      <c r="G6" s="46" t="str">
        <f t="shared" si="1"/>
        <v>Thi Laị</v>
      </c>
      <c r="H6" s="46" t="str">
        <f t="shared" si="2"/>
        <v/>
      </c>
      <c r="I6" s="46">
        <f t="shared" si="3"/>
        <v>5</v>
      </c>
    </row>
    <row r="7" spans="1:9" x14ac:dyDescent="0.2">
      <c r="A7" s="43">
        <v>5</v>
      </c>
      <c r="B7" s="44" t="s">
        <v>78</v>
      </c>
      <c r="C7" s="43" t="s">
        <v>31</v>
      </c>
      <c r="D7" s="43">
        <v>10</v>
      </c>
      <c r="E7" s="43">
        <v>9</v>
      </c>
      <c r="F7" s="45">
        <f t="shared" si="0"/>
        <v>9.3333333333333339</v>
      </c>
      <c r="G7" s="46" t="str">
        <f t="shared" si="1"/>
        <v>Lên Lớp</v>
      </c>
      <c r="H7" s="46" t="str">
        <f t="shared" si="2"/>
        <v/>
      </c>
      <c r="I7" s="46">
        <f t="shared" si="3"/>
        <v>2</v>
      </c>
    </row>
    <row r="9" spans="1:9" x14ac:dyDescent="0.2">
      <c r="A9" s="47"/>
      <c r="B9" s="47"/>
      <c r="C9" s="47"/>
      <c r="D9" s="47"/>
      <c r="E9" s="47"/>
      <c r="F9" s="47"/>
      <c r="G9" s="47"/>
      <c r="H9" s="47"/>
    </row>
    <row r="10" spans="1:9" ht="15" x14ac:dyDescent="0.2">
      <c r="A10" s="48" t="s">
        <v>178</v>
      </c>
      <c r="B10" s="48"/>
      <c r="C10" s="47"/>
      <c r="D10" s="47"/>
      <c r="E10" s="47"/>
      <c r="F10" s="47"/>
      <c r="G10" s="47"/>
      <c r="H10" s="47"/>
    </row>
    <row r="11" spans="1:9" ht="15" x14ac:dyDescent="0.2">
      <c r="A11" s="48" t="s">
        <v>179</v>
      </c>
      <c r="B11" s="48"/>
      <c r="C11" s="47"/>
      <c r="D11" s="47"/>
      <c r="E11" s="47"/>
      <c r="F11" s="47"/>
      <c r="G11" s="47"/>
      <c r="H11" s="47"/>
    </row>
    <row r="12" spans="1:9" ht="15" x14ac:dyDescent="0.2">
      <c r="A12" s="48" t="s">
        <v>180</v>
      </c>
      <c r="B12" s="48"/>
      <c r="C12" s="47"/>
      <c r="D12" s="47"/>
      <c r="E12" s="47"/>
      <c r="F12" s="47"/>
      <c r="G12" s="47"/>
      <c r="H12" s="47"/>
    </row>
    <row r="13" spans="1:9" ht="15" x14ac:dyDescent="0.2">
      <c r="A13" s="49" t="s">
        <v>181</v>
      </c>
      <c r="B13" s="50"/>
    </row>
    <row r="14" spans="1:9" ht="47.25" customHeight="1" x14ac:dyDescent="0.2">
      <c r="A14" s="51" t="s">
        <v>147</v>
      </c>
      <c r="B14" s="52" t="s">
        <v>154</v>
      </c>
      <c r="C14" s="53" t="s">
        <v>148</v>
      </c>
      <c r="D14" s="101" t="s">
        <v>155</v>
      </c>
      <c r="E14" s="101"/>
    </row>
    <row r="15" spans="1:9" x14ac:dyDescent="0.2">
      <c r="A15" s="54">
        <f>SUM(A3:A7)</f>
        <v>15</v>
      </c>
      <c r="B15" s="112">
        <f>MAX(F3:F7)</f>
        <v>9.6666666666666661</v>
      </c>
      <c r="C15" s="113">
        <f>SUM(H3:H7)</f>
        <v>150000</v>
      </c>
      <c r="D15" s="102">
        <f>COUNTIF(D3:E7,"&gt;=9")</f>
        <v>5</v>
      </c>
      <c r="E15" s="102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J14" sqref="J14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104" t="s">
        <v>38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1" ht="24" customHeight="1" x14ac:dyDescent="0.2">
      <c r="A2" s="31" t="s">
        <v>1</v>
      </c>
      <c r="B2" s="31" t="s">
        <v>39</v>
      </c>
      <c r="C2" s="31" t="s">
        <v>40</v>
      </c>
      <c r="D2" s="31" t="s">
        <v>41</v>
      </c>
      <c r="E2" s="31" t="s">
        <v>42</v>
      </c>
      <c r="F2" s="31" t="s">
        <v>43</v>
      </c>
      <c r="G2" s="31" t="s">
        <v>44</v>
      </c>
      <c r="H2" s="31" t="s">
        <v>177</v>
      </c>
      <c r="I2" s="33" t="s">
        <v>71</v>
      </c>
      <c r="J2" s="33" t="s">
        <v>73</v>
      </c>
    </row>
    <row r="3" spans="1:11" ht="20.100000000000001" customHeight="1" x14ac:dyDescent="0.2">
      <c r="A3" s="5">
        <v>1</v>
      </c>
      <c r="B3" s="4" t="s">
        <v>74</v>
      </c>
      <c r="C3" s="2" t="str">
        <f>IF(LEFT(B3,2)="PE","PESSI",IF(LEFT(B3,2)="CO","COCA COLA",IF(LEFT(B3,2)="SP","SPRITE","FANTA")))</f>
        <v>PESSI</v>
      </c>
      <c r="D3" s="5">
        <v>20</v>
      </c>
      <c r="E3" s="2">
        <v>1400</v>
      </c>
      <c r="F3" s="23" t="str">
        <f>IF(AND(LEFT(B3,2)="PE",MID(B3,5,1)="C",RIGHT(B3,1)="X",B3&gt;=50),5%*D3*E3,"")</f>
        <v/>
      </c>
      <c r="G3" s="28">
        <f>D3*E3-IF(F3&lt;&gt;"",F3,0)</f>
        <v>28000</v>
      </c>
      <c r="H3" s="23" t="str">
        <f>IF(AND(D3&gt;=50,J3="XUẤT"),"Có quà tặng","")</f>
        <v/>
      </c>
      <c r="I3" s="23" t="str">
        <f>IF(MID(B3,5,1)="C","CHAI","LON")</f>
        <v>LON</v>
      </c>
      <c r="J3" s="23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2" t="str">
        <f t="shared" ref="C4:C9" si="0">IF(LEFT(B4,2)="PE","PESSI",IF(LEFT(B4,2)="CO","COCA COLA",IF(LEFT(B4,2)="SP","SPRITE","FANTA")))</f>
        <v>COCA COLA</v>
      </c>
      <c r="D4" s="5">
        <v>40</v>
      </c>
      <c r="E4" s="2">
        <v>1600</v>
      </c>
      <c r="F4" s="23" t="str">
        <f t="shared" ref="F4:F9" si="1">IF(AND(LEFT(B4,2)="PE",MID(B4,5,1)="C",RIGHT(B4,1)="X",B4&gt;=50),5%*D4*E4,"")</f>
        <v/>
      </c>
      <c r="G4" s="28">
        <f t="shared" ref="G4:G10" si="2">D4*E4-IF(F4&lt;&gt;"",F4,0)</f>
        <v>64000</v>
      </c>
      <c r="H4" s="23" t="str">
        <f t="shared" ref="H4:H10" si="3">IF(AND(D4&gt;=50,J4="XUẤT"),"Có quà tặng","")</f>
        <v/>
      </c>
      <c r="I4" s="23" t="str">
        <f t="shared" ref="I4:I10" si="4">IF(MID(B4,5,1)="C","CHAI","LON")</f>
        <v>CHAI</v>
      </c>
      <c r="J4" s="23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2" t="str">
        <f t="shared" si="0"/>
        <v>SPRITE</v>
      </c>
      <c r="D5" s="5">
        <v>35</v>
      </c>
      <c r="E5" s="2">
        <v>1800</v>
      </c>
      <c r="F5" s="23" t="str">
        <f t="shared" si="1"/>
        <v/>
      </c>
      <c r="G5" s="28">
        <f t="shared" si="2"/>
        <v>63000</v>
      </c>
      <c r="H5" s="23" t="str">
        <f t="shared" si="3"/>
        <v/>
      </c>
      <c r="I5" s="23" t="str">
        <f t="shared" si="4"/>
        <v>LON</v>
      </c>
      <c r="J5" s="23" t="str">
        <f t="shared" si="5"/>
        <v>NHẬP</v>
      </c>
    </row>
    <row r="6" spans="1:11" ht="20.100000000000001" customHeight="1" x14ac:dyDescent="0.2">
      <c r="A6" s="5">
        <v>4</v>
      </c>
      <c r="B6" s="2" t="s">
        <v>48</v>
      </c>
      <c r="C6" s="2" t="str">
        <f t="shared" si="0"/>
        <v>PESSI</v>
      </c>
      <c r="D6" s="5">
        <v>80</v>
      </c>
      <c r="E6" s="2">
        <v>1400</v>
      </c>
      <c r="F6" s="23" t="str">
        <f t="shared" si="1"/>
        <v/>
      </c>
      <c r="G6" s="28">
        <f t="shared" si="2"/>
        <v>112000</v>
      </c>
      <c r="H6" s="23" t="str">
        <f t="shared" si="3"/>
        <v/>
      </c>
      <c r="I6" s="23" t="str">
        <f t="shared" si="4"/>
        <v>CHAI</v>
      </c>
      <c r="J6" s="23" t="str">
        <f t="shared" si="5"/>
        <v>NHẬP</v>
      </c>
    </row>
    <row r="7" spans="1:11" ht="20.100000000000001" customHeight="1" x14ac:dyDescent="0.2">
      <c r="A7" s="5">
        <v>5</v>
      </c>
      <c r="B7" s="2" t="s">
        <v>49</v>
      </c>
      <c r="C7" s="2" t="str">
        <f t="shared" si="0"/>
        <v>FANTA</v>
      </c>
      <c r="D7" s="5">
        <v>80</v>
      </c>
      <c r="E7" s="2">
        <v>2000</v>
      </c>
      <c r="F7" s="23" t="str">
        <f t="shared" si="1"/>
        <v/>
      </c>
      <c r="G7" s="28">
        <f t="shared" si="2"/>
        <v>160000</v>
      </c>
      <c r="H7" s="23" t="str">
        <f t="shared" si="3"/>
        <v/>
      </c>
      <c r="I7" s="23" t="str">
        <f t="shared" si="4"/>
        <v>LON</v>
      </c>
      <c r="J7" s="23" t="str">
        <f t="shared" si="5"/>
        <v>NHẬP</v>
      </c>
    </row>
    <row r="8" spans="1:11" ht="20.100000000000001" customHeight="1" x14ac:dyDescent="0.2">
      <c r="A8" s="5">
        <v>6</v>
      </c>
      <c r="B8" s="2" t="s">
        <v>50</v>
      </c>
      <c r="C8" s="2" t="str">
        <f t="shared" si="0"/>
        <v>SPRITE</v>
      </c>
      <c r="D8" s="5">
        <v>35</v>
      </c>
      <c r="E8" s="2">
        <v>2300</v>
      </c>
      <c r="F8" s="23" t="str">
        <f t="shared" si="1"/>
        <v/>
      </c>
      <c r="G8" s="28">
        <f t="shared" si="2"/>
        <v>80500</v>
      </c>
      <c r="H8" s="23" t="str">
        <f t="shared" si="3"/>
        <v/>
      </c>
      <c r="I8" s="23" t="str">
        <f t="shared" si="4"/>
        <v>LON</v>
      </c>
      <c r="J8" s="23" t="str">
        <f t="shared" si="5"/>
        <v>XUẤT</v>
      </c>
    </row>
    <row r="9" spans="1:11" ht="20.100000000000001" customHeight="1" x14ac:dyDescent="0.2">
      <c r="A9" s="5">
        <v>7</v>
      </c>
      <c r="B9" s="2" t="s">
        <v>51</v>
      </c>
      <c r="C9" s="2" t="str">
        <f t="shared" si="0"/>
        <v>PESSI</v>
      </c>
      <c r="D9" s="5">
        <v>50</v>
      </c>
      <c r="E9" s="2">
        <v>1800</v>
      </c>
      <c r="F9" s="23">
        <f t="shared" si="1"/>
        <v>4500</v>
      </c>
      <c r="G9" s="28">
        <f t="shared" si="2"/>
        <v>85500</v>
      </c>
      <c r="H9" s="23" t="str">
        <f t="shared" si="3"/>
        <v>Có quà tặng</v>
      </c>
      <c r="I9" s="23" t="str">
        <f t="shared" si="4"/>
        <v>CHAI</v>
      </c>
      <c r="J9" s="23" t="str">
        <f t="shared" si="5"/>
        <v>XUẤT</v>
      </c>
    </row>
    <row r="10" spans="1:11" ht="20.100000000000001" customHeight="1" x14ac:dyDescent="0.2">
      <c r="A10" s="5">
        <v>8</v>
      </c>
      <c r="B10" s="2" t="s">
        <v>52</v>
      </c>
      <c r="C10" s="2" t="str">
        <f>IF(LEFT(B10,2)="PE","PESSI",IF(LEFT(B10,2)="CO","COCA COLA",IF(LEFT(B10,2)="SP","SPRITE","FANTA")))</f>
        <v>FANTA</v>
      </c>
      <c r="D10" s="5">
        <v>70</v>
      </c>
      <c r="E10" s="2">
        <v>2000</v>
      </c>
      <c r="F10" s="23" t="str">
        <f>IF(AND(LEFT(B10,2)="PE",MID(B10,5,1)="C",RIGHT(B10,1)="X",B10&gt;=50),5%*D10*E10,"")</f>
        <v/>
      </c>
      <c r="G10" s="28">
        <f t="shared" si="2"/>
        <v>140000</v>
      </c>
      <c r="H10" s="23" t="str">
        <f t="shared" si="3"/>
        <v/>
      </c>
      <c r="I10" s="23" t="str">
        <f t="shared" si="4"/>
        <v>CHAI</v>
      </c>
      <c r="J10" s="23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103" t="s">
        <v>53</v>
      </c>
      <c r="B13" s="103" t="s">
        <v>40</v>
      </c>
      <c r="C13" s="103" t="s">
        <v>42</v>
      </c>
      <c r="D13" s="103"/>
      <c r="F13" s="32" t="s">
        <v>64</v>
      </c>
      <c r="G13" s="32" t="s">
        <v>65</v>
      </c>
      <c r="I13" s="32" t="s">
        <v>70</v>
      </c>
      <c r="J13" s="32" t="s">
        <v>62</v>
      </c>
      <c r="K13" s="32" t="s">
        <v>63</v>
      </c>
    </row>
    <row r="14" spans="1:11" ht="20.100000000000001" customHeight="1" x14ac:dyDescent="0.2">
      <c r="A14" s="103"/>
      <c r="B14" s="103"/>
      <c r="C14" s="31" t="s">
        <v>62</v>
      </c>
      <c r="D14" s="31" t="s">
        <v>63</v>
      </c>
      <c r="F14" s="5" t="s">
        <v>66</v>
      </c>
      <c r="G14" s="2" t="s">
        <v>67</v>
      </c>
      <c r="I14" s="2" t="s">
        <v>58</v>
      </c>
      <c r="J14" s="23">
        <f>SUM($D$3:$D$10,$C$3:$C$9)</f>
        <v>410</v>
      </c>
      <c r="K14" s="23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3" t="s">
        <v>34</v>
      </c>
      <c r="K15" s="23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19" t="s">
        <v>131</v>
      </c>
    </row>
    <row r="21" spans="1:4" ht="20.100000000000001" customHeight="1" x14ac:dyDescent="0.2">
      <c r="A21" s="19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2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108" t="s">
        <v>119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x14ac:dyDescent="0.2">
      <c r="A2" s="106" t="s">
        <v>1</v>
      </c>
      <c r="B2" s="109" t="s">
        <v>99</v>
      </c>
      <c r="C2" s="110"/>
      <c r="D2" s="34" t="s">
        <v>100</v>
      </c>
      <c r="E2" s="105" t="s">
        <v>114</v>
      </c>
      <c r="F2" s="105"/>
      <c r="G2" s="105"/>
      <c r="H2" s="105"/>
      <c r="I2" s="34" t="s">
        <v>109</v>
      </c>
      <c r="J2" s="34" t="s">
        <v>110</v>
      </c>
      <c r="K2" s="34" t="s">
        <v>113</v>
      </c>
    </row>
    <row r="3" spans="1:11" x14ac:dyDescent="0.2">
      <c r="A3" s="107"/>
      <c r="B3" s="35" t="s">
        <v>102</v>
      </c>
      <c r="C3" s="35" t="s">
        <v>103</v>
      </c>
      <c r="D3" s="36" t="s">
        <v>101</v>
      </c>
      <c r="E3" s="35" t="s">
        <v>104</v>
      </c>
      <c r="F3" s="35" t="s">
        <v>105</v>
      </c>
      <c r="G3" s="35" t="s">
        <v>106</v>
      </c>
      <c r="H3" s="35" t="s">
        <v>107</v>
      </c>
      <c r="I3" s="36" t="s">
        <v>108</v>
      </c>
      <c r="J3" s="36" t="s">
        <v>111</v>
      </c>
      <c r="K3" s="36" t="s">
        <v>112</v>
      </c>
    </row>
    <row r="4" spans="1:11" x14ac:dyDescent="0.2">
      <c r="A4" s="5">
        <v>1</v>
      </c>
      <c r="B4" s="2">
        <v>50</v>
      </c>
      <c r="C4" s="2">
        <v>230</v>
      </c>
      <c r="D4" s="27"/>
      <c r="E4" s="27"/>
      <c r="F4" s="27"/>
      <c r="G4" s="27"/>
      <c r="H4" s="27"/>
      <c r="I4" s="27" t="s">
        <v>139</v>
      </c>
      <c r="J4" s="23" t="s">
        <v>33</v>
      </c>
      <c r="K4" s="23" t="s">
        <v>33</v>
      </c>
    </row>
    <row r="5" spans="1:11" x14ac:dyDescent="0.2">
      <c r="A5" s="5">
        <v>2</v>
      </c>
      <c r="B5" s="2">
        <v>76</v>
      </c>
      <c r="C5" s="2">
        <v>155</v>
      </c>
      <c r="D5" s="27"/>
      <c r="E5" s="27"/>
      <c r="F5" s="27"/>
      <c r="G5" s="27"/>
      <c r="H5" s="27"/>
      <c r="I5" s="23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27"/>
      <c r="E6" s="27"/>
      <c r="F6" s="27"/>
      <c r="G6" s="27"/>
      <c r="H6" s="27"/>
      <c r="I6" s="23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27"/>
      <c r="E7" s="27"/>
      <c r="F7" s="27"/>
      <c r="G7" s="27"/>
      <c r="H7" s="27"/>
      <c r="I7" s="23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27"/>
      <c r="E8" s="27"/>
      <c r="F8" s="27"/>
      <c r="G8" s="27"/>
      <c r="H8" s="27"/>
      <c r="I8" s="23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27"/>
      <c r="E9" s="27"/>
      <c r="F9" s="27"/>
      <c r="G9" s="27"/>
      <c r="H9" s="27"/>
      <c r="I9" s="23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27"/>
      <c r="E10" s="27"/>
      <c r="F10" s="27"/>
      <c r="G10" s="27"/>
      <c r="H10" s="27"/>
      <c r="I10" s="23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27"/>
      <c r="E11" s="27"/>
      <c r="F11" s="27"/>
      <c r="G11" s="27"/>
      <c r="H11" s="27"/>
      <c r="I11" s="23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27"/>
      <c r="E12" s="27"/>
      <c r="F12" s="27"/>
      <c r="G12" s="27"/>
      <c r="H12" s="27"/>
      <c r="I12" s="23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27"/>
      <c r="E13" s="27"/>
      <c r="F13" s="27"/>
      <c r="G13" s="27"/>
      <c r="H13" s="27"/>
      <c r="I13" s="23"/>
      <c r="J13" s="2"/>
      <c r="K13" s="2"/>
    </row>
    <row r="14" spans="1:11" x14ac:dyDescent="0.2">
      <c r="A14" s="9"/>
      <c r="B14" s="10"/>
      <c r="C14" s="10" t="s">
        <v>115</v>
      </c>
      <c r="D14" s="24" t="s">
        <v>33</v>
      </c>
      <c r="E14" s="10"/>
      <c r="F14" s="10"/>
      <c r="G14" s="10"/>
      <c r="H14" s="10"/>
      <c r="I14" s="24" t="s">
        <v>33</v>
      </c>
      <c r="J14" s="10"/>
      <c r="K14" s="11"/>
    </row>
    <row r="15" spans="1:11" x14ac:dyDescent="0.2">
      <c r="A15" s="12"/>
      <c r="C15" s="1" t="s">
        <v>116</v>
      </c>
      <c r="D15" s="25" t="s">
        <v>33</v>
      </c>
      <c r="I15" s="25" t="s">
        <v>33</v>
      </c>
      <c r="K15" s="13"/>
    </row>
    <row r="16" spans="1:11" x14ac:dyDescent="0.2">
      <c r="A16" s="12"/>
      <c r="C16" s="1" t="s">
        <v>117</v>
      </c>
      <c r="D16" s="25" t="s">
        <v>33</v>
      </c>
      <c r="I16" s="25" t="s">
        <v>33</v>
      </c>
      <c r="K16" s="13"/>
    </row>
    <row r="17" spans="1:12" x14ac:dyDescent="0.2">
      <c r="A17" s="14"/>
      <c r="B17" s="15"/>
      <c r="C17" s="15" t="s">
        <v>118</v>
      </c>
      <c r="D17" s="26" t="s">
        <v>33</v>
      </c>
      <c r="E17" s="15"/>
      <c r="F17" s="15"/>
      <c r="G17" s="15"/>
      <c r="H17" s="15"/>
      <c r="I17" s="26" t="s">
        <v>33</v>
      </c>
      <c r="J17" s="15"/>
      <c r="K17" s="16"/>
    </row>
    <row r="19" spans="1:12" x14ac:dyDescent="0.2">
      <c r="A19" s="17" t="s">
        <v>97</v>
      </c>
      <c r="H19" s="18" t="s">
        <v>130</v>
      </c>
    </row>
    <row r="20" spans="1:12" x14ac:dyDescent="0.2">
      <c r="A20" s="1" t="s">
        <v>124</v>
      </c>
      <c r="H20" s="34" t="s">
        <v>100</v>
      </c>
      <c r="I20" s="105" t="s">
        <v>114</v>
      </c>
      <c r="J20" s="105"/>
      <c r="K20" s="105"/>
      <c r="L20" s="105"/>
    </row>
    <row r="21" spans="1:12" x14ac:dyDescent="0.2">
      <c r="A21" s="1" t="s">
        <v>125</v>
      </c>
      <c r="H21" s="36" t="s">
        <v>101</v>
      </c>
      <c r="I21" s="35" t="s">
        <v>104</v>
      </c>
      <c r="J21" s="35" t="s">
        <v>105</v>
      </c>
      <c r="K21" s="35" t="s">
        <v>106</v>
      </c>
      <c r="L21" s="35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2023-10-22T02:59:44Z</dcterms:modified>
</cp:coreProperties>
</file>