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NH QUAN\Desktop\"/>
    </mc:Choice>
  </mc:AlternateContent>
  <bookViews>
    <workbookView xWindow="0" yWindow="552" windowWidth="20496" windowHeight="7800" tabRatio="737" activeTab="3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52511"/>
</workbook>
</file>

<file path=xl/calcChain.xml><?xml version="1.0" encoding="utf-8"?>
<calcChain xmlns="http://schemas.openxmlformats.org/spreadsheetml/2006/main">
  <c r="F3" i="2" l="1"/>
  <c r="C4" i="2"/>
  <c r="C5" i="2"/>
  <c r="C6" i="2"/>
  <c r="C7" i="2"/>
  <c r="C8" i="2"/>
  <c r="C9" i="2"/>
  <c r="C10" i="2"/>
  <c r="C3" i="2"/>
  <c r="I3" i="1"/>
  <c r="C15" i="7"/>
  <c r="H4" i="7"/>
  <c r="H5" i="7"/>
  <c r="H6" i="7"/>
  <c r="H7" i="7"/>
  <c r="H3" i="7"/>
  <c r="D15" i="7"/>
  <c r="B15" i="7"/>
  <c r="A15" i="7"/>
  <c r="I4" i="7"/>
  <c r="I5" i="7"/>
  <c r="I6" i="7"/>
  <c r="I7" i="7"/>
  <c r="I3" i="7"/>
  <c r="G4" i="7"/>
  <c r="G5" i="7"/>
  <c r="G6" i="7"/>
  <c r="G7" i="7"/>
  <c r="G3" i="7"/>
  <c r="F5" i="7"/>
  <c r="F4" i="7"/>
  <c r="F6" i="7"/>
  <c r="F7" i="7"/>
  <c r="F3" i="7"/>
  <c r="I16" i="1"/>
  <c r="I15" i="1"/>
  <c r="I14" i="1"/>
  <c r="J16" i="1"/>
  <c r="J15" i="1"/>
  <c r="J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 l="1"/>
  <c r="I5" i="1"/>
  <c r="I6" i="1"/>
  <c r="I7" i="1"/>
  <c r="I8" i="1"/>
  <c r="I9" i="1"/>
  <c r="I10" i="1"/>
  <c r="C4" i="1"/>
  <c r="C5" i="1"/>
  <c r="C6" i="1"/>
  <c r="C7" i="1"/>
  <c r="C8" i="1"/>
  <c r="C9" i="1"/>
  <c r="C10" i="1"/>
  <c r="C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E6" i="13"/>
  <c r="E7" i="13"/>
  <c r="E8" i="13"/>
  <c r="E9" i="13"/>
  <c r="E10" i="13"/>
  <c r="E11" i="13"/>
  <c r="E12" i="13"/>
  <c r="E13" i="13"/>
  <c r="E5" i="13"/>
  <c r="D6" i="13"/>
  <c r="D7" i="13"/>
  <c r="D8" i="13"/>
  <c r="D9" i="13"/>
  <c r="D10" i="13"/>
  <c r="D11" i="13"/>
  <c r="D12" i="13"/>
  <c r="D13" i="13"/>
  <c r="D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C6" i="13"/>
  <c r="C7" i="13"/>
  <c r="C8" i="13"/>
  <c r="C9" i="13"/>
  <c r="C10" i="13"/>
  <c r="C11" i="13"/>
  <c r="C12" i="13"/>
  <c r="C13" i="13"/>
  <c r="C5" i="13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  <family val="2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  <family val="2"/>
          </rPr>
          <t>Buổi học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  <family val="2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<sst xmlns="http://schemas.openxmlformats.org/spreadsheetml/2006/main" count="252" uniqueCount="194">
  <si>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</si>
  <si>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</si>
  <si>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</si>
  <si>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</si>
  <si>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</si>
  <si>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</si>
  <si>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</si>
  <si>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</si>
  <si>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</si>
  <si>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</si>
  <si>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</si>
  <si>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</si>
  <si>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</si>
  <si>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</si>
  <si>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</si>
  <si>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</si>
  <si>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</si>
  <si>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</si>
  <si>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</si>
  <si>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</si>
  <si>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</si>
  <si>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</si>
  <si>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</si>
  <si>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</si>
  <si>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</si>
  <si>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</si>
  <si>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</si>
  <si>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</si>
  <si>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</si>
  <si>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</si>
  <si>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</si>
  <si>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</si>
  <si>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</si>
  <si>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</si>
  <si>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</si>
  <si>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 xml:space="preserve"> 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</si>
  <si>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</si>
  <si>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</si>
  <si>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</si>
  <si>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</si>
  <si>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</si>
  <si>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</si>
  <si>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</si>
  <si>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</si>
  <si>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</si>
  <si>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</si>
  <si>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</si>
  <si>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</si>
  <si>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</si>
  <si>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</si>
  <si>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</si>
  <si>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</si>
  <si>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</si>
  <si>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</si>
  <si>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</si>
  <si>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</si>
  <si>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</si>
  <si>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</si>
  <si>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</si>
  <si>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</si>
  <si>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</si>
  <si>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</si>
  <si>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</si>
  <si>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</si>
  <si>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</si>
  <si>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</si>
  <si>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</si>
  <si>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</si>
  <si>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</si>
  <si>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</si>
  <si>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</si>
  <si>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</si>
  <si>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</si>
  <si>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</si>
  <si>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</si>
  <si>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</si>
  <si>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</si>
  <si>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</si>
  <si>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</si>
  <si>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</si>
  <si>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</si>
  <si>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</si>
  <si>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</si>
  <si>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</si>
  <si>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</si>
  <si>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</si>
  <si>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</si>
  <si>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</si>
  <si>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</si>
  <si>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</si>
  <si>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</si>
  <si>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</si>
  <si>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</si>
  <si>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</si>
  <si>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</si>
  <si>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</si>
  <si>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</si>
  <si>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</si>
  <si>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</si>
  <si>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</si>
  <si>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</si>
  <si>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</si>
  <si>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</si>
  <si>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</si>
  <si>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</si>
  <si>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</si>
  <si>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</si>
  <si>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</si>
  <si>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</si>
  <si>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</si>
  <si>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</si>
  <si>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</si>
  <si>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</si>
  <si>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</si>
  <si>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</si>
  <si>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</si>
  <si>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</si>
  <si>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</si>
  <si>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</si>
  <si>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</si>
  <si>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</si>
  <si>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</si>
  <si>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</si>
  <si>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</si>
  <si>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</si>
  <si>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</si>
  <si>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</si>
  <si>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</si>
  <si>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</si>
  <si>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</si>
  <si>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</si>
  <si>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</si>
  <si>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</si>
  <si>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</si>
  <si>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</si>
  <si>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</si>
  <si>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</si>
  <si>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</si>
  <si>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</si>
  <si>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</si>
  <si>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t xml:space="preserve">          ?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</si>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</sst>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#.00"/>
  </numFmts>
  <fonts count="4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4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1" fillId="0" borderId="1" xfId="0" applyFont="1" applyBorder="1"/>
    <xf numFmtId="0" fontId="10" fillId="0" borderId="1" xfId="0" applyFont="1" applyBorder="1" applyAlignment="1">
      <alignment horizontal="center" vertical="center"/>
    </xf>
    <xf numFmtId="0" fontId="28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4" fontId="25" fillId="0" borderId="1" xfId="0" applyNumberFormat="1" applyFont="1" applyBorder="1"/>
    <xf numFmtId="0" fontId="37" fillId="3" borderId="2" xfId="0" applyFont="1" applyFill="1" applyBorder="1" applyAlignment="1">
      <alignment vertical="center"/>
    </xf>
    <xf numFmtId="0" fontId="37" fillId="3" borderId="2" xfId="0" applyFont="1" applyFill="1" applyBorder="1" applyAlignment="1">
      <alignment vertical="center" wrapText="1"/>
    </xf>
    <xf numFmtId="0" fontId="39" fillId="0" borderId="0" xfId="0" applyFont="1"/>
    <xf numFmtId="0" fontId="40" fillId="0" borderId="2" xfId="0" applyFont="1" applyBorder="1" applyAlignment="1">
      <alignment horizontal="center"/>
    </xf>
    <xf numFmtId="0" fontId="40" fillId="0" borderId="2" xfId="0" applyFont="1" applyBorder="1"/>
    <xf numFmtId="2" fontId="41" fillId="0" borderId="2" xfId="0" applyNumberFormat="1" applyFont="1" applyBorder="1"/>
    <xf numFmtId="0" fontId="41" fillId="0" borderId="2" xfId="0" applyFont="1" applyBorder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quotePrefix="1" applyFont="1"/>
    <xf numFmtId="0" fontId="46" fillId="3" borderId="1" xfId="0" applyFont="1" applyFill="1" applyBorder="1" applyAlignment="1">
      <alignment vertical="center" wrapText="1"/>
    </xf>
    <xf numFmtId="0" fontId="46" fillId="3" borderId="1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/>
    <xf numFmtId="165" fontId="41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38" fillId="0" borderId="15" xfId="0" applyFont="1" applyBorder="1" applyAlignment="1">
      <alignment horizontal="center"/>
    </xf>
    <xf numFmtId="0" fontId="46" fillId="3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8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="70" zoomScaleNormal="70" workbookViewId="0">
      <selection activeCell="D5" sqref="D5"/>
    </sheetView>
  </sheetViews>
  <sheetFormatPr defaultColWidth="9.109375" defaultRowHeight="20.100000000000001" customHeight="1" x14ac:dyDescent="0.25"/>
  <cols>
    <col min="1" max="1" width="11.5546875" style="1" customWidth="1"/>
    <col min="2" max="2" width="10.44140625" style="1" customWidth="1"/>
    <col min="3" max="3" width="20.109375" style="1" bestFit="1" customWidth="1"/>
    <col min="4" max="4" width="14.33203125" style="1" bestFit="1" customWidth="1"/>
    <col min="5" max="5" width="19.44140625" style="1" bestFit="1" customWidth="1"/>
    <col min="6" max="6" width="12.109375" style="1" customWidth="1"/>
    <col min="7" max="7" width="10.109375" style="1" customWidth="1"/>
    <col min="8" max="8" width="15.109375" style="1" customWidth="1"/>
    <col min="9" max="16384" width="9.109375" style="1"/>
  </cols>
  <sheetData>
    <row r="1" spans="1:10" ht="34.5" customHeight="1" x14ac:dyDescent="0.4">
      <c r="A1" s="70" t="s">
        <v>84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99</v>
      </c>
      <c r="D2" s="12">
        <v>44344</v>
      </c>
      <c r="E2" s="11"/>
      <c r="F2" s="11"/>
      <c r="G2" s="11"/>
    </row>
    <row r="3" spans="1:10" ht="20.100000000000001" customHeight="1" x14ac:dyDescent="0.25">
      <c r="A3" s="73" t="s">
        <v>85</v>
      </c>
      <c r="B3" s="73" t="s">
        <v>86</v>
      </c>
      <c r="C3" s="66" t="s">
        <v>92</v>
      </c>
      <c r="D3" s="66" t="s">
        <v>93</v>
      </c>
      <c r="E3" s="66" t="s">
        <v>87</v>
      </c>
      <c r="F3" s="68" t="s">
        <v>88</v>
      </c>
      <c r="G3" s="69"/>
      <c r="H3" s="71" t="s">
        <v>89</v>
      </c>
      <c r="I3" s="37" t="s">
        <v>46</v>
      </c>
    </row>
    <row r="4" spans="1:10" ht="20.100000000000001" customHeight="1" x14ac:dyDescent="0.25">
      <c r="A4" s="73"/>
      <c r="B4" s="73"/>
      <c r="C4" s="67"/>
      <c r="D4" s="67"/>
      <c r="E4" s="67"/>
      <c r="F4" s="36" t="s">
        <v>90</v>
      </c>
      <c r="G4" s="36" t="s">
        <v>91</v>
      </c>
      <c r="H4" s="72"/>
      <c r="I4" s="38"/>
    </row>
    <row r="5" spans="1:10" ht="20.100000000000001" customHeight="1" x14ac:dyDescent="0.25">
      <c r="A5" s="2" t="s">
        <v>160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IF(MID(A5,3,1)="S","Sáng",IF(MID(A5,3,1)="T","Tối","Chiều"))</f>
        <v>Sáng</v>
      </c>
      <c r="E5" s="28" t="str">
        <f>C5&amp;" - "&amp;D5:D13</f>
        <v>Tin học A.1 - Sáng</v>
      </c>
      <c r="F5" s="28" t="str">
        <f>IF(B5:B13&lt;10,"","X")</f>
        <v>X</v>
      </c>
      <c r="G5" s="28" t="str">
        <f>IF(B5:B13&gt;=20,"X","")</f>
        <v>X</v>
      </c>
      <c r="H5" s="49">
        <f>IF(MID(A5:A13,3,1)="T",$D$2+2,$D$2)</f>
        <v>44344</v>
      </c>
      <c r="I5" s="28" t="str">
        <f>IF(B5:B13&lt;10,"Hủy","")</f>
        <v/>
      </c>
    </row>
    <row r="6" spans="1:10" ht="20.100000000000001" customHeight="1" x14ac:dyDescent="0.25">
      <c r="A6" s="2" t="s">
        <v>165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IF(MID(A6,3,1)="S","Sáng",IF(MID(A6,3,1)="T","Tối","Chiều"))</f>
        <v>Tối</v>
      </c>
      <c r="E6" s="28" t="str">
        <f t="shared" ref="E6:E13" si="2">C6&amp;" - "&amp;D6:D14</f>
        <v>Tin học A.1 - Tối</v>
      </c>
      <c r="F6" s="28" t="str">
        <f t="shared" ref="F6:F13" si="3">IF(B6:B14&lt;10,"","X")</f>
        <v>X</v>
      </c>
      <c r="G6" s="28" t="str">
        <f t="shared" ref="G6:G13" si="4">IF(B6:B14&gt;=20,"X","")</f>
        <v/>
      </c>
      <c r="H6" s="49">
        <f t="shared" ref="H6:H13" si="5">IF(MID(A6:A14,3,1)="T",$D$2+2,$D$2)</f>
        <v>44346</v>
      </c>
      <c r="I6" s="28" t="str">
        <f t="shared" ref="I6:I13" si="6">IF(B6:B14&lt;10,"Hủy","")</f>
        <v/>
      </c>
    </row>
    <row r="7" spans="1:10" ht="20.100000000000001" customHeight="1" x14ac:dyDescent="0.25">
      <c r="A7" s="2" t="s">
        <v>166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8" t="str">
        <f t="shared" si="2"/>
        <v>Tin học A.2 - Chiều</v>
      </c>
      <c r="F7" s="28" t="str">
        <f t="shared" si="3"/>
        <v>X</v>
      </c>
      <c r="G7" s="28" t="str">
        <f t="shared" si="4"/>
        <v/>
      </c>
      <c r="H7" s="49">
        <f t="shared" si="5"/>
        <v>44344</v>
      </c>
      <c r="I7" s="28" t="str">
        <f t="shared" si="6"/>
        <v/>
      </c>
    </row>
    <row r="8" spans="1:10" ht="20.100000000000001" customHeight="1" x14ac:dyDescent="0.25">
      <c r="A8" s="2" t="s">
        <v>167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8" t="str">
        <f t="shared" si="2"/>
        <v>Tin học A.1 - Sáng</v>
      </c>
      <c r="F8" s="28" t="str">
        <f t="shared" si="3"/>
        <v>X</v>
      </c>
      <c r="G8" s="28" t="str">
        <f t="shared" si="4"/>
        <v/>
      </c>
      <c r="H8" s="49">
        <f t="shared" si="5"/>
        <v>44344</v>
      </c>
      <c r="I8" s="28" t="str">
        <f t="shared" si="6"/>
        <v/>
      </c>
    </row>
    <row r="9" spans="1:10" ht="20.100000000000001" customHeight="1" x14ac:dyDescent="0.25">
      <c r="A9" s="2" t="s">
        <v>168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8" t="str">
        <f t="shared" si="2"/>
        <v>Tin học A.1 - Chiều</v>
      </c>
      <c r="F9" s="28" t="str">
        <f t="shared" si="3"/>
        <v>X</v>
      </c>
      <c r="G9" s="28" t="str">
        <f t="shared" si="4"/>
        <v>X</v>
      </c>
      <c r="H9" s="49">
        <f t="shared" si="5"/>
        <v>44344</v>
      </c>
      <c r="I9" s="28" t="str">
        <f t="shared" si="6"/>
        <v/>
      </c>
    </row>
    <row r="10" spans="1:10" ht="20.100000000000001" customHeight="1" x14ac:dyDescent="0.25">
      <c r="A10" s="2" t="s">
        <v>169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8" t="str">
        <f t="shared" si="2"/>
        <v>Tin học A.1 - Sáng</v>
      </c>
      <c r="F10" s="28" t="str">
        <f t="shared" si="3"/>
        <v/>
      </c>
      <c r="G10" s="28" t="str">
        <f t="shared" si="4"/>
        <v/>
      </c>
      <c r="H10" s="49">
        <f t="shared" si="5"/>
        <v>44344</v>
      </c>
      <c r="I10" s="28" t="str">
        <f t="shared" si="6"/>
        <v>Hủy</v>
      </c>
    </row>
    <row r="11" spans="1:10" ht="20.100000000000001" customHeight="1" x14ac:dyDescent="0.25">
      <c r="A11" s="2" t="s">
        <v>170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8" t="str">
        <f t="shared" si="2"/>
        <v>Tin học A.2 - Tối</v>
      </c>
      <c r="F11" s="28" t="str">
        <f t="shared" si="3"/>
        <v>X</v>
      </c>
      <c r="G11" s="28" t="str">
        <f t="shared" si="4"/>
        <v/>
      </c>
      <c r="H11" s="49">
        <f t="shared" si="5"/>
        <v>44346</v>
      </c>
      <c r="I11" s="28" t="str">
        <f t="shared" si="6"/>
        <v/>
      </c>
    </row>
    <row r="12" spans="1:10" ht="20.100000000000001" customHeight="1" x14ac:dyDescent="0.25">
      <c r="A12" s="2" t="s">
        <v>171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8" t="str">
        <f t="shared" si="2"/>
        <v>Tin học A.1 - Tối</v>
      </c>
      <c r="F12" s="28" t="str">
        <f t="shared" si="3"/>
        <v>X</v>
      </c>
      <c r="G12" s="28" t="str">
        <f t="shared" si="4"/>
        <v>X</v>
      </c>
      <c r="H12" s="49">
        <f t="shared" si="5"/>
        <v>44346</v>
      </c>
      <c r="I12" s="28" t="str">
        <f t="shared" si="6"/>
        <v/>
      </c>
    </row>
    <row r="13" spans="1:10" ht="20.100000000000001" customHeight="1" x14ac:dyDescent="0.25">
      <c r="A13" s="2" t="s">
        <v>172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8" t="str">
        <f t="shared" si="2"/>
        <v>Tin học A.2 - Sáng</v>
      </c>
      <c r="F13" s="28" t="str">
        <f t="shared" si="3"/>
        <v/>
      </c>
      <c r="G13" s="28" t="str">
        <f t="shared" si="4"/>
        <v/>
      </c>
      <c r="H13" s="49">
        <f t="shared" si="5"/>
        <v>44344</v>
      </c>
      <c r="I13" s="28" t="str">
        <f t="shared" si="6"/>
        <v>Hủy</v>
      </c>
    </row>
    <row r="14" spans="1:10" ht="20.100000000000001" customHeight="1" x14ac:dyDescent="0.25">
      <c r="J14" s="27"/>
    </row>
    <row r="15" spans="1:10" ht="20.100000000000001" customHeight="1" x14ac:dyDescent="0.25">
      <c r="A15" s="27" t="s">
        <v>18</v>
      </c>
      <c r="D15" s="27" t="s">
        <v>26</v>
      </c>
    </row>
    <row r="16" spans="1:10" ht="32.25" customHeight="1" x14ac:dyDescent="0.25">
      <c r="A16" s="36" t="s">
        <v>173</v>
      </c>
      <c r="B16" s="36" t="s">
        <v>92</v>
      </c>
      <c r="D16" s="39" t="s">
        <v>174</v>
      </c>
      <c r="E16" s="34" t="s">
        <v>94</v>
      </c>
      <c r="F16" s="34" t="s">
        <v>30</v>
      </c>
      <c r="G16" s="34" t="s">
        <v>73</v>
      </c>
    </row>
    <row r="17" spans="1:9" ht="20.100000000000001" customHeight="1" x14ac:dyDescent="0.25">
      <c r="A17" s="5" t="s">
        <v>161</v>
      </c>
      <c r="B17" s="2" t="s">
        <v>163</v>
      </c>
      <c r="D17" s="40" t="s">
        <v>93</v>
      </c>
      <c r="E17" s="5" t="s">
        <v>95</v>
      </c>
      <c r="F17" s="5" t="s">
        <v>96</v>
      </c>
      <c r="G17" s="5" t="s">
        <v>97</v>
      </c>
    </row>
    <row r="18" spans="1:9" ht="20.100000000000001" customHeight="1" x14ac:dyDescent="0.25">
      <c r="A18" s="5" t="s">
        <v>162</v>
      </c>
      <c r="B18" s="2" t="s">
        <v>164</v>
      </c>
    </row>
    <row r="19" spans="1:9" ht="20.100000000000001" customHeight="1" x14ac:dyDescent="0.3">
      <c r="A19"/>
      <c r="B19"/>
      <c r="F19" s="27" t="s">
        <v>139</v>
      </c>
    </row>
    <row r="20" spans="1:9" ht="20.100000000000001" customHeight="1" x14ac:dyDescent="0.25">
      <c r="A20" s="10" t="s">
        <v>98</v>
      </c>
      <c r="F20" s="40" t="s">
        <v>93</v>
      </c>
      <c r="G20" s="5" t="s">
        <v>95</v>
      </c>
      <c r="H20" s="5" t="s">
        <v>96</v>
      </c>
      <c r="I20" s="5" t="s">
        <v>97</v>
      </c>
    </row>
    <row r="21" spans="1:9" ht="20.100000000000001" customHeight="1" x14ac:dyDescent="0.25">
      <c r="A21" s="1" t="s">
        <v>152</v>
      </c>
      <c r="F21" s="9"/>
      <c r="G21" s="28">
        <f>SUMIF($D$5:$D$13,"=Sáng",$B$5:$B$13)</f>
        <v>56</v>
      </c>
      <c r="H21" s="28">
        <f>SUMIF($D$5:$D$13,"=Chiều",$B$5:$B$13)</f>
        <v>44</v>
      </c>
      <c r="I21" s="28">
        <f>SUMIF($D$5:$D$13,"=Tối",$B$5:$B$13)</f>
        <v>65</v>
      </c>
    </row>
    <row r="22" spans="1:9" ht="20.100000000000001" customHeight="1" x14ac:dyDescent="0.25">
      <c r="A22" s="1" t="s">
        <v>153</v>
      </c>
    </row>
    <row r="23" spans="1:9" ht="20.100000000000001" customHeight="1" x14ac:dyDescent="0.25">
      <c r="A23" s="1" t="s">
        <v>175</v>
      </c>
    </row>
    <row r="24" spans="1:9" ht="20.100000000000001" customHeight="1" x14ac:dyDescent="0.25">
      <c r="A24" s="1" t="s">
        <v>154</v>
      </c>
    </row>
    <row r="25" spans="1:9" ht="20.100000000000001" customHeight="1" x14ac:dyDescent="0.25">
      <c r="A25" s="1" t="s">
        <v>134</v>
      </c>
    </row>
    <row r="26" spans="1:9" ht="20.100000000000001" customHeight="1" x14ac:dyDescent="0.25">
      <c r="A26" s="10" t="s">
        <v>136</v>
      </c>
    </row>
    <row r="27" spans="1:9" ht="20.100000000000001" customHeight="1" x14ac:dyDescent="0.25">
      <c r="A27" s="1" t="s">
        <v>135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="70" zoomScaleNormal="70" workbookViewId="0">
      <selection activeCell="I3" sqref="I3"/>
    </sheetView>
  </sheetViews>
  <sheetFormatPr defaultColWidth="9.109375" defaultRowHeight="20.100000000000001" customHeight="1" x14ac:dyDescent="0.25"/>
  <cols>
    <col min="1" max="1" width="11.88671875" style="1" customWidth="1"/>
    <col min="2" max="2" width="12.88671875" style="1" customWidth="1"/>
    <col min="3" max="3" width="13.5546875" style="1" bestFit="1" customWidth="1"/>
    <col min="4" max="4" width="9.109375" style="1" customWidth="1"/>
    <col min="5" max="5" width="10.88671875" style="1" bestFit="1" customWidth="1"/>
    <col min="6" max="8" width="6.6640625" style="1" customWidth="1"/>
    <col min="9" max="9" width="12.109375" style="1" bestFit="1" customWidth="1"/>
    <col min="10" max="10" width="13.109375" style="1" bestFit="1" customWidth="1"/>
    <col min="11" max="11" width="11" style="1" bestFit="1" customWidth="1"/>
    <col min="12" max="16384" width="9.109375" style="1"/>
  </cols>
  <sheetData>
    <row r="1" spans="1:11" ht="29.25" customHeight="1" x14ac:dyDescent="0.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3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5">
      <c r="A3" s="3">
        <v>1</v>
      </c>
      <c r="B3" s="4" t="s">
        <v>32</v>
      </c>
      <c r="C3" s="35" t="str">
        <f>IF(LEFT(B3,2)="BD","Bộ đội",IF(LEFT(B3,2)="CL","Con liệt sĩ","Học sinh"))</f>
        <v>Bộ đội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>
        <f>IF(E3:E10="A",26,IF(E3:E10="B",25.5,20))</f>
        <v>26</v>
      </c>
      <c r="J3" s="28">
        <f>IF(D3:D10="1",0,IF(D3:D10="2",1,2))+IF(C3:C10="Học sinh",0,IF(C3:C10="Bộ đội",0.5,1))</f>
        <v>0.5</v>
      </c>
      <c r="K3" s="28">
        <f>J3+SUM(F3:H3)</f>
        <v>17</v>
      </c>
    </row>
    <row r="4" spans="1:11" ht="20.100000000000001" customHeight="1" x14ac:dyDescent="0.25">
      <c r="A4" s="3">
        <v>2</v>
      </c>
      <c r="B4" s="2" t="s">
        <v>11</v>
      </c>
      <c r="C4" s="35" t="str">
        <f t="shared" ref="C4:C10" si="0">IF(LEFT(B4,2)="BD","Bộ đội",IF(LEFT(B4,2)="CL","Con liệt sĩ","Học sinh"))</f>
        <v>Học sinh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IF(E4:E11="A",26,IF(E4:E11="B",25.5,20))</f>
        <v>26</v>
      </c>
      <c r="J4" s="28">
        <f t="shared" ref="J4:J10" si="4">IF(D4:D11="1",0,IF(D4:D11="2",1,2))+IF(C4:C11="Học sinh",0,IF(C4:C11="Bộ đội",0.5,1))</f>
        <v>2</v>
      </c>
      <c r="K4" s="28">
        <f t="shared" ref="K4:K10" si="5">J4+SUM(F4:H4)</f>
        <v>22</v>
      </c>
    </row>
    <row r="5" spans="1:11" ht="20.100000000000001" customHeight="1" x14ac:dyDescent="0.25">
      <c r="A5" s="3">
        <v>3</v>
      </c>
      <c r="B5" s="2" t="s">
        <v>12</v>
      </c>
      <c r="C5" s="35" t="str">
        <f t="shared" si="0"/>
        <v>Con liệt sĩ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8">
        <f t="shared" si="4"/>
        <v>3</v>
      </c>
      <c r="K5" s="28">
        <f t="shared" si="5"/>
        <v>16.5</v>
      </c>
    </row>
    <row r="6" spans="1:11" ht="20.100000000000001" customHeight="1" x14ac:dyDescent="0.25">
      <c r="A6" s="3">
        <v>4</v>
      </c>
      <c r="B6" s="2" t="s">
        <v>13</v>
      </c>
      <c r="C6" s="35" t="str">
        <f t="shared" si="0"/>
        <v>Học sinh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8">
        <f t="shared" si="4"/>
        <v>1</v>
      </c>
      <c r="K6" s="28">
        <f t="shared" si="5"/>
        <v>21</v>
      </c>
    </row>
    <row r="7" spans="1:11" ht="20.100000000000001" customHeight="1" x14ac:dyDescent="0.25">
      <c r="A7" s="3">
        <v>5</v>
      </c>
      <c r="B7" s="2" t="s">
        <v>14</v>
      </c>
      <c r="C7" s="35" t="str">
        <f t="shared" si="0"/>
        <v>Con liệt sĩ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8">
        <f t="shared" si="4"/>
        <v>1</v>
      </c>
      <c r="K7" s="28">
        <f t="shared" si="5"/>
        <v>20.5</v>
      </c>
    </row>
    <row r="8" spans="1:11" ht="20.100000000000001" customHeight="1" x14ac:dyDescent="0.25">
      <c r="A8" s="3">
        <v>6</v>
      </c>
      <c r="B8" s="2" t="s">
        <v>15</v>
      </c>
      <c r="C8" s="35" t="str">
        <f t="shared" si="0"/>
        <v>Bộ đội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8">
        <f t="shared" si="4"/>
        <v>2.5</v>
      </c>
      <c r="K8" s="28">
        <f t="shared" si="5"/>
        <v>21</v>
      </c>
    </row>
    <row r="9" spans="1:11" ht="20.100000000000001" customHeight="1" x14ac:dyDescent="0.25">
      <c r="A9" s="3">
        <v>7</v>
      </c>
      <c r="B9" s="2" t="s">
        <v>16</v>
      </c>
      <c r="C9" s="35" t="str">
        <f t="shared" si="0"/>
        <v>Học sinh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8">
        <f t="shared" si="4"/>
        <v>1</v>
      </c>
      <c r="K9" s="28">
        <f t="shared" si="5"/>
        <v>19.5</v>
      </c>
    </row>
    <row r="10" spans="1:11" ht="20.100000000000001" customHeight="1" x14ac:dyDescent="0.25">
      <c r="A10" s="3">
        <v>8</v>
      </c>
      <c r="B10" s="2" t="s">
        <v>17</v>
      </c>
      <c r="C10" s="35" t="str">
        <f t="shared" si="0"/>
        <v>Con liệt sĩ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8">
        <f t="shared" si="4"/>
        <v>2</v>
      </c>
      <c r="K10" s="28">
        <f t="shared" si="5"/>
        <v>17</v>
      </c>
    </row>
    <row r="12" spans="1:11" ht="20.100000000000001" customHeight="1" x14ac:dyDescent="0.25">
      <c r="A12" s="27" t="s">
        <v>18</v>
      </c>
      <c r="D12" s="27" t="s">
        <v>26</v>
      </c>
      <c r="H12" s="27" t="s">
        <v>36</v>
      </c>
    </row>
    <row r="13" spans="1:11" ht="32.25" customHeight="1" x14ac:dyDescent="0.25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37</v>
      </c>
      <c r="J13" s="47" t="s">
        <v>38</v>
      </c>
    </row>
    <row r="14" spans="1:11" ht="20.100000000000001" customHeight="1" x14ac:dyDescent="0.25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SUM(D3:D10,"1",F3:F10)</f>
        <v>57</v>
      </c>
      <c r="J14" s="28">
        <f>SUM($D$3:$D$10,"2",G3:G10)</f>
        <v>53.5</v>
      </c>
    </row>
    <row r="15" spans="1:11" ht="20.100000000000001" customHeight="1" x14ac:dyDescent="0.25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>SUM(D3:$D$10,"1",G3:G10)</f>
        <v>52.5</v>
      </c>
      <c r="J15" s="28">
        <f>SUM($D$3:$D$10,"2",G3:G10)</f>
        <v>53.5</v>
      </c>
    </row>
    <row r="16" spans="1:11" ht="20.100000000000001" customHeight="1" x14ac:dyDescent="0.25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>SUM($D$3:$D$10,"1",H3:H10)</f>
        <v>35</v>
      </c>
      <c r="J16" s="28">
        <f>SUM($D$3:$D$10,"2",H3:H10)</f>
        <v>36</v>
      </c>
    </row>
    <row r="18" spans="1:10" ht="20.100000000000001" customHeight="1" x14ac:dyDescent="0.25">
      <c r="A18" s="6" t="s">
        <v>159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5">
      <c r="A19" s="6" t="s">
        <v>81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5">
      <c r="A20" s="6"/>
      <c r="B20" s="6" t="s">
        <v>157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5">
      <c r="A21" s="6"/>
      <c r="B21" s="6" t="s">
        <v>158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5">
      <c r="A22" s="6" t="s">
        <v>176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5">
      <c r="A23" s="26" t="s">
        <v>137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5">
      <c r="A24" s="6" t="s">
        <v>82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H3" sqref="H3"/>
    </sheetView>
  </sheetViews>
  <sheetFormatPr defaultColWidth="9.109375" defaultRowHeight="13.8" x14ac:dyDescent="0.25"/>
  <cols>
    <col min="1" max="1" width="9.109375" style="52"/>
    <col min="2" max="2" width="14.88671875" style="52" customWidth="1"/>
    <col min="3" max="3" width="12" style="52" customWidth="1"/>
    <col min="4" max="6" width="9.109375" style="52"/>
    <col min="7" max="7" width="14" style="52" customWidth="1"/>
    <col min="8" max="8" width="17.6640625" style="52" customWidth="1"/>
    <col min="9" max="16384" width="9.109375" style="52"/>
  </cols>
  <sheetData>
    <row r="1" spans="1:9" ht="22.2" x14ac:dyDescent="0.35">
      <c r="A1" s="75" t="s">
        <v>192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5">
      <c r="A2" s="50" t="s">
        <v>183</v>
      </c>
      <c r="B2" s="50" t="s">
        <v>184</v>
      </c>
      <c r="C2" s="51" t="s">
        <v>187</v>
      </c>
      <c r="D2" s="51" t="s">
        <v>188</v>
      </c>
      <c r="E2" s="51" t="s">
        <v>189</v>
      </c>
      <c r="F2" s="51" t="s">
        <v>190</v>
      </c>
      <c r="G2" s="51" t="s">
        <v>191</v>
      </c>
      <c r="H2" s="51" t="s">
        <v>185</v>
      </c>
      <c r="I2" s="50" t="s">
        <v>186</v>
      </c>
    </row>
    <row r="3" spans="1:9" x14ac:dyDescent="0.25">
      <c r="A3" s="53">
        <v>1</v>
      </c>
      <c r="B3" s="54" t="s">
        <v>76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IF(F3&lt;5,"Thi lại","Lên lớp")</f>
        <v>Lên lớp</v>
      </c>
      <c r="H3" s="56">
        <f>IF(AND(F3&gt;=9,C3="A"),150000,"")</f>
        <v>150000</v>
      </c>
      <c r="I3" s="56">
        <f>RANK(F3,$F$3:$F$7,0)</f>
        <v>1</v>
      </c>
    </row>
    <row r="4" spans="1:9" x14ac:dyDescent="0.25">
      <c r="A4" s="53">
        <v>2</v>
      </c>
      <c r="B4" s="54" t="s">
        <v>77</v>
      </c>
      <c r="C4" s="53" t="s">
        <v>31</v>
      </c>
      <c r="D4" s="53">
        <v>8</v>
      </c>
      <c r="E4" s="53">
        <v>10</v>
      </c>
      <c r="F4" s="55">
        <f>(E4*2+D4)/3</f>
        <v>9.3333333333333339</v>
      </c>
      <c r="G4" s="56" t="str">
        <f t="shared" ref="G4:G7" si="0">IF(F4&lt;5,"Thi lại","Lên lớp")</f>
        <v>Lên lớp</v>
      </c>
      <c r="H4" s="56" t="str">
        <f t="shared" ref="H4:H7" si="1">IF(AND(F4&gt;=9,C4="A"),150000,"")</f>
        <v/>
      </c>
      <c r="I4" s="56">
        <f t="shared" ref="I4:I7" si="2">RANK(F4,$F$3:$F$7,0)</f>
        <v>2</v>
      </c>
    </row>
    <row r="5" spans="1:9" x14ac:dyDescent="0.25">
      <c r="A5" s="53">
        <v>3</v>
      </c>
      <c r="B5" s="54" t="s">
        <v>193</v>
      </c>
      <c r="C5" s="53" t="s">
        <v>31</v>
      </c>
      <c r="D5" s="53">
        <v>5</v>
      </c>
      <c r="E5" s="53">
        <v>6</v>
      </c>
      <c r="F5" s="55">
        <f>(E5*2+D5)/3</f>
        <v>5.666666666666667</v>
      </c>
      <c r="G5" s="56" t="str">
        <f t="shared" si="0"/>
        <v>Lên lớp</v>
      </c>
      <c r="H5" s="56" t="str">
        <f t="shared" si="1"/>
        <v/>
      </c>
      <c r="I5" s="56">
        <f t="shared" si="2"/>
        <v>4</v>
      </c>
    </row>
    <row r="6" spans="1:9" x14ac:dyDescent="0.25">
      <c r="A6" s="53">
        <v>4</v>
      </c>
      <c r="B6" s="54" t="s">
        <v>78</v>
      </c>
      <c r="C6" s="53" t="s">
        <v>29</v>
      </c>
      <c r="D6" s="53">
        <v>8</v>
      </c>
      <c r="E6" s="53">
        <v>2</v>
      </c>
      <c r="F6" s="55">
        <f t="shared" ref="F4:F7" si="3">(E6*2+D6)/3</f>
        <v>4</v>
      </c>
      <c r="G6" s="56" t="str">
        <f t="shared" si="0"/>
        <v>Thi lại</v>
      </c>
      <c r="H6" s="56" t="str">
        <f t="shared" si="1"/>
        <v/>
      </c>
      <c r="I6" s="56">
        <f t="shared" si="2"/>
        <v>5</v>
      </c>
    </row>
    <row r="7" spans="1:9" x14ac:dyDescent="0.25">
      <c r="A7" s="53">
        <v>5</v>
      </c>
      <c r="B7" s="54" t="s">
        <v>79</v>
      </c>
      <c r="C7" s="53" t="s">
        <v>31</v>
      </c>
      <c r="D7" s="53">
        <v>10</v>
      </c>
      <c r="E7" s="53">
        <v>9</v>
      </c>
      <c r="F7" s="55">
        <f t="shared" si="3"/>
        <v>9.3333333333333339</v>
      </c>
      <c r="G7" s="56" t="str">
        <f t="shared" si="0"/>
        <v>Lên lớp</v>
      </c>
      <c r="H7" s="56" t="str">
        <f t="shared" si="1"/>
        <v/>
      </c>
      <c r="I7" s="56">
        <f t="shared" si="2"/>
        <v>2</v>
      </c>
    </row>
    <row r="9" spans="1:9" x14ac:dyDescent="0.25">
      <c r="A9" s="57"/>
      <c r="B9" s="57"/>
      <c r="C9" s="57"/>
      <c r="D9" s="57"/>
      <c r="E9" s="57"/>
      <c r="F9" s="57"/>
      <c r="G9" s="57"/>
      <c r="H9" s="57"/>
    </row>
    <row r="10" spans="1:9" ht="15" x14ac:dyDescent="0.25">
      <c r="A10" s="58" t="s">
        <v>179</v>
      </c>
      <c r="B10" s="58"/>
      <c r="C10" s="57"/>
      <c r="D10" s="57"/>
      <c r="E10" s="57"/>
      <c r="F10" s="57"/>
      <c r="G10" s="57"/>
      <c r="H10" s="57"/>
    </row>
    <row r="11" spans="1:9" ht="15" x14ac:dyDescent="0.25">
      <c r="A11" s="58" t="s">
        <v>180</v>
      </c>
      <c r="B11" s="58"/>
      <c r="C11" s="57"/>
      <c r="D11" s="57"/>
      <c r="E11" s="57"/>
      <c r="F11" s="57"/>
      <c r="G11" s="57"/>
      <c r="H11" s="57"/>
    </row>
    <row r="12" spans="1:9" ht="15" x14ac:dyDescent="0.25">
      <c r="A12" s="58" t="s">
        <v>181</v>
      </c>
      <c r="B12" s="58"/>
      <c r="C12" s="57"/>
      <c r="D12" s="57"/>
      <c r="E12" s="57"/>
      <c r="F12" s="57"/>
      <c r="G12" s="57"/>
      <c r="H12" s="57"/>
    </row>
    <row r="13" spans="1:9" ht="15" x14ac:dyDescent="0.25">
      <c r="A13" s="59" t="s">
        <v>182</v>
      </c>
      <c r="B13" s="60"/>
    </row>
    <row r="14" spans="1:9" ht="47.25" customHeight="1" x14ac:dyDescent="0.25">
      <c r="A14" s="61" t="s">
        <v>148</v>
      </c>
      <c r="B14" s="62" t="s">
        <v>155</v>
      </c>
      <c r="C14" s="63" t="s">
        <v>149</v>
      </c>
      <c r="D14" s="76" t="s">
        <v>156</v>
      </c>
      <c r="E14" s="76"/>
    </row>
    <row r="15" spans="1:9" x14ac:dyDescent="0.25">
      <c r="A15" s="64">
        <f>COUNTA(B3:B7)</f>
        <v>5</v>
      </c>
      <c r="B15" s="64">
        <f>LARGE(F3:F7,1)</f>
        <v>9.6666666666666661</v>
      </c>
      <c r="C15" s="65">
        <f>SUM(H3:H7)</f>
        <v>150000</v>
      </c>
      <c r="D15" s="77">
        <f>COUNTIF(F3:F7,"&gt;=9")</f>
        <v>3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29"/>
  <sheetViews>
    <sheetView tabSelected="1" topLeftCell="A22" zoomScaleNormal="100" workbookViewId="0">
      <selection activeCell="F3" sqref="F3"/>
    </sheetView>
  </sheetViews>
  <sheetFormatPr defaultColWidth="9.109375" defaultRowHeight="20.100000000000001" customHeight="1" x14ac:dyDescent="0.25"/>
  <cols>
    <col min="1" max="1" width="9.109375" style="1" customWidth="1"/>
    <col min="2" max="2" width="12.88671875" style="1" customWidth="1"/>
    <col min="3" max="3" width="12.6640625" style="1" customWidth="1"/>
    <col min="4" max="4" width="10.6640625" style="1" bestFit="1" customWidth="1"/>
    <col min="5" max="5" width="9.6640625" style="1" bestFit="1" customWidth="1"/>
    <col min="6" max="6" width="9.109375" style="1" customWidth="1"/>
    <col min="7" max="7" width="10.88671875" style="1" bestFit="1" customWidth="1"/>
    <col min="8" max="8" width="13.33203125" style="1" customWidth="1"/>
    <col min="9" max="9" width="10.6640625" style="1" bestFit="1" customWidth="1"/>
    <col min="10" max="10" width="9.5546875" style="1" customWidth="1"/>
    <col min="11" max="16384" width="9.109375" style="1"/>
  </cols>
  <sheetData>
    <row r="1" spans="1:11" ht="28.5" customHeight="1" x14ac:dyDescent="0.25">
      <c r="A1" s="79" t="s">
        <v>39</v>
      </c>
      <c r="B1" s="79"/>
      <c r="C1" s="79"/>
      <c r="D1" s="79"/>
      <c r="E1" s="79"/>
      <c r="F1" s="79"/>
      <c r="G1" s="79"/>
      <c r="H1" s="79"/>
      <c r="I1" s="79"/>
      <c r="J1" s="79"/>
    </row>
    <row r="2" spans="1:11" ht="24" customHeight="1" x14ac:dyDescent="0.25">
      <c r="A2" s="41" t="s">
        <v>1</v>
      </c>
      <c r="B2" s="41" t="s">
        <v>40</v>
      </c>
      <c r="C2" s="41" t="s">
        <v>41</v>
      </c>
      <c r="D2" s="41" t="s">
        <v>42</v>
      </c>
      <c r="E2" s="41" t="s">
        <v>43</v>
      </c>
      <c r="F2" s="41" t="s">
        <v>44</v>
      </c>
      <c r="G2" s="41" t="s">
        <v>45</v>
      </c>
      <c r="H2" s="41" t="s">
        <v>178</v>
      </c>
      <c r="I2" s="43" t="s">
        <v>72</v>
      </c>
      <c r="J2" s="43" t="s">
        <v>74</v>
      </c>
    </row>
    <row r="3" spans="1:11" ht="20.100000000000001" customHeight="1" x14ac:dyDescent="0.25">
      <c r="A3" s="5">
        <v>1</v>
      </c>
      <c r="B3" s="4" t="s">
        <v>75</v>
      </c>
      <c r="C3" s="86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8">
        <f>5%*D3</f>
        <v>1</v>
      </c>
      <c r="G3" s="33" t="s">
        <v>33</v>
      </c>
      <c r="H3" s="28" t="s">
        <v>33</v>
      </c>
      <c r="I3" s="28" t="s">
        <v>35</v>
      </c>
      <c r="J3" s="28" t="s">
        <v>35</v>
      </c>
    </row>
    <row r="4" spans="1:11" ht="20.100000000000001" customHeight="1" x14ac:dyDescent="0.25">
      <c r="A4" s="5">
        <v>2</v>
      </c>
      <c r="B4" s="2" t="s">
        <v>47</v>
      </c>
      <c r="C4" s="86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8"/>
      <c r="G4" s="2"/>
      <c r="H4" s="2"/>
      <c r="I4" s="2"/>
      <c r="J4" s="2"/>
    </row>
    <row r="5" spans="1:11" ht="20.100000000000001" customHeight="1" x14ac:dyDescent="0.25">
      <c r="A5" s="5">
        <v>3</v>
      </c>
      <c r="B5" s="2" t="s">
        <v>48</v>
      </c>
      <c r="C5" s="86" t="str">
        <f t="shared" si="0"/>
        <v>SPRITE</v>
      </c>
      <c r="D5" s="5">
        <v>35</v>
      </c>
      <c r="E5" s="2">
        <v>1800</v>
      </c>
      <c r="F5" s="28"/>
      <c r="G5" s="2"/>
      <c r="H5" s="2"/>
      <c r="I5" s="2"/>
      <c r="J5" s="2"/>
    </row>
    <row r="6" spans="1:11" ht="20.100000000000001" customHeight="1" x14ac:dyDescent="0.25">
      <c r="A6" s="5">
        <v>4</v>
      </c>
      <c r="B6" s="2" t="s">
        <v>49</v>
      </c>
      <c r="C6" s="86" t="str">
        <f t="shared" si="0"/>
        <v>PEPSI</v>
      </c>
      <c r="D6" s="5">
        <v>80</v>
      </c>
      <c r="E6" s="2">
        <v>1400</v>
      </c>
      <c r="F6" s="28"/>
      <c r="G6" s="2"/>
      <c r="H6" s="2"/>
      <c r="I6" s="2"/>
      <c r="J6" s="2"/>
    </row>
    <row r="7" spans="1:11" ht="20.100000000000001" customHeight="1" x14ac:dyDescent="0.25">
      <c r="A7" s="5">
        <v>5</v>
      </c>
      <c r="B7" s="2" t="s">
        <v>50</v>
      </c>
      <c r="C7" s="86" t="str">
        <f t="shared" si="0"/>
        <v>FANTA</v>
      </c>
      <c r="D7" s="5">
        <v>80</v>
      </c>
      <c r="E7" s="2">
        <v>2000</v>
      </c>
      <c r="F7" s="28"/>
      <c r="G7" s="2"/>
      <c r="H7" s="2"/>
      <c r="I7" s="2"/>
      <c r="J7" s="2"/>
    </row>
    <row r="8" spans="1:11" ht="20.100000000000001" customHeight="1" x14ac:dyDescent="0.25">
      <c r="A8" s="5">
        <v>6</v>
      </c>
      <c r="B8" s="2" t="s">
        <v>51</v>
      </c>
      <c r="C8" s="86" t="str">
        <f t="shared" si="0"/>
        <v>SPRITE</v>
      </c>
      <c r="D8" s="5">
        <v>35</v>
      </c>
      <c r="E8" s="2">
        <v>2300</v>
      </c>
      <c r="F8" s="28"/>
      <c r="G8" s="2"/>
      <c r="H8" s="2"/>
      <c r="I8" s="2"/>
      <c r="J8" s="2"/>
    </row>
    <row r="9" spans="1:11" ht="20.100000000000001" customHeight="1" x14ac:dyDescent="0.25">
      <c r="A9" s="5">
        <v>7</v>
      </c>
      <c r="B9" s="2" t="s">
        <v>52</v>
      </c>
      <c r="C9" s="86" t="str">
        <f t="shared" si="0"/>
        <v>PEPSI</v>
      </c>
      <c r="D9" s="5">
        <v>50</v>
      </c>
      <c r="E9" s="2">
        <v>1800</v>
      </c>
      <c r="F9" s="28"/>
      <c r="G9" s="2"/>
      <c r="H9" s="2"/>
      <c r="I9" s="2"/>
      <c r="J9" s="2"/>
    </row>
    <row r="10" spans="1:11" ht="20.100000000000001" customHeight="1" x14ac:dyDescent="0.25">
      <c r="A10" s="5">
        <v>8</v>
      </c>
      <c r="B10" s="2" t="s">
        <v>53</v>
      </c>
      <c r="C10" s="86" t="str">
        <f t="shared" si="0"/>
        <v>FANTA</v>
      </c>
      <c r="D10" s="5">
        <v>70</v>
      </c>
      <c r="E10" s="2">
        <v>2000</v>
      </c>
      <c r="F10" s="28"/>
      <c r="G10" s="2"/>
      <c r="H10" s="2"/>
      <c r="I10" s="2"/>
      <c r="J10" s="2"/>
    </row>
    <row r="12" spans="1:11" ht="20.100000000000001" customHeight="1" x14ac:dyDescent="0.25">
      <c r="A12" s="1" t="s">
        <v>18</v>
      </c>
      <c r="F12" s="1" t="s">
        <v>26</v>
      </c>
      <c r="I12" s="1" t="s">
        <v>70</v>
      </c>
    </row>
    <row r="13" spans="1:11" ht="20.100000000000001" customHeight="1" x14ac:dyDescent="0.25">
      <c r="A13" s="78" t="s">
        <v>54</v>
      </c>
      <c r="B13" s="78" t="s">
        <v>41</v>
      </c>
      <c r="C13" s="78" t="s">
        <v>43</v>
      </c>
      <c r="D13" s="78"/>
      <c r="F13" s="42" t="s">
        <v>65</v>
      </c>
      <c r="G13" s="42" t="s">
        <v>66</v>
      </c>
      <c r="I13" s="42" t="s">
        <v>71</v>
      </c>
      <c r="J13" s="42" t="s">
        <v>63</v>
      </c>
      <c r="K13" s="42" t="s">
        <v>64</v>
      </c>
    </row>
    <row r="14" spans="1:11" ht="20.100000000000001" customHeight="1" x14ac:dyDescent="0.25">
      <c r="A14" s="78"/>
      <c r="B14" s="78"/>
      <c r="C14" s="41" t="s">
        <v>63</v>
      </c>
      <c r="D14" s="41" t="s">
        <v>64</v>
      </c>
      <c r="F14" s="5" t="s">
        <v>67</v>
      </c>
      <c r="G14" s="2" t="s">
        <v>68</v>
      </c>
      <c r="I14" s="2" t="s">
        <v>59</v>
      </c>
      <c r="J14" s="28" t="s">
        <v>34</v>
      </c>
      <c r="K14" s="28" t="s">
        <v>34</v>
      </c>
    </row>
    <row r="15" spans="1:11" ht="20.100000000000001" customHeight="1" x14ac:dyDescent="0.25">
      <c r="A15" s="5" t="s">
        <v>55</v>
      </c>
      <c r="B15" s="2" t="s">
        <v>59</v>
      </c>
      <c r="C15" s="2">
        <v>1400</v>
      </c>
      <c r="D15" s="2">
        <v>1800</v>
      </c>
      <c r="F15" s="5" t="s">
        <v>30</v>
      </c>
      <c r="G15" s="2" t="s">
        <v>69</v>
      </c>
      <c r="I15" s="2" t="s">
        <v>60</v>
      </c>
      <c r="J15" s="28" t="s">
        <v>34</v>
      </c>
      <c r="K15" s="28" t="s">
        <v>34</v>
      </c>
    </row>
    <row r="16" spans="1:11" ht="20.100000000000001" customHeight="1" x14ac:dyDescent="0.25">
      <c r="A16" s="5" t="s">
        <v>56</v>
      </c>
      <c r="B16" s="2" t="s">
        <v>60</v>
      </c>
      <c r="C16" s="2">
        <v>1600</v>
      </c>
      <c r="D16" s="2">
        <v>2000</v>
      </c>
    </row>
    <row r="17" spans="1:4" ht="20.100000000000001" customHeight="1" x14ac:dyDescent="0.25">
      <c r="A17" s="5" t="s">
        <v>57</v>
      </c>
      <c r="B17" s="2" t="s">
        <v>61</v>
      </c>
      <c r="C17" s="2">
        <v>1800</v>
      </c>
      <c r="D17" s="2">
        <v>2300</v>
      </c>
    </row>
    <row r="18" spans="1:4" ht="20.100000000000001" customHeight="1" x14ac:dyDescent="0.25">
      <c r="A18" s="5" t="s">
        <v>58</v>
      </c>
      <c r="B18" s="2" t="s">
        <v>62</v>
      </c>
      <c r="C18" s="2">
        <v>2000</v>
      </c>
      <c r="D18" s="2">
        <v>2500</v>
      </c>
    </row>
    <row r="20" spans="1:4" ht="20.100000000000001" customHeight="1" x14ac:dyDescent="0.25">
      <c r="A20" s="24" t="s">
        <v>132</v>
      </c>
    </row>
    <row r="21" spans="1:4" ht="20.100000000000001" customHeight="1" x14ac:dyDescent="0.25">
      <c r="A21" s="24"/>
      <c r="B21" s="1" t="s">
        <v>177</v>
      </c>
    </row>
    <row r="22" spans="1:4" ht="20.100000000000001" customHeight="1" x14ac:dyDescent="0.25">
      <c r="B22" s="1" t="s">
        <v>150</v>
      </c>
    </row>
    <row r="23" spans="1:4" ht="20.100000000000001" customHeight="1" x14ac:dyDescent="0.25">
      <c r="B23" s="1" t="s">
        <v>83</v>
      </c>
      <c r="C23" s="1" t="s">
        <v>151</v>
      </c>
    </row>
    <row r="24" spans="1:4" ht="20.100000000000001" customHeight="1" x14ac:dyDescent="0.25">
      <c r="A24" s="1" t="s">
        <v>80</v>
      </c>
    </row>
    <row r="25" spans="1:4" ht="20.100000000000001" customHeight="1" x14ac:dyDescent="0.25">
      <c r="A25" s="1" t="s">
        <v>145</v>
      </c>
    </row>
    <row r="26" spans="1:4" ht="20.100000000000001" customHeight="1" x14ac:dyDescent="0.25">
      <c r="A26" s="1" t="s">
        <v>147</v>
      </c>
    </row>
    <row r="27" spans="1:4" ht="20.100000000000001" customHeight="1" x14ac:dyDescent="0.25">
      <c r="A27" s="1" t="s">
        <v>146</v>
      </c>
    </row>
    <row r="28" spans="1:4" ht="20.100000000000001" customHeight="1" x14ac:dyDescent="0.25">
      <c r="A28" s="27" t="s">
        <v>138</v>
      </c>
    </row>
    <row r="29" spans="1:4" ht="20.100000000000001" customHeight="1" x14ac:dyDescent="0.25">
      <c r="A29" s="1" t="s">
        <v>133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workbookViewId="0">
      <selection activeCell="D4" sqref="D4:H13"/>
    </sheetView>
  </sheetViews>
  <sheetFormatPr defaultColWidth="9.109375" defaultRowHeight="13.2" x14ac:dyDescent="0.25"/>
  <cols>
    <col min="1" max="1" width="9.109375" style="1" customWidth="1"/>
    <col min="2" max="2" width="7.5546875" style="1" customWidth="1"/>
    <col min="3" max="3" width="8.109375" style="1" customWidth="1"/>
    <col min="4" max="4" width="8.33203125" style="1" customWidth="1"/>
    <col min="5" max="16384" width="9.109375" style="1"/>
  </cols>
  <sheetData>
    <row r="1" spans="1:11" ht="22.8" x14ac:dyDescent="0.4">
      <c r="A1" s="83" t="s">
        <v>120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5">
      <c r="A2" s="81" t="s">
        <v>1</v>
      </c>
      <c r="B2" s="84" t="s">
        <v>100</v>
      </c>
      <c r="C2" s="85"/>
      <c r="D2" s="44" t="s">
        <v>101</v>
      </c>
      <c r="E2" s="80" t="s">
        <v>115</v>
      </c>
      <c r="F2" s="80"/>
      <c r="G2" s="80"/>
      <c r="H2" s="80"/>
      <c r="I2" s="44" t="s">
        <v>110</v>
      </c>
      <c r="J2" s="44" t="s">
        <v>111</v>
      </c>
      <c r="K2" s="44" t="s">
        <v>114</v>
      </c>
    </row>
    <row r="3" spans="1:11" x14ac:dyDescent="0.25">
      <c r="A3" s="82"/>
      <c r="B3" s="45" t="s">
        <v>103</v>
      </c>
      <c r="C3" s="45" t="s">
        <v>104</v>
      </c>
      <c r="D3" s="46" t="s">
        <v>102</v>
      </c>
      <c r="E3" s="45" t="s">
        <v>105</v>
      </c>
      <c r="F3" s="45" t="s">
        <v>106</v>
      </c>
      <c r="G3" s="45" t="s">
        <v>107</v>
      </c>
      <c r="H3" s="45" t="s">
        <v>108</v>
      </c>
      <c r="I3" s="46" t="s">
        <v>109</v>
      </c>
      <c r="J3" s="46" t="s">
        <v>112</v>
      </c>
      <c r="K3" s="46" t="s">
        <v>113</v>
      </c>
    </row>
    <row r="4" spans="1:11" x14ac:dyDescent="0.25">
      <c r="A4" s="5">
        <v>1</v>
      </c>
      <c r="B4" s="2">
        <v>50</v>
      </c>
      <c r="C4" s="2">
        <v>230</v>
      </c>
      <c r="D4" s="32"/>
      <c r="E4" s="32"/>
      <c r="F4" s="32"/>
      <c r="G4" s="32"/>
      <c r="H4" s="32"/>
      <c r="I4" s="32" t="s">
        <v>140</v>
      </c>
      <c r="J4" s="28" t="s">
        <v>33</v>
      </c>
      <c r="K4" s="28" t="s">
        <v>33</v>
      </c>
    </row>
    <row r="5" spans="1:11" x14ac:dyDescent="0.25">
      <c r="A5" s="5">
        <v>2</v>
      </c>
      <c r="B5" s="2">
        <v>76</v>
      </c>
      <c r="C5" s="2">
        <v>155</v>
      </c>
      <c r="D5" s="32"/>
      <c r="E5" s="32"/>
      <c r="F5" s="32"/>
      <c r="G5" s="32"/>
      <c r="H5" s="32"/>
      <c r="I5" s="28"/>
      <c r="J5" s="2"/>
      <c r="K5" s="2"/>
    </row>
    <row r="6" spans="1:11" x14ac:dyDescent="0.25">
      <c r="A6" s="5">
        <v>3</v>
      </c>
      <c r="B6" s="2">
        <v>85</v>
      </c>
      <c r="C6" s="2">
        <v>202</v>
      </c>
      <c r="D6" s="32"/>
      <c r="E6" s="32"/>
      <c r="F6" s="32"/>
      <c r="G6" s="32"/>
      <c r="H6" s="32"/>
      <c r="I6" s="28"/>
      <c r="J6" s="2"/>
      <c r="K6" s="2"/>
    </row>
    <row r="7" spans="1:11" x14ac:dyDescent="0.25">
      <c r="A7" s="5">
        <v>4</v>
      </c>
      <c r="B7" s="2">
        <v>60</v>
      </c>
      <c r="C7" s="2">
        <v>145</v>
      </c>
      <c r="D7" s="32"/>
      <c r="E7" s="32"/>
      <c r="F7" s="32"/>
      <c r="G7" s="32"/>
      <c r="H7" s="32"/>
      <c r="I7" s="28"/>
      <c r="J7" s="2"/>
      <c r="K7" s="2"/>
    </row>
    <row r="8" spans="1:11" x14ac:dyDescent="0.25">
      <c r="A8" s="5">
        <v>5</v>
      </c>
      <c r="B8" s="2">
        <v>105</v>
      </c>
      <c r="C8" s="2">
        <v>500</v>
      </c>
      <c r="D8" s="32"/>
      <c r="E8" s="32"/>
      <c r="F8" s="32"/>
      <c r="G8" s="32"/>
      <c r="H8" s="32"/>
      <c r="I8" s="28"/>
      <c r="J8" s="2"/>
      <c r="K8" s="2"/>
    </row>
    <row r="9" spans="1:11" x14ac:dyDescent="0.25">
      <c r="A9" s="5">
        <v>6</v>
      </c>
      <c r="B9" s="2">
        <v>35</v>
      </c>
      <c r="C9" s="2">
        <v>233</v>
      </c>
      <c r="D9" s="32"/>
      <c r="E9" s="32"/>
      <c r="F9" s="32"/>
      <c r="G9" s="32"/>
      <c r="H9" s="32"/>
      <c r="I9" s="28"/>
      <c r="J9" s="2"/>
      <c r="K9" s="2"/>
    </row>
    <row r="10" spans="1:11" x14ac:dyDescent="0.25">
      <c r="A10" s="5">
        <v>7</v>
      </c>
      <c r="B10" s="2">
        <v>170</v>
      </c>
      <c r="C10" s="2">
        <v>295</v>
      </c>
      <c r="D10" s="32"/>
      <c r="E10" s="32"/>
      <c r="F10" s="32"/>
      <c r="G10" s="32"/>
      <c r="H10" s="32"/>
      <c r="I10" s="28"/>
      <c r="J10" s="2"/>
      <c r="K10" s="2"/>
    </row>
    <row r="11" spans="1:11" x14ac:dyDescent="0.25">
      <c r="A11" s="5">
        <v>8</v>
      </c>
      <c r="B11" s="2">
        <v>120</v>
      </c>
      <c r="C11" s="2">
        <v>500</v>
      </c>
      <c r="D11" s="32"/>
      <c r="E11" s="32"/>
      <c r="F11" s="32"/>
      <c r="G11" s="32"/>
      <c r="H11" s="32"/>
      <c r="I11" s="28"/>
      <c r="J11" s="2"/>
      <c r="K11" s="2"/>
    </row>
    <row r="12" spans="1:11" x14ac:dyDescent="0.25">
      <c r="A12" s="5">
        <v>9</v>
      </c>
      <c r="B12" s="2">
        <v>115</v>
      </c>
      <c r="C12" s="2">
        <v>207</v>
      </c>
      <c r="D12" s="32"/>
      <c r="E12" s="32"/>
      <c r="F12" s="32"/>
      <c r="G12" s="32"/>
      <c r="H12" s="32"/>
      <c r="I12" s="28"/>
      <c r="J12" s="2"/>
      <c r="K12" s="2"/>
    </row>
    <row r="13" spans="1:11" x14ac:dyDescent="0.25">
      <c r="A13" s="5">
        <v>10</v>
      </c>
      <c r="B13" s="2">
        <v>125</v>
      </c>
      <c r="C13" s="2">
        <v>400</v>
      </c>
      <c r="D13" s="32"/>
      <c r="E13" s="32"/>
      <c r="F13" s="32"/>
      <c r="G13" s="32"/>
      <c r="H13" s="32"/>
      <c r="I13" s="28"/>
      <c r="J13" s="2"/>
      <c r="K13" s="2"/>
    </row>
    <row r="14" spans="1:11" x14ac:dyDescent="0.25">
      <c r="A14" s="14"/>
      <c r="B14" s="15"/>
      <c r="C14" s="15" t="s">
        <v>116</v>
      </c>
      <c r="D14" s="29" t="s">
        <v>33</v>
      </c>
      <c r="E14" s="15"/>
      <c r="F14" s="15"/>
      <c r="G14" s="15"/>
      <c r="H14" s="15"/>
      <c r="I14" s="29" t="s">
        <v>33</v>
      </c>
      <c r="J14" s="15"/>
      <c r="K14" s="16"/>
    </row>
    <row r="15" spans="1:11" x14ac:dyDescent="0.25">
      <c r="A15" s="17"/>
      <c r="B15" s="7"/>
      <c r="C15" s="7" t="s">
        <v>117</v>
      </c>
      <c r="D15" s="30" t="s">
        <v>33</v>
      </c>
      <c r="E15" s="7"/>
      <c r="F15" s="7"/>
      <c r="G15" s="7"/>
      <c r="H15" s="7"/>
      <c r="I15" s="30" t="s">
        <v>33</v>
      </c>
      <c r="J15" s="7"/>
      <c r="K15" s="18"/>
    </row>
    <row r="16" spans="1:11" x14ac:dyDescent="0.25">
      <c r="A16" s="17"/>
      <c r="B16" s="7"/>
      <c r="C16" s="7" t="s">
        <v>118</v>
      </c>
      <c r="D16" s="30" t="s">
        <v>33</v>
      </c>
      <c r="E16" s="7"/>
      <c r="F16" s="7"/>
      <c r="G16" s="7"/>
      <c r="H16" s="7"/>
      <c r="I16" s="30" t="s">
        <v>33</v>
      </c>
      <c r="J16" s="7"/>
      <c r="K16" s="18"/>
    </row>
    <row r="17" spans="1:12" x14ac:dyDescent="0.25">
      <c r="A17" s="19"/>
      <c r="B17" s="20"/>
      <c r="C17" s="20" t="s">
        <v>119</v>
      </c>
      <c r="D17" s="31" t="s">
        <v>33</v>
      </c>
      <c r="E17" s="20"/>
      <c r="F17" s="20"/>
      <c r="G17" s="20"/>
      <c r="H17" s="20"/>
      <c r="I17" s="31" t="s">
        <v>33</v>
      </c>
      <c r="J17" s="20"/>
      <c r="K17" s="21"/>
    </row>
    <row r="19" spans="1:12" x14ac:dyDescent="0.25">
      <c r="A19" s="22" t="s">
        <v>98</v>
      </c>
      <c r="H19" s="23" t="s">
        <v>131</v>
      </c>
    </row>
    <row r="20" spans="1:12" x14ac:dyDescent="0.25">
      <c r="A20" s="1" t="s">
        <v>125</v>
      </c>
      <c r="H20" s="44" t="s">
        <v>101</v>
      </c>
      <c r="I20" s="80" t="s">
        <v>115</v>
      </c>
      <c r="J20" s="80"/>
      <c r="K20" s="80"/>
      <c r="L20" s="80"/>
    </row>
    <row r="21" spans="1:12" x14ac:dyDescent="0.25">
      <c r="A21" s="1" t="s">
        <v>126</v>
      </c>
      <c r="H21" s="46" t="s">
        <v>102</v>
      </c>
      <c r="I21" s="45" t="s">
        <v>105</v>
      </c>
      <c r="J21" s="45" t="s">
        <v>106</v>
      </c>
      <c r="K21" s="45" t="s">
        <v>107</v>
      </c>
      <c r="L21" s="45" t="s">
        <v>108</v>
      </c>
    </row>
    <row r="22" spans="1:12" x14ac:dyDescent="0.25">
      <c r="B22" s="1" t="s">
        <v>121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5">
      <c r="B23" s="1" t="s">
        <v>122</v>
      </c>
    </row>
    <row r="24" spans="1:12" x14ac:dyDescent="0.25">
      <c r="B24" s="1" t="s">
        <v>123</v>
      </c>
    </row>
    <row r="25" spans="1:12" x14ac:dyDescent="0.25">
      <c r="B25" s="1" t="s">
        <v>124</v>
      </c>
    </row>
    <row r="26" spans="1:12" x14ac:dyDescent="0.25">
      <c r="A26" s="1" t="s">
        <v>127</v>
      </c>
    </row>
    <row r="27" spans="1:12" x14ac:dyDescent="0.25">
      <c r="B27" s="1" t="s">
        <v>141</v>
      </c>
    </row>
    <row r="28" spans="1:12" x14ac:dyDescent="0.25">
      <c r="B28" s="1" t="s">
        <v>142</v>
      </c>
    </row>
    <row r="29" spans="1:12" x14ac:dyDescent="0.25">
      <c r="B29" s="1" t="s">
        <v>143</v>
      </c>
    </row>
    <row r="30" spans="1:12" x14ac:dyDescent="0.25">
      <c r="A30" s="1" t="s">
        <v>128</v>
      </c>
    </row>
    <row r="31" spans="1:12" x14ac:dyDescent="0.25">
      <c r="A31" s="1" t="s">
        <v>144</v>
      </c>
    </row>
    <row r="32" spans="1:12" x14ac:dyDescent="0.25">
      <c r="A32" s="1" t="s">
        <v>129</v>
      </c>
    </row>
    <row r="33" spans="1:1" customFormat="1" ht="14.4" x14ac:dyDescent="0.3">
      <c r="A33" s="1" t="s">
        <v>130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MINH QUAN</cp:lastModifiedBy>
  <dcterms:created xsi:type="dcterms:W3CDTF">2008-06-05T12:20:35Z</dcterms:created>
  <dcterms:modified xsi:type="dcterms:W3CDTF">2023-10-21T03:00:20Z</dcterms:modified>
</cp:coreProperties>
</file>