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08CC059-A0CE-4E22-906B-62FF8622F9A4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4" i="12"/>
  <c r="H3" i="2"/>
  <c r="H9" i="2"/>
  <c r="H6" i="2"/>
  <c r="H4" i="2"/>
  <c r="H10" i="2"/>
  <c r="H7" i="2"/>
  <c r="H5" i="2"/>
  <c r="H8" i="2"/>
  <c r="G3" i="2"/>
  <c r="G9" i="2"/>
  <c r="G6" i="2"/>
  <c r="G4" i="2"/>
  <c r="G10" i="2"/>
  <c r="G7" i="2"/>
  <c r="G5" i="2"/>
  <c r="G8" i="2"/>
  <c r="F3" i="2"/>
  <c r="F9" i="2"/>
  <c r="F6" i="2"/>
  <c r="F4" i="2"/>
  <c r="F10" i="2"/>
  <c r="F7" i="2"/>
  <c r="F5" i="2"/>
  <c r="F8" i="2"/>
  <c r="D15" i="7"/>
  <c r="C15" i="7"/>
  <c r="H4" i="7"/>
  <c r="H5" i="7"/>
  <c r="H6" i="7"/>
  <c r="H7" i="7"/>
  <c r="H3" i="7"/>
  <c r="J3" i="2"/>
  <c r="J9" i="2"/>
  <c r="J6" i="2"/>
  <c r="J4" i="2"/>
  <c r="J10" i="2"/>
  <c r="J7" i="2"/>
  <c r="J5" i="2"/>
  <c r="J8" i="2"/>
  <c r="I3" i="2"/>
  <c r="I9" i="2"/>
  <c r="I6" i="2"/>
  <c r="I4" i="2"/>
  <c r="I10" i="2"/>
  <c r="I7" i="2"/>
  <c r="I5" i="2"/>
  <c r="I8" i="2"/>
  <c r="C3" i="2"/>
  <c r="C9" i="2"/>
  <c r="C6" i="2"/>
  <c r="C4" i="2"/>
  <c r="C10" i="2"/>
  <c r="C7" i="2"/>
  <c r="C5" i="2"/>
  <c r="C8" i="2"/>
  <c r="B15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D10" i="1"/>
  <c r="D4" i="1"/>
  <c r="D5" i="1"/>
  <c r="D6" i="1"/>
  <c r="D7" i="1"/>
  <c r="D8" i="1"/>
  <c r="D9" i="1"/>
  <c r="D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G9" i="13"/>
  <c r="G11" i="13"/>
  <c r="G7" i="13"/>
  <c r="G5" i="13"/>
  <c r="G6" i="13"/>
  <c r="G13" i="13"/>
  <c r="G10" i="13"/>
  <c r="G12" i="13"/>
  <c r="G8" i="13"/>
  <c r="F9" i="13"/>
  <c r="F11" i="13"/>
  <c r="F7" i="13"/>
  <c r="F5" i="13"/>
  <c r="F6" i="13"/>
  <c r="F13" i="13"/>
  <c r="F10" i="13"/>
  <c r="F12" i="13"/>
  <c r="F8" i="13"/>
  <c r="D9" i="13"/>
  <c r="D11" i="13"/>
  <c r="D7" i="13"/>
  <c r="D5" i="13"/>
  <c r="D6" i="13"/>
  <c r="D13" i="13"/>
  <c r="D10" i="13"/>
  <c r="D12" i="13"/>
  <c r="D8" i="13"/>
  <c r="C9" i="13"/>
  <c r="E9" i="13" s="1"/>
  <c r="C11" i="13"/>
  <c r="E11" i="13" s="1"/>
  <c r="C7" i="13"/>
  <c r="E7" i="13" s="1"/>
  <c r="C5" i="13"/>
  <c r="C6" i="13"/>
  <c r="E6" i="13" s="1"/>
  <c r="C13" i="13"/>
  <c r="C10" i="13"/>
  <c r="E10" i="13" s="1"/>
  <c r="C12" i="13"/>
  <c r="E12" i="13" s="1"/>
  <c r="C8" i="13"/>
  <c r="E8" i="13" s="1"/>
  <c r="L12" i="13"/>
  <c r="E13" i="13" l="1"/>
  <c r="E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  <author>hv</author>
  </authors>
  <commentList>
    <comment ref="A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<sst xmlns="http://schemas.openxmlformats.org/spreadsheetml/2006/main" count="257" uniqueCount="196">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</sst>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1" fillId="0" borderId="0" xfId="0" applyNumberFormat="1" applyFont="1"/>
    <xf numFmtId="0" fontId="41" fillId="0" borderId="0" xfId="0" applyNumberFormat="1" applyFont="1"/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"/>
  <sheetViews>
    <sheetView zoomScale="90" workbookViewId="0">
      <selection activeCell="E5" sqref="E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2" ht="34.5" customHeight="1" x14ac:dyDescent="0.35">
      <c r="A1" s="69" t="s">
        <v>84</v>
      </c>
      <c r="B1" s="69"/>
      <c r="C1" s="69"/>
      <c r="D1" s="69"/>
      <c r="E1" s="69"/>
      <c r="F1" s="69"/>
      <c r="G1" s="69"/>
      <c r="H1" s="69"/>
      <c r="I1" s="69"/>
    </row>
    <row r="2" spans="1:12" s="7" customFormat="1" ht="20.100000000000001" customHeight="1" x14ac:dyDescent="0.25">
      <c r="A2" s="10"/>
      <c r="B2" s="10"/>
      <c r="C2" s="12" t="s">
        <v>99</v>
      </c>
      <c r="D2" s="11">
        <v>44344</v>
      </c>
      <c r="E2" s="10"/>
      <c r="F2" s="10"/>
      <c r="G2" s="10"/>
    </row>
    <row r="3" spans="1:12" ht="20.100000000000001" customHeight="1" x14ac:dyDescent="0.2">
      <c r="A3" s="72" t="s">
        <v>85</v>
      </c>
      <c r="B3" s="72" t="s">
        <v>86</v>
      </c>
      <c r="C3" s="65" t="s">
        <v>92</v>
      </c>
      <c r="D3" s="65" t="s">
        <v>93</v>
      </c>
      <c r="E3" s="65" t="s">
        <v>87</v>
      </c>
      <c r="F3" s="67" t="s">
        <v>88</v>
      </c>
      <c r="G3" s="68"/>
      <c r="H3" s="70" t="s">
        <v>89</v>
      </c>
      <c r="I3" s="36" t="s">
        <v>46</v>
      </c>
    </row>
    <row r="4" spans="1:12" ht="20.100000000000001" customHeight="1" x14ac:dyDescent="0.2">
      <c r="A4" s="72"/>
      <c r="B4" s="72"/>
      <c r="C4" s="66"/>
      <c r="D4" s="66"/>
      <c r="E4" s="66"/>
      <c r="F4" s="35" t="s">
        <v>90</v>
      </c>
      <c r="G4" s="35" t="s">
        <v>91</v>
      </c>
      <c r="H4" s="71"/>
      <c r="I4" s="37"/>
    </row>
    <row r="5" spans="1:12" ht="20.100000000000001" customHeight="1" x14ac:dyDescent="0.2">
      <c r="A5" s="2" t="s">
        <v>168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IF(MID(A5,3,1)="S","SÁNG",IF(MID(A5,3,1)="C","CHIỀU","TỐI"))</f>
        <v>CHIỀU</v>
      </c>
      <c r="E5" s="27" t="str">
        <f>C5 &amp;"-"&amp; D5</f>
        <v>Tin học A.1-CHIỀU</v>
      </c>
      <c r="F5" s="27" t="str">
        <f t="shared" ref="F5:F13" si="2">IF(B5&lt;10,"","X")</f>
        <v>X</v>
      </c>
      <c r="G5" s="27" t="str">
        <f t="shared" ref="G5:G13" si="3">IF(B5&gt;=20,"X","")</f>
        <v>X</v>
      </c>
      <c r="H5" s="48">
        <f t="shared" ref="H5:H13" si="4">IF(MID(A5,3,1)="T",$D$2+"2",$D$2)</f>
        <v>44344</v>
      </c>
      <c r="I5" s="27" t="str">
        <f t="shared" ref="I5:I13" si="5">IF(B5&lt;10,"HỦY","")</f>
        <v/>
      </c>
    </row>
    <row r="6" spans="1:12" ht="20.100000000000001" customHeight="1" x14ac:dyDescent="0.2">
      <c r="A6" s="2" t="s">
        <v>169</v>
      </c>
      <c r="B6" s="2">
        <v>7</v>
      </c>
      <c r="C6" s="2" t="str">
        <f t="shared" si="0"/>
        <v>Tin học A.1</v>
      </c>
      <c r="D6" s="2" t="str">
        <f t="shared" si="1"/>
        <v>SÁNG</v>
      </c>
      <c r="E6" s="27" t="str">
        <f>C6 &amp;"-"&amp; D6</f>
        <v>Tin học A.1-SÁNG</v>
      </c>
      <c r="F6" s="27" t="str">
        <f t="shared" si="2"/>
        <v/>
      </c>
      <c r="G6" s="27" t="str">
        <f t="shared" si="3"/>
        <v/>
      </c>
      <c r="H6" s="48">
        <f t="shared" si="4"/>
        <v>44344</v>
      </c>
      <c r="I6" s="27" t="str">
        <f t="shared" si="5"/>
        <v>HỦY</v>
      </c>
    </row>
    <row r="7" spans="1:12" ht="20.100000000000001" customHeight="1" x14ac:dyDescent="0.2">
      <c r="A7" s="2" t="s">
        <v>167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7" t="str">
        <f>C7 &amp;"-"&amp; D7</f>
        <v>Tin học A.1-SÁNG</v>
      </c>
      <c r="F7" s="27" t="str">
        <f t="shared" si="2"/>
        <v>X</v>
      </c>
      <c r="G7" s="27" t="str">
        <f t="shared" si="3"/>
        <v/>
      </c>
      <c r="H7" s="48">
        <f t="shared" si="4"/>
        <v>44344</v>
      </c>
      <c r="I7" s="27" t="str">
        <f t="shared" si="5"/>
        <v/>
      </c>
    </row>
    <row r="8" spans="1:12" ht="20.100000000000001" customHeight="1" x14ac:dyDescent="0.2">
      <c r="A8" s="2" t="s">
        <v>160</v>
      </c>
      <c r="B8" s="2">
        <v>22</v>
      </c>
      <c r="C8" s="2" t="str">
        <f t="shared" si="0"/>
        <v>Tin học A.1</v>
      </c>
      <c r="D8" s="2" t="str">
        <f t="shared" si="1"/>
        <v>SÁNG</v>
      </c>
      <c r="E8" s="27" t="str">
        <f>C8 &amp;  "-"  &amp; D8</f>
        <v>Tin học A.1-SÁNG</v>
      </c>
      <c r="F8" s="27" t="str">
        <f t="shared" si="2"/>
        <v>X</v>
      </c>
      <c r="G8" s="27" t="str">
        <f t="shared" si="3"/>
        <v>X</v>
      </c>
      <c r="H8" s="48">
        <f t="shared" si="4"/>
        <v>44344</v>
      </c>
      <c r="I8" s="27" t="str">
        <f t="shared" si="5"/>
        <v/>
      </c>
    </row>
    <row r="9" spans="1:12" ht="20.100000000000001" customHeight="1" x14ac:dyDescent="0.2">
      <c r="A9" s="2" t="s">
        <v>165</v>
      </c>
      <c r="B9" s="2">
        <v>18</v>
      </c>
      <c r="C9" s="2" t="str">
        <f t="shared" si="0"/>
        <v>Tin học A.1</v>
      </c>
      <c r="D9" s="2" t="str">
        <f t="shared" si="1"/>
        <v>TỐI</v>
      </c>
      <c r="E9" s="27" t="str">
        <f>C9 &amp;"-"&amp; D9</f>
        <v>Tin học A.1-TỐI</v>
      </c>
      <c r="F9" s="27" t="str">
        <f t="shared" si="2"/>
        <v>X</v>
      </c>
      <c r="G9" s="27" t="str">
        <f t="shared" si="3"/>
        <v/>
      </c>
      <c r="H9" s="48">
        <f t="shared" si="4"/>
        <v>44346</v>
      </c>
      <c r="I9" s="27" t="str">
        <f t="shared" si="5"/>
        <v/>
      </c>
    </row>
    <row r="10" spans="1:12" ht="20.100000000000001" customHeight="1" x14ac:dyDescent="0.2">
      <c r="A10" s="2" t="s">
        <v>171</v>
      </c>
      <c r="B10" s="2">
        <v>28</v>
      </c>
      <c r="C10" s="2" t="str">
        <f t="shared" si="0"/>
        <v>Tin học A.1</v>
      </c>
      <c r="D10" s="2" t="str">
        <f t="shared" si="1"/>
        <v>TỐI</v>
      </c>
      <c r="E10" s="27" t="str">
        <f>C10 &amp;"-"&amp; D10</f>
        <v>Tin học A.1-TỐI</v>
      </c>
      <c r="F10" s="27" t="str">
        <f t="shared" si="2"/>
        <v>X</v>
      </c>
      <c r="G10" s="27" t="str">
        <f t="shared" si="3"/>
        <v>X</v>
      </c>
      <c r="H10" s="48">
        <f t="shared" si="4"/>
        <v>44346</v>
      </c>
      <c r="I10" s="27" t="str">
        <f t="shared" si="5"/>
        <v/>
      </c>
    </row>
    <row r="11" spans="1:12" ht="20.100000000000001" customHeight="1" x14ac:dyDescent="0.2">
      <c r="A11" s="2" t="s">
        <v>166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7" t="str">
        <f>C11 &amp;"-"&amp; D11</f>
        <v>Tin học A.2-CHIỀU</v>
      </c>
      <c r="F11" s="27" t="str">
        <f t="shared" si="2"/>
        <v>X</v>
      </c>
      <c r="G11" s="27" t="str">
        <f t="shared" si="3"/>
        <v/>
      </c>
      <c r="H11" s="48">
        <f t="shared" si="4"/>
        <v>44344</v>
      </c>
      <c r="I11" s="27" t="str">
        <f t="shared" si="5"/>
        <v/>
      </c>
    </row>
    <row r="12" spans="1:12" ht="20.100000000000001" customHeight="1" x14ac:dyDescent="0.2">
      <c r="A12" s="2" t="s">
        <v>172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7" t="str">
        <f>C12 &amp;"-"&amp; D12</f>
        <v>Tin học A.2-SÁNG</v>
      </c>
      <c r="F12" s="27" t="str">
        <f t="shared" si="2"/>
        <v/>
      </c>
      <c r="G12" s="27" t="str">
        <f t="shared" si="3"/>
        <v/>
      </c>
      <c r="H12" s="48">
        <f t="shared" si="4"/>
        <v>44344</v>
      </c>
      <c r="I12" s="27" t="str">
        <f t="shared" si="5"/>
        <v>HỦY</v>
      </c>
      <c r="L12" s="1" t="str">
        <f t="shared" ref="L12" si="6">LEFT(A14,2)</f>
        <v/>
      </c>
    </row>
    <row r="13" spans="1:12" ht="20.100000000000001" customHeight="1" x14ac:dyDescent="0.2">
      <c r="A13" s="2" t="s">
        <v>170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7" t="str">
        <f>C13 &amp;"-"&amp; D13</f>
        <v>Tin học A.2-TỐI</v>
      </c>
      <c r="F13" s="27" t="str">
        <f t="shared" si="2"/>
        <v>X</v>
      </c>
      <c r="G13" s="27" t="str">
        <f t="shared" si="3"/>
        <v/>
      </c>
      <c r="H13" s="48">
        <f t="shared" si="4"/>
        <v>44346</v>
      </c>
      <c r="I13" s="27" t="str">
        <f t="shared" si="5"/>
        <v/>
      </c>
    </row>
    <row r="14" spans="1:12" ht="20.100000000000001" customHeight="1" x14ac:dyDescent="0.2">
      <c r="J14" s="26"/>
    </row>
    <row r="15" spans="1:12" ht="20.100000000000001" customHeight="1" x14ac:dyDescent="0.2">
      <c r="A15" s="26" t="s">
        <v>18</v>
      </c>
      <c r="D15" s="26" t="s">
        <v>26</v>
      </c>
    </row>
    <row r="16" spans="1:12" ht="32.25" customHeight="1" x14ac:dyDescent="0.2">
      <c r="A16" s="35" t="s">
        <v>173</v>
      </c>
      <c r="B16" s="35" t="s">
        <v>92</v>
      </c>
      <c r="D16" s="38" t="s">
        <v>174</v>
      </c>
      <c r="E16" s="33" t="s">
        <v>94</v>
      </c>
      <c r="F16" s="33" t="s">
        <v>30</v>
      </c>
      <c r="G16" s="33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9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6" t="s">
        <v>139</v>
      </c>
    </row>
    <row r="20" spans="1:9" ht="20.100000000000001" customHeight="1" x14ac:dyDescent="0.2">
      <c r="A20" s="9" t="s">
        <v>98</v>
      </c>
      <c r="F20" s="39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7" t="s">
        <v>177</v>
      </c>
      <c r="H21" s="27" t="s">
        <v>178</v>
      </c>
      <c r="I21" s="27" t="s">
        <v>35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sortState xmlns:xlrd2="http://schemas.microsoft.com/office/spreadsheetml/2017/richdata2"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>
        <f>RIGHT(B3,1)*1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IF(D3=1,0,IF(D3=2,1,2)) + IF(C3=$B$14,0.5,IF(C3=$B$15,1,0))</f>
        <v>0.5</v>
      </c>
      <c r="K3" s="27">
        <f>SUM(F3:H3,J3)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>
        <f t="shared" ref="D4:D9" si="1">RIGHT(B4,1)*1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IF(D4=1,0,IF(D4=2,1,2)) + IF(C4=$B$14,0.5,IF(C4=$B$15,1,0))</f>
        <v>2</v>
      </c>
      <c r="K4" s="27">
        <f t="shared" ref="K4:K10" si="5">SUM(F4:H4,J4)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>
        <f>RIGHT(B10,1)*1</f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36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37</v>
      </c>
      <c r="J13" s="46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140</v>
      </c>
      <c r="J14" s="27" t="s">
        <v>140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140</v>
      </c>
      <c r="J15" s="27" t="s">
        <v>140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140</v>
      </c>
      <c r="J16" s="27" t="s">
        <v>140</v>
      </c>
    </row>
    <row r="18" spans="1:10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5"/>
  <sheetViews>
    <sheetView zoomScaleNormal="100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13" ht="22.5" x14ac:dyDescent="0.3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13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13" x14ac:dyDescent="0.2">
      <c r="A3" s="52">
        <v>1</v>
      </c>
      <c r="B3" s="53" t="s">
        <v>76</v>
      </c>
      <c r="C3" s="52" t="s">
        <v>29</v>
      </c>
      <c r="D3" s="52">
        <v>9</v>
      </c>
      <c r="E3" s="52">
        <v>10</v>
      </c>
      <c r="F3" s="54">
        <f>ROUND((E3*2+D3)/3,2)</f>
        <v>9.67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13" x14ac:dyDescent="0.2">
      <c r="A4" s="52">
        <v>2</v>
      </c>
      <c r="B4" s="53" t="s">
        <v>77</v>
      </c>
      <c r="C4" s="52" t="s">
        <v>31</v>
      </c>
      <c r="D4" s="52">
        <v>8</v>
      </c>
      <c r="E4" s="52">
        <v>10</v>
      </c>
      <c r="F4" s="54">
        <f t="shared" ref="F4:F7" si="0">ROUND((E4*2+D4)/3,2)</f>
        <v>9.33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  <c r="L4" s="86"/>
      <c r="M4" s="85"/>
    </row>
    <row r="5" spans="1:13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54">
        <f t="shared" si="0"/>
        <v>5.67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  <c r="L5" s="86"/>
      <c r="M5" s="85"/>
    </row>
    <row r="6" spans="1:13" x14ac:dyDescent="0.2">
      <c r="A6" s="52">
        <v>4</v>
      </c>
      <c r="B6" s="53" t="s">
        <v>78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  <c r="L6" s="86"/>
    </row>
    <row r="7" spans="1:13" x14ac:dyDescent="0.2">
      <c r="A7" s="52">
        <v>5</v>
      </c>
      <c r="B7" s="53" t="s">
        <v>79</v>
      </c>
      <c r="C7" s="52" t="s">
        <v>31</v>
      </c>
      <c r="D7" s="52">
        <v>10</v>
      </c>
      <c r="E7" s="52">
        <v>9</v>
      </c>
      <c r="F7" s="54">
        <f t="shared" si="0"/>
        <v>9.33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  <c r="L7" s="86"/>
    </row>
    <row r="9" spans="1:13" x14ac:dyDescent="0.2">
      <c r="A9" s="56"/>
      <c r="B9" s="56"/>
      <c r="C9" s="56"/>
      <c r="D9" s="56"/>
      <c r="E9" s="56"/>
      <c r="F9" s="56"/>
      <c r="G9" s="56"/>
      <c r="H9" s="56"/>
    </row>
    <row r="10" spans="1:13" ht="15" x14ac:dyDescent="0.2">
      <c r="A10" s="57" t="s">
        <v>181</v>
      </c>
      <c r="B10" s="57"/>
      <c r="C10" s="56"/>
      <c r="D10" s="56"/>
      <c r="E10" s="56"/>
      <c r="F10" s="56"/>
      <c r="G10" s="56"/>
      <c r="H10" s="56"/>
    </row>
    <row r="11" spans="1:13" ht="15" x14ac:dyDescent="0.2">
      <c r="A11" s="57" t="s">
        <v>182</v>
      </c>
      <c r="B11" s="57"/>
      <c r="C11" s="56"/>
      <c r="D11" s="56"/>
      <c r="E11" s="56"/>
      <c r="F11" s="56"/>
      <c r="G11" s="56"/>
      <c r="H11" s="56"/>
    </row>
    <row r="12" spans="1:13" ht="15" x14ac:dyDescent="0.2">
      <c r="A12" s="57" t="s">
        <v>183</v>
      </c>
      <c r="B12" s="57"/>
      <c r="C12" s="56"/>
      <c r="D12" s="56"/>
      <c r="E12" s="56"/>
      <c r="F12" s="56"/>
      <c r="G12" s="56"/>
      <c r="H12" s="56"/>
    </row>
    <row r="13" spans="1:13" ht="15" x14ac:dyDescent="0.2">
      <c r="A13" s="58" t="s">
        <v>184</v>
      </c>
      <c r="B13" s="59"/>
    </row>
    <row r="14" spans="1:13" ht="47.25" customHeight="1" x14ac:dyDescent="0.2">
      <c r="A14" s="60" t="s">
        <v>148</v>
      </c>
      <c r="B14" s="61" t="s">
        <v>155</v>
      </c>
      <c r="C14" s="62" t="s">
        <v>149</v>
      </c>
      <c r="D14" s="75" t="s">
        <v>156</v>
      </c>
      <c r="E14" s="75"/>
    </row>
    <row r="15" spans="1:13" x14ac:dyDescent="0.2">
      <c r="A15" s="63">
        <f>COUNT(A3:A7)</f>
        <v>5</v>
      </c>
      <c r="B15" s="87">
        <f>MAX(F3:F7)</f>
        <v>9.67</v>
      </c>
      <c r="C15" s="64">
        <f>SUM(H3:H7)</f>
        <v>150000</v>
      </c>
      <c r="D15" s="76">
        <f>COUNTIF(F3:F7,"&gt;=9")</f>
        <v>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P18" sqref="P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39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40</v>
      </c>
      <c r="C2" s="40" t="s">
        <v>41</v>
      </c>
      <c r="D2" s="40" t="s">
        <v>42</v>
      </c>
      <c r="E2" s="40" t="s">
        <v>43</v>
      </c>
      <c r="F2" s="40" t="s">
        <v>44</v>
      </c>
      <c r="G2" s="40" t="s">
        <v>45</v>
      </c>
      <c r="H2" s="40" t="s">
        <v>180</v>
      </c>
      <c r="I2" s="42" t="s">
        <v>72</v>
      </c>
      <c r="J2" s="42" t="s">
        <v>74</v>
      </c>
    </row>
    <row r="3" spans="1:11" ht="20.100000000000001" customHeight="1" x14ac:dyDescent="0.2">
      <c r="A3" s="5">
        <v>2</v>
      </c>
      <c r="B3" s="2" t="s">
        <v>47</v>
      </c>
      <c r="C3" s="2" t="str">
        <f>IF(LEFT(B3,2)="PE","PEPSI",IF(LEFT(B3,2)="CO","COCA COLA",IF(LEFT(B3,2)="SP","SPRITE","FANTA")))</f>
        <v>COCA COLA</v>
      </c>
      <c r="D3" s="5">
        <v>40</v>
      </c>
      <c r="E3" s="2">
        <v>1600</v>
      </c>
      <c r="F3" s="27" t="str">
        <f>IF(AND(LEFT(B3,2)="PE",MID(B3,5,1)="C",RIGHT(B3,1)="X",D3&gt;=50),5%*D3*E3,"")</f>
        <v/>
      </c>
      <c r="G3" s="32">
        <f>D3*E3</f>
        <v>64000</v>
      </c>
      <c r="H3" s="27" t="str">
        <f>IF(AND(RIGHT(B3,1)="X",D3&gt;=50),"Có quà tặng","")</f>
        <v/>
      </c>
      <c r="I3" s="27" t="str">
        <f>IF(MID(B3,5,1)="L", "Lon","Chai")</f>
        <v>Chai</v>
      </c>
      <c r="J3" s="27" t="str">
        <f>IF(RIGHT(B3,1)="N","Nhập","Xuất")</f>
        <v>Nhập</v>
      </c>
    </row>
    <row r="4" spans="1:11" ht="20.100000000000001" customHeight="1" x14ac:dyDescent="0.2">
      <c r="A4" s="5">
        <v>5</v>
      </c>
      <c r="B4" s="2" t="s">
        <v>50</v>
      </c>
      <c r="C4" s="2" t="str">
        <f>IF(LEFT(B4,2)="PE","PEPSI",IF(LEFT(B4,2)="CO","COCA COLA",IF(LEFT(B4,2)="SP","SPRITE","FANTA")))</f>
        <v>FANTA</v>
      </c>
      <c r="D4" s="5">
        <v>80</v>
      </c>
      <c r="E4" s="2">
        <v>2000</v>
      </c>
      <c r="F4" s="27" t="str">
        <f>IF(AND(LEFT(B4,2)="PE",MID(B4,5,1)="C",RIGHT(B4,1)="X",D4&gt;=50),5%*D4*E4,"")</f>
        <v/>
      </c>
      <c r="G4" s="32">
        <f>D4*E4</f>
        <v>160000</v>
      </c>
      <c r="H4" s="27" t="str">
        <f>IF(AND(RIGHT(B4,1)="X",D4&gt;=50),"Có quà tặng","")</f>
        <v/>
      </c>
      <c r="I4" s="27" t="str">
        <f>IF(MID(B4,5,1)="L", "Lon","Chai")</f>
        <v>Lon</v>
      </c>
      <c r="J4" s="27" t="str">
        <f>IF(RIGHT(B4,1)="N","Nhập","Xuất")</f>
        <v>Nhập</v>
      </c>
    </row>
    <row r="5" spans="1:11" ht="20.100000000000001" customHeight="1" x14ac:dyDescent="0.2">
      <c r="A5" s="5">
        <v>8</v>
      </c>
      <c r="B5" s="2" t="s">
        <v>53</v>
      </c>
      <c r="C5" s="2" t="str">
        <f>IF(LEFT(B5,2)="PE","PEPSI",IF(LEFT(B5,2)="CO","COCA COLA",IF(LEFT(B5,2)="SP","SPRITE","FANTA")))</f>
        <v>FANTA</v>
      </c>
      <c r="D5" s="5">
        <v>70</v>
      </c>
      <c r="E5" s="2">
        <v>2000</v>
      </c>
      <c r="F5" s="27" t="str">
        <f>IF(AND(LEFT(B5,2)="PE",MID(B5,5,1)="C",RIGHT(B5,1)="X",D5&gt;=50),5%*D5*E5,"")</f>
        <v/>
      </c>
      <c r="G5" s="32">
        <f>D5*E5</f>
        <v>140000</v>
      </c>
      <c r="H5" s="27" t="str">
        <f>IF(AND(RIGHT(B5,1)="X",D5&gt;=50),"Có quà tặng","")</f>
        <v/>
      </c>
      <c r="I5" s="27" t="str">
        <f>IF(MID(B5,5,1)="L", "Lon","Chai")</f>
        <v>Chai</v>
      </c>
      <c r="J5" s="27" t="str">
        <f>IF(RIGHT(B5,1)="N","Nhập","Xuất")</f>
        <v>Nhập</v>
      </c>
    </row>
    <row r="6" spans="1:11" ht="20.100000000000001" customHeight="1" x14ac:dyDescent="0.2">
      <c r="A6" s="5">
        <v>4</v>
      </c>
      <c r="B6" s="2" t="s">
        <v>49</v>
      </c>
      <c r="C6" s="2" t="str">
        <f>IF(LEFT(B6,2)="PE","PEPSI",IF(LEFT(B6,2)="CO","COCA COLA",IF(LEFT(B6,2)="SP","SPRITE","FANTA")))</f>
        <v>PEPSI</v>
      </c>
      <c r="D6" s="5">
        <v>80</v>
      </c>
      <c r="E6" s="2">
        <v>1400</v>
      </c>
      <c r="F6" s="27" t="str">
        <f>IF(AND(LEFT(B6,2)="PE",MID(B6,5,1)="C",RIGHT(B6,1)="X",D6&gt;=50),5%*D6*E6,"")</f>
        <v/>
      </c>
      <c r="G6" s="32">
        <f>D6*E6</f>
        <v>112000</v>
      </c>
      <c r="H6" s="27" t="str">
        <f>IF(AND(RIGHT(B6,1)="X",D6&gt;=50),"Có quà tặng","")</f>
        <v/>
      </c>
      <c r="I6" s="27" t="str">
        <f>IF(MID(B6,5,1)="L", "Lon","Chai")</f>
        <v>Chai</v>
      </c>
      <c r="J6" s="27" t="str">
        <f>IF(RIGHT(B6,1)="N","Nhập","Xuất")</f>
        <v>Nhập</v>
      </c>
    </row>
    <row r="7" spans="1:11" ht="20.100000000000001" customHeight="1" x14ac:dyDescent="0.2">
      <c r="A7" s="5">
        <v>7</v>
      </c>
      <c r="B7" s="2" t="s">
        <v>52</v>
      </c>
      <c r="C7" s="2" t="str">
        <f>IF(LEFT(B7,2)="PE","PEPSI",IF(LEFT(B7,2)="CO","COCA COLA",IF(LEFT(B7,2)="SP","SPRITE","FANTA")))</f>
        <v>PEPSI</v>
      </c>
      <c r="D7" s="5">
        <v>50</v>
      </c>
      <c r="E7" s="2">
        <v>1800</v>
      </c>
      <c r="F7" s="27">
        <f>IF(AND(LEFT(B7,2)="PE",MID(B7,5,1)="C",RIGHT(B7,1)="X",D7&gt;=50),5%*D7*E7,"")</f>
        <v>4500</v>
      </c>
      <c r="G7" s="32">
        <f>D7*E7</f>
        <v>90000</v>
      </c>
      <c r="H7" s="27" t="str">
        <f>IF(AND(RIGHT(B7,1)="X",D7&gt;=50),"Có quà tặng","")</f>
        <v>Có quà tặng</v>
      </c>
      <c r="I7" s="27" t="str">
        <f>IF(MID(B7,5,1)="L", "Lon","Chai")</f>
        <v>Chai</v>
      </c>
      <c r="J7" s="27" t="str">
        <f>IF(RIGHT(B7,1)="N","Nhập","Xuất")</f>
        <v>Xuất</v>
      </c>
    </row>
    <row r="8" spans="1:11" ht="20.100000000000001" customHeight="1" x14ac:dyDescent="0.2">
      <c r="A8" s="5">
        <v>1</v>
      </c>
      <c r="B8" s="4" t="s">
        <v>75</v>
      </c>
      <c r="C8" s="2" t="str">
        <f>IF(LEFT(B8,2)="PE","PEPSI",IF(LEFT(B8,2)="CO","COCA COLA",IF(LEFT(B8,2)="SP","SPRITE","FANTA")))</f>
        <v>PEPSI</v>
      </c>
      <c r="D8" s="5">
        <v>20</v>
      </c>
      <c r="E8" s="2">
        <v>1400</v>
      </c>
      <c r="F8" s="27" t="str">
        <f>IF(AND(LEFT(B8,2)="PE",MID(B8,5,1)="C",RIGHT(B8,1)="X",D8&gt;=50),5%*D8*E8,"")</f>
        <v/>
      </c>
      <c r="G8" s="32">
        <f>D8*E8</f>
        <v>28000</v>
      </c>
      <c r="H8" s="27" t="str">
        <f>IF(AND(RIGHT(B8,1)="X",D8&gt;=50),"Có quà tặng","")</f>
        <v/>
      </c>
      <c r="I8" s="27" t="str">
        <f>IF(MID(B8,5,1)="L", "Lon","Chai")</f>
        <v>Lon</v>
      </c>
      <c r="J8" s="27" t="str">
        <f>IF(RIGHT(B8,1)="N","Nhập","Xuất")</f>
        <v>Nhập</v>
      </c>
    </row>
    <row r="9" spans="1:11" ht="20.100000000000001" customHeight="1" x14ac:dyDescent="0.2">
      <c r="A9" s="5">
        <v>3</v>
      </c>
      <c r="B9" s="2" t="s">
        <v>48</v>
      </c>
      <c r="C9" s="2" t="str">
        <f>IF(LEFT(B9,2)="PE","PEPSI",IF(LEFT(B9,2)="CO","COCA COLA",IF(LEFT(B9,2)="SP","SPRITE","FANTA")))</f>
        <v>SPRITE</v>
      </c>
      <c r="D9" s="5">
        <v>35</v>
      </c>
      <c r="E9" s="2">
        <v>1800</v>
      </c>
      <c r="F9" s="27" t="str">
        <f>IF(AND(LEFT(B9,2)="PE",MID(B9,5,1)="C",RIGHT(B9,1)="X",D9&gt;=50),5%*D9*E9,"")</f>
        <v/>
      </c>
      <c r="G9" s="32">
        <f>D9*E9</f>
        <v>63000</v>
      </c>
      <c r="H9" s="27" t="str">
        <f>IF(AND(RIGHT(B9,1)="X",D9&gt;=50),"Có quà tặng","")</f>
        <v/>
      </c>
      <c r="I9" s="27" t="str">
        <f>IF(MID(B9,5,1)="L", "Lon","Chai")</f>
        <v>Lon</v>
      </c>
      <c r="J9" s="27" t="str">
        <f>IF(RIGHT(B9,1)="N","Nhập","Xuất")</f>
        <v>Nhập</v>
      </c>
    </row>
    <row r="10" spans="1:11" ht="20.100000000000001" customHeight="1" x14ac:dyDescent="0.2">
      <c r="A10" s="5">
        <v>6</v>
      </c>
      <c r="B10" s="2" t="s">
        <v>51</v>
      </c>
      <c r="C10" s="2" t="str">
        <f>IF(LEFT(B10,2)="PE","PEPSI",IF(LEFT(B10,2)="CO","COCA COLA",IF(LEFT(B10,2)="SP","SPRITE","FANTA")))</f>
        <v>SPRITE</v>
      </c>
      <c r="D10" s="5">
        <v>35</v>
      </c>
      <c r="E10" s="2">
        <v>2300</v>
      </c>
      <c r="F10" s="27" t="str">
        <f>IF(AND(LEFT(B10,2)="PE",MID(B10,5,1)="C",RIGHT(B10,1)="X",D10&gt;=50),5%*D10*E10,"")</f>
        <v/>
      </c>
      <c r="G10" s="32">
        <f>D10*E10</f>
        <v>80500</v>
      </c>
      <c r="H10" s="27" t="str">
        <f>IF(AND(RIGHT(B10,1)="X",D10&gt;=50),"Có quà tặng","")</f>
        <v/>
      </c>
      <c r="I10" s="27" t="str">
        <f>IF(MID(B10,5,1)="L", "Lon","Chai")</f>
        <v>Lon</v>
      </c>
      <c r="J10" s="27" t="str">
        <f>IF(RIGHT(B10,1)="N","Nhập","Xuất")</f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77" t="s">
        <v>54</v>
      </c>
      <c r="B13" s="77" t="s">
        <v>41</v>
      </c>
      <c r="C13" s="77" t="s">
        <v>43</v>
      </c>
      <c r="D13" s="77"/>
      <c r="F13" s="41" t="s">
        <v>65</v>
      </c>
      <c r="G13" s="41" t="s">
        <v>66</v>
      </c>
      <c r="I13" s="41" t="s">
        <v>71</v>
      </c>
      <c r="J13" s="41" t="s">
        <v>63</v>
      </c>
      <c r="K13" s="41" t="s">
        <v>64</v>
      </c>
    </row>
    <row r="14" spans="1:11" ht="20.100000000000001" customHeight="1" x14ac:dyDescent="0.2">
      <c r="A14" s="77"/>
      <c r="B14" s="77"/>
      <c r="C14" s="40" t="s">
        <v>63</v>
      </c>
      <c r="D14" s="40" t="s">
        <v>64</v>
      </c>
      <c r="F14" s="5" t="s">
        <v>67</v>
      </c>
      <c r="G14" s="2" t="s">
        <v>68</v>
      </c>
      <c r="I14" s="2" t="s">
        <v>59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3" t="s">
        <v>132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6" t="s">
        <v>138</v>
      </c>
    </row>
    <row r="29" spans="1:4" ht="20.100000000000001" customHeight="1" x14ac:dyDescent="0.2">
      <c r="A29" s="1" t="s">
        <v>133</v>
      </c>
    </row>
  </sheetData>
  <sortState xmlns:xlrd2="http://schemas.microsoft.com/office/spreadsheetml/2017/richdata2" ref="A3:K11">
    <sortCondition ref="C3:C11"/>
    <sortCondition descending="1" ref="D3:D11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E4" sqref="E4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100</v>
      </c>
      <c r="C2" s="84"/>
      <c r="D2" s="43" t="s">
        <v>101</v>
      </c>
      <c r="E2" s="79" t="s">
        <v>115</v>
      </c>
      <c r="F2" s="79"/>
      <c r="G2" s="79"/>
      <c r="H2" s="79"/>
      <c r="I2" s="43" t="s">
        <v>110</v>
      </c>
      <c r="J2" s="43" t="s">
        <v>111</v>
      </c>
      <c r="K2" s="43" t="s">
        <v>114</v>
      </c>
    </row>
    <row r="3" spans="1:11" x14ac:dyDescent="0.2">
      <c r="A3" s="81"/>
      <c r="B3" s="44" t="s">
        <v>103</v>
      </c>
      <c r="C3" s="44" t="s">
        <v>104</v>
      </c>
      <c r="D3" s="45" t="s">
        <v>102</v>
      </c>
      <c r="E3" s="44" t="s">
        <v>105</v>
      </c>
      <c r="F3" s="44" t="s">
        <v>106</v>
      </c>
      <c r="G3" s="44" t="s">
        <v>107</v>
      </c>
      <c r="H3" s="44" t="s">
        <v>108</v>
      </c>
      <c r="I3" s="45" t="s">
        <v>109</v>
      </c>
      <c r="J3" s="45" t="s">
        <v>112</v>
      </c>
      <c r="K3" s="45" t="s">
        <v>113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/>
      <c r="F4" s="31"/>
      <c r="G4" s="31"/>
      <c r="H4" s="31"/>
      <c r="I4" s="31" t="s">
        <v>140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116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117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118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119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98</v>
      </c>
      <c r="H19" s="22" t="s">
        <v>131</v>
      </c>
    </row>
    <row r="20" spans="1:12" x14ac:dyDescent="0.2">
      <c r="A20" s="1" t="s">
        <v>125</v>
      </c>
      <c r="H20" s="43" t="s">
        <v>101</v>
      </c>
      <c r="I20" s="79" t="s">
        <v>115</v>
      </c>
      <c r="J20" s="79"/>
      <c r="K20" s="79"/>
      <c r="L20" s="79"/>
    </row>
    <row r="21" spans="1:12" x14ac:dyDescent="0.2">
      <c r="A21" s="1" t="s">
        <v>126</v>
      </c>
      <c r="H21" s="45" t="s">
        <v>102</v>
      </c>
      <c r="I21" s="44" t="s">
        <v>105</v>
      </c>
      <c r="J21" s="44" t="s">
        <v>106</v>
      </c>
      <c r="K21" s="44" t="s">
        <v>107</v>
      </c>
      <c r="L21" s="44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2023-12-17T09:13:05Z</dcterms:modified>
</cp:coreProperties>
</file>