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465" windowWidth="23250" windowHeight="12570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E17" i="8" l="1"/>
  <c r="H9" i="8"/>
  <c r="G5" i="8"/>
  <c r="H5" i="8" s="1"/>
  <c r="G7" i="8"/>
  <c r="H7" i="8" s="1"/>
  <c r="G4" i="8"/>
  <c r="E18" i="8" s="1"/>
  <c r="G8" i="8"/>
  <c r="H8" i="8" s="1"/>
  <c r="G9" i="8"/>
  <c r="G12" i="8"/>
  <c r="H12" i="8" s="1"/>
  <c r="G11" i="8"/>
  <c r="H11" i="8" s="1"/>
  <c r="G10" i="8"/>
  <c r="H10" i="8" s="1"/>
  <c r="G6" i="8"/>
  <c r="H6" i="8" s="1"/>
  <c r="E23" i="6"/>
  <c r="E22" i="6"/>
  <c r="E21" i="6"/>
  <c r="E20" i="6"/>
  <c r="E19" i="6"/>
  <c r="E18" i="6"/>
  <c r="I11" i="6"/>
  <c r="H11" i="6"/>
  <c r="G11" i="6"/>
  <c r="J5" i="6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4" i="4"/>
  <c r="G4" i="4" s="1"/>
  <c r="E5" i="4"/>
  <c r="F5" i="4" s="1"/>
  <c r="E6" i="4"/>
  <c r="F6" i="4" s="1"/>
  <c r="E7" i="4"/>
  <c r="G7" i="4" s="1"/>
  <c r="E8" i="4"/>
  <c r="F8" i="4" s="1"/>
  <c r="E9" i="4"/>
  <c r="G9" i="4" s="1"/>
  <c r="F3" i="4"/>
  <c r="E3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H4" i="8" l="1"/>
  <c r="E16" i="8"/>
  <c r="G6" i="4"/>
  <c r="F9" i="4"/>
  <c r="F4" i="4"/>
  <c r="G8" i="4"/>
  <c r="F7" i="4"/>
  <c r="G5" i="4"/>
  <c r="G3" i="4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<sst xmlns="http://schemas.openxmlformats.org/spreadsheetml/2006/main" count="108" uniqueCount="86">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</sst>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"/>
    <numFmt numFmtId="165" formatCode="#,##0\ &quot;đồng&quot;"/>
    <numFmt numFmtId="167" formatCode="0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NumberFormat="1" applyFont="1" applyBorder="1" applyAlignment="1">
      <alignment horizontal="center"/>
    </xf>
    <xf numFmtId="0" fontId="22" fillId="0" borderId="2" xfId="0" applyNumberFormat="1" applyFont="1" applyBorder="1"/>
    <xf numFmtId="0" fontId="25" fillId="0" borderId="1" xfId="0" applyNumberFormat="1" applyFont="1" applyBorder="1" applyAlignment="1">
      <alignment horizontal="center"/>
    </xf>
    <xf numFmtId="0" fontId="25" fillId="0" borderId="1" xfId="0" applyNumberFormat="1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0" borderId="0" xfId="0" applyFont="1"/>
    <xf numFmtId="167" fontId="16" fillId="0" borderId="1" xfId="0" applyNumberFormat="1" applyFont="1" applyBorder="1" applyAlignment="1">
      <alignment horizontal="center"/>
    </xf>
    <xf numFmtId="21" fontId="13" fillId="0" borderId="1" xfId="0" applyNumberFormat="1" applyFont="1" applyBorder="1"/>
    <xf numFmtId="46" fontId="13" fillId="0" borderId="1" xfId="0" applyNumberFormat="1" applyFont="1" applyBorder="1"/>
    <xf numFmtId="3" fontId="22" fillId="0" borderId="2" xfId="0" applyNumberFormat="1" applyFont="1" applyBorder="1" applyAlignment="1">
      <alignment horizontal="center"/>
    </xf>
    <xf numFmtId="3" fontId="22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4" sqref="G4:I8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2" style="15"/>
    <col min="9" max="9" width="12.7109375" style="15" bestFit="1" customWidth="1"/>
    <col min="10" max="10" width="19.42578125" style="15" customWidth="1"/>
    <col min="11" max="16384" width="12" style="15"/>
  </cols>
  <sheetData>
    <row r="1" spans="1:10" ht="22.5" x14ac:dyDescent="0.3">
      <c r="A1" s="34" t="s">
        <v>54</v>
      </c>
      <c r="B1" s="34"/>
      <c r="C1" s="34"/>
      <c r="D1" s="34"/>
      <c r="E1" s="34"/>
      <c r="F1" s="34"/>
      <c r="G1" s="34"/>
      <c r="H1" s="34"/>
      <c r="I1" s="34"/>
    </row>
    <row r="2" spans="1:10" ht="22.5" x14ac:dyDescent="0.3">
      <c r="A2" s="16"/>
      <c r="B2" s="16"/>
      <c r="C2" s="16"/>
      <c r="D2" s="16"/>
      <c r="E2" s="17" t="s">
        <v>55</v>
      </c>
      <c r="F2" s="29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22">
        <v>35530</v>
      </c>
      <c r="E4" s="22">
        <v>35550</v>
      </c>
      <c r="F4" s="30">
        <f>E4-D4+1</f>
        <v>21</v>
      </c>
      <c r="G4" s="47">
        <f>F4*$F$2</f>
        <v>3150000</v>
      </c>
      <c r="H4" s="48">
        <f>20%*G4</f>
        <v>630000</v>
      </c>
      <c r="I4" s="48">
        <f>G4+H4</f>
        <v>3780000</v>
      </c>
      <c r="J4" s="31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22">
        <v>35521</v>
      </c>
      <c r="E5" s="22">
        <v>35540</v>
      </c>
      <c r="F5" s="30">
        <f t="shared" ref="F5:F8" si="0">E5-D5+1</f>
        <v>20</v>
      </c>
      <c r="G5" s="47">
        <f>F5*$F$2</f>
        <v>3000000</v>
      </c>
      <c r="H5" s="48">
        <f t="shared" ref="H5:H8" si="1">20%*G5</f>
        <v>600000</v>
      </c>
      <c r="I5" s="48">
        <f t="shared" ref="I5:I8" si="2">G5+H5</f>
        <v>3600000</v>
      </c>
      <c r="J5" s="31">
        <f t="shared" ref="J5:J8" si="3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22">
        <v>35521</v>
      </c>
      <c r="E6" s="22">
        <v>35525</v>
      </c>
      <c r="F6" s="30">
        <f t="shared" si="0"/>
        <v>5</v>
      </c>
      <c r="G6" s="47">
        <f t="shared" ref="G5:G8" si="4">F6*$F$2</f>
        <v>750000</v>
      </c>
      <c r="H6" s="48">
        <f t="shared" si="1"/>
        <v>150000</v>
      </c>
      <c r="I6" s="48">
        <f t="shared" si="2"/>
        <v>900000</v>
      </c>
      <c r="J6" s="31">
        <f t="shared" si="3"/>
        <v>5</v>
      </c>
    </row>
    <row r="7" spans="1:10" x14ac:dyDescent="0.2">
      <c r="A7" s="20">
        <v>4</v>
      </c>
      <c r="B7" s="21">
        <v>4</v>
      </c>
      <c r="C7" s="20" t="s">
        <v>82</v>
      </c>
      <c r="D7" s="22">
        <v>35540</v>
      </c>
      <c r="E7" s="22">
        <v>35545</v>
      </c>
      <c r="F7" s="30">
        <f t="shared" si="0"/>
        <v>6</v>
      </c>
      <c r="G7" s="47">
        <f t="shared" si="4"/>
        <v>900000</v>
      </c>
      <c r="H7" s="48">
        <f t="shared" si="1"/>
        <v>180000</v>
      </c>
      <c r="I7" s="48">
        <f t="shared" si="2"/>
        <v>1080000</v>
      </c>
      <c r="J7" s="31">
        <f t="shared" si="3"/>
        <v>4</v>
      </c>
    </row>
    <row r="8" spans="1:10" x14ac:dyDescent="0.2">
      <c r="A8" s="20">
        <v>5</v>
      </c>
      <c r="B8" s="21">
        <v>5</v>
      </c>
      <c r="C8" s="20" t="s">
        <v>83</v>
      </c>
      <c r="D8" s="22">
        <v>35545</v>
      </c>
      <c r="E8" s="22">
        <v>35552</v>
      </c>
      <c r="F8" s="30">
        <f t="shared" si="0"/>
        <v>8</v>
      </c>
      <c r="G8" s="47">
        <f t="shared" si="4"/>
        <v>1200000</v>
      </c>
      <c r="H8" s="48">
        <f t="shared" si="1"/>
        <v>240000</v>
      </c>
      <c r="I8" s="48">
        <f t="shared" si="2"/>
        <v>1440000</v>
      </c>
      <c r="J8" s="31">
        <f t="shared" si="3"/>
        <v>3</v>
      </c>
    </row>
    <row r="10" spans="1:10" ht="15" customHeight="1" x14ac:dyDescent="0.2">
      <c r="A10" s="23" t="s">
        <v>64</v>
      </c>
      <c r="B10" s="23"/>
      <c r="C10" s="23"/>
      <c r="D10" s="23"/>
      <c r="F10" s="35" t="s">
        <v>77</v>
      </c>
      <c r="G10" s="28" t="s">
        <v>61</v>
      </c>
      <c r="H10" s="28" t="s">
        <v>62</v>
      </c>
      <c r="I10" s="28" t="s">
        <v>65</v>
      </c>
    </row>
    <row r="11" spans="1:10" ht="15" x14ac:dyDescent="0.2">
      <c r="A11" s="23" t="s">
        <v>66</v>
      </c>
      <c r="B11" s="23"/>
      <c r="C11" s="23"/>
      <c r="D11" s="23"/>
      <c r="F11" s="36"/>
      <c r="G11" s="32">
        <f>SUM(G4:G8)</f>
        <v>9000000</v>
      </c>
      <c r="H11" s="32">
        <f>SUM(H4:H8)</f>
        <v>1800000</v>
      </c>
      <c r="I11" s="33">
        <f>SUM(I4:I8)</f>
        <v>10800000</v>
      </c>
    </row>
    <row r="12" spans="1:10" x14ac:dyDescent="0.2">
      <c r="A12" s="23" t="s">
        <v>67</v>
      </c>
      <c r="B12" s="23"/>
      <c r="C12" s="23"/>
      <c r="D12" s="23"/>
    </row>
    <row r="13" spans="1:10" x14ac:dyDescent="0.2">
      <c r="A13" s="23" t="s">
        <v>68</v>
      </c>
      <c r="B13" s="23"/>
      <c r="C13" s="23"/>
      <c r="D13" s="23"/>
    </row>
    <row r="14" spans="1:10" x14ac:dyDescent="0.2">
      <c r="A14" s="23" t="s">
        <v>69</v>
      </c>
      <c r="B14" s="23"/>
      <c r="C14" s="23"/>
      <c r="D14" s="23"/>
    </row>
    <row r="15" spans="1:10" x14ac:dyDescent="0.2">
      <c r="A15" s="23" t="s">
        <v>70</v>
      </c>
      <c r="B15" s="23"/>
      <c r="C15" s="23"/>
      <c r="D15" s="23"/>
    </row>
    <row r="16" spans="1:10" x14ac:dyDescent="0.2">
      <c r="A16" s="23" t="s">
        <v>71</v>
      </c>
      <c r="B16" s="23"/>
      <c r="C16" s="23"/>
      <c r="D16" s="23"/>
    </row>
    <row r="17" spans="1:5" x14ac:dyDescent="0.2">
      <c r="A17" s="23" t="s">
        <v>72</v>
      </c>
      <c r="B17" s="23"/>
      <c r="C17" s="23"/>
      <c r="D17" s="23"/>
    </row>
    <row r="18" spans="1:5" x14ac:dyDescent="0.2">
      <c r="B18" s="25" t="s">
        <v>73</v>
      </c>
      <c r="C18" s="26"/>
      <c r="D18" s="27"/>
      <c r="E18" s="24">
        <f>COUNTA(B4:B8)</f>
        <v>5</v>
      </c>
    </row>
    <row r="19" spans="1:5" x14ac:dyDescent="0.2">
      <c r="B19" s="25" t="s">
        <v>74</v>
      </c>
      <c r="C19" s="26"/>
      <c r="D19" s="27"/>
      <c r="E19" s="24">
        <f>MAX(I4:I8)</f>
        <v>3780000</v>
      </c>
    </row>
    <row r="20" spans="1:5" x14ac:dyDescent="0.2">
      <c r="B20" s="25" t="s">
        <v>75</v>
      </c>
      <c r="C20" s="26"/>
      <c r="D20" s="27"/>
      <c r="E20" s="24">
        <f>MIN(I4:I8)</f>
        <v>900000</v>
      </c>
    </row>
    <row r="21" spans="1:5" x14ac:dyDescent="0.2">
      <c r="B21" s="25" t="s">
        <v>76</v>
      </c>
      <c r="C21" s="26"/>
      <c r="D21" s="27"/>
      <c r="E21" s="24">
        <f>AVERAGE(I4:I8)</f>
        <v>2160000</v>
      </c>
    </row>
    <row r="22" spans="1:5" x14ac:dyDescent="0.2">
      <c r="B22" s="25" t="s">
        <v>84</v>
      </c>
      <c r="C22" s="26"/>
      <c r="D22" s="27"/>
      <c r="E22" s="24">
        <f>SMALL(I4:I8,2)</f>
        <v>1080000</v>
      </c>
    </row>
    <row r="23" spans="1:5" x14ac:dyDescent="0.2">
      <c r="B23" s="25" t="s">
        <v>85</v>
      </c>
      <c r="C23" s="26"/>
      <c r="D23" s="27"/>
      <c r="E23" s="24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G18" sqref="G18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9" ht="23.25" x14ac:dyDescent="0.35">
      <c r="A1" s="37" t="s">
        <v>6</v>
      </c>
      <c r="B1" s="37"/>
      <c r="C1" s="37"/>
      <c r="D1" s="37"/>
      <c r="E1" s="37"/>
      <c r="F1" s="37"/>
      <c r="G1" s="37"/>
    </row>
    <row r="2" spans="1:9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9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4">
        <f>MID(B3,3,LEN(B3)-2)*1</f>
        <v>1250</v>
      </c>
      <c r="F3" s="14">
        <f>INT(E3/20)</f>
        <v>62</v>
      </c>
      <c r="G3" s="14">
        <f>MOD(E3,20)</f>
        <v>10</v>
      </c>
      <c r="I3" s="43"/>
    </row>
    <row r="4" spans="1:9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4">
        <f t="shared" ref="E4:E9" si="2">MID(B4,3,LEN(B4)-2)*1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9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4">
        <f t="shared" si="2"/>
        <v>1680</v>
      </c>
      <c r="F5" s="14">
        <f t="shared" si="3"/>
        <v>84</v>
      </c>
      <c r="G5" s="14">
        <f t="shared" si="4"/>
        <v>0</v>
      </c>
    </row>
    <row r="6" spans="1:9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4">
        <f t="shared" si="2"/>
        <v>1500</v>
      </c>
      <c r="F6" s="14">
        <f t="shared" si="3"/>
        <v>75</v>
      </c>
      <c r="G6" s="14">
        <f t="shared" si="4"/>
        <v>0</v>
      </c>
    </row>
    <row r="7" spans="1:9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4">
        <f t="shared" si="2"/>
        <v>8000</v>
      </c>
      <c r="F7" s="14">
        <f t="shared" si="3"/>
        <v>400</v>
      </c>
      <c r="G7" s="14">
        <f t="shared" si="4"/>
        <v>0</v>
      </c>
    </row>
    <row r="8" spans="1:9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4">
        <f t="shared" si="2"/>
        <v>7585</v>
      </c>
      <c r="F8" s="14">
        <f t="shared" si="3"/>
        <v>379</v>
      </c>
      <c r="G8" s="14">
        <f t="shared" si="4"/>
        <v>5</v>
      </c>
    </row>
    <row r="9" spans="1:9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4">
        <f t="shared" si="2"/>
        <v>895</v>
      </c>
      <c r="F9" s="14">
        <f t="shared" si="3"/>
        <v>44</v>
      </c>
      <c r="G9" s="14">
        <f t="shared" si="4"/>
        <v>15</v>
      </c>
    </row>
    <row r="12" spans="1:9" x14ac:dyDescent="0.2">
      <c r="A12" s="1" t="s">
        <v>46</v>
      </c>
    </row>
    <row r="13" spans="1:9" x14ac:dyDescent="0.2">
      <c r="A13" s="1" t="s">
        <v>47</v>
      </c>
    </row>
    <row r="14" spans="1:9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J19" sqref="J19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0" t="s">
        <v>20</v>
      </c>
      <c r="B1" s="40"/>
      <c r="C1" s="40"/>
      <c r="D1" s="40"/>
      <c r="E1" s="40"/>
      <c r="F1" s="40"/>
      <c r="G1" s="40"/>
      <c r="H1" s="40"/>
    </row>
    <row r="2" spans="1:8" x14ac:dyDescent="0.2">
      <c r="A2" s="38" t="s">
        <v>0</v>
      </c>
      <c r="B2" s="38" t="s">
        <v>21</v>
      </c>
      <c r="C2" s="38" t="s">
        <v>22</v>
      </c>
      <c r="D2" s="38" t="s">
        <v>23</v>
      </c>
      <c r="E2" s="41" t="s">
        <v>24</v>
      </c>
      <c r="F2" s="42"/>
      <c r="G2" s="38" t="s">
        <v>27</v>
      </c>
      <c r="H2" s="38" t="s">
        <v>28</v>
      </c>
    </row>
    <row r="3" spans="1:8" x14ac:dyDescent="0.2">
      <c r="A3" s="39"/>
      <c r="B3" s="39"/>
      <c r="C3" s="39"/>
      <c r="D3" s="39"/>
      <c r="E3" s="8" t="s">
        <v>25</v>
      </c>
      <c r="F3" s="8" t="s">
        <v>26</v>
      </c>
      <c r="G3" s="39"/>
      <c r="H3" s="39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5">
        <f>F4-E4</f>
        <v>0.12387731481481479</v>
      </c>
      <c r="H4" s="1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5">
        <f>F5-E5</f>
        <v>0.13082175925925921</v>
      </c>
      <c r="H5" s="1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5">
        <f>F6-E6</f>
        <v>0.13219907407407405</v>
      </c>
      <c r="H6" s="1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5">
        <f>F7-E7</f>
        <v>0.14033564814814814</v>
      </c>
      <c r="H7" s="1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5">
        <f>F8-E8</f>
        <v>0.11708333333333332</v>
      </c>
      <c r="H8" s="1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5">
        <f>F9-E9</f>
        <v>0.11749999999999999</v>
      </c>
      <c r="H9" s="1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5">
        <f>F10-E10</f>
        <v>0.12065972222222221</v>
      </c>
      <c r="H10" s="1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5">
        <f>F11-E11</f>
        <v>0.12167824074074074</v>
      </c>
      <c r="H11" s="1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5">
        <f>F12-E12</f>
        <v>0.13282407407407409</v>
      </c>
      <c r="H12" s="1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6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5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2023-12-16T05:04:47Z</dcterms:modified>
</cp:coreProperties>
</file>