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BF728A9-ED91-404F-B1B0-31C0E7D4E7EC}" xr6:coauthVersionLast="46" xr6:coauthVersionMax="47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16" i="12" l="1"/>
  <c r="D16" i="12"/>
  <c r="I17" i="12"/>
  <c r="D17" i="12"/>
  <c r="I15" i="12"/>
  <c r="D15" i="12"/>
  <c r="I14" i="12"/>
  <c r="D14" i="12"/>
  <c r="G14" i="12" s="1"/>
  <c r="K5" i="12"/>
  <c r="K6" i="12"/>
  <c r="K7" i="12"/>
  <c r="K8" i="12"/>
  <c r="K9" i="12"/>
  <c r="K10" i="12"/>
  <c r="K11" i="12"/>
  <c r="K12" i="12"/>
  <c r="K13" i="12"/>
  <c r="K4" i="12"/>
  <c r="I5" i="12"/>
  <c r="I6" i="12"/>
  <c r="I7" i="12"/>
  <c r="I8" i="12"/>
  <c r="I9" i="12"/>
  <c r="I10" i="12"/>
  <c r="I11" i="12"/>
  <c r="I12" i="12"/>
  <c r="I13" i="12"/>
  <c r="I4" i="12"/>
  <c r="G5" i="12"/>
  <c r="G6" i="12"/>
  <c r="G7" i="12"/>
  <c r="G8" i="12"/>
  <c r="G9" i="12"/>
  <c r="G10" i="12"/>
  <c r="H10" i="12" s="1"/>
  <c r="G11" i="12"/>
  <c r="G12" i="12"/>
  <c r="G13" i="12"/>
  <c r="G4" i="12"/>
  <c r="H4" i="12" s="1"/>
  <c r="J11" i="12"/>
  <c r="J12" i="12"/>
  <c r="H7" i="12"/>
  <c r="J7" i="12" s="1"/>
  <c r="H8" i="12"/>
  <c r="J8" i="12" s="1"/>
  <c r="H9" i="12"/>
  <c r="H11" i="12"/>
  <c r="H12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K15" i="2"/>
  <c r="K14" i="2"/>
  <c r="J15" i="2"/>
  <c r="J14" i="2"/>
  <c r="D5" i="12"/>
  <c r="D6" i="12"/>
  <c r="D7" i="12"/>
  <c r="D8" i="12"/>
  <c r="D9" i="12"/>
  <c r="D10" i="12"/>
  <c r="D11" i="12"/>
  <c r="D12" i="12"/>
  <c r="D13" i="12"/>
  <c r="D4" i="12"/>
  <c r="D15" i="7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C15" i="7"/>
  <c r="B15" i="7"/>
  <c r="C4" i="2"/>
  <c r="C5" i="2"/>
  <c r="C6" i="2"/>
  <c r="C7" i="2"/>
  <c r="C8" i="2"/>
  <c r="C9" i="2"/>
  <c r="C10" i="2"/>
  <c r="C3" i="2"/>
  <c r="H4" i="7"/>
  <c r="H5" i="7"/>
  <c r="H6" i="7"/>
  <c r="H7" i="7"/>
  <c r="H3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M3" i="1"/>
  <c r="M4" i="1"/>
  <c r="M5" i="1"/>
  <c r="M6" i="1"/>
  <c r="M7" i="1"/>
  <c r="M8" i="1"/>
  <c r="M9" i="1"/>
  <c r="M10" i="1"/>
  <c r="J16" i="1"/>
  <c r="J15" i="1"/>
  <c r="I15" i="1"/>
  <c r="I16" i="1"/>
  <c r="J14" i="1"/>
  <c r="I14" i="1"/>
  <c r="I4" i="1"/>
  <c r="I5" i="1"/>
  <c r="I6" i="1"/>
  <c r="I7" i="1"/>
  <c r="I8" i="1"/>
  <c r="I9" i="1"/>
  <c r="I10" i="1"/>
  <c r="I3" i="1"/>
  <c r="E3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F21" i="13"/>
  <c r="I8" i="13"/>
  <c r="I7" i="13"/>
  <c r="I11" i="13"/>
  <c r="I13" i="13"/>
  <c r="I12" i="13"/>
  <c r="I5" i="13"/>
  <c r="I9" i="13"/>
  <c r="I6" i="13"/>
  <c r="H8" i="13"/>
  <c r="H7" i="13"/>
  <c r="H11" i="13"/>
  <c r="H13" i="13"/>
  <c r="H12" i="13"/>
  <c r="H5" i="13"/>
  <c r="H9" i="13"/>
  <c r="H6" i="13"/>
  <c r="H10" i="13"/>
  <c r="I10" i="13"/>
  <c r="G8" i="13"/>
  <c r="G7" i="13"/>
  <c r="G11" i="13"/>
  <c r="G13" i="13"/>
  <c r="G12" i="13"/>
  <c r="G5" i="13"/>
  <c r="G9" i="13"/>
  <c r="G6" i="13"/>
  <c r="G10" i="13"/>
  <c r="D10" i="13"/>
  <c r="C8" i="13"/>
  <c r="E8" i="13" s="1"/>
  <c r="C7" i="13"/>
  <c r="E7" i="13" s="1"/>
  <c r="C11" i="13"/>
  <c r="E11" i="13" s="1"/>
  <c r="C13" i="13"/>
  <c r="E13" i="13" s="1"/>
  <c r="C12" i="13"/>
  <c r="E12" i="13" s="1"/>
  <c r="C5" i="13"/>
  <c r="E5" i="13" s="1"/>
  <c r="C9" i="13"/>
  <c r="E9" i="13" s="1"/>
  <c r="C6" i="13"/>
  <c r="E6" i="13" s="1"/>
  <c r="F8" i="13"/>
  <c r="F7" i="13"/>
  <c r="F11" i="13"/>
  <c r="F13" i="13"/>
  <c r="F12" i="13"/>
  <c r="F5" i="13"/>
  <c r="F9" i="13"/>
  <c r="F6" i="13"/>
  <c r="F10" i="13"/>
  <c r="D8" i="13"/>
  <c r="D7" i="13"/>
  <c r="D11" i="13"/>
  <c r="D13" i="13"/>
  <c r="D12" i="13"/>
  <c r="D5" i="13"/>
  <c r="I21" i="13" s="1"/>
  <c r="D9" i="13"/>
  <c r="D6" i="13"/>
  <c r="C10" i="13"/>
  <c r="E10" i="13" s="1"/>
  <c r="E14" i="12" l="1"/>
  <c r="H14" i="12"/>
  <c r="F14" i="12"/>
  <c r="J9" i="12"/>
  <c r="J4" i="12"/>
  <c r="J6" i="12"/>
  <c r="J5" i="12"/>
  <c r="J10" i="12"/>
  <c r="H6" i="12"/>
  <c r="H13" i="12"/>
  <c r="J13" i="12" s="1"/>
  <c r="H5" i="12"/>
  <c r="G21" i="13"/>
  <c r="H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10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10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10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<sst xmlns="http://schemas.openxmlformats.org/spreadsheetml/2006/main" count="229" uniqueCount="190">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</sst>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25" fillId="0" borderId="1" xfId="0" applyNumberFormat="1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4" zoomScale="120" zoomScaleNormal="120" workbookViewId="0">
      <selection activeCell="A5" sqref="A5:I13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22.28515625" style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2" t="s">
        <v>81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5" t="s">
        <v>82</v>
      </c>
      <c r="B3" s="75" t="s">
        <v>83</v>
      </c>
      <c r="C3" s="68" t="s">
        <v>89</v>
      </c>
      <c r="D3" s="68" t="s">
        <v>90</v>
      </c>
      <c r="E3" s="68" t="s">
        <v>84</v>
      </c>
      <c r="F3" s="70" t="s">
        <v>85</v>
      </c>
      <c r="G3" s="71"/>
      <c r="H3" s="73" t="s">
        <v>86</v>
      </c>
      <c r="I3" s="36" t="s">
        <v>43</v>
      </c>
    </row>
    <row r="4" spans="1:10" ht="20.100000000000001" customHeight="1" x14ac:dyDescent="0.2">
      <c r="A4" s="75"/>
      <c r="B4" s="75"/>
      <c r="C4" s="69"/>
      <c r="D4" s="69"/>
      <c r="E4" s="69"/>
      <c r="F4" s="35" t="s">
        <v>87</v>
      </c>
      <c r="G4" s="35" t="s">
        <v>88</v>
      </c>
      <c r="H4" s="74"/>
      <c r="I4" s="37"/>
    </row>
    <row r="5" spans="1:10" ht="20.100000000000001" customHeight="1" x14ac:dyDescent="0.2">
      <c r="A5" s="2" t="s">
        <v>166</v>
      </c>
      <c r="B5" s="2">
        <v>19</v>
      </c>
      <c r="C5" s="2" t="str">
        <f t="shared" ref="C5:C13" si="0">IF(LEFT(A5,2)="A1","Tin họcA.1","Tin họcA.2")</f>
        <v>Tin họcA.2</v>
      </c>
      <c r="D5" s="2" t="str">
        <f t="shared" ref="D5:D13" si="1">IF(MID(A5,3,1)="S","Sáng",IF(MID(A5,3,1)="C","Chiều","Tối"))</f>
        <v>Tối</v>
      </c>
      <c r="E5" s="27" t="str">
        <f t="shared" ref="E5:E13" si="2">C5 &amp;" - "&amp; D5</f>
        <v>Tin họcA.2 - Tối</v>
      </c>
      <c r="F5" s="64" t="str">
        <f t="shared" ref="F5:F13" si="3">IF(B5&lt;10,"","x")</f>
        <v>x</v>
      </c>
      <c r="G5" s="64" t="str">
        <f t="shared" ref="G5:G13" si="4">IF(B5&gt;=20,"x","")</f>
        <v/>
      </c>
      <c r="H5" s="66">
        <f t="shared" ref="H5:H13" si="5">IF(MID(A5,3,1)="T",$D$2+2,$D$2)</f>
        <v>44346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168</v>
      </c>
      <c r="B6" s="2">
        <v>9</v>
      </c>
      <c r="C6" s="2" t="str">
        <f t="shared" si="0"/>
        <v>Tin họcA.2</v>
      </c>
      <c r="D6" s="2" t="str">
        <f t="shared" si="1"/>
        <v>Sáng</v>
      </c>
      <c r="E6" s="27" t="str">
        <f t="shared" si="2"/>
        <v>Tin họcA.2 - Sáng</v>
      </c>
      <c r="F6" s="64" t="str">
        <f t="shared" si="3"/>
        <v/>
      </c>
      <c r="G6" s="64" t="str">
        <f t="shared" si="4"/>
        <v/>
      </c>
      <c r="H6" s="66">
        <f t="shared" si="5"/>
        <v>44344</v>
      </c>
      <c r="I6" s="27" t="str">
        <f t="shared" si="6"/>
        <v>Hủy</v>
      </c>
    </row>
    <row r="7" spans="1:10" ht="20.100000000000001" customHeight="1" x14ac:dyDescent="0.2">
      <c r="A7" s="2" t="s">
        <v>162</v>
      </c>
      <c r="B7" s="2">
        <v>19</v>
      </c>
      <c r="C7" s="2" t="str">
        <f t="shared" si="0"/>
        <v>Tin họcA.2</v>
      </c>
      <c r="D7" s="2" t="str">
        <f t="shared" si="1"/>
        <v>Chiều</v>
      </c>
      <c r="E7" s="27" t="str">
        <f t="shared" si="2"/>
        <v>Tin họcA.2 - Chiều</v>
      </c>
      <c r="F7" s="64" t="str">
        <f t="shared" si="3"/>
        <v>x</v>
      </c>
      <c r="G7" s="64" t="str">
        <f t="shared" si="4"/>
        <v/>
      </c>
      <c r="H7" s="6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161</v>
      </c>
      <c r="B8" s="2">
        <v>18</v>
      </c>
      <c r="C8" s="2" t="str">
        <f t="shared" si="0"/>
        <v>Tin họcA.1</v>
      </c>
      <c r="D8" s="2" t="str">
        <f t="shared" si="1"/>
        <v>Tối</v>
      </c>
      <c r="E8" s="27" t="str">
        <f t="shared" si="2"/>
        <v>Tin họcA.1 - Tối</v>
      </c>
      <c r="F8" s="64" t="str">
        <f t="shared" si="3"/>
        <v>x</v>
      </c>
      <c r="G8" s="64" t="str">
        <f t="shared" si="4"/>
        <v/>
      </c>
      <c r="H8" s="66">
        <f t="shared" si="5"/>
        <v>44346</v>
      </c>
      <c r="I8" s="27" t="str">
        <f t="shared" si="6"/>
        <v/>
      </c>
    </row>
    <row r="9" spans="1:10" ht="20.100000000000001" customHeight="1" x14ac:dyDescent="0.2">
      <c r="A9" s="2" t="s">
        <v>167</v>
      </c>
      <c r="B9" s="2">
        <v>28</v>
      </c>
      <c r="C9" s="2" t="str">
        <f t="shared" si="0"/>
        <v>Tin họcA.1</v>
      </c>
      <c r="D9" s="2" t="str">
        <f t="shared" si="1"/>
        <v>Tối</v>
      </c>
      <c r="E9" s="27" t="str">
        <f t="shared" si="2"/>
        <v>Tin họcA.1 - Tối</v>
      </c>
      <c r="F9" s="64" t="str">
        <f t="shared" si="3"/>
        <v>x</v>
      </c>
      <c r="G9" s="64" t="str">
        <f t="shared" si="4"/>
        <v>x</v>
      </c>
      <c r="H9" s="66">
        <f t="shared" si="5"/>
        <v>44346</v>
      </c>
      <c r="I9" s="27" t="str">
        <f t="shared" si="6"/>
        <v/>
      </c>
    </row>
    <row r="10" spans="1:10" ht="20.100000000000001" customHeight="1" x14ac:dyDescent="0.2">
      <c r="A10" s="2" t="s">
        <v>156</v>
      </c>
      <c r="B10" s="2">
        <v>22</v>
      </c>
      <c r="C10" s="2" t="str">
        <f t="shared" si="0"/>
        <v>Tin họcA.1</v>
      </c>
      <c r="D10" s="2" t="str">
        <f t="shared" si="1"/>
        <v>Sáng</v>
      </c>
      <c r="E10" s="27" t="str">
        <f t="shared" si="2"/>
        <v>Tin họcA.1 - Sáng</v>
      </c>
      <c r="F10" s="64" t="str">
        <f t="shared" si="3"/>
        <v>x</v>
      </c>
      <c r="G10" s="64" t="str">
        <f t="shared" si="4"/>
        <v>x</v>
      </c>
      <c r="H10" s="66">
        <f t="shared" si="5"/>
        <v>44344</v>
      </c>
      <c r="I10" s="27" t="str">
        <f t="shared" si="6"/>
        <v/>
      </c>
    </row>
    <row r="11" spans="1:10" ht="20.100000000000001" customHeight="1" x14ac:dyDescent="0.2">
      <c r="A11" s="2" t="s">
        <v>163</v>
      </c>
      <c r="B11" s="2">
        <v>18</v>
      </c>
      <c r="C11" s="2" t="str">
        <f t="shared" si="0"/>
        <v>Tin họcA.1</v>
      </c>
      <c r="D11" s="2" t="str">
        <f t="shared" si="1"/>
        <v>Sáng</v>
      </c>
      <c r="E11" s="27" t="str">
        <f t="shared" si="2"/>
        <v>Tin họcA.1 - Sáng</v>
      </c>
      <c r="F11" s="64" t="str">
        <f t="shared" si="3"/>
        <v>x</v>
      </c>
      <c r="G11" s="64" t="str">
        <f t="shared" si="4"/>
        <v/>
      </c>
      <c r="H11" s="66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165</v>
      </c>
      <c r="B12" s="2">
        <v>7</v>
      </c>
      <c r="C12" s="2" t="str">
        <f t="shared" si="0"/>
        <v>Tin họcA.1</v>
      </c>
      <c r="D12" s="2" t="str">
        <f t="shared" si="1"/>
        <v>Sáng</v>
      </c>
      <c r="E12" s="27" t="str">
        <f t="shared" si="2"/>
        <v>Tin họcA.1 - Sáng</v>
      </c>
      <c r="F12" s="64" t="str">
        <f t="shared" si="3"/>
        <v/>
      </c>
      <c r="G12" s="64" t="str">
        <f t="shared" si="4"/>
        <v/>
      </c>
      <c r="H12" s="66">
        <f t="shared" si="5"/>
        <v>44344</v>
      </c>
      <c r="I12" s="27" t="str">
        <f t="shared" si="6"/>
        <v>Hủy</v>
      </c>
    </row>
    <row r="13" spans="1:10" ht="20.100000000000001" customHeight="1" x14ac:dyDescent="0.2">
      <c r="A13" s="2" t="s">
        <v>164</v>
      </c>
      <c r="B13" s="2">
        <v>25</v>
      </c>
      <c r="C13" s="2" t="str">
        <f t="shared" si="0"/>
        <v>Tin họcA.1</v>
      </c>
      <c r="D13" s="2" t="str">
        <f t="shared" si="1"/>
        <v>Chiều</v>
      </c>
      <c r="E13" s="27" t="str">
        <f t="shared" si="2"/>
        <v>Tin họcA.1 - Chiều</v>
      </c>
      <c r="F13" s="64" t="str">
        <f t="shared" si="3"/>
        <v>x</v>
      </c>
      <c r="G13" s="64" t="str">
        <f t="shared" si="4"/>
        <v>x</v>
      </c>
      <c r="H13" s="66">
        <f t="shared" si="5"/>
        <v>44344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>
        <f>COUNTA(A5:A13)</f>
        <v>9</v>
      </c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xmlns:xlrd2="http://schemas.microsoft.com/office/spreadsheetml/2017/richdata2" ref="A5:I13">
    <sortCondition descending="1" ref="C5:C13"/>
    <sortCondition descending="1" ref="D5:D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4"/>
  <sheetViews>
    <sheetView zoomScaleNormal="100" workbookViewId="0">
      <selection activeCell="K3" sqref="K3:K10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5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3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3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3" ht="20.100000000000001" customHeight="1" x14ac:dyDescent="0.2">
      <c r="A3" s="3">
        <v>1</v>
      </c>
      <c r="B3" s="4" t="s">
        <v>32</v>
      </c>
      <c r="C3" s="34" t="str">
        <f>IF(LEFT(B3,2)="BD","Bội đội",IF(LEFT(B3,2)="CL","Con liệt sĩ","Học sinh"))</f>
        <v>Bội đội</v>
      </c>
      <c r="D3" s="32" t="str">
        <f>" Khu vực- "&amp;RIGHT(B3,1)*1</f>
        <v xml:space="preserve"> Khu vực- 1</v>
      </c>
      <c r="E3" s="27" t="str">
        <f>" Nghành "&amp;MID(B3,3,1)</f>
        <v xml:space="preserve"> Nghành A</v>
      </c>
      <c r="F3" s="2">
        <v>9</v>
      </c>
      <c r="G3" s="2">
        <v>7.5</v>
      </c>
      <c r="H3" s="2">
        <v>0</v>
      </c>
      <c r="I3" s="2">
        <f>IF(MID(B3,3,1)="A",26,IF(MID(B3,3,1)="C",20,25.5))</f>
        <v>26</v>
      </c>
      <c r="J3" s="27">
        <f>IF(RIGHT(B3,1)="1",0,IF(RIGHT(B3,1)="2",1,2))+IF(LEFT(B3,2)="HS",0,IF(LEFT(B3,2)="BD",0.5,1))</f>
        <v>0.5</v>
      </c>
      <c r="K3" s="27">
        <f>J3+F3+G3+H3</f>
        <v>17</v>
      </c>
      <c r="M3" s="1">
        <f>IF(LEFT(B3,2)="HS",0,IF(LEFT(B3,2)="BD",0.5,1))</f>
        <v>0.5</v>
      </c>
    </row>
    <row r="4" spans="1:13" ht="20.100000000000001" customHeight="1" x14ac:dyDescent="0.2">
      <c r="A4" s="3">
        <v>2</v>
      </c>
      <c r="B4" s="2" t="s">
        <v>11</v>
      </c>
      <c r="C4" s="34" t="str">
        <f t="shared" ref="C4:C10" si="0">IF(LEFT(B4,2)="BD","Bội đội",IF(LEFT(B4,2)="CL","Con liệt sĩ","Học sinh"))</f>
        <v>Học sinh</v>
      </c>
      <c r="D4" s="32" t="str">
        <f t="shared" ref="D4:D10" si="1">" Khu vực- "&amp;RIGHT(B4,1)*1</f>
        <v xml:space="preserve"> Khu vực- 3</v>
      </c>
      <c r="E4" s="27" t="str">
        <f t="shared" ref="E4:E10" si="2">" Nghành "&amp;MID(B4,3,1)</f>
        <v xml:space="preserve"> Nghành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IF(MID(B4,3,1)="A",26,IF(MID(B4,3,1)="C",20,25.5))</f>
        <v>26</v>
      </c>
      <c r="J4" s="27">
        <f t="shared" ref="J4:J10" si="4">IF(RIGHT(B4,1)="1",0,IF(RIGHT(B4,1)="2",1,2))+IF(LEFT(B4,2)="HS",0,IF(LEFT(B4,2)="BD",0.5,1))</f>
        <v>2</v>
      </c>
      <c r="K4" s="27">
        <f t="shared" ref="K4:K10" si="5">J4+F4+G4+H4</f>
        <v>22</v>
      </c>
      <c r="M4" s="1">
        <f t="shared" ref="M4:M10" si="6">IF(LEFT(B4,2)="HS",0,IF(LEFT(B4,2)="BD",0.5,1))</f>
        <v>0</v>
      </c>
    </row>
    <row r="5" spans="1:13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 xml:space="preserve"> Khu vực- 3</v>
      </c>
      <c r="E5" s="27" t="str">
        <f t="shared" si="2"/>
        <v xml:space="preserve"> Nghành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  <c r="M5" s="1">
        <f t="shared" si="6"/>
        <v>1</v>
      </c>
    </row>
    <row r="6" spans="1:13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 xml:space="preserve"> Khu vực- 2</v>
      </c>
      <c r="E6" s="27" t="str">
        <f t="shared" si="2"/>
        <v xml:space="preserve"> Nghành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  <c r="M6" s="1">
        <f t="shared" si="6"/>
        <v>0</v>
      </c>
    </row>
    <row r="7" spans="1:13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 xml:space="preserve"> Khu vực- 1</v>
      </c>
      <c r="E7" s="27" t="str">
        <f t="shared" si="2"/>
        <v xml:space="preserve"> Nghành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  <c r="M7" s="1">
        <f t="shared" si="6"/>
        <v>1</v>
      </c>
    </row>
    <row r="8" spans="1:13" ht="20.100000000000001" customHeight="1" x14ac:dyDescent="0.2">
      <c r="A8" s="3">
        <v>6</v>
      </c>
      <c r="B8" s="2" t="s">
        <v>15</v>
      </c>
      <c r="C8" s="34" t="str">
        <f t="shared" si="0"/>
        <v>Bội đội</v>
      </c>
      <c r="D8" s="32" t="str">
        <f t="shared" si="1"/>
        <v xml:space="preserve"> Khu vực- 3</v>
      </c>
      <c r="E8" s="27" t="str">
        <f t="shared" si="2"/>
        <v xml:space="preserve"> Nghành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  <c r="M8" s="1">
        <f t="shared" si="6"/>
        <v>0.5</v>
      </c>
    </row>
    <row r="9" spans="1:13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 xml:space="preserve"> Khu vực- 2</v>
      </c>
      <c r="E9" s="27" t="str">
        <f t="shared" si="2"/>
        <v xml:space="preserve"> Nghành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  <c r="M9" s="1">
        <f t="shared" si="6"/>
        <v>0</v>
      </c>
    </row>
    <row r="10" spans="1:13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 xml:space="preserve"> Khu vực- 2</v>
      </c>
      <c r="E10" s="27" t="str">
        <f t="shared" si="2"/>
        <v xml:space="preserve"> Nghành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  <c r="M10" s="1">
        <f t="shared" si="6"/>
        <v>1</v>
      </c>
    </row>
    <row r="12" spans="1:13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3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34</v>
      </c>
      <c r="J13" s="46" t="s">
        <v>35</v>
      </c>
    </row>
    <row r="14" spans="1:13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3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3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6" sqref="D16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188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179</v>
      </c>
      <c r="B2" s="48" t="s">
        <v>180</v>
      </c>
      <c r="C2" s="49" t="s">
        <v>183</v>
      </c>
      <c r="D2" s="49" t="s">
        <v>184</v>
      </c>
      <c r="E2" s="49" t="s">
        <v>185</v>
      </c>
      <c r="F2" s="49" t="s">
        <v>186</v>
      </c>
      <c r="G2" s="49" t="s">
        <v>187</v>
      </c>
      <c r="H2" s="49" t="s">
        <v>181</v>
      </c>
      <c r="I2" s="48" t="s">
        <v>182</v>
      </c>
    </row>
    <row r="3" spans="1:9" x14ac:dyDescent="0.2">
      <c r="A3" s="51">
        <v>1</v>
      </c>
      <c r="B3" s="52" t="s">
        <v>73</v>
      </c>
      <c r="C3" s="51" t="s">
        <v>29</v>
      </c>
      <c r="D3" s="51">
        <v>9</v>
      </c>
      <c r="E3" s="51">
        <v>10</v>
      </c>
      <c r="F3" s="53">
        <f>(E3*2+D3)/3</f>
        <v>9.6666666666666661</v>
      </c>
      <c r="G3" s="54" t="str">
        <f>IF(F3&lt;5,"Thi lại","Lên lớp")</f>
        <v>Lên lớp</v>
      </c>
      <c r="H3" s="54">
        <f>IF(AND(F3&gt;=9,C3="A"),150000,"")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74</v>
      </c>
      <c r="C4" s="51" t="s">
        <v>31</v>
      </c>
      <c r="D4" s="51">
        <v>8</v>
      </c>
      <c r="E4" s="51">
        <v>10</v>
      </c>
      <c r="F4" s="53">
        <f t="shared" ref="F4:F7" si="0">(E4*2+D4)/3</f>
        <v>9.3333333333333339</v>
      </c>
      <c r="G4" s="54" t="str">
        <f t="shared" ref="G4:G7" si="1">IF(F4&lt;5,"Thi lại","Lên lớp")</f>
        <v>Lên lớp</v>
      </c>
      <c r="H4" s="54" t="str">
        <f t="shared" ref="H4:H7" si="2">IF(AND(F4&gt;=9,C4="A"),150000,"")</f>
        <v/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189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 t="str">
        <f t="shared" si="2"/>
        <v/>
      </c>
      <c r="I5" s="54">
        <f t="shared" si="3"/>
        <v>4</v>
      </c>
    </row>
    <row r="6" spans="1:9" x14ac:dyDescent="0.2">
      <c r="A6" s="51">
        <v>4</v>
      </c>
      <c r="B6" s="52" t="s">
        <v>75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/>
      </c>
      <c r="I6" s="54">
        <f t="shared" si="3"/>
        <v>5</v>
      </c>
    </row>
    <row r="7" spans="1:9" x14ac:dyDescent="0.2">
      <c r="A7" s="51">
        <v>5</v>
      </c>
      <c r="B7" s="52" t="s">
        <v>76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 t="str">
        <f t="shared" si="2"/>
        <v/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175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176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177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178</v>
      </c>
      <c r="B13" s="58"/>
    </row>
    <row r="14" spans="1:9" ht="47.25" customHeight="1" x14ac:dyDescent="0.2">
      <c r="A14" s="59" t="s">
        <v>144</v>
      </c>
      <c r="B14" s="60" t="s">
        <v>151</v>
      </c>
      <c r="C14" s="61" t="s">
        <v>145</v>
      </c>
      <c r="D14" s="78" t="s">
        <v>152</v>
      </c>
      <c r="E14" s="78"/>
    </row>
    <row r="15" spans="1:9" x14ac:dyDescent="0.2">
      <c r="A15" s="62">
        <f>COUNT(A3:A7)</f>
        <v>5</v>
      </c>
      <c r="B15" s="67">
        <f>MAX(F3:F70)</f>
        <v>9.6666666666666661</v>
      </c>
      <c r="C15" s="63">
        <f>SUM(H3)</f>
        <v>150000</v>
      </c>
      <c r="D15" s="79">
        <f>COUNTIF(D3:D7,"&gt;=9")</f>
        <v>2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opLeftCell="B1" zoomScaleNormal="100" workbookViewId="0">
      <selection activeCell="J14" sqref="J14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36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00000000000001" customHeight="1" x14ac:dyDescent="0.2">
      <c r="A3" s="5">
        <v>1</v>
      </c>
      <c r="B3" s="4" t="s">
        <v>72</v>
      </c>
      <c r="C3" s="2" t="str">
        <f>IF(LEFT(B3,2)="PE","PEPSI",IF(LEFT(B3,2)="CO","COCA COLA",IF(LEFT(B3,2)="SP","SPRITE",IF(LEFT(B3,2)="FA","FANTA"))))</f>
        <v>PEPSI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D3*E3-IF(F3="",0,F3)</f>
        <v>28000</v>
      </c>
      <c r="H3" s="27" t="str">
        <f>IF(AND(RIGHT(B3,1)="X",D3&gt;=50),"Có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44</v>
      </c>
      <c r="C4" s="2" t="str">
        <f t="shared" ref="C4:C10" si="0">IF(LEFT(B4,2)="PE","PEPSI",IF(LEFT(B4,2)="CO","COCA COLA",IF(LEFT(B4,2)="SP","SPRITE",IF(LEFT(B4,2)="FA","FANTA"))))</f>
        <v>COCA COLA</v>
      </c>
      <c r="D4" s="5">
        <v>40</v>
      </c>
      <c r="E4" s="2">
        <v>1600</v>
      </c>
      <c r="F4" s="27" t="str">
        <f t="shared" ref="F4:F10" si="1">IF(AND(LEFT(B4,2)="PE",MID(B4,5,1)="C",RIGHT(B4,1)="X",D4&gt;=50),5%*D4*E4,"")</f>
        <v/>
      </c>
      <c r="G4" s="32">
        <f t="shared" ref="G4:G10" si="2">D4*E4-IF(F4="",0,F4)</f>
        <v>64000</v>
      </c>
      <c r="H4" s="27" t="str">
        <f t="shared" ref="H4:H10" si="3">IF(AND(RIGHT(B4,1)="X",D4&gt;=50),"Có quà tặng","")</f>
        <v/>
      </c>
      <c r="I4" s="27" t="str">
        <f t="shared" ref="I4:I10" si="4">IF(MID(B4,5,1)="C","Chai","Lon")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45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47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48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49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50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80" t="s">
        <v>51</v>
      </c>
      <c r="B13" s="80" t="s">
        <v>38</v>
      </c>
      <c r="C13" s="80" t="s">
        <v>40</v>
      </c>
      <c r="D13" s="80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80"/>
      <c r="B14" s="80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SUMIF($B$3:$B$10,"PE???N",$D$3:$D$10)</f>
        <v>100</v>
      </c>
      <c r="K14" s="27">
        <f>SUMIF($B$3:$B$10,"PE???X",$D$3:$D$10)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SUMIF($B$3:$B$10,"CO???N",$D$3:$D$10)</f>
        <v>40</v>
      </c>
      <c r="K15" s="27">
        <f>SUMIF($B$3:$B$10,"CO???X",$D$3:$D$10)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I17" sqref="I17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117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97</v>
      </c>
      <c r="C2" s="87"/>
      <c r="D2" s="43" t="s">
        <v>98</v>
      </c>
      <c r="E2" s="82" t="s">
        <v>112</v>
      </c>
      <c r="F2" s="82"/>
      <c r="G2" s="82"/>
      <c r="H2" s="82"/>
      <c r="I2" s="43" t="s">
        <v>107</v>
      </c>
      <c r="J2" s="43" t="s">
        <v>108</v>
      </c>
      <c r="K2" s="43" t="s">
        <v>111</v>
      </c>
    </row>
    <row r="3" spans="1:11" x14ac:dyDescent="0.2">
      <c r="A3" s="84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IF(D4&gt;100,100,D4)</f>
        <v>100</v>
      </c>
      <c r="F4" s="31">
        <f>IF(D4&lt;100,0,IF(D4&gt;=150,50,D4-100))</f>
        <v>50</v>
      </c>
      <c r="G4" s="31">
        <f>IF(D4&lt;=150,0,IF(D4&gt;250,50,D4-150))</f>
        <v>30</v>
      </c>
      <c r="H4" s="31">
        <f>D4-E4-F4-G4</f>
        <v>0</v>
      </c>
      <c r="I4" s="31">
        <f>IF(D4&gt;=350,200000,IF(D4&gt;=251,100000,0))</f>
        <v>0</v>
      </c>
      <c r="J4" s="27">
        <f>(500*E4+650*F4+900*G4+1000*H4)+I4</f>
        <v>109500</v>
      </c>
      <c r="K4" s="27" t="str">
        <f>IF(I4&gt;0,"Phạt tiền","")</f>
        <v/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4" si="1">IF(D5&gt;100,100,D5)</f>
        <v>79</v>
      </c>
      <c r="F5" s="31">
        <f t="shared" ref="F5:F14" si="2">IF(D5&lt;100,0,IF(D5&gt;=150,50,D5-100))</f>
        <v>0</v>
      </c>
      <c r="G5" s="31">
        <f t="shared" ref="G5:G14" si="3">IF(D5&lt;=150,0,IF(D5&gt;250,50,D5-150))</f>
        <v>0</v>
      </c>
      <c r="H5" s="31">
        <f t="shared" ref="H5:H14" si="4">D5-E5-F5-G5</f>
        <v>0</v>
      </c>
      <c r="I5" s="31">
        <f t="shared" ref="I5:I13" si="5">IF(D5&gt;=350,200000,IF(D5&gt;=251,100000,0))</f>
        <v>0</v>
      </c>
      <c r="J5" s="27">
        <f t="shared" ref="J5:J13" si="6">(500*E5+650*F5+900*G5+1000*H5)+I5</f>
        <v>39500</v>
      </c>
      <c r="K5" s="27" t="str">
        <f t="shared" ref="K5:K13" si="7">IF(I5&gt;0,"Phạt tiền","")</f>
        <v/>
      </c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31">
        <f t="shared" si="5"/>
        <v>0</v>
      </c>
      <c r="J6" s="27">
        <f t="shared" si="6"/>
        <v>61050</v>
      </c>
      <c r="K6" s="27" t="str">
        <f t="shared" si="7"/>
        <v/>
      </c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0</v>
      </c>
      <c r="J7" s="27">
        <f t="shared" si="6"/>
        <v>42500</v>
      </c>
      <c r="K7" s="27" t="str">
        <f t="shared" si="7"/>
        <v/>
      </c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50</v>
      </c>
      <c r="H8" s="31">
        <f t="shared" si="4"/>
        <v>195</v>
      </c>
      <c r="I8" s="31">
        <f t="shared" si="5"/>
        <v>200000</v>
      </c>
      <c r="J8" s="27">
        <f t="shared" si="6"/>
        <v>522500</v>
      </c>
      <c r="K8" s="27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31">
        <f t="shared" si="5"/>
        <v>0</v>
      </c>
      <c r="J9" s="27">
        <f t="shared" si="6"/>
        <v>125700</v>
      </c>
      <c r="K9" s="27" t="str">
        <f t="shared" si="7"/>
        <v/>
      </c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31">
        <f t="shared" si="5"/>
        <v>0</v>
      </c>
      <c r="J10" s="27">
        <f t="shared" si="6"/>
        <v>66250</v>
      </c>
      <c r="K10" s="27" t="str">
        <f t="shared" si="7"/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50</v>
      </c>
      <c r="H11" s="31">
        <f t="shared" si="4"/>
        <v>180</v>
      </c>
      <c r="I11" s="31">
        <f t="shared" si="5"/>
        <v>200000</v>
      </c>
      <c r="J11" s="27">
        <f t="shared" si="6"/>
        <v>507500</v>
      </c>
      <c r="K11" s="27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31">
        <f t="shared" si="5"/>
        <v>0</v>
      </c>
      <c r="J12" s="27">
        <f t="shared" si="6"/>
        <v>46000</v>
      </c>
      <c r="K12" s="27" t="str">
        <f t="shared" si="7"/>
        <v/>
      </c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50</v>
      </c>
      <c r="H13" s="31">
        <f t="shared" si="4"/>
        <v>75</v>
      </c>
      <c r="I13" s="31">
        <f t="shared" si="5"/>
        <v>100000</v>
      </c>
      <c r="J13" s="27">
        <f t="shared" si="6"/>
        <v>302500</v>
      </c>
      <c r="K13" s="27" t="str">
        <f t="shared" si="7"/>
        <v>Phạt tiền</v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>
        <f t="shared" si="1"/>
        <v>100</v>
      </c>
      <c r="F14" s="14">
        <f t="shared" si="2"/>
        <v>50</v>
      </c>
      <c r="G14" s="14">
        <f t="shared" si="3"/>
        <v>50</v>
      </c>
      <c r="H14" s="14">
        <f t="shared" si="4"/>
        <v>1726</v>
      </c>
      <c r="I14" s="2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29">
        <f>MIN(I4:I14)</f>
        <v>0</v>
      </c>
      <c r="K15" s="17"/>
    </row>
    <row r="16" spans="1:11" x14ac:dyDescent="0.2">
      <c r="A16" s="16"/>
      <c r="C16" s="1" t="s">
        <v>115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MAX(I4:I14)</f>
        <v>500000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2" t="s">
        <v>112</v>
      </c>
      <c r="J20" s="82"/>
      <c r="K20" s="82"/>
      <c r="L20" s="82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2024-01-07T04:33:46Z</dcterms:modified>
</cp:coreProperties>
</file>