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0" yWindow="0" windowWidth="28800" windowHeight="12210" tabRatio="737" activeTab="4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4" i="12"/>
  <c r="K15" i="2"/>
  <c r="K14" i="2"/>
  <c r="J15" i="2"/>
  <c r="J14" i="2"/>
  <c r="D15" i="7"/>
  <c r="J16" i="1"/>
  <c r="J15" i="1"/>
  <c r="I16" i="1"/>
  <c r="I15" i="1"/>
  <c r="I14" i="1"/>
  <c r="J14" i="1"/>
  <c r="I21" i="13"/>
  <c r="H21" i="13"/>
  <c r="G21" i="13"/>
  <c r="D5" i="12"/>
  <c r="D6" i="12"/>
  <c r="D7" i="12"/>
  <c r="D8" i="12"/>
  <c r="D9" i="12"/>
  <c r="D10" i="12"/>
  <c r="D11" i="12"/>
  <c r="D12" i="12"/>
  <c r="D13" i="12"/>
  <c r="D4" i="12"/>
  <c r="J3" i="2"/>
  <c r="H3" i="2" s="1"/>
  <c r="J9" i="2"/>
  <c r="H9" i="2" s="1"/>
  <c r="J8" i="2"/>
  <c r="H8" i="2" s="1"/>
  <c r="J5" i="2"/>
  <c r="H5" i="2" s="1"/>
  <c r="J10" i="2"/>
  <c r="H10" i="2" s="1"/>
  <c r="J7" i="2"/>
  <c r="H7" i="2" s="1"/>
  <c r="J4" i="2"/>
  <c r="H4" i="2" s="1"/>
  <c r="J6" i="2"/>
  <c r="H6" i="2" s="1"/>
  <c r="I3" i="2"/>
  <c r="I9" i="2"/>
  <c r="I8" i="2"/>
  <c r="I5" i="2"/>
  <c r="I10" i="2"/>
  <c r="I7" i="2"/>
  <c r="I4" i="2"/>
  <c r="I6" i="2"/>
  <c r="C3" i="2"/>
  <c r="F3" i="2" s="1"/>
  <c r="G3" i="2" s="1"/>
  <c r="C9" i="2"/>
  <c r="F9" i="2" s="1"/>
  <c r="G9" i="2" s="1"/>
  <c r="C8" i="2"/>
  <c r="F8" i="2" s="1"/>
  <c r="G8" i="2" s="1"/>
  <c r="C5" i="2"/>
  <c r="F5" i="2" s="1"/>
  <c r="G5" i="2" s="1"/>
  <c r="C10" i="2"/>
  <c r="F10" i="2" s="1"/>
  <c r="G10" i="2" s="1"/>
  <c r="C7" i="2"/>
  <c r="F7" i="2" s="1"/>
  <c r="G7" i="2" s="1"/>
  <c r="C4" i="2"/>
  <c r="F4" i="2" s="1"/>
  <c r="G4" i="2" s="1"/>
  <c r="C6" i="2"/>
  <c r="F6" i="2" s="1"/>
  <c r="G6" i="2" s="1"/>
  <c r="C15" i="7" l="1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J4" i="1"/>
  <c r="J5" i="1"/>
  <c r="J6" i="1"/>
  <c r="J7" i="1"/>
  <c r="J8" i="1"/>
  <c r="J9" i="1"/>
  <c r="J10" i="1"/>
  <c r="J3" i="1"/>
  <c r="D4" i="1"/>
  <c r="D5" i="1"/>
  <c r="K5" i="1" s="1"/>
  <c r="D6" i="1"/>
  <c r="D7" i="1"/>
  <c r="K7" i="1" s="1"/>
  <c r="D8" i="1"/>
  <c r="D9" i="1"/>
  <c r="K9" i="1" s="1"/>
  <c r="D10" i="1"/>
  <c r="D3" i="1"/>
  <c r="K6" i="1"/>
  <c r="K10" i="1"/>
  <c r="K4" i="1"/>
  <c r="K8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13" i="13"/>
  <c r="I7" i="13"/>
  <c r="I8" i="13"/>
  <c r="I6" i="13"/>
  <c r="I10" i="13"/>
  <c r="I12" i="13"/>
  <c r="I11" i="13"/>
  <c r="I9" i="13"/>
  <c r="I5" i="13"/>
  <c r="H13" i="13"/>
  <c r="H7" i="13"/>
  <c r="H8" i="13"/>
  <c r="H6" i="13"/>
  <c r="H10" i="13"/>
  <c r="H12" i="13"/>
  <c r="H11" i="13"/>
  <c r="H9" i="13"/>
  <c r="H5" i="13"/>
  <c r="G13" i="13"/>
  <c r="G7" i="13"/>
  <c r="G8" i="13"/>
  <c r="G6" i="13"/>
  <c r="G10" i="13"/>
  <c r="G12" i="13"/>
  <c r="G11" i="13"/>
  <c r="G9" i="13"/>
  <c r="G5" i="13"/>
  <c r="F13" i="13"/>
  <c r="F7" i="13"/>
  <c r="F8" i="13"/>
  <c r="F6" i="13"/>
  <c r="F10" i="13"/>
  <c r="F12" i="13"/>
  <c r="F11" i="13"/>
  <c r="F9" i="13"/>
  <c r="F5" i="13"/>
  <c r="D13" i="13"/>
  <c r="D7" i="13"/>
  <c r="D8" i="13"/>
  <c r="D6" i="13"/>
  <c r="D10" i="13"/>
  <c r="D12" i="13"/>
  <c r="D11" i="13"/>
  <c r="D9" i="13"/>
  <c r="D5" i="13"/>
  <c r="C13" i="13"/>
  <c r="E13" i="13" s="1"/>
  <c r="C7" i="13"/>
  <c r="E7" i="13" s="1"/>
  <c r="C8" i="13"/>
  <c r="E8" i="13" s="1"/>
  <c r="C6" i="13"/>
  <c r="E6" i="13" s="1"/>
  <c r="C10" i="13"/>
  <c r="E10" i="13" s="1"/>
  <c r="C12" i="13"/>
  <c r="E12" i="13" s="1"/>
  <c r="C11" i="13"/>
  <c r="E11" i="13" s="1"/>
  <c r="C9" i="13"/>
  <c r="E9" i="13" s="1"/>
  <c r="C5" i="13"/>
  <c r="E5" i="13" s="1"/>
  <c r="K3" i="1" l="1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<sst xmlns="http://schemas.openxmlformats.org/spreadsheetml/2006/main" count="240" uniqueCount="192">
  <si>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</si>
  <si>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</si>
  <si>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</si>
  <si>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</si>
  <si>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</si>
  <si>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</si>
  <si>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</si>
  <si>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</si>
  <si>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</si>
  <si>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</si>
  <si>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</si>
  <si>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</si>
  <si>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</si>
  <si>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</si>
  <si>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</si>
  <si>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</si>
  <si>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</si>
  <si>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</si>
  <si>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</si>
  <si>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</si>
  <si>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</si>
  <si>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</si>
  <si>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</si>
  <si>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</si>
  <si>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</si>
  <si>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</si>
  <si>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</si>
  <si>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</si>
  <si>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</si>
  <si>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</si>
  <si>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</si>
  <si>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</si>
  <si>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</si>
  <si>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</si>
  <si>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</si>
  <si>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</si>
  <si>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</si>
  <si>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</si>
  <si>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</si>
  <si>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</si>
  <si>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</si>
  <si>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</si>
  <si>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</si>
  <si>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</si>
  <si>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</si>
  <si>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</si>
  <si>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</si>
  <si>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</si>
  <si>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</si>
  <si>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</si>
  <si>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</si>
  <si>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</si>
  <si>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</si>
  <si>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</si>
  <si>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</si>
  <si>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</si>
  <si>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</si>
  <si>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</si>
  <si>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</si>
  <si>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</si>
  <si>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</si>
  <si>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</si>
  <si>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</si>
  <si>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</si>
  <si>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</si>
  <si>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</si>
  <si>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</si>
  <si>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</si>
  <si>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</si>
  <si>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</si>
  <si>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</si>
  <si>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</si>
  <si>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</si>
  <si>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</si>
  <si>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</si>
  <si>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</si>
  <si>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</si>
  <si>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</si>
  <si>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</si>
  <si>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</si>
  <si>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</si>
  <si>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</si>
  <si>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</si>
  <si>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</si>
  <si>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</si>
  <si>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</si>
  <si>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</si>
  <si>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</si>
  <si>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</si>
  <si>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</si>
  <si>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</si>
  <si>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</si>
  <si>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</si>
  <si>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</si>
  <si>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</si>
  <si>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</si>
  <si>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</si>
  <si>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</si>
  <si>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</si>
  <si>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</si>
  <si>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</si>
  <si>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</si>
  <si>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</si>
  <si>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</si>
  <si>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</si>
  <si>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</si>
  <si>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</si>
  <si>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</si>
  <si>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</si>
  <si>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</si>
  <si>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</si>
  <si>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</si>
  <si>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</si>
  <si>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</si>
  <si>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</si>
  <si>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</si>
  <si>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</si>
  <si>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</si>
  <si>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</si>
  <si>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</si>
  <si>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</si>
  <si>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</si>
  <si>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</si>
  <si>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</si>
  <si>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</si>
  <si>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</si>
  <si>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</si>
  <si>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</si>
  <si>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</si>
  <si>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</si>
  <si>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</si>
  <si>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</si>
  <si>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</si>
  <si>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</si>
  <si>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</si>
  <si>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</si>
  <si>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</si>
  <si>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</si>
  <si>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</si>
  <si>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</si>
  <si>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</si>
  <si>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</si>
  <si>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</si>
  <si>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</si>
  <si>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</si>
  <si>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</si>
  <si>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</si>
  <si>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</si>
  <si>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</si>
  <si>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</si>
  <si>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</si>
  <si>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</si>
  <si>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</si>
  <si>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</si>
  <si>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</si>
  <si>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</si>
  <si>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</si>
  <si>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</si>
  <si>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</si>
  <si>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</si>
  <si>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</si>
  <si>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</si>
  <si>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</si>
  <si>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</si>
  <si>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</si>
  <si>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</si>
  <si>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</si>
  <si>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</si>
  <si>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</si>
  <si>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</si>
  <si>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</si>
  <si>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</si>
  <si>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</si>
  <si>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</si>
  <si>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</si>
  <si>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</si>
  <si>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</si>
  <si>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</si>
  <si>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</si>
  <si>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</si>
  <si>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</si>
  <si>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</si>
  <si>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</si>
  <si>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</si>
  <si>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</si>
  <si>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</si>
  <si>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</si>
  <si>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</si>
  <si>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</si>
  <si>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</si>
  <si>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</si>
  <si>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BẢNG THỐNG KÊ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</si>
</sst>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dd\-mm\-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5" fontId="25" fillId="0" borderId="1" xfId="0" applyNumberFormat="1" applyFont="1" applyBorder="1"/>
    <xf numFmtId="2" fontId="43" fillId="0" borderId="1" xfId="0" applyNumberFormat="1" applyFont="1" applyBorder="1"/>
    <xf numFmtId="164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opLeftCell="A7" zoomScale="120" zoomScaleNormal="120" workbookViewId="0">
      <selection activeCell="I22" sqref="I22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2" t="s">
        <v>81</v>
      </c>
      <c r="B1" s="72"/>
      <c r="C1" s="72"/>
      <c r="D1" s="72"/>
      <c r="E1" s="72"/>
      <c r="F1" s="72"/>
      <c r="G1" s="72"/>
      <c r="H1" s="72"/>
      <c r="I1" s="72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5" t="s">
        <v>82</v>
      </c>
      <c r="B3" s="75" t="s">
        <v>83</v>
      </c>
      <c r="C3" s="68" t="s">
        <v>89</v>
      </c>
      <c r="D3" s="68" t="s">
        <v>90</v>
      </c>
      <c r="E3" s="68" t="s">
        <v>84</v>
      </c>
      <c r="F3" s="70" t="s">
        <v>85</v>
      </c>
      <c r="G3" s="71"/>
      <c r="H3" s="73" t="s">
        <v>86</v>
      </c>
      <c r="I3" s="36" t="s">
        <v>43</v>
      </c>
    </row>
    <row r="4" spans="1:10" ht="20.100000000000001" customHeight="1" x14ac:dyDescent="0.2">
      <c r="A4" s="75"/>
      <c r="B4" s="75"/>
      <c r="C4" s="69"/>
      <c r="D4" s="69"/>
      <c r="E4" s="69"/>
      <c r="F4" s="35" t="s">
        <v>87</v>
      </c>
      <c r="G4" s="35" t="s">
        <v>88</v>
      </c>
      <c r="H4" s="74"/>
      <c r="I4" s="37"/>
    </row>
    <row r="5" spans="1:10" ht="20.100000000000001" customHeight="1" x14ac:dyDescent="0.2">
      <c r="A5" s="2" t="s">
        <v>157</v>
      </c>
      <c r="B5" s="2">
        <v>22</v>
      </c>
      <c r="C5" s="2" t="str">
        <f t="shared" ref="C5:C13" si="0">IF(LEFT(A5,2)=A17,$B$17,$B$18)</f>
        <v>Tin học A.1</v>
      </c>
      <c r="D5" s="2" t="str">
        <f t="shared" ref="D5:D13" si="1">IF(MID(A5,3,1)="S","Sáng",IF(MID(A5,3,1)="C","Chiều","Tối"))</f>
        <v>Sáng</v>
      </c>
      <c r="E5" s="27" t="str">
        <f t="shared" ref="E5:E13" si="2">C5&amp; D5</f>
        <v>Tin học A.1Sáng</v>
      </c>
      <c r="F5" s="63" t="str">
        <f t="shared" ref="F5:F13" si="3">IF(B5&lt;10,"","X")</f>
        <v>X</v>
      </c>
      <c r="G5" s="63" t="str">
        <f t="shared" ref="G5:G13" si="4">IF(B5&gt;=20,"X","")</f>
        <v>X</v>
      </c>
      <c r="H5" s="65">
        <f t="shared" ref="H5:H13" si="5">IF(MID(A5,3,1)="T",$D$2+2,$D$2)</f>
        <v>44344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165</v>
      </c>
      <c r="B6" s="2">
        <v>25</v>
      </c>
      <c r="C6" s="2" t="str">
        <f t="shared" si="0"/>
        <v>Tin học A.2</v>
      </c>
      <c r="D6" s="2" t="str">
        <f t="shared" si="1"/>
        <v>Chiều</v>
      </c>
      <c r="E6" s="27" t="str">
        <f t="shared" si="2"/>
        <v>Tin học A.2Chiều</v>
      </c>
      <c r="F6" s="63" t="str">
        <f t="shared" si="3"/>
        <v>X</v>
      </c>
      <c r="G6" s="63" t="str">
        <f t="shared" si="4"/>
        <v>X</v>
      </c>
      <c r="H6" s="65">
        <f t="shared" si="5"/>
        <v>44344</v>
      </c>
      <c r="I6" s="27" t="str">
        <f t="shared" si="6"/>
        <v/>
      </c>
    </row>
    <row r="7" spans="1:10" ht="20.100000000000001" customHeight="1" x14ac:dyDescent="0.2">
      <c r="A7" s="2" t="s">
        <v>163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A.2Chiều</v>
      </c>
      <c r="F7" s="63" t="str">
        <f t="shared" si="3"/>
        <v>X</v>
      </c>
      <c r="G7" s="63" t="str">
        <f t="shared" si="4"/>
        <v/>
      </c>
      <c r="H7" s="65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164</v>
      </c>
      <c r="B8" s="2">
        <v>18</v>
      </c>
      <c r="C8" s="2" t="str">
        <f t="shared" si="0"/>
        <v>Tin học A.2</v>
      </c>
      <c r="D8" s="2" t="str">
        <f t="shared" si="1"/>
        <v>Sáng</v>
      </c>
      <c r="E8" s="27" t="str">
        <f t="shared" si="2"/>
        <v>Tin học A.2Sáng</v>
      </c>
      <c r="F8" s="63" t="str">
        <f t="shared" si="3"/>
        <v>X</v>
      </c>
      <c r="G8" s="63" t="str">
        <f t="shared" si="4"/>
        <v/>
      </c>
      <c r="H8" s="65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169</v>
      </c>
      <c r="B9" s="2">
        <v>9</v>
      </c>
      <c r="C9" s="2" t="str">
        <f t="shared" si="0"/>
        <v>Tin học A.2</v>
      </c>
      <c r="D9" s="2" t="str">
        <f t="shared" si="1"/>
        <v>Sáng</v>
      </c>
      <c r="E9" s="27" t="str">
        <f t="shared" si="2"/>
        <v>Tin học A.2Sáng</v>
      </c>
      <c r="F9" s="63" t="str">
        <f t="shared" si="3"/>
        <v/>
      </c>
      <c r="G9" s="63" t="str">
        <f t="shared" si="4"/>
        <v/>
      </c>
      <c r="H9" s="65">
        <f t="shared" si="5"/>
        <v>44344</v>
      </c>
      <c r="I9" s="27" t="str">
        <f t="shared" si="6"/>
        <v>Hủy</v>
      </c>
    </row>
    <row r="10" spans="1:10" ht="20.100000000000001" customHeight="1" x14ac:dyDescent="0.2">
      <c r="A10" s="2" t="s">
        <v>166</v>
      </c>
      <c r="B10" s="2">
        <v>7</v>
      </c>
      <c r="C10" s="2" t="str">
        <f t="shared" si="0"/>
        <v>Tin học A.2</v>
      </c>
      <c r="D10" s="2" t="str">
        <f t="shared" si="1"/>
        <v>Sáng</v>
      </c>
      <c r="E10" s="27" t="str">
        <f t="shared" si="2"/>
        <v>Tin học A.2Sáng</v>
      </c>
      <c r="F10" s="63" t="str">
        <f t="shared" si="3"/>
        <v/>
      </c>
      <c r="G10" s="63" t="str">
        <f t="shared" si="4"/>
        <v/>
      </c>
      <c r="H10" s="65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168</v>
      </c>
      <c r="B11" s="2">
        <v>28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A.2Tối</v>
      </c>
      <c r="F11" s="63" t="str">
        <f t="shared" si="3"/>
        <v>X</v>
      </c>
      <c r="G11" s="63" t="str">
        <f t="shared" si="4"/>
        <v>X</v>
      </c>
      <c r="H11" s="65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167</v>
      </c>
      <c r="B12" s="2">
        <v>19</v>
      </c>
      <c r="C12" s="2" t="str">
        <f t="shared" si="0"/>
        <v>Tin học A.2</v>
      </c>
      <c r="D12" s="2" t="str">
        <f t="shared" si="1"/>
        <v>Tối</v>
      </c>
      <c r="E12" s="27" t="str">
        <f t="shared" si="2"/>
        <v>Tin học A.2Tối</v>
      </c>
      <c r="F12" s="63" t="str">
        <f t="shared" si="3"/>
        <v>X</v>
      </c>
      <c r="G12" s="63" t="str">
        <f t="shared" si="4"/>
        <v/>
      </c>
      <c r="H12" s="65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162</v>
      </c>
      <c r="B13" s="2">
        <v>18</v>
      </c>
      <c r="C13" s="2" t="str">
        <f t="shared" si="0"/>
        <v>Tin học A.2</v>
      </c>
      <c r="D13" s="2" t="str">
        <f t="shared" si="1"/>
        <v>Tối</v>
      </c>
      <c r="E13" s="27" t="str">
        <f t="shared" si="2"/>
        <v>Tin học A.2Tối</v>
      </c>
      <c r="F13" s="63" t="str">
        <f t="shared" si="3"/>
        <v>X</v>
      </c>
      <c r="G13" s="63" t="str">
        <f t="shared" si="4"/>
        <v/>
      </c>
      <c r="H13" s="65">
        <f t="shared" si="5"/>
        <v>44346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170</v>
      </c>
      <c r="B16" s="35" t="s">
        <v>89</v>
      </c>
      <c r="D16" s="38" t="s">
        <v>171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158</v>
      </c>
      <c r="B17" s="2" t="s">
        <v>160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159</v>
      </c>
      <c r="B18" s="2" t="s">
        <v>161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149</v>
      </c>
      <c r="F21" s="8"/>
      <c r="G21" s="27">
        <f>COUNTIF($D$5:$D$13,"Sáng")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150</v>
      </c>
    </row>
    <row r="23" spans="1:9" ht="20.100000000000001" customHeight="1" x14ac:dyDescent="0.2">
      <c r="A23" s="1" t="s">
        <v>172</v>
      </c>
    </row>
    <row r="24" spans="1:9" ht="20.100000000000001" customHeight="1" x14ac:dyDescent="0.2">
      <c r="A24" s="1" t="s">
        <v>151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J16" sqref="J16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IF(LEFT(B3,2)=$A$14,$B$14,IF(LEFT(B3,2)=$A$15,$B$15,$B$16))</f>
        <v>Bộ đội</v>
      </c>
      <c r="D3" s="32" t="str">
        <f>"Khu vực-"&amp; RIGHT(B3,1)</f>
        <v>Khu vực-1</v>
      </c>
      <c r="E3" s="27" t="str">
        <f>"Ngành "&amp; MID(B3,3,1)</f>
        <v>Ngành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IF(RIGHT(D3,1)="1",0,IF(RIGHT(D3,1)="2",1,2))+IF(C3=$B$16,0,IF(C3=$B$14,0.5,1))</f>
        <v>0.5</v>
      </c>
      <c r="K3" s="27">
        <f>J3+H3+G3+F3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IF(LEFT(B4,2)=$A$14,$B$14,IF(LEFT(B4,2)=$A$15,$B$15,$B$16))</f>
        <v>Học sinh</v>
      </c>
      <c r="D4" s="32" t="str">
        <f t="shared" ref="D4:D10" si="1">"Khu vực-"&amp; RIGHT(B4,1)</f>
        <v>Khu vực-3</v>
      </c>
      <c r="E4" s="27" t="str">
        <f t="shared" ref="E4:E10" si="2">"Ngành "&amp; MID(B4,3,1)</f>
        <v>Ngành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IF(RIGHT(D4,1)="1",0,IF(RIGHT(D4,1)="2",1,2))+IF(C4=$B$16,0,IF(C4=$B$14,0.5,1))</f>
        <v>2</v>
      </c>
      <c r="K4" s="27">
        <f t="shared" ref="K4:K10" si="5">J4+H4+G4+F4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vực-3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vực-2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vực-1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vực-3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vực-2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vực-2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191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4"/>
      <c r="G13" s="47"/>
      <c r="H13" s="46" t="s">
        <v>4</v>
      </c>
      <c r="I13" s="46" t="s">
        <v>34</v>
      </c>
      <c r="J13" s="46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SUMIF($B$3:$B$10,"???1",H3:H10)</f>
        <v>5.5</v>
      </c>
      <c r="J16" s="27">
        <f>SUMIF($B$3:$B$10,"???2",$H$3:$H$10)</f>
        <v>11.5</v>
      </c>
    </row>
    <row r="18" spans="1:10" ht="20.100000000000001" customHeight="1" x14ac:dyDescent="0.2">
      <c r="A18" s="6" t="s">
        <v>156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155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D16" sqref="D16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7" t="s">
        <v>189</v>
      </c>
      <c r="B1" s="77"/>
      <c r="C1" s="77"/>
      <c r="D1" s="77"/>
      <c r="E1" s="77"/>
      <c r="F1" s="77"/>
      <c r="G1" s="77"/>
      <c r="H1" s="77"/>
      <c r="I1" s="77"/>
    </row>
    <row r="2" spans="1:9" ht="60" customHeight="1" x14ac:dyDescent="0.2">
      <c r="A2" s="48" t="s">
        <v>180</v>
      </c>
      <c r="B2" s="48" t="s">
        <v>181</v>
      </c>
      <c r="C2" s="49" t="s">
        <v>184</v>
      </c>
      <c r="D2" s="49" t="s">
        <v>185</v>
      </c>
      <c r="E2" s="49" t="s">
        <v>186</v>
      </c>
      <c r="F2" s="49" t="s">
        <v>187</v>
      </c>
      <c r="G2" s="49" t="s">
        <v>188</v>
      </c>
      <c r="H2" s="49" t="s">
        <v>182</v>
      </c>
      <c r="I2" s="48" t="s">
        <v>183</v>
      </c>
    </row>
    <row r="3" spans="1:9" x14ac:dyDescent="0.2">
      <c r="A3" s="51">
        <v>1</v>
      </c>
      <c r="B3" s="52" t="s">
        <v>73</v>
      </c>
      <c r="C3" s="51" t="s">
        <v>29</v>
      </c>
      <c r="D3" s="51">
        <v>9</v>
      </c>
      <c r="E3" s="51">
        <v>10</v>
      </c>
      <c r="F3" s="53">
        <f>(E3*2+D3)/3</f>
        <v>9.6666666666666661</v>
      </c>
      <c r="G3" s="54" t="str">
        <f>IF(F3&lt;5,"Thi lại","Lên lớp")</f>
        <v>Lên lớp</v>
      </c>
      <c r="H3" s="54">
        <f>IF(AND(F3&gt;=9,C3="A"),150000,"")</f>
        <v>150000</v>
      </c>
      <c r="I3" s="54">
        <f>RANK(F3,$F$3:$F$7,0)</f>
        <v>1</v>
      </c>
    </row>
    <row r="4" spans="1:9" x14ac:dyDescent="0.2">
      <c r="A4" s="51">
        <v>2</v>
      </c>
      <c r="B4" s="52" t="s">
        <v>74</v>
      </c>
      <c r="C4" s="51" t="s">
        <v>31</v>
      </c>
      <c r="D4" s="51">
        <v>8</v>
      </c>
      <c r="E4" s="51">
        <v>10</v>
      </c>
      <c r="F4" s="53">
        <f t="shared" ref="F4:F7" si="0">(E4*2+D4)/3</f>
        <v>9.3333333333333339</v>
      </c>
      <c r="G4" s="54" t="str">
        <f t="shared" ref="G4:G7" si="1">IF(F4&lt;5,"Thi lại","Lên lớp")</f>
        <v>Lên lớp</v>
      </c>
      <c r="H4" s="54" t="str">
        <f t="shared" ref="H4:H7" si="2">IF(AND(F4&gt;=9,C4="A"),150000,"")</f>
        <v/>
      </c>
      <c r="I4" s="54">
        <f t="shared" ref="I4:I7" si="3">RANK(F4,$F$3:$F$7,0)</f>
        <v>2</v>
      </c>
    </row>
    <row r="5" spans="1:9" x14ac:dyDescent="0.2">
      <c r="A5" s="51">
        <v>3</v>
      </c>
      <c r="B5" s="52" t="s">
        <v>190</v>
      </c>
      <c r="C5" s="51" t="s">
        <v>31</v>
      </c>
      <c r="D5" s="51">
        <v>5</v>
      </c>
      <c r="E5" s="51">
        <v>6</v>
      </c>
      <c r="F5" s="53">
        <f t="shared" si="0"/>
        <v>5.666666666666667</v>
      </c>
      <c r="G5" s="54" t="str">
        <f t="shared" si="1"/>
        <v>Lên lớp</v>
      </c>
      <c r="H5" s="54" t="str">
        <f t="shared" si="2"/>
        <v/>
      </c>
      <c r="I5" s="54">
        <f t="shared" si="3"/>
        <v>4</v>
      </c>
    </row>
    <row r="6" spans="1:9" x14ac:dyDescent="0.2">
      <c r="A6" s="51">
        <v>4</v>
      </c>
      <c r="B6" s="52" t="s">
        <v>75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 t="str">
        <f t="shared" si="2"/>
        <v/>
      </c>
      <c r="I6" s="54">
        <f t="shared" si="3"/>
        <v>5</v>
      </c>
    </row>
    <row r="7" spans="1:9" x14ac:dyDescent="0.2">
      <c r="A7" s="51">
        <v>5</v>
      </c>
      <c r="B7" s="52" t="s">
        <v>76</v>
      </c>
      <c r="C7" s="51" t="s">
        <v>31</v>
      </c>
      <c r="D7" s="51">
        <v>10</v>
      </c>
      <c r="E7" s="51">
        <v>9</v>
      </c>
      <c r="F7" s="53">
        <f t="shared" si="0"/>
        <v>9.3333333333333339</v>
      </c>
      <c r="G7" s="54" t="str">
        <f t="shared" si="1"/>
        <v>Lên lớp</v>
      </c>
      <c r="H7" s="54" t="str">
        <f t="shared" si="2"/>
        <v/>
      </c>
      <c r="I7" s="54">
        <f t="shared" si="3"/>
        <v>2</v>
      </c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176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177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178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179</v>
      </c>
      <c r="B13" s="58"/>
    </row>
    <row r="14" spans="1:9" ht="47.25" customHeight="1" x14ac:dyDescent="0.2">
      <c r="A14" s="59" t="s">
        <v>145</v>
      </c>
      <c r="B14" s="60" t="s">
        <v>152</v>
      </c>
      <c r="C14" s="61" t="s">
        <v>146</v>
      </c>
      <c r="D14" s="78" t="s">
        <v>153</v>
      </c>
      <c r="E14" s="78"/>
    </row>
    <row r="15" spans="1:9" x14ac:dyDescent="0.2">
      <c r="A15" s="62">
        <f>COUNT(A3:A7)</f>
        <v>5</v>
      </c>
      <c r="B15" s="66">
        <f>MAX(F3:F7)</f>
        <v>9.6666666666666661</v>
      </c>
      <c r="C15" s="67">
        <f>SUM(H3:H7)</f>
        <v>150000</v>
      </c>
      <c r="D15" s="79">
        <f>COUNTIF($D$3:$D$7,"&gt;=9")</f>
        <v>2</v>
      </c>
      <c r="E15" s="79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K16" sqref="K16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36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175</v>
      </c>
      <c r="I2" s="42" t="s">
        <v>69</v>
      </c>
      <c r="J2" s="42" t="s">
        <v>71</v>
      </c>
    </row>
    <row r="3" spans="1:11" ht="20.100000000000001" customHeight="1" x14ac:dyDescent="0.2">
      <c r="A3" s="5">
        <v>2</v>
      </c>
      <c r="B3" s="2" t="s">
        <v>44</v>
      </c>
      <c r="C3" s="2" t="str">
        <f>IF(LEFT(B3,2)=$A$15,$B$15,IF(LEFT(B3,2)=$A$16,$B$16,IF(LEFT(B3,2)=$A$17,$B$17,$B$18)))</f>
        <v>COCA COLA</v>
      </c>
      <c r="D3" s="5">
        <v>40</v>
      </c>
      <c r="E3" s="2">
        <v>1600</v>
      </c>
      <c r="F3" s="27" t="str">
        <f>IF(AND(C3="PEPSI",I3="Chai",J3="Xuất",D3*1&gt;=50),D3*1*5%*E3,"")</f>
        <v/>
      </c>
      <c r="G3" s="32">
        <f>IF(F3="",E3*D3,D3*E3-F3)</f>
        <v>64000</v>
      </c>
      <c r="H3" s="27" t="str">
        <f>IF(AND(D3*1&gt;=50,J3="Xuất"),"Có quà tặng","")</f>
        <v/>
      </c>
      <c r="I3" s="27" t="str">
        <f>IF(MID(B3,5,1)="C","Chai","Lon")</f>
        <v>Chai</v>
      </c>
      <c r="J3" s="27" t="str">
        <f>IF(RIGHT(B3,1)="N","Nhập","Xuất")</f>
        <v>Nhập</v>
      </c>
    </row>
    <row r="4" spans="1:11" ht="20.100000000000001" customHeight="1" x14ac:dyDescent="0.2">
      <c r="A4" s="5">
        <v>8</v>
      </c>
      <c r="B4" s="2" t="s">
        <v>50</v>
      </c>
      <c r="C4" s="2" t="str">
        <f>IF(LEFT(B4,2)=$A$15,$B$15,IF(LEFT(B4,2)=$A$16,$B$16,IF(LEFT(B4,2)=$A$17,$B$17,$B$18)))</f>
        <v>FANTA</v>
      </c>
      <c r="D4" s="5">
        <v>70</v>
      </c>
      <c r="E4" s="2">
        <v>2000</v>
      </c>
      <c r="F4" s="27" t="str">
        <f>IF(AND(C4="PEPSI",I4="Chai",J4="Xuất",D4*1&gt;=50),D4*1*5%*E4,"")</f>
        <v/>
      </c>
      <c r="G4" s="32">
        <f>IF(F4="",E4*D4,D4*E4-F4)</f>
        <v>140000</v>
      </c>
      <c r="H4" s="27" t="str">
        <f>IF(AND(D4*1&gt;=50,J4="Xuất"),"Có quà tặng","")</f>
        <v/>
      </c>
      <c r="I4" s="27" t="str">
        <f>IF(MID(B4,5,1)="C","Chai","Lon")</f>
        <v>Chai</v>
      </c>
      <c r="J4" s="27" t="str">
        <f>IF(RIGHT(B4,1)="N","Nhập","Xuất")</f>
        <v>Nhập</v>
      </c>
    </row>
    <row r="5" spans="1:11" ht="20.100000000000001" customHeight="1" x14ac:dyDescent="0.2">
      <c r="A5" s="5">
        <v>5</v>
      </c>
      <c r="B5" s="2" t="s">
        <v>47</v>
      </c>
      <c r="C5" s="2" t="str">
        <f>IF(LEFT(B5,2)=$A$15,$B$15,IF(LEFT(B5,2)=$A$16,$B$16,IF(LEFT(B5,2)=$A$17,$B$17,$B$18)))</f>
        <v>FANTA</v>
      </c>
      <c r="D5" s="5">
        <v>80</v>
      </c>
      <c r="E5" s="2">
        <v>2000</v>
      </c>
      <c r="F5" s="27" t="str">
        <f>IF(AND(C5="PEPSI",I5="Chai",J5="Xuất",D5*1&gt;=50),D5*1*5%*E5,"")</f>
        <v/>
      </c>
      <c r="G5" s="32">
        <f>IF(F5="",E5*D5,D5*E5-F5)</f>
        <v>160000</v>
      </c>
      <c r="H5" s="27" t="str">
        <f>IF(AND(D5*1&gt;=50,J5="Xuất"),"Có quà tặng","")</f>
        <v/>
      </c>
      <c r="I5" s="27" t="str">
        <f>IF(MID(B5,5,1)="C","Chai","Lon")</f>
        <v>Lon</v>
      </c>
      <c r="J5" s="27" t="str">
        <f>IF(RIGHT(B5,1)="N","Nhập","Xuất")</f>
        <v>Nhập</v>
      </c>
    </row>
    <row r="6" spans="1:11" ht="20.100000000000001" customHeight="1" x14ac:dyDescent="0.2">
      <c r="A6" s="5">
        <v>1</v>
      </c>
      <c r="B6" s="4" t="s">
        <v>72</v>
      </c>
      <c r="C6" s="2" t="str">
        <f>IF(LEFT(B6,2)=$A$15,$B$15,IF(LEFT(B6,2)=$A$16,$B$16,IF(LEFT(B6,2)=$A$17,$B$17,$B$18)))</f>
        <v>PEPSI</v>
      </c>
      <c r="D6" s="5">
        <v>20</v>
      </c>
      <c r="E6" s="2">
        <v>1400</v>
      </c>
      <c r="F6" s="27" t="str">
        <f>IF(AND(C6="PEPSI",I6="Chai",J6="Xuất",D6*1&gt;=50),D6*1*5%*E6,"")</f>
        <v/>
      </c>
      <c r="G6" s="32">
        <f>IF(F6="",E6*D6,D6*E6-F6)</f>
        <v>28000</v>
      </c>
      <c r="H6" s="27" t="str">
        <f>IF(AND(D6*1&gt;=50,J6="Xuất"),"Có quà tặng","")</f>
        <v/>
      </c>
      <c r="I6" s="27" t="str">
        <f>IF(MID(B6,5,1)="C","Chai","Lon")</f>
        <v>Lon</v>
      </c>
      <c r="J6" s="27" t="str">
        <f>IF(RIGHT(B6,1)="N","Nhập","Xuất")</f>
        <v>Nhập</v>
      </c>
    </row>
    <row r="7" spans="1:11" ht="20.100000000000001" customHeight="1" x14ac:dyDescent="0.2">
      <c r="A7" s="5">
        <v>7</v>
      </c>
      <c r="B7" s="2" t="s">
        <v>49</v>
      </c>
      <c r="C7" s="2" t="str">
        <f>IF(LEFT(B7,2)=$A$15,$B$15,IF(LEFT(B7,2)=$A$16,$B$16,IF(LEFT(B7,2)=$A$17,$B$17,$B$18)))</f>
        <v>PEPSI</v>
      </c>
      <c r="D7" s="5">
        <v>50</v>
      </c>
      <c r="E7" s="2">
        <v>1800</v>
      </c>
      <c r="F7" s="27">
        <f>IF(AND(C7="PEPSI",I7="Chai",J7="Xuất",D7*1&gt;=50),D7*1*5%*E7,"")</f>
        <v>4500</v>
      </c>
      <c r="G7" s="32">
        <f>IF(F7="",E7*D7,D7*E7-F7)</f>
        <v>85500</v>
      </c>
      <c r="H7" s="27" t="str">
        <f>IF(AND(D7*1&gt;=50,J7="Xuất"),"Có quà tặng","")</f>
        <v>Có quà tặng</v>
      </c>
      <c r="I7" s="27" t="str">
        <f>IF(MID(B7,5,1)="C","Chai","Lon")</f>
        <v>Chai</v>
      </c>
      <c r="J7" s="27" t="str">
        <f>IF(RIGHT(B7,1)="N","Nhập","Xuất")</f>
        <v>Xuất</v>
      </c>
    </row>
    <row r="8" spans="1:11" ht="20.100000000000001" customHeight="1" x14ac:dyDescent="0.2">
      <c r="A8" s="5">
        <v>4</v>
      </c>
      <c r="B8" s="2" t="s">
        <v>46</v>
      </c>
      <c r="C8" s="2" t="str">
        <f>IF(LEFT(B8,2)=$A$15,$B$15,IF(LEFT(B8,2)=$A$16,$B$16,IF(LEFT(B8,2)=$A$17,$B$17,$B$18)))</f>
        <v>PEPSI</v>
      </c>
      <c r="D8" s="5">
        <v>80</v>
      </c>
      <c r="E8" s="2">
        <v>1400</v>
      </c>
      <c r="F8" s="27" t="str">
        <f>IF(AND(C8="PEPSI",I8="Chai",J8="Xuất",D8*1&gt;=50),D8*1*5%*E8,"")</f>
        <v/>
      </c>
      <c r="G8" s="32">
        <f>IF(F8="",E8*D8,D8*E8-F8)</f>
        <v>112000</v>
      </c>
      <c r="H8" s="27" t="str">
        <f>IF(AND(D8*1&gt;=50,J8="Xuất"),"Có quà tặng","")</f>
        <v/>
      </c>
      <c r="I8" s="27" t="str">
        <f>IF(MID(B8,5,1)="C","Chai","Lon")</f>
        <v>Chai</v>
      </c>
      <c r="J8" s="27" t="str">
        <f>IF(RIGHT(B8,1)="N","Nhập","Xuất")</f>
        <v>Nhập</v>
      </c>
    </row>
    <row r="9" spans="1:11" ht="20.100000000000001" customHeight="1" x14ac:dyDescent="0.2">
      <c r="A9" s="5">
        <v>3</v>
      </c>
      <c r="B9" s="2" t="s">
        <v>45</v>
      </c>
      <c r="C9" s="2" t="str">
        <f>IF(LEFT(B9,2)=$A$15,$B$15,IF(LEFT(B9,2)=$A$16,$B$16,IF(LEFT(B9,2)=$A$17,$B$17,$B$18)))</f>
        <v>SPRITE</v>
      </c>
      <c r="D9" s="5">
        <v>35</v>
      </c>
      <c r="E9" s="2">
        <v>1800</v>
      </c>
      <c r="F9" s="27" t="str">
        <f>IF(AND(C9="PEPSI",I9="Chai",J9="Xuất",D9*1&gt;=50),D9*1*5%*E9,"")</f>
        <v/>
      </c>
      <c r="G9" s="32">
        <f>IF(F9="",E9*D9,D9*E9-F9)</f>
        <v>63000</v>
      </c>
      <c r="H9" s="27" t="str">
        <f>IF(AND(D9*1&gt;=50,J9="Xuất"),"Có quà tặng","")</f>
        <v/>
      </c>
      <c r="I9" s="27" t="str">
        <f>IF(MID(B9,5,1)="C","Chai","Lon")</f>
        <v>Lon</v>
      </c>
      <c r="J9" s="27" t="str">
        <f>IF(RIGHT(B9,1)="N","Nhập","Xuất")</f>
        <v>Nhập</v>
      </c>
    </row>
    <row r="10" spans="1:11" ht="20.100000000000001" customHeight="1" x14ac:dyDescent="0.2">
      <c r="A10" s="5">
        <v>6</v>
      </c>
      <c r="B10" s="2" t="s">
        <v>48</v>
      </c>
      <c r="C10" s="2" t="str">
        <f>IF(LEFT(B10,2)=$A$15,$B$15,IF(LEFT(B10,2)=$A$16,$B$16,IF(LEFT(B10,2)=$A$17,$B$17,$B$18)))</f>
        <v>SPRITE</v>
      </c>
      <c r="D10" s="5">
        <v>35</v>
      </c>
      <c r="E10" s="2">
        <v>2300</v>
      </c>
      <c r="F10" s="27" t="str">
        <f>IF(AND(C10="PEPSI",I10="Chai",J10="Xuất",D10*1&gt;=50),D10*1*5%*E10,"")</f>
        <v/>
      </c>
      <c r="G10" s="32">
        <f>IF(F10="",E10*D10,D10*E10-F10)</f>
        <v>80500</v>
      </c>
      <c r="H10" s="27" t="str">
        <f>IF(AND(D10*1&gt;=50,J10="Xuất"),"Có quà tặng","")</f>
        <v/>
      </c>
      <c r="I10" s="27" t="str">
        <f>IF(MID(B10,5,1)="C","Chai","Lon")</f>
        <v>Lon</v>
      </c>
      <c r="J10" s="27" t="str">
        <f>IF(RIGHT(B10,1)="N","Nhập","Xuất")</f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80" t="s">
        <v>51</v>
      </c>
      <c r="B13" s="80" t="s">
        <v>38</v>
      </c>
      <c r="C13" s="80" t="s">
        <v>40</v>
      </c>
      <c r="D13" s="80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00000000000001" customHeight="1" x14ac:dyDescent="0.2">
      <c r="A14" s="80"/>
      <c r="B14" s="80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SUMIF($B$3:$B$10,"PE???N",$D$3:$D$10)</f>
        <v>100</v>
      </c>
      <c r="K14" s="27">
        <f>SUMIF($B$3:$B$10,"PE???X",$D$3:$D$10)</f>
        <v>50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SUMIF($B$3:$B$10,"CO???N",$D$3:$D$10)</f>
        <v>40</v>
      </c>
      <c r="K15" s="27">
        <f>SUMIF($B$3:$B$10,"CO???X",$D$3:$D$10)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174</v>
      </c>
    </row>
    <row r="22" spans="1:4" ht="20.100000000000001" customHeight="1" x14ac:dyDescent="0.2">
      <c r="B22" s="1" t="s">
        <v>147</v>
      </c>
    </row>
    <row r="23" spans="1:4" ht="20.100000000000001" customHeight="1" x14ac:dyDescent="0.2">
      <c r="B23" s="1" t="s">
        <v>80</v>
      </c>
      <c r="C23" s="1" t="s">
        <v>148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142</v>
      </c>
    </row>
    <row r="26" spans="1:4" ht="20.100000000000001" customHeight="1" x14ac:dyDescent="0.2">
      <c r="A26" s="1" t="s">
        <v>144</v>
      </c>
    </row>
    <row r="27" spans="1:4" ht="20.100000000000001" customHeight="1" x14ac:dyDescent="0.2">
      <c r="A27" s="1" t="s">
        <v>143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sortState ref="A3:J10">
    <sortCondition ref="B3:B10"/>
    <sortCondition descending="1"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abSelected="1" workbookViewId="0">
      <selection activeCell="F4" sqref="F4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117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97</v>
      </c>
      <c r="C2" s="87"/>
      <c r="D2" s="43" t="s">
        <v>98</v>
      </c>
      <c r="E2" s="82" t="s">
        <v>112</v>
      </c>
      <c r="F2" s="82"/>
      <c r="G2" s="82"/>
      <c r="H2" s="82"/>
      <c r="I2" s="43" t="s">
        <v>107</v>
      </c>
      <c r="J2" s="43" t="s">
        <v>108</v>
      </c>
      <c r="K2" s="43" t="s">
        <v>111</v>
      </c>
    </row>
    <row r="3" spans="1:11" x14ac:dyDescent="0.2">
      <c r="A3" s="84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IF(D4&gt;=100,100,D4)</f>
        <v>100</v>
      </c>
      <c r="F4" s="31"/>
      <c r="G4" s="31"/>
      <c r="H4" s="31"/>
      <c r="I4" s="31" t="s">
        <v>137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IF(D5&gt;=100,100,D5)</f>
        <v>79</v>
      </c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113</v>
      </c>
      <c r="D14" s="28" t="s">
        <v>33</v>
      </c>
      <c r="E14" s="14">
        <v>100</v>
      </c>
      <c r="F14" s="14">
        <v>50</v>
      </c>
      <c r="G14" s="14">
        <v>100</v>
      </c>
      <c r="H14" s="14"/>
      <c r="I14" s="28" t="s">
        <v>33</v>
      </c>
      <c r="J14" s="14"/>
      <c r="K14" s="15"/>
    </row>
    <row r="15" spans="1:11" x14ac:dyDescent="0.2">
      <c r="A15" s="16"/>
      <c r="C15" s="1" t="s">
        <v>114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115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116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2" t="s">
        <v>112</v>
      </c>
      <c r="J20" s="82"/>
      <c r="K20" s="82"/>
      <c r="L20" s="82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138</v>
      </c>
    </row>
    <row r="28" spans="1:12" x14ac:dyDescent="0.2">
      <c r="B28" s="1" t="s">
        <v>139</v>
      </c>
    </row>
    <row r="29" spans="1:12" x14ac:dyDescent="0.2">
      <c r="B29" s="1" t="s">
        <v>140</v>
      </c>
    </row>
    <row r="30" spans="1:12" x14ac:dyDescent="0.2">
      <c r="A30" s="1" t="s">
        <v>125</v>
      </c>
    </row>
    <row r="31" spans="1:12" x14ac:dyDescent="0.2">
      <c r="A31" s="1" t="s">
        <v>141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09</cp:lastModifiedBy>
  <dcterms:created xsi:type="dcterms:W3CDTF">2008-06-05T12:20:35Z</dcterms:created>
  <dcterms:modified xsi:type="dcterms:W3CDTF">2024-03-03T11:35:28Z</dcterms:modified>
</cp:coreProperties>
</file>