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EBE0B5F-327D-4131-93E5-780694B06B4D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 s="1"/>
  <c r="H4" i="1"/>
  <c r="J4" i="1" s="1"/>
  <c r="H5" i="1"/>
  <c r="H6" i="1"/>
  <c r="J6" i="1" s="1"/>
  <c r="H7" i="1"/>
  <c r="H8" i="1"/>
  <c r="H9" i="1"/>
  <c r="J9" i="1" s="1"/>
  <c r="H10" i="1"/>
  <c r="H11" i="1"/>
  <c r="J11" i="1" s="1"/>
  <c r="H2" i="1"/>
  <c r="J2" i="1" s="1"/>
  <c r="J8" i="1"/>
  <c r="J10" i="1"/>
  <c r="J5" i="1"/>
  <c r="J7" i="1"/>
  <c r="H16" i="1"/>
  <c r="H15" i="1"/>
  <c r="H14" i="1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<sst xmlns="http://schemas.openxmlformats.org/spreadsheetml/2006/main" count="60" uniqueCount="34">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</sst>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0" fillId="0" borderId="2" xfId="0" applyBorder="1" applyAlignment="1">
      <alignment horizontal="left"/>
    </xf>
    <xf numFmtId="0" fontId="4" fillId="3" borderId="1" xfId="2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5" fillId="2" borderId="1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1" xfId="1" applyFon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J27" sqref="J27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57031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9" t="s">
        <v>10</v>
      </c>
      <c r="B2" s="1" t="s">
        <v>31</v>
      </c>
      <c r="C2" s="1">
        <v>1</v>
      </c>
      <c r="D2" s="2">
        <v>44967</v>
      </c>
      <c r="E2" s="1" t="str">
        <f>IF(B2="J","JANOME","SINCO")</f>
        <v>JANOME</v>
      </c>
      <c r="F2" s="1" t="str">
        <f>HLOOKUP(A2,$A$13:$E$18,2,0)&amp;"-LOẠI"&amp;C2</f>
        <v>Máy may 2 mũi-LOẠI1</v>
      </c>
      <c r="G2" s="1">
        <v>80</v>
      </c>
      <c r="H2" s="1">
        <f>HLOOKUP(A2,$A$13:$E$18,IF(AND(B2="J",C2=1),3,IF(AND(B2="J",C2=2),4,IF(AND(B2="S",C2=1,2),5,6))),0)</f>
        <v>9.1999999999999993</v>
      </c>
      <c r="I2" s="1" t="str">
        <f>IF(AND(G2&gt;=90,MOD(MONTH(D2),2)&lt;&gt;0),"Khuyến mãi","")</f>
        <v/>
      </c>
      <c r="J2" s="1">
        <f>G2*H2*IF(I2="Khuyến mãi",98.1%,1)</f>
        <v>736</v>
      </c>
    </row>
    <row r="3" spans="1:10" x14ac:dyDescent="0.25">
      <c r="A3" s="9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 t="str">
        <f t="shared" ref="F3:F11" si="1">HLOOKUP(A3,$A$13:$E$18,2,0)&amp;"-LOẠI"&amp;C3</f>
        <v>Máy vắt sổ-LOẠI2</v>
      </c>
      <c r="G3" s="1">
        <v>45</v>
      </c>
      <c r="H3" s="1">
        <f t="shared" ref="H3:H11" si="2">HLOOKUP(A3,$A$13:$E$18,IF(AND(B3="J",C3=1),3,IF(AND(B3="J",C3=2),4,IF(AND(B3="S",C3=1,2),5,6))),0)</f>
        <v>4</v>
      </c>
      <c r="I3" s="1" t="str">
        <f t="shared" ref="I3:I11" si="3">IF(AND(G3&gt;=90,MOD(MONTH(D3),2)&lt;&gt;0),"Khuyến mãi","")</f>
        <v/>
      </c>
      <c r="J3" s="1">
        <f t="shared" ref="J3:J11" si="4">G3*H3*IF(I3="Khuyến mãi",98.1%,1)</f>
        <v>180</v>
      </c>
    </row>
    <row r="4" spans="1:10" x14ac:dyDescent="0.25">
      <c r="A4" s="9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 t="str">
        <f t="shared" si="1"/>
        <v>Máy may đa năng-LOẠI1</v>
      </c>
      <c r="G4" s="1">
        <v>98</v>
      </c>
      <c r="H4" s="1">
        <f t="shared" si="2"/>
        <v>12</v>
      </c>
      <c r="I4" s="1" t="str">
        <f t="shared" si="3"/>
        <v/>
      </c>
      <c r="J4" s="1">
        <f t="shared" si="4"/>
        <v>1176</v>
      </c>
    </row>
    <row r="5" spans="1:10" x14ac:dyDescent="0.25">
      <c r="A5" s="9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 t="str">
        <f t="shared" si="1"/>
        <v>Máy may 2 mũi-LOẠI2</v>
      </c>
      <c r="G5" s="1">
        <v>56</v>
      </c>
      <c r="H5" s="1">
        <f t="shared" si="2"/>
        <v>9.3000000000000007</v>
      </c>
      <c r="I5" s="1" t="str">
        <f t="shared" si="3"/>
        <v/>
      </c>
      <c r="J5" s="1">
        <f t="shared" si="4"/>
        <v>520.80000000000007</v>
      </c>
    </row>
    <row r="6" spans="1:10" x14ac:dyDescent="0.25">
      <c r="A6" s="9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sổ-LOẠI1</v>
      </c>
      <c r="G6" s="1">
        <v>60</v>
      </c>
      <c r="H6" s="1">
        <f t="shared" si="2"/>
        <v>4.7</v>
      </c>
      <c r="I6" s="1" t="str">
        <f t="shared" si="3"/>
        <v/>
      </c>
      <c r="J6" s="1">
        <f t="shared" si="4"/>
        <v>282</v>
      </c>
    </row>
    <row r="7" spans="1:10" x14ac:dyDescent="0.25">
      <c r="A7" s="9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năng-LOẠI2</v>
      </c>
      <c r="G7" s="1">
        <v>75</v>
      </c>
      <c r="H7" s="1">
        <f t="shared" si="2"/>
        <v>12.5</v>
      </c>
      <c r="I7" s="1" t="str">
        <f t="shared" si="3"/>
        <v/>
      </c>
      <c r="J7" s="1">
        <f t="shared" si="4"/>
        <v>937.5</v>
      </c>
    </row>
    <row r="8" spans="1:10" x14ac:dyDescent="0.25">
      <c r="A8" s="9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 t="str">
        <f t="shared" si="1"/>
        <v>Máy may 2 mũi-LOẠI1</v>
      </c>
      <c r="G8" s="1">
        <v>100</v>
      </c>
      <c r="H8" s="1">
        <f t="shared" si="2"/>
        <v>9.5</v>
      </c>
      <c r="I8" s="1" t="str">
        <f t="shared" si="3"/>
        <v>Khuyến mãi</v>
      </c>
      <c r="J8" s="1">
        <f t="shared" si="4"/>
        <v>931.94999999999993</v>
      </c>
    </row>
    <row r="9" spans="1:10" x14ac:dyDescent="0.25">
      <c r="A9" s="9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 t="str">
        <f t="shared" si="1"/>
        <v>Máy vắt sổ-LOẠI2</v>
      </c>
      <c r="G9" s="1">
        <v>250</v>
      </c>
      <c r="H9" s="1">
        <f t="shared" si="2"/>
        <v>4.4000000000000004</v>
      </c>
      <c r="I9" s="1" t="str">
        <f t="shared" si="3"/>
        <v/>
      </c>
      <c r="J9" s="1">
        <f t="shared" si="4"/>
        <v>1100</v>
      </c>
    </row>
    <row r="10" spans="1:10" x14ac:dyDescent="0.25">
      <c r="A10" s="9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 t="str">
        <f t="shared" si="1"/>
        <v>Máy may đa năng-LOẠI1</v>
      </c>
      <c r="G10" s="1">
        <v>456</v>
      </c>
      <c r="H10" s="1">
        <f t="shared" si="2"/>
        <v>12</v>
      </c>
      <c r="I10" s="1" t="str">
        <f t="shared" si="3"/>
        <v/>
      </c>
      <c r="J10" s="1">
        <f t="shared" si="4"/>
        <v>5472</v>
      </c>
    </row>
    <row r="11" spans="1:10" x14ac:dyDescent="0.25">
      <c r="A11" s="9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năng-LOẠI2</v>
      </c>
      <c r="G11" s="1">
        <v>90</v>
      </c>
      <c r="H11" s="1">
        <f t="shared" si="2"/>
        <v>12.5</v>
      </c>
      <c r="I11" s="1" t="str">
        <f t="shared" si="3"/>
        <v>Khuyến mãi</v>
      </c>
      <c r="J11" s="1">
        <f t="shared" si="4"/>
        <v>1103.625</v>
      </c>
    </row>
    <row r="13" spans="1:10" x14ac:dyDescent="0.25">
      <c r="A13" s="10" t="s">
        <v>0</v>
      </c>
      <c r="B13" s="10"/>
      <c r="C13" s="11" t="s">
        <v>10</v>
      </c>
      <c r="D13" s="11" t="s">
        <v>11</v>
      </c>
      <c r="E13" s="11" t="s">
        <v>12</v>
      </c>
      <c r="G13" s="12" t="s">
        <v>13</v>
      </c>
      <c r="H13" s="12" t="s">
        <v>6</v>
      </c>
    </row>
    <row r="14" spans="1:10" x14ac:dyDescent="0.25">
      <c r="A14" s="10" t="s">
        <v>13</v>
      </c>
      <c r="B14" s="10"/>
      <c r="C14" s="11" t="s">
        <v>18</v>
      </c>
      <c r="D14" s="11" t="s">
        <v>19</v>
      </c>
      <c r="E14" s="11" t="s">
        <v>20</v>
      </c>
      <c r="G14" s="8" t="s">
        <v>18</v>
      </c>
      <c r="H14" s="1">
        <f>SUMIF($A$2:$A$11,"MHM",$G$2:$G$11)</f>
        <v>236</v>
      </c>
    </row>
    <row r="15" spans="1:10" x14ac:dyDescent="0.25">
      <c r="A15" s="6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4"/>
      <c r="G15" s="8" t="s">
        <v>19</v>
      </c>
      <c r="H15" s="1">
        <f>SUMIF($A$2:$A$11,"MVS",G2:G11)</f>
        <v>355</v>
      </c>
    </row>
    <row r="16" spans="1:10" x14ac:dyDescent="0.25">
      <c r="A16" s="7"/>
      <c r="B16" s="1" t="s">
        <v>17</v>
      </c>
      <c r="C16" s="1">
        <v>9</v>
      </c>
      <c r="D16" s="1">
        <v>4</v>
      </c>
      <c r="E16" s="1">
        <v>12.5</v>
      </c>
      <c r="F16" s="4"/>
      <c r="G16" s="8" t="s">
        <v>20</v>
      </c>
      <c r="H16" s="1">
        <f>SUMIF($A$2:$A$11,"MDN",G2:G11)</f>
        <v>719</v>
      </c>
    </row>
    <row r="17" spans="1:5" x14ac:dyDescent="0.25">
      <c r="A17" s="6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7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3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05</cp:lastModifiedBy>
  <dcterms:created xsi:type="dcterms:W3CDTF">2023-04-11T07:24:32Z</dcterms:created>
  <dcterms:modified xsi:type="dcterms:W3CDTF">2024-03-17T11:29:12Z</dcterms:modified>
</cp:coreProperties>
</file>