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33600" windowHeight="20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7" i="1" l="1"/>
  <c r="B67" i="1"/>
  <c r="C67" i="1"/>
  <c r="D67" i="1"/>
  <c r="H67" i="1"/>
  <c r="G68" i="1"/>
  <c r="B68" i="1"/>
  <c r="C68" i="1"/>
  <c r="D68" i="1"/>
  <c r="H68" i="1"/>
  <c r="H69" i="1"/>
  <c r="H70" i="1"/>
  <c r="E67" i="1"/>
  <c r="E68" i="1"/>
  <c r="E69" i="1"/>
  <c r="E70" i="1"/>
  <c r="G58" i="1"/>
  <c r="B58" i="1"/>
  <c r="C58" i="1"/>
  <c r="D58" i="1"/>
  <c r="H58" i="1"/>
  <c r="G59" i="1"/>
  <c r="B59" i="1"/>
  <c r="C59" i="1"/>
  <c r="D59" i="1"/>
  <c r="H59" i="1"/>
  <c r="H60" i="1"/>
  <c r="H61" i="1"/>
  <c r="E58" i="1"/>
  <c r="E59" i="1"/>
  <c r="E60" i="1"/>
  <c r="E61" i="1"/>
  <c r="G49" i="1"/>
  <c r="B49" i="1"/>
  <c r="C49" i="1"/>
  <c r="D49" i="1"/>
  <c r="H49" i="1"/>
  <c r="G50" i="1"/>
  <c r="B50" i="1"/>
  <c r="C50" i="1"/>
  <c r="D50" i="1"/>
  <c r="H50" i="1"/>
  <c r="H51" i="1"/>
  <c r="H52" i="1"/>
  <c r="E49" i="1"/>
  <c r="E50" i="1"/>
  <c r="E51" i="1"/>
  <c r="E52" i="1"/>
  <c r="H43" i="1"/>
  <c r="H34" i="1"/>
  <c r="E13" i="1"/>
  <c r="E43" i="1"/>
  <c r="E34" i="1"/>
  <c r="E42" i="1"/>
  <c r="E33" i="1"/>
  <c r="E41" i="1"/>
  <c r="E40" i="1"/>
  <c r="E32" i="1"/>
  <c r="E31" i="1"/>
  <c r="B41" i="1"/>
  <c r="B40" i="1"/>
  <c r="G40" i="1"/>
  <c r="C40" i="1"/>
  <c r="D40" i="1"/>
  <c r="H40" i="1"/>
  <c r="G41" i="1"/>
  <c r="C41" i="1"/>
  <c r="D41" i="1"/>
  <c r="H41" i="1"/>
  <c r="H42" i="1"/>
  <c r="H22" i="1"/>
  <c r="H23" i="1"/>
  <c r="H24" i="1"/>
  <c r="C32" i="1"/>
  <c r="D32" i="1"/>
  <c r="C31" i="1"/>
  <c r="D31" i="1"/>
  <c r="G32" i="1"/>
  <c r="H32" i="1"/>
  <c r="G31" i="1"/>
  <c r="H31" i="1"/>
  <c r="H33" i="1"/>
  <c r="B32" i="1"/>
  <c r="B31" i="1"/>
  <c r="C22" i="1"/>
  <c r="D22" i="1"/>
  <c r="G22" i="1"/>
  <c r="C23" i="1"/>
  <c r="D23" i="1"/>
  <c r="G23" i="1"/>
  <c r="H25" i="1"/>
  <c r="B23" i="1"/>
  <c r="B22" i="1"/>
  <c r="E11" i="1"/>
  <c r="E10" i="1"/>
  <c r="E12" i="1"/>
  <c r="D3" i="1"/>
</calcChain>
</file>

<file path=xl/sharedStrings.xml><?xml version="1.0" encoding="utf-8"?>
<sst xmlns="http://schemas.openxmlformats.org/spreadsheetml/2006/main" count="116" uniqueCount="42">
  <si>
    <t>h^2 =</t>
  </si>
  <si>
    <t>sigp =</t>
  </si>
  <si>
    <t>mean =</t>
  </si>
  <si>
    <t xml:space="preserve">n sires = </t>
  </si>
  <si>
    <t>n dam/sire =</t>
  </si>
  <si>
    <t>males</t>
  </si>
  <si>
    <t>females</t>
  </si>
  <si>
    <t>accuracy</t>
  </si>
  <si>
    <t>% selected</t>
  </si>
  <si>
    <t>intensity</t>
  </si>
  <si>
    <t>superiority</t>
  </si>
  <si>
    <t>sig_g =</t>
  </si>
  <si>
    <t xml:space="preserve">progeny mean = </t>
  </si>
  <si>
    <t>k</t>
  </si>
  <si>
    <t>Truncation</t>
  </si>
  <si>
    <t>Height of</t>
  </si>
  <si>
    <t>Selection</t>
  </si>
  <si>
    <t>Var reduction</t>
  </si>
  <si>
    <t>point</t>
  </si>
  <si>
    <t>Ordinate</t>
  </si>
  <si>
    <t>factor</t>
  </si>
  <si>
    <t>x</t>
  </si>
  <si>
    <t>z</t>
  </si>
  <si>
    <t>i = z/p</t>
  </si>
  <si>
    <t>k=i(i-x)</t>
  </si>
  <si>
    <t>Genetic variance</t>
  </si>
  <si>
    <t>selected parents</t>
  </si>
  <si>
    <t>Progeny genetic variance =</t>
  </si>
  <si>
    <t>herit =</t>
  </si>
  <si>
    <t>Day 1 Question 2.1</t>
  </si>
  <si>
    <t>Day 1 Question 3.1</t>
  </si>
  <si>
    <t>Unselected</t>
  </si>
  <si>
    <t>Genetic</t>
  </si>
  <si>
    <t>variance</t>
  </si>
  <si>
    <t>True accuracy</t>
  </si>
  <si>
    <t>Superiority</t>
  </si>
  <si>
    <t>Response =</t>
  </si>
  <si>
    <t>Gener 2</t>
  </si>
  <si>
    <t>Gener 3</t>
  </si>
  <si>
    <t>Gener 4</t>
  </si>
  <si>
    <t>Gener 5</t>
  </si>
  <si>
    <t>Gener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</si>
</sst>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"/>
      <family val="2"/>
    </font>
    <font>
      <b/>
      <u/>
      <sz val="11"/>
      <name val="Calibri"/>
      <scheme val="minor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Border="1" applyAlignment="1">
      <alignment horizontal="center"/>
    </xf>
    <xf numFmtId="0" fontId="0" fillId="0" borderId="3" xfId="0" applyBorder="1"/>
    <xf numFmtId="2" fontId="0" fillId="0" borderId="0" xfId="0" applyNumberForma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2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/>
    <xf numFmtId="164" fontId="0" fillId="0" borderId="3" xfId="0" applyNumberFormat="1" applyBorder="1"/>
    <xf numFmtId="2" fontId="5" fillId="0" borderId="3" xfId="0" applyNumberFormat="1" applyFont="1" applyBorder="1" applyAlignment="1">
      <alignment horizontal="center"/>
    </xf>
    <xf numFmtId="0" fontId="1" fillId="0" borderId="0" xfId="0" applyFon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745065</xdr:colOff>
      <xdr:row>28</xdr:row>
      <xdr:rowOff>8471</xdr:rowOff>
    </xdr:from>
    <xdr:to>
      <xdr:col>4</xdr:col>
      <xdr:colOff>25399</xdr:colOff>
      <xdr:row>30</xdr:row>
      <xdr:rowOff>7793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4532" y="5461004"/>
          <a:ext cx="948267" cy="388789"/>
        </a:xfrm>
        <a:prstGeom prst="rect">
          <a:avLst/>
        </a:prstGeom>
      </xdr:spPr>
    </xdr:pic>
    <xdr:clientData/>
  </xdr:twoCellAnchor>
  <xdr:twoCellAnchor editAs="oneCell">
    <xdr:from>
      <xdr:col>7</xdr:col>
      <xdr:colOff>33867</xdr:colOff>
      <xdr:row>19</xdr:row>
      <xdr:rowOff>143933</xdr:rowOff>
    </xdr:from>
    <xdr:to>
      <xdr:col>8</xdr:col>
      <xdr:colOff>29634</xdr:colOff>
      <xdr:row>21</xdr:row>
      <xdr:rowOff>37171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4800" y="3843866"/>
          <a:ext cx="825500" cy="282705"/>
        </a:xfrm>
        <a:prstGeom prst="rect">
          <a:avLst/>
        </a:prstGeom>
      </xdr:spPr>
    </xdr:pic>
    <xdr:clientData/>
  </xdr:twoCellAnchor>
  <xdr:twoCellAnchor editAs="oneCell">
    <xdr:from>
      <xdr:col>7</xdr:col>
      <xdr:colOff>42333</xdr:colOff>
      <xdr:row>27</xdr:row>
      <xdr:rowOff>177799</xdr:rowOff>
    </xdr:from>
    <xdr:to>
      <xdr:col>8</xdr:col>
      <xdr:colOff>38100</xdr:colOff>
      <xdr:row>29</xdr:row>
      <xdr:rowOff>71037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3266" y="5435599"/>
          <a:ext cx="825500" cy="282705"/>
        </a:xfrm>
        <a:prstGeom prst="rect">
          <a:avLst/>
        </a:prstGeom>
      </xdr:spPr>
    </xdr:pic>
    <xdr:clientData/>
  </xdr:twoCellAnchor>
  <xdr:twoCellAnchor editAs="oneCell">
    <xdr:from>
      <xdr:col>2</xdr:col>
      <xdr:colOff>745065</xdr:colOff>
      <xdr:row>28</xdr:row>
      <xdr:rowOff>8471</xdr:rowOff>
    </xdr:from>
    <xdr:to>
      <xdr:col>4</xdr:col>
      <xdr:colOff>25399</xdr:colOff>
      <xdr:row>30</xdr:row>
      <xdr:rowOff>7793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4532" y="5461004"/>
          <a:ext cx="948267" cy="388789"/>
        </a:xfrm>
        <a:prstGeom prst="rect">
          <a:avLst/>
        </a:prstGeom>
      </xdr:spPr>
    </xdr:pic>
    <xdr:clientData/>
  </xdr:twoCellAnchor>
  <xdr:twoCellAnchor editAs="oneCell">
    <xdr:from>
      <xdr:col>7</xdr:col>
      <xdr:colOff>42333</xdr:colOff>
      <xdr:row>27</xdr:row>
      <xdr:rowOff>177799</xdr:rowOff>
    </xdr:from>
    <xdr:to>
      <xdr:col>8</xdr:col>
      <xdr:colOff>38100</xdr:colOff>
      <xdr:row>29</xdr:row>
      <xdr:rowOff>71037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82733" y="5435599"/>
          <a:ext cx="825500" cy="282705"/>
        </a:xfrm>
        <a:prstGeom prst="rect">
          <a:avLst/>
        </a:prstGeom>
      </xdr:spPr>
    </xdr:pic>
    <xdr:clientData/>
  </xdr:twoCellAnchor>
  <xdr:twoCellAnchor editAs="oneCell">
    <xdr:from>
      <xdr:col>2</xdr:col>
      <xdr:colOff>745065</xdr:colOff>
      <xdr:row>37</xdr:row>
      <xdr:rowOff>8471</xdr:rowOff>
    </xdr:from>
    <xdr:to>
      <xdr:col>4</xdr:col>
      <xdr:colOff>25399</xdr:colOff>
      <xdr:row>39</xdr:row>
      <xdr:rowOff>7793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4532" y="5461004"/>
          <a:ext cx="948267" cy="388789"/>
        </a:xfrm>
        <a:prstGeom prst="rect">
          <a:avLst/>
        </a:prstGeom>
      </xdr:spPr>
    </xdr:pic>
    <xdr:clientData/>
  </xdr:twoCellAnchor>
  <xdr:twoCellAnchor editAs="oneCell">
    <xdr:from>
      <xdr:col>7</xdr:col>
      <xdr:colOff>42333</xdr:colOff>
      <xdr:row>36</xdr:row>
      <xdr:rowOff>177799</xdr:rowOff>
    </xdr:from>
    <xdr:to>
      <xdr:col>8</xdr:col>
      <xdr:colOff>38100</xdr:colOff>
      <xdr:row>38</xdr:row>
      <xdr:rowOff>71037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82733" y="5435599"/>
          <a:ext cx="825500" cy="282705"/>
        </a:xfrm>
        <a:prstGeom prst="rect">
          <a:avLst/>
        </a:prstGeom>
      </xdr:spPr>
    </xdr:pic>
    <xdr:clientData/>
  </xdr:twoCellAnchor>
  <xdr:twoCellAnchor editAs="oneCell">
    <xdr:from>
      <xdr:col>2</xdr:col>
      <xdr:colOff>745065</xdr:colOff>
      <xdr:row>37</xdr:row>
      <xdr:rowOff>8471</xdr:rowOff>
    </xdr:from>
    <xdr:to>
      <xdr:col>4</xdr:col>
      <xdr:colOff>25399</xdr:colOff>
      <xdr:row>39</xdr:row>
      <xdr:rowOff>7793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4532" y="5461004"/>
          <a:ext cx="948267" cy="388789"/>
        </a:xfrm>
        <a:prstGeom prst="rect">
          <a:avLst/>
        </a:prstGeom>
      </xdr:spPr>
    </xdr:pic>
    <xdr:clientData/>
  </xdr:twoCellAnchor>
  <xdr:twoCellAnchor editAs="oneCell">
    <xdr:from>
      <xdr:col>7</xdr:col>
      <xdr:colOff>42333</xdr:colOff>
      <xdr:row>36</xdr:row>
      <xdr:rowOff>177799</xdr:rowOff>
    </xdr:from>
    <xdr:to>
      <xdr:col>8</xdr:col>
      <xdr:colOff>38100</xdr:colOff>
      <xdr:row>38</xdr:row>
      <xdr:rowOff>71037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82733" y="5435599"/>
          <a:ext cx="825500" cy="282705"/>
        </a:xfrm>
        <a:prstGeom prst="rect">
          <a:avLst/>
        </a:prstGeom>
      </xdr:spPr>
    </xdr:pic>
    <xdr:clientData/>
  </xdr:twoCellAnchor>
  <xdr:twoCellAnchor editAs="oneCell">
    <xdr:from>
      <xdr:col>2</xdr:col>
      <xdr:colOff>745065</xdr:colOff>
      <xdr:row>46</xdr:row>
      <xdr:rowOff>8471</xdr:rowOff>
    </xdr:from>
    <xdr:to>
      <xdr:col>4</xdr:col>
      <xdr:colOff>25399</xdr:colOff>
      <xdr:row>48</xdr:row>
      <xdr:rowOff>7793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4532" y="7213604"/>
          <a:ext cx="948267" cy="388789"/>
        </a:xfrm>
        <a:prstGeom prst="rect">
          <a:avLst/>
        </a:prstGeom>
      </xdr:spPr>
    </xdr:pic>
    <xdr:clientData/>
  </xdr:twoCellAnchor>
  <xdr:twoCellAnchor editAs="oneCell">
    <xdr:from>
      <xdr:col>7</xdr:col>
      <xdr:colOff>42333</xdr:colOff>
      <xdr:row>45</xdr:row>
      <xdr:rowOff>177799</xdr:rowOff>
    </xdr:from>
    <xdr:to>
      <xdr:col>8</xdr:col>
      <xdr:colOff>38100</xdr:colOff>
      <xdr:row>47</xdr:row>
      <xdr:rowOff>71037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82733" y="7188199"/>
          <a:ext cx="825500" cy="282705"/>
        </a:xfrm>
        <a:prstGeom prst="rect">
          <a:avLst/>
        </a:prstGeom>
      </xdr:spPr>
    </xdr:pic>
    <xdr:clientData/>
  </xdr:twoCellAnchor>
  <xdr:twoCellAnchor editAs="oneCell">
    <xdr:from>
      <xdr:col>2</xdr:col>
      <xdr:colOff>745065</xdr:colOff>
      <xdr:row>46</xdr:row>
      <xdr:rowOff>8471</xdr:rowOff>
    </xdr:from>
    <xdr:to>
      <xdr:col>4</xdr:col>
      <xdr:colOff>25399</xdr:colOff>
      <xdr:row>48</xdr:row>
      <xdr:rowOff>7793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4532" y="7213604"/>
          <a:ext cx="948267" cy="388789"/>
        </a:xfrm>
        <a:prstGeom prst="rect">
          <a:avLst/>
        </a:prstGeom>
      </xdr:spPr>
    </xdr:pic>
    <xdr:clientData/>
  </xdr:twoCellAnchor>
  <xdr:twoCellAnchor editAs="oneCell">
    <xdr:from>
      <xdr:col>7</xdr:col>
      <xdr:colOff>42333</xdr:colOff>
      <xdr:row>45</xdr:row>
      <xdr:rowOff>177799</xdr:rowOff>
    </xdr:from>
    <xdr:to>
      <xdr:col>8</xdr:col>
      <xdr:colOff>38100</xdr:colOff>
      <xdr:row>47</xdr:row>
      <xdr:rowOff>71037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82733" y="7188199"/>
          <a:ext cx="825500" cy="282705"/>
        </a:xfrm>
        <a:prstGeom prst="rect">
          <a:avLst/>
        </a:prstGeom>
      </xdr:spPr>
    </xdr:pic>
    <xdr:clientData/>
  </xdr:twoCellAnchor>
  <xdr:twoCellAnchor editAs="oneCell">
    <xdr:from>
      <xdr:col>2</xdr:col>
      <xdr:colOff>745065</xdr:colOff>
      <xdr:row>55</xdr:row>
      <xdr:rowOff>8471</xdr:rowOff>
    </xdr:from>
    <xdr:to>
      <xdr:col>4</xdr:col>
      <xdr:colOff>25399</xdr:colOff>
      <xdr:row>57</xdr:row>
      <xdr:rowOff>7793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4532" y="7213604"/>
          <a:ext cx="948267" cy="388789"/>
        </a:xfrm>
        <a:prstGeom prst="rect">
          <a:avLst/>
        </a:prstGeom>
      </xdr:spPr>
    </xdr:pic>
    <xdr:clientData/>
  </xdr:twoCellAnchor>
  <xdr:twoCellAnchor editAs="oneCell">
    <xdr:from>
      <xdr:col>7</xdr:col>
      <xdr:colOff>42333</xdr:colOff>
      <xdr:row>54</xdr:row>
      <xdr:rowOff>177799</xdr:rowOff>
    </xdr:from>
    <xdr:to>
      <xdr:col>8</xdr:col>
      <xdr:colOff>38100</xdr:colOff>
      <xdr:row>56</xdr:row>
      <xdr:rowOff>71037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82733" y="7188199"/>
          <a:ext cx="825500" cy="282705"/>
        </a:xfrm>
        <a:prstGeom prst="rect">
          <a:avLst/>
        </a:prstGeom>
      </xdr:spPr>
    </xdr:pic>
    <xdr:clientData/>
  </xdr:twoCellAnchor>
  <xdr:twoCellAnchor editAs="oneCell">
    <xdr:from>
      <xdr:col>2</xdr:col>
      <xdr:colOff>745065</xdr:colOff>
      <xdr:row>55</xdr:row>
      <xdr:rowOff>8471</xdr:rowOff>
    </xdr:from>
    <xdr:to>
      <xdr:col>4</xdr:col>
      <xdr:colOff>25399</xdr:colOff>
      <xdr:row>57</xdr:row>
      <xdr:rowOff>7793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4532" y="7213604"/>
          <a:ext cx="948267" cy="388789"/>
        </a:xfrm>
        <a:prstGeom prst="rect">
          <a:avLst/>
        </a:prstGeom>
      </xdr:spPr>
    </xdr:pic>
    <xdr:clientData/>
  </xdr:twoCellAnchor>
  <xdr:twoCellAnchor editAs="oneCell">
    <xdr:from>
      <xdr:col>7</xdr:col>
      <xdr:colOff>42333</xdr:colOff>
      <xdr:row>54</xdr:row>
      <xdr:rowOff>177799</xdr:rowOff>
    </xdr:from>
    <xdr:to>
      <xdr:col>8</xdr:col>
      <xdr:colOff>38100</xdr:colOff>
      <xdr:row>56</xdr:row>
      <xdr:rowOff>71037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82733" y="7188199"/>
          <a:ext cx="825500" cy="282705"/>
        </a:xfrm>
        <a:prstGeom prst="rect">
          <a:avLst/>
        </a:prstGeom>
      </xdr:spPr>
    </xdr:pic>
    <xdr:clientData/>
  </xdr:twoCellAnchor>
  <xdr:twoCellAnchor editAs="oneCell">
    <xdr:from>
      <xdr:col>2</xdr:col>
      <xdr:colOff>745065</xdr:colOff>
      <xdr:row>64</xdr:row>
      <xdr:rowOff>8471</xdr:rowOff>
    </xdr:from>
    <xdr:to>
      <xdr:col>4</xdr:col>
      <xdr:colOff>25399</xdr:colOff>
      <xdr:row>66</xdr:row>
      <xdr:rowOff>7793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4532" y="7213604"/>
          <a:ext cx="948267" cy="388789"/>
        </a:xfrm>
        <a:prstGeom prst="rect">
          <a:avLst/>
        </a:prstGeom>
      </xdr:spPr>
    </xdr:pic>
    <xdr:clientData/>
  </xdr:twoCellAnchor>
  <xdr:twoCellAnchor editAs="oneCell">
    <xdr:from>
      <xdr:col>7</xdr:col>
      <xdr:colOff>42333</xdr:colOff>
      <xdr:row>63</xdr:row>
      <xdr:rowOff>177799</xdr:rowOff>
    </xdr:from>
    <xdr:to>
      <xdr:col>8</xdr:col>
      <xdr:colOff>38100</xdr:colOff>
      <xdr:row>65</xdr:row>
      <xdr:rowOff>71037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82733" y="7188199"/>
          <a:ext cx="825500" cy="282705"/>
        </a:xfrm>
        <a:prstGeom prst="rect">
          <a:avLst/>
        </a:prstGeom>
      </xdr:spPr>
    </xdr:pic>
    <xdr:clientData/>
  </xdr:twoCellAnchor>
  <xdr:twoCellAnchor editAs="oneCell">
    <xdr:from>
      <xdr:col>2</xdr:col>
      <xdr:colOff>745065</xdr:colOff>
      <xdr:row>64</xdr:row>
      <xdr:rowOff>8471</xdr:rowOff>
    </xdr:from>
    <xdr:to>
      <xdr:col>4</xdr:col>
      <xdr:colOff>25399</xdr:colOff>
      <xdr:row>66</xdr:row>
      <xdr:rowOff>7793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4532" y="7213604"/>
          <a:ext cx="948267" cy="388789"/>
        </a:xfrm>
        <a:prstGeom prst="rect">
          <a:avLst/>
        </a:prstGeom>
      </xdr:spPr>
    </xdr:pic>
    <xdr:clientData/>
  </xdr:twoCellAnchor>
  <xdr:twoCellAnchor editAs="oneCell">
    <xdr:from>
      <xdr:col>7</xdr:col>
      <xdr:colOff>42333</xdr:colOff>
      <xdr:row>63</xdr:row>
      <xdr:rowOff>177799</xdr:rowOff>
    </xdr:from>
    <xdr:to>
      <xdr:col>8</xdr:col>
      <xdr:colOff>38100</xdr:colOff>
      <xdr:row>65</xdr:row>
      <xdr:rowOff>71037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82733" y="7188199"/>
          <a:ext cx="825500" cy="282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zoomScale="150" zoomScaleNormal="150" zoomScalePageLayoutView="150" workbookViewId="0">
      <selection activeCell="N31" sqref="N31"/>
    </sheetView>
  </sheetViews>
  <sheetFormatPr baseColWidth="10" defaultRowHeight="15" x14ac:dyDescent="0"/>
  <cols>
    <col min="4" max="4" width="11" customWidth="1"/>
    <col min="5" max="5" width="9.83203125" customWidth="1"/>
    <col min="6" max="10" width="10.83203125" customWidth="1"/>
    <col min="11" max="11" width="12.83203125" customWidth="1"/>
    <col min="12" max="12" width="10.83203125" customWidth="1"/>
  </cols>
  <sheetData>
    <row r="1" spans="1:12">
      <c r="A1" s="21" t="s">
        <v>29</v>
      </c>
    </row>
    <row r="2" spans="1:12">
      <c r="A2" t="s">
        <v>0</v>
      </c>
      <c r="B2" s="3">
        <v>0.25</v>
      </c>
    </row>
    <row r="3" spans="1:12">
      <c r="A3" t="s">
        <v>1</v>
      </c>
      <c r="B3" s="3">
        <v>20</v>
      </c>
      <c r="C3" s="7" t="s">
        <v>11</v>
      </c>
      <c r="D3" s="3">
        <f>B3*SQRT(B2)</f>
        <v>10</v>
      </c>
    </row>
    <row r="4" spans="1:12">
      <c r="A4" t="s">
        <v>2</v>
      </c>
      <c r="B4" s="3">
        <v>100</v>
      </c>
    </row>
    <row r="5" spans="1:12">
      <c r="A5" t="s">
        <v>3</v>
      </c>
      <c r="B5" s="3">
        <v>10</v>
      </c>
    </row>
    <row r="6" spans="1:12">
      <c r="A6" t="s">
        <v>4</v>
      </c>
      <c r="B6">
        <v>4</v>
      </c>
      <c r="C6" t="s">
        <v>5</v>
      </c>
    </row>
    <row r="7" spans="1:12">
      <c r="B7">
        <v>4</v>
      </c>
      <c r="C7" t="s">
        <v>6</v>
      </c>
    </row>
    <row r="9" spans="1:12">
      <c r="B9" s="9" t="s">
        <v>7</v>
      </c>
      <c r="C9" s="9" t="s">
        <v>8</v>
      </c>
      <c r="D9" s="9" t="s">
        <v>9</v>
      </c>
      <c r="E9" s="9" t="s">
        <v>10</v>
      </c>
      <c r="L9" s="4"/>
    </row>
    <row r="10" spans="1:12">
      <c r="A10" t="s">
        <v>5</v>
      </c>
      <c r="B10">
        <v>0.55920000000000003</v>
      </c>
      <c r="C10">
        <v>0.05</v>
      </c>
      <c r="D10" s="8">
        <v>1.972</v>
      </c>
      <c r="E10" s="6">
        <f>B10*D10*D$3</f>
        <v>11.027424000000002</v>
      </c>
    </row>
    <row r="11" spans="1:12">
      <c r="A11" t="s">
        <v>6</v>
      </c>
      <c r="B11">
        <v>0.66390000000000005</v>
      </c>
      <c r="C11">
        <v>0.25</v>
      </c>
      <c r="D11" s="1">
        <v>1.238</v>
      </c>
      <c r="E11" s="6">
        <f>B11*D11*D$3</f>
        <v>8.2190820000000002</v>
      </c>
    </row>
    <row r="12" spans="1:12">
      <c r="D12" s="7" t="s">
        <v>12</v>
      </c>
      <c r="E12" s="6">
        <f>B4+0.5*E10+0.5*E11</f>
        <v>109.62325300000001</v>
      </c>
    </row>
    <row r="13" spans="1:12">
      <c r="D13" s="11" t="s">
        <v>36</v>
      </c>
      <c r="E13" s="6">
        <f>E12-B4</f>
        <v>9.6232530000000054</v>
      </c>
    </row>
    <row r="17" spans="1:8">
      <c r="A17" s="21" t="s">
        <v>30</v>
      </c>
      <c r="B17" s="11"/>
      <c r="C17" s="11"/>
      <c r="D17" s="11"/>
      <c r="E17" s="11"/>
      <c r="F17" s="11"/>
    </row>
    <row r="18" spans="1:8">
      <c r="A18" s="11"/>
      <c r="B18" s="11"/>
      <c r="C18" s="11"/>
      <c r="D18" s="11"/>
      <c r="E18" s="11"/>
      <c r="F18" s="11"/>
    </row>
    <row r="19" spans="1:8">
      <c r="A19" s="22">
        <v>1</v>
      </c>
      <c r="B19" s="12" t="s">
        <v>14</v>
      </c>
      <c r="C19" s="12" t="s">
        <v>15</v>
      </c>
      <c r="D19" s="12" t="s">
        <v>16</v>
      </c>
      <c r="G19" s="13" t="s">
        <v>17</v>
      </c>
      <c r="H19" s="13" t="s">
        <v>25</v>
      </c>
    </row>
    <row r="20" spans="1:8">
      <c r="A20" s="11"/>
      <c r="B20" s="12" t="s">
        <v>18</v>
      </c>
      <c r="C20" s="12" t="s">
        <v>19</v>
      </c>
      <c r="D20" s="12" t="s">
        <v>9</v>
      </c>
      <c r="G20" s="12" t="s">
        <v>20</v>
      </c>
      <c r="H20" s="13" t="s">
        <v>26</v>
      </c>
    </row>
    <row r="21" spans="1:8">
      <c r="A21" s="11"/>
      <c r="B21" s="14" t="s">
        <v>21</v>
      </c>
      <c r="C21" s="14" t="s">
        <v>22</v>
      </c>
      <c r="D21" s="15" t="s">
        <v>23</v>
      </c>
      <c r="G21" s="14" t="s">
        <v>24</v>
      </c>
      <c r="H21" s="16"/>
    </row>
    <row r="22" spans="1:8">
      <c r="A22" s="17" t="s">
        <v>5</v>
      </c>
      <c r="B22" s="18">
        <f>NORMSINV(1-C10)</f>
        <v>1.6448536269514715</v>
      </c>
      <c r="C22" s="18">
        <f>1/(((2*PI())^0.5)*1)*EXP(-0.5*B22^2)</f>
        <v>0.10313564037537151</v>
      </c>
      <c r="D22" s="18">
        <f>C22/C10</f>
        <v>2.0627128075074301</v>
      </c>
      <c r="G22" s="18">
        <f>D22*(D22-B22)</f>
        <v>0.86192348346733549</v>
      </c>
      <c r="H22" s="19">
        <f>(1-G22*B10^2)*D$3^2</f>
        <v>73.047252739480101</v>
      </c>
    </row>
    <row r="23" spans="1:8">
      <c r="A23" s="17" t="s">
        <v>6</v>
      </c>
      <c r="B23" s="18">
        <f>NORMSINV(1-C11)</f>
        <v>0.67448975019608193</v>
      </c>
      <c r="C23" s="18">
        <f>1/(((2*PI())^0.5)*1)*EXP(-0.5*B23^2)</f>
        <v>0.31777657268410692</v>
      </c>
      <c r="D23" s="18">
        <f>C23/C11</f>
        <v>1.2711062907364277</v>
      </c>
      <c r="G23" s="18">
        <f>D23*(D23-B23)</f>
        <v>0.75836303783823844</v>
      </c>
      <c r="H23" s="26">
        <f>(1-G23*B11^2)*D$3^2</f>
        <v>66.57414730970666</v>
      </c>
    </row>
    <row r="24" spans="1:8">
      <c r="A24" s="11"/>
      <c r="B24" s="11"/>
      <c r="C24" s="11"/>
      <c r="F24" s="11" t="s">
        <v>27</v>
      </c>
      <c r="G24" s="11"/>
      <c r="H24" s="20">
        <f>0.25*H22+0.25*H23+0.5*D3^2</f>
        <v>84.905350012296694</v>
      </c>
    </row>
    <row r="25" spans="1:8">
      <c r="A25" s="11"/>
      <c r="B25" s="11"/>
      <c r="C25" s="11"/>
      <c r="D25" s="11"/>
      <c r="G25" s="17" t="s">
        <v>28</v>
      </c>
      <c r="H25" s="23">
        <f>H24/(H24+(1-B2)*B3^2)</f>
        <v>0.22058760682225953</v>
      </c>
    </row>
    <row r="26" spans="1:8">
      <c r="A26" s="11"/>
      <c r="B26" s="11"/>
      <c r="C26" s="11"/>
    </row>
    <row r="27" spans="1:8">
      <c r="A27" s="22">
        <v>2</v>
      </c>
      <c r="B27" s="11"/>
      <c r="C27" s="11"/>
      <c r="D27" s="11"/>
      <c r="G27" s="11"/>
      <c r="H27" s="13" t="s">
        <v>25</v>
      </c>
    </row>
    <row r="28" spans="1:8">
      <c r="A28" s="27" t="s">
        <v>37</v>
      </c>
      <c r="B28" s="12" t="s">
        <v>31</v>
      </c>
      <c r="C28" s="12" t="s">
        <v>32</v>
      </c>
      <c r="D28" s="11" t="s">
        <v>34</v>
      </c>
      <c r="E28" s="27">
        <v>3</v>
      </c>
      <c r="G28" s="11"/>
      <c r="H28" s="13" t="s">
        <v>26</v>
      </c>
    </row>
    <row r="29" spans="1:8">
      <c r="A29" s="11"/>
      <c r="B29" s="12" t="s">
        <v>7</v>
      </c>
      <c r="C29" s="12" t="s">
        <v>33</v>
      </c>
      <c r="D29" s="11"/>
      <c r="E29" t="s">
        <v>35</v>
      </c>
      <c r="G29" s="12" t="s">
        <v>13</v>
      </c>
      <c r="H29" s="11"/>
    </row>
    <row r="30" spans="1:8">
      <c r="A30" s="11"/>
      <c r="B30" s="12"/>
      <c r="C30" s="12"/>
      <c r="D30" s="11"/>
      <c r="G30" s="11"/>
      <c r="H30" s="11"/>
    </row>
    <row r="31" spans="1:8">
      <c r="A31" s="11" t="s">
        <v>5</v>
      </c>
      <c r="B31" s="12">
        <f>B10</f>
        <v>0.55920000000000003</v>
      </c>
      <c r="C31" s="19">
        <f>H24</f>
        <v>84.905350012296694</v>
      </c>
      <c r="D31" s="18">
        <f>SQRT(1-((1-B31^2)*D$3^2/C31))</f>
        <v>0.43648120145676023</v>
      </c>
      <c r="E31" s="5">
        <f>D$10*D31*SQRT(C31)</f>
        <v>7.9312197496977213</v>
      </c>
      <c r="G31" s="24">
        <f>G22</f>
        <v>0.86192348346733549</v>
      </c>
      <c r="H31" s="19">
        <f>(1-G31*D31^2)*C31</f>
        <v>70.963036050898197</v>
      </c>
    </row>
    <row r="32" spans="1:8">
      <c r="A32" t="s">
        <v>6</v>
      </c>
      <c r="B32" s="2">
        <f>B11</f>
        <v>0.66390000000000005</v>
      </c>
      <c r="C32" s="10">
        <f>H24</f>
        <v>84.905350012296694</v>
      </c>
      <c r="D32" s="18">
        <f>SQRT(1-((1-B32^2)*D$3^2/C32))</f>
        <v>0.58424389475011762</v>
      </c>
      <c r="E32" s="25">
        <f>D$11*D32*SQRT(C32)</f>
        <v>6.6647268651438729</v>
      </c>
      <c r="G32" s="5">
        <f>G23</f>
        <v>0.75836303783823844</v>
      </c>
      <c r="H32" s="26">
        <f>(1-G32*D32^2)*C32</f>
        <v>62.926721941782951</v>
      </c>
    </row>
    <row r="33" spans="1:8">
      <c r="D33" s="7" t="s">
        <v>12</v>
      </c>
      <c r="E33" s="6">
        <f>E$12+0.5*E31+0.5*E32</f>
        <v>116.92122630742081</v>
      </c>
      <c r="F33" s="11" t="s">
        <v>27</v>
      </c>
      <c r="G33" s="11"/>
      <c r="H33" s="20">
        <f>0.25*H31+0.25*H32+0.5*D$3^2</f>
        <v>83.472439498170289</v>
      </c>
    </row>
    <row r="34" spans="1:8">
      <c r="D34" s="11" t="s">
        <v>36</v>
      </c>
      <c r="E34" s="6">
        <f>E33-E12</f>
        <v>7.2979733074208042</v>
      </c>
      <c r="G34" s="17" t="s">
        <v>28</v>
      </c>
      <c r="H34" s="23">
        <f>H33/(H33+(1-B$2)*B$3^2)</f>
        <v>0.21767519878979091</v>
      </c>
    </row>
    <row r="36" spans="1:8">
      <c r="A36" s="11"/>
      <c r="B36" s="11"/>
      <c r="C36" s="11"/>
      <c r="D36" s="11"/>
      <c r="G36" s="11"/>
      <c r="H36" s="13" t="s">
        <v>25</v>
      </c>
    </row>
    <row r="37" spans="1:8">
      <c r="A37" s="22" t="s">
        <v>38</v>
      </c>
      <c r="B37" s="12" t="s">
        <v>31</v>
      </c>
      <c r="C37" s="12" t="s">
        <v>32</v>
      </c>
      <c r="D37" s="11" t="s">
        <v>34</v>
      </c>
      <c r="E37" s="27"/>
      <c r="G37" s="11"/>
      <c r="H37" s="13" t="s">
        <v>26</v>
      </c>
    </row>
    <row r="38" spans="1:8">
      <c r="A38" s="11"/>
      <c r="B38" s="12" t="s">
        <v>7</v>
      </c>
      <c r="C38" s="12" t="s">
        <v>33</v>
      </c>
      <c r="D38" s="11"/>
      <c r="E38" t="s">
        <v>35</v>
      </c>
      <c r="G38" s="12" t="s">
        <v>13</v>
      </c>
      <c r="H38" s="11"/>
    </row>
    <row r="39" spans="1:8">
      <c r="A39" s="11"/>
      <c r="B39" s="12"/>
      <c r="C39" s="12"/>
      <c r="D39" s="11"/>
      <c r="G39" s="11"/>
      <c r="H39" s="11"/>
    </row>
    <row r="40" spans="1:8">
      <c r="A40" s="11" t="s">
        <v>5</v>
      </c>
      <c r="B40" s="12">
        <f>B31</f>
        <v>0.55920000000000003</v>
      </c>
      <c r="C40" s="19">
        <f>H33</f>
        <v>83.472439498170289</v>
      </c>
      <c r="D40" s="18">
        <f>SQRT(1-((1-B40^2)*D$3^2/C40))</f>
        <v>0.42026184074141681</v>
      </c>
      <c r="E40" s="5">
        <f>D$10*D40*SQRT(C40)</f>
        <v>7.5717875853214904</v>
      </c>
      <c r="G40" s="24">
        <f>G31</f>
        <v>0.86192348346733549</v>
      </c>
      <c r="H40" s="19">
        <f>(1-G40*D40^2)*C40</f>
        <v>70.76518475860459</v>
      </c>
    </row>
    <row r="41" spans="1:8">
      <c r="A41" t="s">
        <v>6</v>
      </c>
      <c r="B41" s="2">
        <f>B32</f>
        <v>0.66390000000000005</v>
      </c>
      <c r="C41" s="10">
        <f>H33</f>
        <v>83.472439498170289</v>
      </c>
      <c r="D41" s="18">
        <f>SQRT(1-((1-B41^2)*D$3^2/C41))</f>
        <v>0.57448603852660662</v>
      </c>
      <c r="E41" s="25">
        <f>D$11*D41*SQRT(C41)</f>
        <v>6.4978798453770832</v>
      </c>
      <c r="G41" s="5">
        <f>G32</f>
        <v>0.75836303783823844</v>
      </c>
      <c r="H41" s="26">
        <f>(1-G41*D41^2)*C41</f>
        <v>62.5804777980998</v>
      </c>
    </row>
    <row r="42" spans="1:8">
      <c r="D42" s="7" t="s">
        <v>12</v>
      </c>
      <c r="E42" s="6">
        <f>E33+0.5*E40+0.5*E41</f>
        <v>123.95606002277009</v>
      </c>
      <c r="F42" s="11" t="s">
        <v>27</v>
      </c>
      <c r="G42" s="11"/>
      <c r="H42" s="20">
        <f>0.25*H40+0.25*H41+0.5*D$3^2</f>
        <v>83.336415639176096</v>
      </c>
    </row>
    <row r="43" spans="1:8">
      <c r="D43" s="11" t="s">
        <v>36</v>
      </c>
      <c r="E43" s="6">
        <f>E42-E33</f>
        <v>7.0348337153492793</v>
      </c>
      <c r="G43" s="17" t="s">
        <v>28</v>
      </c>
      <c r="H43" s="23">
        <f>H42/(H42+(1-B$2)*B$3^2)</f>
        <v>0.21739759709554529</v>
      </c>
    </row>
    <row r="45" spans="1:8">
      <c r="A45" s="11"/>
      <c r="B45" s="11"/>
      <c r="C45" s="11"/>
      <c r="D45" s="11"/>
      <c r="G45" s="11"/>
      <c r="H45" s="13" t="s">
        <v>25</v>
      </c>
    </row>
    <row r="46" spans="1:8">
      <c r="A46" s="22" t="s">
        <v>39</v>
      </c>
      <c r="B46" s="12" t="s">
        <v>31</v>
      </c>
      <c r="C46" s="12" t="s">
        <v>32</v>
      </c>
      <c r="D46" s="11" t="s">
        <v>34</v>
      </c>
      <c r="E46" s="27"/>
      <c r="G46" s="11"/>
      <c r="H46" s="13" t="s">
        <v>26</v>
      </c>
    </row>
    <row r="47" spans="1:8">
      <c r="A47" s="11"/>
      <c r="B47" s="12" t="s">
        <v>7</v>
      </c>
      <c r="C47" s="12" t="s">
        <v>33</v>
      </c>
      <c r="D47" s="11"/>
      <c r="E47" t="s">
        <v>35</v>
      </c>
      <c r="G47" s="12" t="s">
        <v>13</v>
      </c>
      <c r="H47" s="11"/>
    </row>
    <row r="48" spans="1:8">
      <c r="A48" s="11"/>
      <c r="B48" s="12"/>
      <c r="C48" s="12"/>
      <c r="D48" s="11"/>
      <c r="G48" s="11"/>
      <c r="H48" s="11"/>
    </row>
    <row r="49" spans="1:8">
      <c r="A49" s="11" t="s">
        <v>5</v>
      </c>
      <c r="B49" s="12">
        <f>B40</f>
        <v>0.55920000000000003</v>
      </c>
      <c r="C49" s="19">
        <f>H42</f>
        <v>83.336415639176096</v>
      </c>
      <c r="D49" s="18">
        <f>SQRT(1-((1-B49^2)*D$3^2/C49))</f>
        <v>0.41865985312250864</v>
      </c>
      <c r="E49" s="5">
        <f>D$10*D49*SQRT(C49)</f>
        <v>7.5367764880453896</v>
      </c>
      <c r="G49" s="24">
        <f>G40</f>
        <v>0.86192348346733549</v>
      </c>
      <c r="H49" s="19">
        <f>(1-G49*D49^2)*C49</f>
        <v>70.74640305798934</v>
      </c>
    </row>
    <row r="50" spans="1:8">
      <c r="A50" t="s">
        <v>6</v>
      </c>
      <c r="B50" s="2">
        <f>B41</f>
        <v>0.66390000000000005</v>
      </c>
      <c r="C50" s="10">
        <f>H42</f>
        <v>83.336415639176096</v>
      </c>
      <c r="D50" s="18">
        <f>SQRT(1-((1-B50^2)*D$3^2/C50))</f>
        <v>0.5735334976450952</v>
      </c>
      <c r="E50" s="25">
        <f>D$11*D50*SQRT(C50)</f>
        <v>6.4818181348764652</v>
      </c>
      <c r="G50" s="5">
        <f>G41</f>
        <v>0.75836303783823844</v>
      </c>
      <c r="H50" s="26">
        <f>(1-G50*D50^2)*C50</f>
        <v>62.547609406030922</v>
      </c>
    </row>
    <row r="51" spans="1:8">
      <c r="D51" s="7" t="s">
        <v>12</v>
      </c>
      <c r="E51" s="6">
        <f>E42+0.5*E49+0.5*E50</f>
        <v>130.96535733423102</v>
      </c>
      <c r="F51" s="11" t="s">
        <v>27</v>
      </c>
      <c r="G51" s="11"/>
      <c r="H51" s="20">
        <f>0.25*H49+0.25*H50+0.5*D$3^2</f>
        <v>83.323503116005071</v>
      </c>
    </row>
    <row r="52" spans="1:8">
      <c r="D52" s="11" t="s">
        <v>36</v>
      </c>
      <c r="E52" s="6">
        <f>E51-E42</f>
        <v>7.0092973114609265</v>
      </c>
      <c r="G52" s="17" t="s">
        <v>28</v>
      </c>
      <c r="H52" s="23">
        <f>H51/(H51+(1-B$2)*B$3^2)</f>
        <v>0.21737123458038757</v>
      </c>
    </row>
    <row r="54" spans="1:8">
      <c r="A54" s="11"/>
      <c r="B54" s="11"/>
      <c r="C54" s="11"/>
      <c r="D54" s="11"/>
      <c r="G54" s="11"/>
      <c r="H54" s="13" t="s">
        <v>25</v>
      </c>
    </row>
    <row r="55" spans="1:8">
      <c r="A55" s="22" t="s">
        <v>40</v>
      </c>
      <c r="B55" s="12" t="s">
        <v>31</v>
      </c>
      <c r="C55" s="12" t="s">
        <v>32</v>
      </c>
      <c r="D55" s="11" t="s">
        <v>34</v>
      </c>
      <c r="E55" s="27"/>
      <c r="G55" s="11"/>
      <c r="H55" s="13" t="s">
        <v>26</v>
      </c>
    </row>
    <row r="56" spans="1:8">
      <c r="A56" s="11"/>
      <c r="B56" s="12" t="s">
        <v>7</v>
      </c>
      <c r="C56" s="12" t="s">
        <v>33</v>
      </c>
      <c r="D56" s="11"/>
      <c r="E56" t="s">
        <v>35</v>
      </c>
      <c r="G56" s="12" t="s">
        <v>13</v>
      </c>
      <c r="H56" s="11"/>
    </row>
    <row r="57" spans="1:8">
      <c r="A57" s="11"/>
      <c r="B57" s="12"/>
      <c r="C57" s="12"/>
      <c r="D57" s="11"/>
      <c r="G57" s="11"/>
      <c r="H57" s="11"/>
    </row>
    <row r="58" spans="1:8">
      <c r="A58" s="11" t="s">
        <v>5</v>
      </c>
      <c r="B58" s="12">
        <f>B49</f>
        <v>0.55920000000000003</v>
      </c>
      <c r="C58" s="19">
        <f>H51</f>
        <v>83.323503116005071</v>
      </c>
      <c r="D58" s="18">
        <f>SQRT(1-((1-B58^2)*D$3^2/C58))</f>
        <v>0.41850718791716607</v>
      </c>
      <c r="E58" s="5">
        <f>D$10*D58*SQRT(C58)</f>
        <v>7.5334444855754166</v>
      </c>
      <c r="G58" s="24">
        <f>G49</f>
        <v>0.86192348346733549</v>
      </c>
      <c r="H58" s="19">
        <f>(1-G58*D58^2)*C58</f>
        <v>70.744620141770241</v>
      </c>
    </row>
    <row r="59" spans="1:8">
      <c r="A59" t="s">
        <v>6</v>
      </c>
      <c r="B59" s="2">
        <f>B50</f>
        <v>0.66390000000000005</v>
      </c>
      <c r="C59" s="10">
        <f>H51</f>
        <v>83.323503116005071</v>
      </c>
      <c r="D59" s="18">
        <f>SQRT(1-((1-B59^2)*D$3^2/C59))</f>
        <v>0.57344283047606337</v>
      </c>
      <c r="E59" s="25">
        <f>D$11*D59*SQRT(C59)</f>
        <v>6.4802913539786537</v>
      </c>
      <c r="G59" s="5">
        <f>G50</f>
        <v>0.75836303783823844</v>
      </c>
      <c r="H59" s="26">
        <f>(1-G59*D59^2)*C59</f>
        <v>62.544489263158027</v>
      </c>
    </row>
    <row r="60" spans="1:8">
      <c r="D60" s="7" t="s">
        <v>12</v>
      </c>
      <c r="E60" s="6">
        <f>E51+0.5*E58+0.5*E59</f>
        <v>137.97222525400807</v>
      </c>
      <c r="F60" s="11" t="s">
        <v>27</v>
      </c>
      <c r="G60" s="11"/>
      <c r="H60" s="20">
        <f>0.25*H58+0.25*H59+0.5*D$3^2</f>
        <v>83.32227735123206</v>
      </c>
    </row>
    <row r="61" spans="1:8">
      <c r="D61" s="11" t="s">
        <v>36</v>
      </c>
      <c r="E61" s="6">
        <f>E60-E51</f>
        <v>7.0068679197770507</v>
      </c>
      <c r="G61" s="17" t="s">
        <v>28</v>
      </c>
      <c r="H61" s="23">
        <f>H60/(H60+(1-B$2)*B$3^2)</f>
        <v>0.2173687319375002</v>
      </c>
    </row>
    <row r="63" spans="1:8">
      <c r="A63" s="11"/>
      <c r="B63" s="11"/>
      <c r="C63" s="11"/>
      <c r="D63" s="11"/>
      <c r="G63" s="11"/>
      <c r="H63" s="13" t="s">
        <v>25</v>
      </c>
    </row>
    <row r="64" spans="1:8">
      <c r="A64" s="22" t="s">
        <v>41</v>
      </c>
      <c r="B64" s="12" t="s">
        <v>31</v>
      </c>
      <c r="C64" s="12" t="s">
        <v>32</v>
      </c>
      <c r="D64" s="11" t="s">
        <v>34</v>
      </c>
      <c r="E64" s="27"/>
      <c r="G64" s="11"/>
      <c r="H64" s="13" t="s">
        <v>26</v>
      </c>
    </row>
    <row r="65" spans="1:8">
      <c r="A65" s="11"/>
      <c r="B65" s="12" t="s">
        <v>7</v>
      </c>
      <c r="C65" s="12" t="s">
        <v>33</v>
      </c>
      <c r="D65" s="11"/>
      <c r="E65" t="s">
        <v>35</v>
      </c>
      <c r="G65" s="12" t="s">
        <v>13</v>
      </c>
      <c r="H65" s="11"/>
    </row>
    <row r="66" spans="1:8">
      <c r="A66" s="11"/>
      <c r="B66" s="12"/>
      <c r="C66" s="12"/>
      <c r="D66" s="11"/>
      <c r="G66" s="11"/>
      <c r="H66" s="11"/>
    </row>
    <row r="67" spans="1:8">
      <c r="A67" s="11" t="s">
        <v>5</v>
      </c>
      <c r="B67" s="12">
        <f>B58</f>
        <v>0.55920000000000003</v>
      </c>
      <c r="C67" s="19">
        <f>H60</f>
        <v>83.32227735123206</v>
      </c>
      <c r="D67" s="18">
        <f>SQRT(1-((1-B67^2)*D$3^2/C67))</f>
        <v>0.41849269030420522</v>
      </c>
      <c r="E67" s="5">
        <f>D$10*D67*SQRT(C67)</f>
        <v>7.5331281074205574</v>
      </c>
      <c r="G67" s="24">
        <f>G58</f>
        <v>0.86192348346733549</v>
      </c>
      <c r="H67" s="19">
        <f>(1-G67*D67^2)*C67</f>
        <v>70.744450892440284</v>
      </c>
    </row>
    <row r="68" spans="1:8">
      <c r="A68" t="s">
        <v>6</v>
      </c>
      <c r="B68" s="2">
        <f>B59</f>
        <v>0.66390000000000005</v>
      </c>
      <c r="C68" s="10">
        <f>H60</f>
        <v>83.32227735123206</v>
      </c>
      <c r="D68" s="18">
        <f>SQRT(1-((1-B68^2)*D$3^2/C68))</f>
        <v>0.57343422138393274</v>
      </c>
      <c r="E68" s="25">
        <f>D$11*D68*SQRT(C68)</f>
        <v>6.4801464004623943</v>
      </c>
      <c r="G68" s="5">
        <f>G59</f>
        <v>0.75836303783823844</v>
      </c>
      <c r="H68" s="26">
        <f>(1-G68*D68^2)*C68</f>
        <v>62.544193073081964</v>
      </c>
    </row>
    <row r="69" spans="1:8">
      <c r="D69" s="7" t="s">
        <v>12</v>
      </c>
      <c r="E69" s="6">
        <f>E60+0.5*E67+0.5*E68</f>
        <v>144.97886250794954</v>
      </c>
      <c r="F69" s="11" t="s">
        <v>27</v>
      </c>
      <c r="G69" s="11"/>
      <c r="H69" s="20">
        <f>0.25*H67+0.25*H68+0.5*D$3^2</f>
        <v>83.322160991380571</v>
      </c>
    </row>
    <row r="70" spans="1:8">
      <c r="D70" s="11" t="s">
        <v>36</v>
      </c>
      <c r="E70" s="6">
        <f>E69-E60</f>
        <v>7.0066372539414772</v>
      </c>
      <c r="G70" s="17" t="s">
        <v>28</v>
      </c>
      <c r="H70" s="23">
        <f>H69/(H69+(1-B$2)*B$3^2)</f>
        <v>0.21736849436485925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Dekkers</dc:creator>
  <cp:lastModifiedBy>Jack Dekkers</cp:lastModifiedBy>
  <dcterms:created xsi:type="dcterms:W3CDTF">2015-05-18T16:46:09Z</dcterms:created>
  <dcterms:modified xsi:type="dcterms:W3CDTF">2015-05-19T01:12:31Z</dcterms:modified>
</cp:coreProperties>
</file>