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ocumentos\Semestre 8\Poyecto intermedio\"/>
    </mc:Choice>
  </mc:AlternateContent>
  <xr:revisionPtr revIDLastSave="0" documentId="13_ncr:1_{B2ABA31F-A453-48A6-BF99-8158B61E7B6C}" xr6:coauthVersionLast="46" xr6:coauthVersionMax="46" xr10:uidLastSave="{00000000-0000-0000-0000-000000000000}"/>
  <bookViews>
    <workbookView xWindow="-120" yWindow="-120" windowWidth="20730" windowHeight="11160" activeTab="3" xr2:uid="{AAB4FEB5-7E17-4A90-8D21-E5210455EF2C}"/>
  </bookViews>
  <sheets>
    <sheet name="BG" sheetId="1" r:id="rId1"/>
    <sheet name="ER" sheetId="2" r:id="rId2"/>
    <sheet name="KPIS" sheetId="4" r:id="rId3"/>
    <sheet name="Proyec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C21" i="3"/>
  <c r="C18" i="3"/>
  <c r="C4" i="3"/>
  <c r="C6" i="3" s="1"/>
  <c r="C9" i="3" s="1"/>
  <c r="B21" i="3"/>
  <c r="B22" i="3" s="1"/>
  <c r="B18" i="3"/>
  <c r="B4" i="3"/>
  <c r="B6" i="3" s="1"/>
  <c r="B9" i="3" s="1"/>
  <c r="G4" i="4"/>
  <c r="G5" i="4"/>
  <c r="G6" i="4"/>
  <c r="G7" i="4"/>
  <c r="G3" i="4"/>
  <c r="C7" i="4"/>
  <c r="D7" i="4"/>
  <c r="E7" i="4"/>
  <c r="B7" i="4"/>
  <c r="C6" i="4"/>
  <c r="D6" i="4"/>
  <c r="E6" i="4"/>
  <c r="B6" i="4"/>
  <c r="C5" i="4"/>
  <c r="D5" i="4"/>
  <c r="E5" i="4"/>
  <c r="B5" i="4"/>
  <c r="C4" i="4"/>
  <c r="D4" i="4"/>
  <c r="E4" i="4"/>
  <c r="B4" i="4"/>
  <c r="C3" i="4"/>
  <c r="D3" i="4"/>
  <c r="E3" i="4"/>
  <c r="B3" i="4"/>
  <c r="C2" i="4"/>
  <c r="D2" i="4"/>
  <c r="E2" i="4"/>
  <c r="B2" i="4"/>
  <c r="E9" i="2"/>
  <c r="E2" i="2"/>
  <c r="B21" i="1"/>
  <c r="B14" i="1"/>
  <c r="B17" i="1"/>
  <c r="E6" i="1"/>
  <c r="B12" i="2" l="1"/>
  <c r="B27" i="2" s="1"/>
  <c r="D11" i="2"/>
  <c r="D12" i="2"/>
  <c r="C2" i="2"/>
  <c r="D2" i="2"/>
  <c r="D9" i="2" s="1"/>
  <c r="E11" i="2"/>
  <c r="C12" i="2"/>
  <c r="E12" i="2"/>
  <c r="B2" i="2"/>
  <c r="B9" i="2" s="1"/>
  <c r="B11" i="2" s="1"/>
  <c r="C9" i="2"/>
  <c r="C11" i="2" s="1"/>
  <c r="E27" i="2" l="1"/>
  <c r="E29" i="2" s="1"/>
  <c r="C27" i="2"/>
  <c r="C29" i="2" s="1"/>
  <c r="D27" i="2"/>
  <c r="D29" i="2" s="1"/>
  <c r="B29" i="2"/>
  <c r="C21" i="1"/>
  <c r="D21" i="1"/>
  <c r="E21" i="1"/>
  <c r="E22" i="1" s="1"/>
  <c r="C16" i="1"/>
  <c r="C17" i="1" s="1"/>
  <c r="D16" i="1"/>
  <c r="E16" i="1"/>
  <c r="C14" i="1"/>
  <c r="D14" i="1"/>
  <c r="E14" i="1"/>
  <c r="E17" i="1" s="1"/>
  <c r="B22" i="1"/>
  <c r="B16" i="1"/>
  <c r="C10" i="1"/>
  <c r="C9" i="1"/>
  <c r="D9" i="1"/>
  <c r="D10" i="1" s="1"/>
  <c r="E9" i="1"/>
  <c r="E10" i="1" s="1"/>
  <c r="B9" i="1"/>
  <c r="B10" i="1" s="1"/>
  <c r="D6" i="1"/>
  <c r="C6" i="1"/>
  <c r="B6" i="1"/>
  <c r="C22" i="1" l="1"/>
  <c r="D17" i="1"/>
  <c r="D22" i="1" s="1"/>
</calcChain>
</file>

<file path=xl/sharedStrings.xml><?xml version="1.0" encoding="utf-8"?>
<sst xmlns="http://schemas.openxmlformats.org/spreadsheetml/2006/main" count="96" uniqueCount="88">
  <si>
    <t>BG</t>
  </si>
  <si>
    <t>Año2016</t>
  </si>
  <si>
    <t>Año2017</t>
  </si>
  <si>
    <t>Año2018</t>
  </si>
  <si>
    <t>Año2019</t>
  </si>
  <si>
    <t>Efectivo y equivalentes al ef</t>
  </si>
  <si>
    <t>Otros activos no financieros</t>
  </si>
  <si>
    <t>Cuentas por cobrar</t>
  </si>
  <si>
    <t>Inventarios</t>
  </si>
  <si>
    <t>T. Activo C</t>
  </si>
  <si>
    <t>Activos Fijos</t>
  </si>
  <si>
    <t>Propiedades planta y equipo</t>
  </si>
  <si>
    <t>T. Activos F</t>
  </si>
  <si>
    <t>T.Activos</t>
  </si>
  <si>
    <t>Otros Pasivos</t>
  </si>
  <si>
    <t>Total Pasivo Corriente:</t>
  </si>
  <si>
    <t>Total Pasivo a Largo Plazo:</t>
  </si>
  <si>
    <t>T. pasivos</t>
  </si>
  <si>
    <t>Patrimonio</t>
  </si>
  <si>
    <t>Cuentas por pagar</t>
  </si>
  <si>
    <t>Pasivos por imp</t>
  </si>
  <si>
    <t>Otros pasivos no financieros</t>
  </si>
  <si>
    <t>Capital social</t>
  </si>
  <si>
    <t>Excedentes del ejercicio</t>
  </si>
  <si>
    <t>Excedentes acumulados</t>
  </si>
  <si>
    <t>Total pasivo mas patrimonio</t>
  </si>
  <si>
    <t>ER</t>
  </si>
  <si>
    <t>Ingresos de actividades ordinarias</t>
  </si>
  <si>
    <t>Otros ingresos ordinarios</t>
  </si>
  <si>
    <t>Total ingresos</t>
  </si>
  <si>
    <t>Costos de venta</t>
  </si>
  <si>
    <t>Utilidad bruta</t>
  </si>
  <si>
    <t>Gastos de Administración</t>
  </si>
  <si>
    <t>Gastos de ventas</t>
  </si>
  <si>
    <t>Otros Gastos</t>
  </si>
  <si>
    <t>Utilidad operacional</t>
  </si>
  <si>
    <t>Ebitda</t>
  </si>
  <si>
    <t>Excedentes del Año</t>
  </si>
  <si>
    <t>Cuota de sostenimiento</t>
  </si>
  <si>
    <t xml:space="preserve">Patrocinios </t>
  </si>
  <si>
    <t>Eventos</t>
  </si>
  <si>
    <t>Traducciones</t>
  </si>
  <si>
    <t>otros</t>
  </si>
  <si>
    <t>Gastos del personal</t>
  </si>
  <si>
    <t>Honorarios</t>
  </si>
  <si>
    <t>Impuestos</t>
  </si>
  <si>
    <t>Arrendamientos</t>
  </si>
  <si>
    <t>Servicios</t>
  </si>
  <si>
    <t>Gastos Legales</t>
  </si>
  <si>
    <t>Mantenimiento y reparaciones</t>
  </si>
  <si>
    <t>Gastos de Viaje</t>
  </si>
  <si>
    <t>Depreciaciones</t>
  </si>
  <si>
    <t>Amortizaciones</t>
  </si>
  <si>
    <t>Diversos</t>
  </si>
  <si>
    <t>Provisiones</t>
  </si>
  <si>
    <t>Proyecto</t>
  </si>
  <si>
    <t xml:space="preserve">Presupuesto 1 </t>
  </si>
  <si>
    <t>Presupuesto 2</t>
  </si>
  <si>
    <t>Renovaciones</t>
  </si>
  <si>
    <t xml:space="preserve">Desafiliaciones </t>
  </si>
  <si>
    <t xml:space="preserve">Total Renovaciones </t>
  </si>
  <si>
    <t xml:space="preserve">Nuevos Afiliados </t>
  </si>
  <si>
    <t>Afiliaciones</t>
  </si>
  <si>
    <t>Eventos y proyectos</t>
  </si>
  <si>
    <t>Real Ingresos</t>
  </si>
  <si>
    <t>"</t>
  </si>
  <si>
    <t>KPIS</t>
  </si>
  <si>
    <t>Ratio de disponibilidad</t>
  </si>
  <si>
    <t>Ratio de solvencia</t>
  </si>
  <si>
    <t xml:space="preserve">Capital neto </t>
  </si>
  <si>
    <t>Ratio de endeudamiento</t>
  </si>
  <si>
    <t>Razón corriente</t>
  </si>
  <si>
    <t>Rentabilidad de los activos</t>
  </si>
  <si>
    <t>Realizado</t>
  </si>
  <si>
    <t>PAEF</t>
  </si>
  <si>
    <t>Total Gastos personal</t>
  </si>
  <si>
    <t>Total Honorarios</t>
  </si>
  <si>
    <t>Total impuestos</t>
  </si>
  <si>
    <t>Total arrendamientos</t>
  </si>
  <si>
    <t>Total servicios</t>
  </si>
  <si>
    <t>Total legales y bancarios</t>
  </si>
  <si>
    <t>Total compra mant y repara</t>
  </si>
  <si>
    <t>Total diversos</t>
  </si>
  <si>
    <t>Total gasto fijo</t>
  </si>
  <si>
    <t>Gastos viajes</t>
  </si>
  <si>
    <t>costo eventos</t>
  </si>
  <si>
    <t>Total Gatos variable</t>
  </si>
  <si>
    <t>Excedentes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</si>
</sst>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41" fontId="0" fillId="0" borderId="0" xfId="1" applyFont="1"/>
    <xf numFmtId="4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3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534E-6B68-4385-93F1-46C99B0E4A18}">
  <dimension ref="A1:E22"/>
  <sheetViews>
    <sheetView workbookViewId="0">
      <selection activeCell="E12" sqref="E12"/>
    </sheetView>
  </sheetViews>
  <sheetFormatPr baseColWidth="10" defaultRowHeight="15" x14ac:dyDescent="0.25"/>
  <cols>
    <col min="1" max="1" width="30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24420</v>
      </c>
      <c r="C2" s="1">
        <v>22974</v>
      </c>
      <c r="D2" s="1">
        <v>56817</v>
      </c>
      <c r="E2" s="1">
        <v>42847</v>
      </c>
    </row>
    <row r="3" spans="1:5" x14ac:dyDescent="0.25">
      <c r="A3" s="1" t="s">
        <v>6</v>
      </c>
      <c r="B3" s="1">
        <v>9394</v>
      </c>
      <c r="C3" s="1">
        <v>4344</v>
      </c>
      <c r="D3" s="1">
        <v>4717</v>
      </c>
      <c r="E3" s="1">
        <v>3012</v>
      </c>
    </row>
    <row r="4" spans="1:5" x14ac:dyDescent="0.25">
      <c r="A4" s="1" t="s">
        <v>7</v>
      </c>
      <c r="B4" s="1">
        <v>38682</v>
      </c>
      <c r="C4" s="1">
        <v>46523</v>
      </c>
      <c r="D4" s="1">
        <v>17294</v>
      </c>
      <c r="E4" s="1">
        <v>89963</v>
      </c>
    </row>
    <row r="5" spans="1:5" x14ac:dyDescent="0.25">
      <c r="A5" s="1" t="s">
        <v>8</v>
      </c>
      <c r="B5" s="1">
        <v>2742</v>
      </c>
      <c r="C5" s="1">
        <v>1025</v>
      </c>
      <c r="D5" s="1">
        <v>0</v>
      </c>
      <c r="E5" s="1">
        <v>0</v>
      </c>
    </row>
    <row r="6" spans="1:5" x14ac:dyDescent="0.25">
      <c r="A6" s="1" t="s">
        <v>9</v>
      </c>
      <c r="B6" s="1">
        <f>+SUM(B2:B5)</f>
        <v>75238</v>
      </c>
      <c r="C6" s="1">
        <f t="shared" ref="C6:D6" si="0">+SUM(C2:C5)</f>
        <v>74866</v>
      </c>
      <c r="D6" s="1">
        <f t="shared" si="0"/>
        <v>78828</v>
      </c>
      <c r="E6" s="1">
        <f>+SUM(E2:E5)</f>
        <v>135822</v>
      </c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>
        <v>353</v>
      </c>
      <c r="C8" s="1">
        <v>269</v>
      </c>
      <c r="D8" s="1">
        <v>2483</v>
      </c>
      <c r="E8" s="1">
        <v>2399</v>
      </c>
    </row>
    <row r="9" spans="1:5" x14ac:dyDescent="0.25">
      <c r="A9" s="1" t="s">
        <v>12</v>
      </c>
      <c r="B9" s="1">
        <f>+B8</f>
        <v>353</v>
      </c>
      <c r="C9" s="1">
        <f t="shared" ref="C9:E9" si="1">+C8</f>
        <v>269</v>
      </c>
      <c r="D9" s="1">
        <f t="shared" si="1"/>
        <v>2483</v>
      </c>
      <c r="E9" s="1">
        <f t="shared" si="1"/>
        <v>2399</v>
      </c>
    </row>
    <row r="10" spans="1:5" x14ac:dyDescent="0.25">
      <c r="A10" s="1" t="s">
        <v>13</v>
      </c>
      <c r="B10" s="1">
        <f>+B9+B6</f>
        <v>75591</v>
      </c>
      <c r="C10" s="1">
        <f t="shared" ref="C10:E10" si="2">+C9+C6</f>
        <v>75135</v>
      </c>
      <c r="D10" s="1">
        <f t="shared" si="2"/>
        <v>81311</v>
      </c>
      <c r="E10" s="1">
        <f t="shared" si="2"/>
        <v>138221</v>
      </c>
    </row>
    <row r="11" spans="1:5" x14ac:dyDescent="0.25">
      <c r="A11" s="1" t="s">
        <v>19</v>
      </c>
      <c r="B11" s="1">
        <v>35902</v>
      </c>
      <c r="C11" s="1">
        <v>35609</v>
      </c>
      <c r="D11" s="1">
        <v>26015</v>
      </c>
      <c r="E11" s="1">
        <v>65266</v>
      </c>
    </row>
    <row r="12" spans="1:5" x14ac:dyDescent="0.25">
      <c r="A12" s="1" t="s">
        <v>20</v>
      </c>
      <c r="B12" s="1">
        <v>1382</v>
      </c>
      <c r="C12" s="1">
        <v>1815</v>
      </c>
      <c r="D12" s="1">
        <v>4365</v>
      </c>
      <c r="E12" s="1">
        <v>18629</v>
      </c>
    </row>
    <row r="13" spans="1:5" x14ac:dyDescent="0.25">
      <c r="A13" s="1" t="s">
        <v>21</v>
      </c>
      <c r="B13" s="1">
        <v>2159</v>
      </c>
      <c r="C13" s="1">
        <v>0</v>
      </c>
      <c r="D13" s="1">
        <v>10565</v>
      </c>
      <c r="E13" s="1">
        <v>1365</v>
      </c>
    </row>
    <row r="14" spans="1:5" x14ac:dyDescent="0.25">
      <c r="A14" s="1" t="s">
        <v>15</v>
      </c>
      <c r="B14" s="1">
        <f>+SUM(B11:B13)</f>
        <v>39443</v>
      </c>
      <c r="C14" s="1">
        <f t="shared" ref="C14:E14" si="3">+SUM(C11:C13)</f>
        <v>37424</v>
      </c>
      <c r="D14" s="1">
        <f t="shared" si="3"/>
        <v>40945</v>
      </c>
      <c r="E14" s="1">
        <f t="shared" si="3"/>
        <v>85260</v>
      </c>
    </row>
    <row r="15" spans="1:5" x14ac:dyDescent="0.25">
      <c r="A15" s="1" t="s">
        <v>14</v>
      </c>
      <c r="B15" s="1">
        <v>5778</v>
      </c>
      <c r="C15" s="1">
        <v>5976</v>
      </c>
      <c r="D15" s="1">
        <v>6067</v>
      </c>
      <c r="E15" s="1">
        <v>5653</v>
      </c>
    </row>
    <row r="16" spans="1:5" x14ac:dyDescent="0.25">
      <c r="A16" s="1" t="s">
        <v>16</v>
      </c>
      <c r="B16" s="1">
        <f>+B15</f>
        <v>5778</v>
      </c>
      <c r="C16" s="1">
        <f t="shared" ref="C16:E16" si="4">+C15</f>
        <v>5976</v>
      </c>
      <c r="D16" s="1">
        <f t="shared" si="4"/>
        <v>6067</v>
      </c>
      <c r="E16" s="1">
        <f t="shared" si="4"/>
        <v>5653</v>
      </c>
    </row>
    <row r="17" spans="1:5" x14ac:dyDescent="0.25">
      <c r="A17" s="1" t="s">
        <v>17</v>
      </c>
      <c r="B17" s="1">
        <f>+B16+B14</f>
        <v>45221</v>
      </c>
      <c r="C17" s="1">
        <f t="shared" ref="C17:E17" si="5">+C16+C14</f>
        <v>43400</v>
      </c>
      <c r="D17" s="1">
        <f t="shared" si="5"/>
        <v>47012</v>
      </c>
      <c r="E17" s="1">
        <f t="shared" si="5"/>
        <v>90913</v>
      </c>
    </row>
    <row r="18" spans="1:5" x14ac:dyDescent="0.25">
      <c r="A18" s="3" t="s">
        <v>22</v>
      </c>
      <c r="B18" s="1">
        <v>75836</v>
      </c>
      <c r="C18" s="1">
        <v>75836</v>
      </c>
      <c r="D18" s="1">
        <v>75836</v>
      </c>
      <c r="E18" s="1">
        <v>75836</v>
      </c>
    </row>
    <row r="19" spans="1:5" x14ac:dyDescent="0.25">
      <c r="A19" s="1" t="s">
        <v>23</v>
      </c>
      <c r="B19" s="1">
        <v>-15851</v>
      </c>
      <c r="C19" s="1">
        <v>1365</v>
      </c>
      <c r="D19" s="1">
        <v>2564</v>
      </c>
      <c r="E19" s="1">
        <v>13009</v>
      </c>
    </row>
    <row r="20" spans="1:5" x14ac:dyDescent="0.25">
      <c r="A20" s="3" t="s">
        <v>24</v>
      </c>
      <c r="B20" s="1">
        <v>-29615</v>
      </c>
      <c r="C20" s="1">
        <v>-45466</v>
      </c>
      <c r="D20" s="1">
        <v>-44101</v>
      </c>
      <c r="E20" s="1">
        <v>-41537</v>
      </c>
    </row>
    <row r="21" spans="1:5" x14ac:dyDescent="0.25">
      <c r="A21" s="1" t="s">
        <v>18</v>
      </c>
      <c r="B21" s="1">
        <f>+SUM(B18:B20)</f>
        <v>30370</v>
      </c>
      <c r="C21" s="1">
        <f t="shared" ref="C21:E21" si="6">+SUM(C18:C20)</f>
        <v>31735</v>
      </c>
      <c r="D21" s="1">
        <f t="shared" si="6"/>
        <v>34299</v>
      </c>
      <c r="E21" s="1">
        <f t="shared" si="6"/>
        <v>47308</v>
      </c>
    </row>
    <row r="22" spans="1:5" x14ac:dyDescent="0.25">
      <c r="A22" s="3" t="s">
        <v>25</v>
      </c>
      <c r="B22" s="1">
        <f>+B21+B17</f>
        <v>75591</v>
      </c>
      <c r="C22" s="1">
        <f t="shared" ref="C22:E22" si="7">+C21+C17</f>
        <v>75135</v>
      </c>
      <c r="D22" s="1">
        <f t="shared" si="7"/>
        <v>81311</v>
      </c>
      <c r="E22" s="1">
        <f t="shared" si="7"/>
        <v>138221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107-CC09-41B2-9A4C-4C2D81D9560E}">
  <dimension ref="A1:E29"/>
  <sheetViews>
    <sheetView workbookViewId="0">
      <selection activeCell="B3" sqref="B3"/>
    </sheetView>
  </sheetViews>
  <sheetFormatPr baseColWidth="10" defaultRowHeight="15" x14ac:dyDescent="0.25"/>
  <cols>
    <col min="1" max="1" width="32" customWidth="1"/>
  </cols>
  <sheetData>
    <row r="1" spans="1:5" x14ac:dyDescent="0.25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27</v>
      </c>
      <c r="B2">
        <f>+SUM(B3:B7)</f>
        <v>446318</v>
      </c>
      <c r="C2">
        <f t="shared" ref="C2:E2" si="0">+SUM(C3:C7)</f>
        <v>396851</v>
      </c>
      <c r="D2">
        <f t="shared" si="0"/>
        <v>463296</v>
      </c>
      <c r="E2">
        <f>+SUM(E3:E7)</f>
        <v>645378</v>
      </c>
    </row>
    <row r="3" spans="1:5" x14ac:dyDescent="0.25">
      <c r="A3" t="s">
        <v>38</v>
      </c>
      <c r="B3">
        <v>310631</v>
      </c>
      <c r="C3">
        <v>298771</v>
      </c>
      <c r="D3">
        <v>231708</v>
      </c>
      <c r="E3">
        <v>330983</v>
      </c>
    </row>
    <row r="4" spans="1:5" x14ac:dyDescent="0.25">
      <c r="A4" t="s">
        <v>39</v>
      </c>
      <c r="B4">
        <v>118111</v>
      </c>
      <c r="C4">
        <v>26348</v>
      </c>
      <c r="D4">
        <v>71134</v>
      </c>
      <c r="E4">
        <v>164862</v>
      </c>
    </row>
    <row r="5" spans="1:5" x14ac:dyDescent="0.25">
      <c r="A5" t="s">
        <v>40</v>
      </c>
      <c r="B5">
        <v>10281</v>
      </c>
      <c r="C5">
        <v>60074</v>
      </c>
      <c r="D5">
        <v>144830</v>
      </c>
      <c r="E5">
        <v>141614</v>
      </c>
    </row>
    <row r="6" spans="1:5" x14ac:dyDescent="0.25">
      <c r="A6" t="s">
        <v>41</v>
      </c>
      <c r="B6">
        <v>7210</v>
      </c>
      <c r="C6">
        <v>7858</v>
      </c>
      <c r="D6">
        <v>12824</v>
      </c>
      <c r="E6">
        <v>6719</v>
      </c>
    </row>
    <row r="7" spans="1:5" x14ac:dyDescent="0.25">
      <c r="A7" t="s">
        <v>42</v>
      </c>
      <c r="B7">
        <v>85</v>
      </c>
      <c r="C7">
        <v>3800</v>
      </c>
      <c r="D7">
        <v>2800</v>
      </c>
      <c r="E7">
        <v>1200</v>
      </c>
    </row>
    <row r="8" spans="1:5" x14ac:dyDescent="0.25">
      <c r="A8" t="s">
        <v>28</v>
      </c>
      <c r="B8">
        <v>3334</v>
      </c>
      <c r="C8">
        <v>8231</v>
      </c>
      <c r="D8">
        <v>681</v>
      </c>
      <c r="E8">
        <v>1491</v>
      </c>
    </row>
    <row r="9" spans="1:5" x14ac:dyDescent="0.25">
      <c r="A9" t="s">
        <v>29</v>
      </c>
      <c r="B9">
        <f>+B2+B8</f>
        <v>449652</v>
      </c>
      <c r="C9">
        <f t="shared" ref="C9:E9" si="1">+C2+C8</f>
        <v>405082</v>
      </c>
      <c r="D9">
        <f t="shared" si="1"/>
        <v>463977</v>
      </c>
      <c r="E9">
        <f>+E2+E8</f>
        <v>646869</v>
      </c>
    </row>
    <row r="10" spans="1:5" x14ac:dyDescent="0.25">
      <c r="A10" t="s">
        <v>30</v>
      </c>
      <c r="B10">
        <v>2200</v>
      </c>
      <c r="C10">
        <v>0</v>
      </c>
      <c r="D10">
        <v>0</v>
      </c>
      <c r="E10">
        <v>0</v>
      </c>
    </row>
    <row r="11" spans="1:5" x14ac:dyDescent="0.25">
      <c r="A11" t="s">
        <v>31</v>
      </c>
      <c r="B11">
        <f>+B9-B10</f>
        <v>447452</v>
      </c>
      <c r="C11">
        <f t="shared" ref="C11:E11" si="2">+C9-C10</f>
        <v>405082</v>
      </c>
      <c r="D11">
        <f>+D9-D10</f>
        <v>463977</v>
      </c>
      <c r="E11">
        <f>+E9-E10</f>
        <v>646869</v>
      </c>
    </row>
    <row r="12" spans="1:5" x14ac:dyDescent="0.25">
      <c r="A12" t="s">
        <v>32</v>
      </c>
      <c r="B12">
        <f>+SUM(B13:B24)</f>
        <v>427351</v>
      </c>
      <c r="C12">
        <f>+SUM(C13:C24)</f>
        <v>395520</v>
      </c>
      <c r="D12">
        <f>+SUM(D13:D24)+137</f>
        <v>450816</v>
      </c>
      <c r="E12">
        <f t="shared" ref="C12:E12" si="3">+SUM(E13:E24)</f>
        <v>625397</v>
      </c>
    </row>
    <row r="13" spans="1:5" x14ac:dyDescent="0.25">
      <c r="A13" t="s">
        <v>43</v>
      </c>
      <c r="B13">
        <v>189532</v>
      </c>
      <c r="C13">
        <v>220914</v>
      </c>
      <c r="D13">
        <v>212349</v>
      </c>
      <c r="E13">
        <v>217310</v>
      </c>
    </row>
    <row r="14" spans="1:5" x14ac:dyDescent="0.25">
      <c r="A14" t="s">
        <v>44</v>
      </c>
      <c r="B14">
        <v>27782</v>
      </c>
      <c r="C14">
        <v>24311</v>
      </c>
      <c r="D14">
        <v>30347</v>
      </c>
      <c r="E14">
        <v>22170</v>
      </c>
    </row>
    <row r="15" spans="1:5" x14ac:dyDescent="0.25">
      <c r="A15" t="s">
        <v>45</v>
      </c>
      <c r="B15">
        <v>9029</v>
      </c>
      <c r="C15">
        <v>12563</v>
      </c>
      <c r="D15">
        <v>8045</v>
      </c>
      <c r="E15">
        <v>15413</v>
      </c>
    </row>
    <row r="16" spans="1:5" x14ac:dyDescent="0.25">
      <c r="A16" t="s">
        <v>46</v>
      </c>
      <c r="B16">
        <v>58700</v>
      </c>
      <c r="C16">
        <v>76664</v>
      </c>
      <c r="D16">
        <v>73885</v>
      </c>
      <c r="E16">
        <v>195017</v>
      </c>
    </row>
    <row r="17" spans="1:5" x14ac:dyDescent="0.25">
      <c r="A17" t="s">
        <v>47</v>
      </c>
      <c r="B17">
        <v>58485</v>
      </c>
      <c r="C17">
        <v>20779</v>
      </c>
      <c r="D17">
        <v>34221</v>
      </c>
      <c r="E17">
        <v>25243</v>
      </c>
    </row>
    <row r="18" spans="1:5" x14ac:dyDescent="0.25">
      <c r="A18" t="s">
        <v>48</v>
      </c>
      <c r="B18">
        <v>3297</v>
      </c>
      <c r="C18">
        <v>866</v>
      </c>
      <c r="D18">
        <v>1249</v>
      </c>
      <c r="E18">
        <v>980</v>
      </c>
    </row>
    <row r="19" spans="1:5" x14ac:dyDescent="0.25">
      <c r="A19" t="s">
        <v>49</v>
      </c>
      <c r="B19">
        <v>3722</v>
      </c>
      <c r="C19">
        <v>4169</v>
      </c>
      <c r="D19">
        <v>6778</v>
      </c>
      <c r="E19">
        <v>5136</v>
      </c>
    </row>
    <row r="20" spans="1:5" x14ac:dyDescent="0.25">
      <c r="A20" t="s">
        <v>50</v>
      </c>
      <c r="B20">
        <v>3891</v>
      </c>
      <c r="C20">
        <v>8052</v>
      </c>
      <c r="D20">
        <v>9522</v>
      </c>
      <c r="E20">
        <v>23122</v>
      </c>
    </row>
    <row r="21" spans="1:5" x14ac:dyDescent="0.25">
      <c r="A21" t="s">
        <v>51</v>
      </c>
      <c r="B21">
        <v>1833</v>
      </c>
      <c r="C21">
        <v>84</v>
      </c>
      <c r="D21">
        <v>84</v>
      </c>
      <c r="E21">
        <v>84</v>
      </c>
    </row>
    <row r="22" spans="1:5" x14ac:dyDescent="0.25">
      <c r="A22" t="s">
        <v>52</v>
      </c>
      <c r="B22">
        <v>4060</v>
      </c>
      <c r="C22">
        <v>0</v>
      </c>
      <c r="D22">
        <v>0</v>
      </c>
      <c r="E22">
        <v>0</v>
      </c>
    </row>
    <row r="23" spans="1:5" x14ac:dyDescent="0.25">
      <c r="A23" t="s">
        <v>53</v>
      </c>
      <c r="B23">
        <v>27023</v>
      </c>
      <c r="C23">
        <v>23118</v>
      </c>
      <c r="D23">
        <v>74199</v>
      </c>
      <c r="E23">
        <v>61727</v>
      </c>
    </row>
    <row r="24" spans="1:5" x14ac:dyDescent="0.25">
      <c r="A24" t="s">
        <v>54</v>
      </c>
      <c r="B24">
        <v>39997</v>
      </c>
      <c r="C24">
        <v>4000</v>
      </c>
      <c r="D24">
        <v>0</v>
      </c>
      <c r="E24">
        <v>59195</v>
      </c>
    </row>
    <row r="25" spans="1:5" x14ac:dyDescent="0.25">
      <c r="A25" t="s">
        <v>33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34</v>
      </c>
      <c r="B26">
        <v>35952</v>
      </c>
      <c r="C26">
        <v>8197</v>
      </c>
      <c r="D26">
        <v>10596</v>
      </c>
      <c r="E26">
        <v>8463</v>
      </c>
    </row>
    <row r="27" spans="1:5" x14ac:dyDescent="0.25">
      <c r="A27" t="s">
        <v>35</v>
      </c>
      <c r="B27">
        <f>+B11-B12-B26</f>
        <v>-15851</v>
      </c>
      <c r="C27">
        <f>+C11-C12-C26</f>
        <v>1365</v>
      </c>
      <c r="D27">
        <f>+D11-D12-D26</f>
        <v>2565</v>
      </c>
      <c r="E27">
        <f>+E11-E12-E26</f>
        <v>13009</v>
      </c>
    </row>
    <row r="28" spans="1:5" x14ac:dyDescent="0.25">
      <c r="A28" t="s">
        <v>36</v>
      </c>
      <c r="B28">
        <v>-9959</v>
      </c>
      <c r="C28">
        <v>1450</v>
      </c>
      <c r="D28">
        <v>2649</v>
      </c>
      <c r="E28">
        <v>13093</v>
      </c>
    </row>
    <row r="29" spans="1:5" x14ac:dyDescent="0.25">
      <c r="A29" t="s">
        <v>37</v>
      </c>
      <c r="B29">
        <f>+B27</f>
        <v>-15851</v>
      </c>
      <c r="C29">
        <f t="shared" ref="C29:E29" si="4">+C27</f>
        <v>1365</v>
      </c>
      <c r="D29">
        <f t="shared" si="4"/>
        <v>2565</v>
      </c>
      <c r="E29">
        <f t="shared" si="4"/>
        <v>13009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782A-B2E6-4D1E-B406-DF2406E5FEFB}">
  <dimension ref="A1:G7"/>
  <sheetViews>
    <sheetView workbookViewId="0">
      <selection activeCell="G3" sqref="G3:G7"/>
    </sheetView>
  </sheetViews>
  <sheetFormatPr baseColWidth="10" defaultRowHeight="15" x14ac:dyDescent="0.25"/>
  <cols>
    <col min="1" max="1" width="30.28515625" customWidth="1"/>
  </cols>
  <sheetData>
    <row r="1" spans="1:7" x14ac:dyDescent="0.25">
      <c r="A1" s="6" t="s">
        <v>66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6" t="s">
        <v>71</v>
      </c>
      <c r="B2" s="6">
        <f>+BG!B6/BG!B14</f>
        <v>1.9075121060771238</v>
      </c>
      <c r="C2" s="6">
        <f>+BG!C6/BG!C14</f>
        <v>2.0004809747755452</v>
      </c>
      <c r="D2" s="6">
        <f>+BG!D6/BG!D14</f>
        <v>1.9252167541824399</v>
      </c>
      <c r="E2" s="6">
        <f>+BG!E6/BG!E14</f>
        <v>1.5930330752990851</v>
      </c>
      <c r="G2" t="s">
        <v>65</v>
      </c>
    </row>
    <row r="3" spans="1:7" x14ac:dyDescent="0.25">
      <c r="A3" s="6" t="s">
        <v>69</v>
      </c>
      <c r="B3" s="6">
        <f>+BG!B6-BG!B14</f>
        <v>35795</v>
      </c>
      <c r="C3" s="6">
        <f>+BG!C6-BG!C14</f>
        <v>37442</v>
      </c>
      <c r="D3" s="6">
        <f>+BG!D6-BG!D14</f>
        <v>37883</v>
      </c>
      <c r="E3" s="6">
        <f>+BG!E6-BG!E14</f>
        <v>50562</v>
      </c>
      <c r="G3" t="str">
        <f>+_xlfn.CONCAT($G$2,A2,$G$2)</f>
        <v>"Razón corriente"</v>
      </c>
    </row>
    <row r="4" spans="1:7" x14ac:dyDescent="0.25">
      <c r="A4" s="7" t="s">
        <v>72</v>
      </c>
      <c r="B4" s="1">
        <f>+ER!B11/BG!B10</f>
        <v>5.9193819370030827</v>
      </c>
      <c r="C4" s="1">
        <f>+ER!C11/BG!C10</f>
        <v>5.3913888334331537</v>
      </c>
      <c r="D4" s="1">
        <f>+ER!D11/BG!D10</f>
        <v>5.7062021128752569</v>
      </c>
      <c r="E4" s="1">
        <f>+ER!E11/BG!E10</f>
        <v>4.6799618003053078</v>
      </c>
      <c r="G4" t="str">
        <f t="shared" ref="G4:G7" si="0">+_xlfn.CONCAT($G$2,A3,$G$2)</f>
        <v>"Capital neto "</v>
      </c>
    </row>
    <row r="5" spans="1:7" x14ac:dyDescent="0.25">
      <c r="A5" s="6" t="s">
        <v>70</v>
      </c>
      <c r="B5" s="6">
        <f>+BG!B11/BG!B10</f>
        <v>0.47495072164675689</v>
      </c>
      <c r="C5" s="6">
        <f>+BG!C11/BG!C10</f>
        <v>0.47393358621148601</v>
      </c>
      <c r="D5" s="6">
        <f>+BG!D11/BG!D10</f>
        <v>0.31994441096530607</v>
      </c>
      <c r="E5" s="6">
        <f>+BG!E11/BG!E10</f>
        <v>0.47218584730250829</v>
      </c>
      <c r="G5" t="str">
        <f t="shared" si="0"/>
        <v>"Rentabilidad de los activos"</v>
      </c>
    </row>
    <row r="6" spans="1:7" x14ac:dyDescent="0.25">
      <c r="A6" s="6" t="s">
        <v>68</v>
      </c>
      <c r="B6" s="6">
        <f>+BG!B6/BG!B17</f>
        <v>1.663784524888879</v>
      </c>
      <c r="C6" s="6">
        <f>+BG!C6/BG!C17</f>
        <v>1.7250230414746544</v>
      </c>
      <c r="D6" s="6">
        <f>+BG!D6/BG!D17</f>
        <v>1.6767633795626649</v>
      </c>
      <c r="E6" s="6">
        <f>+BG!E6/BG!E17</f>
        <v>1.493977758956365</v>
      </c>
      <c r="G6" t="str">
        <f t="shared" si="0"/>
        <v>"Ratio de endeudamiento"</v>
      </c>
    </row>
    <row r="7" spans="1:7" x14ac:dyDescent="0.25">
      <c r="A7" s="6" t="s">
        <v>67</v>
      </c>
      <c r="B7" s="6">
        <f>BG!B2/BG!B14</f>
        <v>0.61912126359556829</v>
      </c>
      <c r="C7" s="6">
        <f>BG!C2/BG!C14</f>
        <v>0.61388413852073531</v>
      </c>
      <c r="D7" s="6">
        <f>BG!D2/BG!D14</f>
        <v>1.387641958725119</v>
      </c>
      <c r="E7" s="6">
        <f>BG!E2/BG!E14</f>
        <v>0.50254515599343186</v>
      </c>
      <c r="G7" t="str">
        <f t="shared" si="0"/>
        <v>"Ratio de solvencia"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CD71-2593-4054-A35B-628D40B15E0F}">
  <dimension ref="A1:F22"/>
  <sheetViews>
    <sheetView tabSelected="1" workbookViewId="0">
      <selection activeCell="F3" sqref="F3"/>
    </sheetView>
  </sheetViews>
  <sheetFormatPr baseColWidth="10" defaultRowHeight="15" x14ac:dyDescent="0.25"/>
  <cols>
    <col min="1" max="1" width="27" customWidth="1"/>
    <col min="2" max="2" width="16" customWidth="1"/>
    <col min="3" max="3" width="13" customWidth="1"/>
    <col min="4" max="4" width="14.140625" customWidth="1"/>
  </cols>
  <sheetData>
    <row r="1" spans="1:6" x14ac:dyDescent="0.25">
      <c r="A1" t="s">
        <v>55</v>
      </c>
      <c r="B1" t="s">
        <v>56</v>
      </c>
      <c r="C1" t="s">
        <v>57</v>
      </c>
      <c r="D1" t="s">
        <v>73</v>
      </c>
    </row>
    <row r="2" spans="1:6" x14ac:dyDescent="0.25">
      <c r="A2" t="s">
        <v>58</v>
      </c>
      <c r="B2" s="4">
        <v>262050000</v>
      </c>
      <c r="C2" s="4">
        <v>262050000</v>
      </c>
      <c r="D2">
        <v>180021396.36947578</v>
      </c>
      <c r="F2" s="8"/>
    </row>
    <row r="3" spans="1:6" x14ac:dyDescent="0.25">
      <c r="A3" t="s">
        <v>59</v>
      </c>
      <c r="B3" s="4">
        <v>50450000</v>
      </c>
      <c r="C3" s="4">
        <v>50450000</v>
      </c>
      <c r="D3">
        <v>3620997.5154911662</v>
      </c>
    </row>
    <row r="4" spans="1:6" x14ac:dyDescent="0.25">
      <c r="A4" t="s">
        <v>60</v>
      </c>
      <c r="B4" s="4">
        <f>+B2-B3</f>
        <v>211600000</v>
      </c>
      <c r="C4" s="4">
        <f>+C2-C3</f>
        <v>211600000</v>
      </c>
      <c r="D4">
        <v>51832559.739876375</v>
      </c>
    </row>
    <row r="5" spans="1:6" x14ac:dyDescent="0.25">
      <c r="A5" t="s">
        <v>61</v>
      </c>
      <c r="B5" s="4">
        <v>70000000</v>
      </c>
      <c r="C5" s="4">
        <v>70000000</v>
      </c>
      <c r="D5">
        <v>12350466.993848149</v>
      </c>
    </row>
    <row r="6" spans="1:6" x14ac:dyDescent="0.25">
      <c r="A6" t="s">
        <v>62</v>
      </c>
      <c r="B6" s="4">
        <f>+B4+B5</f>
        <v>281600000</v>
      </c>
      <c r="C6" s="4">
        <f>+C4+C5</f>
        <v>281600000</v>
      </c>
      <c r="D6">
        <v>64369551.278259575</v>
      </c>
    </row>
    <row r="7" spans="1:6" x14ac:dyDescent="0.25">
      <c r="A7" t="s">
        <v>63</v>
      </c>
      <c r="B7" s="4">
        <v>434800000</v>
      </c>
      <c r="C7" s="4">
        <v>95500000</v>
      </c>
      <c r="D7">
        <v>33566116.109373607</v>
      </c>
    </row>
    <row r="8" spans="1:6" x14ac:dyDescent="0.25">
      <c r="A8" t="s">
        <v>74</v>
      </c>
      <c r="B8" s="4">
        <v>3159000</v>
      </c>
      <c r="C8" s="4">
        <v>3159000</v>
      </c>
      <c r="D8">
        <v>820375.43937612604</v>
      </c>
    </row>
    <row r="9" spans="1:6" x14ac:dyDescent="0.25">
      <c r="A9" t="s">
        <v>64</v>
      </c>
      <c r="B9" s="5">
        <f>+B6+B7+B8</f>
        <v>719559000</v>
      </c>
      <c r="C9" s="5">
        <f>+C6+C7+C8</f>
        <v>380259000</v>
      </c>
      <c r="D9">
        <v>243865538.50849849</v>
      </c>
    </row>
    <row r="10" spans="1:6" x14ac:dyDescent="0.25">
      <c r="A10" t="s">
        <v>75</v>
      </c>
      <c r="B10" s="5">
        <v>238171554</v>
      </c>
      <c r="C10" s="5">
        <v>238171554</v>
      </c>
      <c r="D10">
        <v>229295356.30900604</v>
      </c>
    </row>
    <row r="11" spans="1:6" x14ac:dyDescent="0.25">
      <c r="A11" t="s">
        <v>76</v>
      </c>
      <c r="B11" s="5">
        <v>26500000</v>
      </c>
      <c r="C11" s="5">
        <v>26500000</v>
      </c>
      <c r="D11">
        <v>11353482.589999216</v>
      </c>
    </row>
    <row r="12" spans="1:6" x14ac:dyDescent="0.25">
      <c r="A12" t="s">
        <v>77</v>
      </c>
      <c r="B12" s="5">
        <v>19374984</v>
      </c>
      <c r="C12" s="5">
        <v>11262416</v>
      </c>
      <c r="D12">
        <v>15932084.595949637</v>
      </c>
    </row>
    <row r="13" spans="1:6" x14ac:dyDescent="0.25">
      <c r="A13" t="s">
        <v>78</v>
      </c>
      <c r="B13" s="5">
        <v>25416000</v>
      </c>
      <c r="C13" s="5">
        <v>25416000</v>
      </c>
      <c r="D13">
        <v>19735088.416081063</v>
      </c>
    </row>
    <row r="14" spans="1:6" x14ac:dyDescent="0.25">
      <c r="A14" t="s">
        <v>79</v>
      </c>
      <c r="B14" s="5">
        <v>12312000</v>
      </c>
      <c r="C14" s="5">
        <v>12312000</v>
      </c>
      <c r="D14">
        <v>10019648.136011213</v>
      </c>
    </row>
    <row r="15" spans="1:6" x14ac:dyDescent="0.25">
      <c r="A15" t="s">
        <v>80</v>
      </c>
      <c r="B15" s="5">
        <v>6620000</v>
      </c>
      <c r="C15" s="5">
        <v>6620000</v>
      </c>
      <c r="D15">
        <v>1606973.1265528202</v>
      </c>
    </row>
    <row r="16" spans="1:6" x14ac:dyDescent="0.25">
      <c r="A16" t="s">
        <v>81</v>
      </c>
      <c r="B16" s="5">
        <v>10500000</v>
      </c>
      <c r="C16" s="5">
        <v>10500000</v>
      </c>
      <c r="D16">
        <v>4033048.261369179</v>
      </c>
    </row>
    <row r="17" spans="1:4" x14ac:dyDescent="0.25">
      <c r="A17" t="s">
        <v>82</v>
      </c>
      <c r="B17" s="5">
        <v>12700000</v>
      </c>
      <c r="C17" s="5">
        <v>12700000</v>
      </c>
      <c r="D17">
        <v>2888791.0141652767</v>
      </c>
    </row>
    <row r="18" spans="1:4" x14ac:dyDescent="0.25">
      <c r="A18" t="s">
        <v>83</v>
      </c>
      <c r="B18" s="5">
        <f>+SUM(B10:B17)</f>
        <v>351594538</v>
      </c>
      <c r="C18" s="5">
        <f>+SUM(C10:C17)</f>
        <v>343481970</v>
      </c>
      <c r="D18">
        <v>245971710.20226958</v>
      </c>
    </row>
    <row r="19" spans="1:4" x14ac:dyDescent="0.25">
      <c r="A19" t="s">
        <v>84</v>
      </c>
      <c r="B19" s="5">
        <v>4000000</v>
      </c>
      <c r="C19" s="5">
        <v>4000000</v>
      </c>
      <c r="D19">
        <v>189473.79191815772</v>
      </c>
    </row>
    <row r="20" spans="1:4" x14ac:dyDescent="0.25">
      <c r="A20" t="s">
        <v>85</v>
      </c>
      <c r="B20" s="5">
        <v>309260000</v>
      </c>
      <c r="C20" s="5">
        <v>25500000</v>
      </c>
      <c r="D20">
        <v>102528155.86038795</v>
      </c>
    </row>
    <row r="21" spans="1:4" x14ac:dyDescent="0.25">
      <c r="A21" t="s">
        <v>86</v>
      </c>
      <c r="B21" s="5">
        <f>+SUM(B19:B20)</f>
        <v>313260000</v>
      </c>
      <c r="C21" s="5">
        <f>+SUM(C19:C20)</f>
        <v>29500000</v>
      </c>
      <c r="D21">
        <v>16186929.102521136</v>
      </c>
    </row>
    <row r="22" spans="1:4" x14ac:dyDescent="0.25">
      <c r="A22" t="s">
        <v>87</v>
      </c>
      <c r="B22" s="5">
        <f>+B9-B21-B18</f>
        <v>54704462</v>
      </c>
      <c r="C22" s="5">
        <f>+C9-C21-C18</f>
        <v>7277030</v>
      </c>
      <c r="D22">
        <v>22967450.981667843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BG</vt:lpstr>
      <vt:lpstr>ER</vt:lpstr>
      <vt:lpstr>KPIS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Manuela Orjuela Cárdenas</dc:creator>
  <cp:lastModifiedBy>Laura Manuela Orjuela Cárdenas</cp:lastModifiedBy>
  <dcterms:created xsi:type="dcterms:W3CDTF">2021-05-04T18:50:55Z</dcterms:created>
  <dcterms:modified xsi:type="dcterms:W3CDTF">2021-05-14T19:07:36Z</dcterms:modified>
</cp:coreProperties>
</file>