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37395" windowHeight="17955"/>
  </bookViews>
  <sheets>
    <sheet name="Model_Ekonometryczny" sheetId="2" r:id="rId1"/>
  </sheets>
  <calcPr calcId="145621"/>
</workbook>
</file>

<file path=xl/calcChain.xml><?xml version="1.0" encoding="utf-8"?>
<calcChain xmlns="http://schemas.openxmlformats.org/spreadsheetml/2006/main">
  <c r="S211" i="2" l="1"/>
  <c r="S212" i="2"/>
  <c r="U211" i="2"/>
  <c r="U212" i="2"/>
  <c r="U213" i="2"/>
  <c r="S213" i="2" s="1"/>
  <c r="U214" i="2"/>
  <c r="S214" i="2" s="1"/>
  <c r="U210" i="2"/>
  <c r="S210" i="2" s="1"/>
  <c r="E214" i="2"/>
  <c r="D214" i="2" s="1"/>
  <c r="E211" i="2"/>
  <c r="D211" i="2" s="1"/>
  <c r="E212" i="2"/>
  <c r="D212" i="2" s="1"/>
  <c r="E213" i="2"/>
  <c r="D213" i="2" s="1"/>
  <c r="E210" i="2"/>
  <c r="D210" i="2" s="1"/>
  <c r="D109" i="2"/>
  <c r="D110" i="2"/>
  <c r="D111" i="2"/>
  <c r="G112" i="2"/>
  <c r="F121" i="2" s="1"/>
  <c r="F112" i="2"/>
  <c r="E112" i="2"/>
  <c r="D112" i="2"/>
  <c r="F111" i="2"/>
  <c r="E111" i="2"/>
  <c r="E110" i="2"/>
  <c r="C112" i="2"/>
  <c r="C111" i="2"/>
  <c r="C110" i="2"/>
  <c r="C109" i="2"/>
  <c r="C108" i="2"/>
  <c r="I31" i="2"/>
  <c r="H31" i="2"/>
  <c r="G31" i="2"/>
  <c r="F31" i="2"/>
  <c r="E31" i="2"/>
  <c r="D31" i="2"/>
  <c r="I30" i="2"/>
  <c r="H30" i="2"/>
  <c r="G30" i="2"/>
  <c r="F30" i="2"/>
  <c r="E30" i="2"/>
  <c r="D30" i="2"/>
  <c r="E120" i="2" l="1"/>
  <c r="E125" i="2"/>
  <c r="D120" i="2"/>
  <c r="C132" i="2"/>
  <c r="C125" i="2"/>
  <c r="D128" i="2"/>
  <c r="C128" i="2"/>
  <c r="C124" i="2"/>
  <c r="C120" i="2"/>
  <c r="F131" i="2"/>
  <c r="F127" i="2"/>
  <c r="F123" i="2"/>
  <c r="E123" i="2"/>
  <c r="D123" i="2"/>
  <c r="D131" i="2"/>
  <c r="D127" i="2"/>
  <c r="C131" i="2"/>
  <c r="F130" i="2"/>
  <c r="F122" i="2"/>
  <c r="E130" i="2"/>
  <c r="E122" i="2"/>
  <c r="E118" i="2"/>
  <c r="D130" i="2"/>
  <c r="D126" i="2"/>
  <c r="D122" i="2"/>
  <c r="C127" i="2"/>
  <c r="C123" i="2"/>
  <c r="C118" i="2"/>
  <c r="F126" i="2"/>
  <c r="F118" i="2"/>
  <c r="E126" i="2"/>
  <c r="D118" i="2"/>
  <c r="C130" i="2"/>
  <c r="C126" i="2"/>
  <c r="C122" i="2"/>
  <c r="E131" i="2"/>
  <c r="F119" i="2"/>
  <c r="F125" i="2"/>
  <c r="E119" i="2"/>
  <c r="E129" i="2"/>
  <c r="E121" i="2"/>
  <c r="D119" i="2"/>
  <c r="D125" i="2"/>
  <c r="C129" i="2"/>
  <c r="C121" i="2"/>
  <c r="F132" i="2"/>
  <c r="F128" i="2"/>
  <c r="F124" i="2"/>
  <c r="F120" i="2"/>
  <c r="E127" i="2"/>
  <c r="F129" i="2"/>
  <c r="D129" i="2"/>
  <c r="D121" i="2"/>
  <c r="C119" i="2"/>
  <c r="E132" i="2"/>
  <c r="E128" i="2"/>
  <c r="E124" i="2"/>
  <c r="D132" i="2"/>
  <c r="D124" i="2"/>
  <c r="D32" i="2"/>
  <c r="E32" i="2"/>
  <c r="F32" i="2"/>
  <c r="G32" i="2"/>
  <c r="H32" i="2"/>
  <c r="I32" i="2"/>
  <c r="G120" i="2" l="1"/>
  <c r="G128" i="2"/>
  <c r="G126" i="2"/>
  <c r="G121" i="2"/>
  <c r="G122" i="2"/>
  <c r="G124" i="2"/>
  <c r="G125" i="2"/>
  <c r="G132" i="2"/>
  <c r="G130" i="2"/>
  <c r="G118" i="2"/>
  <c r="G123" i="2"/>
  <c r="G129" i="2"/>
  <c r="G127" i="2"/>
  <c r="G119" i="2"/>
  <c r="G131" i="2"/>
</calcChain>
</file>

<file path=xl/sharedStrings.xml><?xml version="1.0" encoding="utf-8"?>
<sst xmlns="http://schemas.openxmlformats.org/spreadsheetml/2006/main" count="248" uniqueCount="102">
  <si>
    <t>Y - zarejestrowane samochody osobowe [szt.]</t>
  </si>
  <si>
    <t>X1 - cena kursu samochodowego kat. B [zł]</t>
  </si>
  <si>
    <t>X2 - przeciętne miesięczne wynagrodzenie brutto [zł]</t>
  </si>
  <si>
    <t>X3 - liczba absolwentów uczelni wyższych [os.]</t>
  </si>
  <si>
    <t>X4 - zawarte małżeństwa [szt.]</t>
  </si>
  <si>
    <t>X5 - ilość wypadków samochodowych [szt.]</t>
  </si>
  <si>
    <t>t</t>
  </si>
  <si>
    <t>Y</t>
  </si>
  <si>
    <t>X1</t>
  </si>
  <si>
    <t>X2</t>
  </si>
  <si>
    <t>X3</t>
  </si>
  <si>
    <t>X4</t>
  </si>
  <si>
    <t>X5</t>
  </si>
  <si>
    <t>Postać modelu:</t>
  </si>
  <si>
    <r>
      <t>Yt=</t>
    </r>
    <r>
      <rPr>
        <sz val="11"/>
        <color theme="1"/>
        <rFont val="Calibri"/>
        <family val="2"/>
        <charset val="238"/>
      </rPr>
      <t>α0 +α1X1t +α2X2t +α3X3t+α4X4t+α5X5t +ε</t>
    </r>
  </si>
  <si>
    <t>Współczynnik zmienności</t>
  </si>
  <si>
    <t>średnia</t>
  </si>
  <si>
    <t>odchylenie st</t>
  </si>
  <si>
    <t>PODSUMOWANIE - WYJŚCIE</t>
  </si>
  <si>
    <t>Statystyki regresji</t>
  </si>
  <si>
    <t>Wielokrotność R</t>
  </si>
  <si>
    <t>R kwadrat</t>
  </si>
  <si>
    <t>Dopasowany R kwadrat</t>
  </si>
  <si>
    <t>Błąd standardowy</t>
  </si>
  <si>
    <t>Obserwacje</t>
  </si>
  <si>
    <t>ANALIZA WARIANCJI</t>
  </si>
  <si>
    <t>Regresja</t>
  </si>
  <si>
    <t>Resztkowy</t>
  </si>
  <si>
    <t>Razem</t>
  </si>
  <si>
    <t>Przecięcie</t>
  </si>
  <si>
    <t>df</t>
  </si>
  <si>
    <t>SS</t>
  </si>
  <si>
    <t>MS</t>
  </si>
  <si>
    <t>F</t>
  </si>
  <si>
    <t>Istotność F</t>
  </si>
  <si>
    <t>Współczynniki</t>
  </si>
  <si>
    <t>t Stat</t>
  </si>
  <si>
    <t>Wartość-p</t>
  </si>
  <si>
    <t>Dolne 95%</t>
  </si>
  <si>
    <t>Górne 95%</t>
  </si>
  <si>
    <t>Dolne 95,0%</t>
  </si>
  <si>
    <t>Górne 95,0%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</si>
  <si>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</si>
  <si>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</si>
  <si>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</si>
  <si>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</si>
  <si>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</si>
  <si>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</si>
  <si>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</si>
  <si>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</si>
  <si>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</si>
  <si>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</si>
  <si>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</si>
  <si>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</si>
  <si>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</si>
  <si>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</si>
  <si>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</si>
  <si>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x1</t>
  </si>
  <si>
    <t>x2</t>
  </si>
  <si>
    <t>x4</t>
  </si>
  <si>
    <t>x5</t>
  </si>
  <si>
    <t>x1x2</t>
  </si>
  <si>
    <t>x1x4</t>
  </si>
  <si>
    <t>x1x5</t>
  </si>
  <si>
    <t>x2x4</t>
  </si>
  <si>
    <t>x2x5</t>
  </si>
  <si>
    <t>x4x5</t>
  </si>
  <si>
    <t>x1x2x4</t>
  </si>
  <si>
    <t>x1x2x5</t>
  </si>
  <si>
    <t>x1x4x5</t>
  </si>
  <si>
    <t>x2x4x5</t>
  </si>
  <si>
    <t>x1x2x4x5</t>
  </si>
  <si>
    <t>Macierz korelacji pomiędzy zmiennymi objaśniającymi i objaśnianą:</t>
  </si>
  <si>
    <t>Moduł korelacji:</t>
  </si>
  <si>
    <t>Wyznaczanie indywidualnych hsj i integralnych Hj wskaźników pojemności informacyjnej (na podstawie macierzy zero-jedynkowej)</t>
  </si>
  <si>
    <t>H</t>
  </si>
  <si>
    <t>Optymalnym zbiorem zmiennych objaśniających jest kombinacja C2={X2}.</t>
  </si>
  <si>
    <t>Najlepszą kombinacją więcej niż jedno-elementową jest kombinacja C9 = {X2,X5}</t>
  </si>
  <si>
    <t>PROGNOZA</t>
  </si>
  <si>
    <t>V</t>
  </si>
  <si>
    <t>Zakłada się, że poniżej 10% zmienność danej cechy nie jest istosta statystycznie(ma pomijalnie mały wpływ) i można pominąć ją w dalszych obliczeniach modelu. Odrzucam więc zmienną X3.</t>
  </si>
  <si>
    <t>Analiza Regresji</t>
  </si>
  <si>
    <t>Wśród współczynników należy szukać wartości-p &lt;0,05. W naszym przypadku ten warunek spełnia jedynie zmienna X2</t>
  </si>
  <si>
    <t xml:space="preserve">Optymalizacja doboru zmiennych objaśniających - Metoda Hellwiga </t>
  </si>
  <si>
    <t>Zastosowanie narzędzia korelacji</t>
  </si>
  <si>
    <t>Sortowanie w poszukiwaniu najwyższej wartości współczynnika H</t>
  </si>
  <si>
    <t>Oszacowana postać modelu:</t>
  </si>
  <si>
    <t>Yt=-699121,04+5200,93*X2t</t>
  </si>
  <si>
    <t>Yt=-3785230,38+5602,29*X2t+41,47*X5t</t>
  </si>
  <si>
    <t>Wniosek:</t>
  </si>
  <si>
    <t>to liczba nowo zarejestrowanych samochodów osobowych wzrośnie o około 5200 sztuk</t>
  </si>
  <si>
    <t>Jeżeli przeciętne miesięczne wynagrodzenie brutto wzrośnie o 1zł,</t>
  </si>
  <si>
    <t>natomiast jeżeli ilość wypadków samochodowych wzrośnie o 1 to ta liczba spadnie o około 41 sztuk</t>
  </si>
  <si>
    <t xml:space="preserve">to liczba nowo zarejestrowanych samochodów osobowych wzrośnie o około 5600 sztuk, </t>
  </si>
  <si>
    <t>Zakładając liniowy trend zmienności zmiennej X2, zostanie policzona prognozowana wartość parametru X2</t>
  </si>
  <si>
    <t>Prognoza</t>
  </si>
  <si>
    <t>Sprawdzimy, jakie wyniki otrzymamy przy zastosowaniu modelu z jedną i dwiema zmiennymi podczas prognozowania</t>
  </si>
  <si>
    <t>Model z jedną zmienną objaśniającą może być zbyt mało reprezentatywny (nieść niewiele informacji o zmiennej objaśnianej).</t>
  </si>
  <si>
    <t>Wybierzemy więc dodatkowo model z więcej niż jedną zmienną i porównamy wyniki.</t>
  </si>
  <si>
    <t>Wniosek końcowy</t>
  </si>
  <si>
    <t xml:space="preserve">Wyniki prognozy dla modelu z jedną i dwiema zmiennymi są niemalże identyczne, </t>
  </si>
  <si>
    <t>co prowadzi do wniosku, że dodanie dodatkowej zmiennej X5 do modelu miało niewielki wpływ na wynik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</si>
</sst>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#0"/>
    <numFmt numFmtId="166" formatCode="0.0%"/>
    <numFmt numFmtId="171" formatCode="0.000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</font>
    <font>
      <sz val="11"/>
      <color theme="1"/>
      <name val="Calibri"/>
      <family val="2"/>
      <charset val="238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theme="4" tint="0.79998168889431442"/>
      </patternFill>
    </fill>
    <fill>
      <patternFill patternType="solid">
        <fgColor rgb="FF00CCFF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8" fillId="0" borderId="0"/>
  </cellStyleXfs>
  <cellXfs count="50">
    <xf numFmtId="0" fontId="0" fillId="0" borderId="0" xfId="0"/>
    <xf numFmtId="0" fontId="0" fillId="0" borderId="0" xfId="0" applyNumberFormat="1" applyFont="1"/>
    <xf numFmtId="165" fontId="0" fillId="0" borderId="0" xfId="0" applyNumberFormat="1" applyFont="1"/>
    <xf numFmtId="1" fontId="5" fillId="0" borderId="0" xfId="2" applyNumberFormat="1" applyFont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  <xf numFmtId="0" fontId="2" fillId="2" borderId="1" xfId="0" applyFont="1" applyFill="1" applyBorder="1"/>
    <xf numFmtId="0" fontId="0" fillId="3" borderId="1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3" fillId="0" borderId="0" xfId="0" applyFont="1" applyFill="1" applyBorder="1" applyAlignment="1"/>
    <xf numFmtId="0" fontId="0" fillId="0" borderId="0" xfId="0" applyBorder="1"/>
    <xf numFmtId="0" fontId="7" fillId="0" borderId="0" xfId="0" applyFont="1" applyFill="1" applyBorder="1" applyAlignment="1">
      <alignment horizontal="center"/>
    </xf>
    <xf numFmtId="0" fontId="8" fillId="0" borderId="0" xfId="3" applyNumberFormat="1" applyFont="1"/>
    <xf numFmtId="1" fontId="8" fillId="0" borderId="0" xfId="3" applyNumberFormat="1" applyFont="1"/>
    <xf numFmtId="0" fontId="4" fillId="0" borderId="0" xfId="0" applyFont="1"/>
    <xf numFmtId="166" fontId="4" fillId="0" borderId="0" xfId="1" applyNumberFormat="1" applyFont="1"/>
    <xf numFmtId="1" fontId="0" fillId="0" borderId="0" xfId="0" applyNumberFormat="1"/>
    <xf numFmtId="166" fontId="4" fillId="5" borderId="0" xfId="1" applyNumberFormat="1" applyFont="1" applyFill="1"/>
    <xf numFmtId="0" fontId="7" fillId="0" borderId="0" xfId="0" applyFont="1" applyFill="1" applyBorder="1" applyAlignment="1">
      <alignment horizontal="centerContinuous"/>
    </xf>
    <xf numFmtId="0" fontId="0" fillId="0" borderId="0" xfId="0" applyFill="1" applyBorder="1"/>
    <xf numFmtId="0" fontId="0" fillId="0" borderId="0" xfId="0" applyFont="1" applyFill="1" applyBorder="1"/>
    <xf numFmtId="171" fontId="0" fillId="0" borderId="0" xfId="0" applyNumberFormat="1" applyFill="1" applyBorder="1" applyAlignment="1"/>
    <xf numFmtId="171" fontId="0" fillId="0" borderId="4" xfId="0" applyNumberFormat="1" applyFill="1" applyBorder="1" applyAlignment="1"/>
    <xf numFmtId="0" fontId="0" fillId="0" borderId="0" xfId="0" applyFont="1" applyFill="1" applyBorder="1" applyAlignment="1"/>
    <xf numFmtId="0" fontId="0" fillId="0" borderId="4" xfId="0" applyFont="1" applyFill="1" applyBorder="1" applyAlignment="1"/>
    <xf numFmtId="0" fontId="7" fillId="0" borderId="6" xfId="0" applyFont="1" applyFill="1" applyBorder="1" applyAlignment="1">
      <alignment horizontal="center"/>
    </xf>
    <xf numFmtId="0" fontId="0" fillId="0" borderId="6" xfId="0" applyFill="1" applyBorder="1" applyAlignment="1"/>
    <xf numFmtId="0" fontId="4" fillId="0" borderId="0" xfId="0" applyFont="1" applyBorder="1"/>
    <xf numFmtId="0" fontId="0" fillId="0" borderId="0" xfId="0" applyFill="1"/>
    <xf numFmtId="171" fontId="0" fillId="4" borderId="0" xfId="0" applyNumberFormat="1" applyFill="1"/>
    <xf numFmtId="171" fontId="0" fillId="0" borderId="0" xfId="0" applyNumberFormat="1"/>
    <xf numFmtId="171" fontId="0" fillId="0" borderId="0" xfId="0" applyNumberFormat="1" applyFill="1"/>
    <xf numFmtId="2" fontId="0" fillId="0" borderId="0" xfId="0" applyNumberFormat="1"/>
    <xf numFmtId="0" fontId="0" fillId="6" borderId="1" xfId="0" applyFont="1" applyFill="1" applyBorder="1"/>
    <xf numFmtId="0" fontId="0" fillId="6" borderId="2" xfId="0" applyFont="1" applyFill="1" applyBorder="1"/>
    <xf numFmtId="0" fontId="0" fillId="6" borderId="3" xfId="0" applyFont="1" applyFill="1" applyBorder="1"/>
    <xf numFmtId="0" fontId="0" fillId="7" borderId="1" xfId="0" applyFont="1" applyFill="1" applyBorder="1"/>
    <xf numFmtId="0" fontId="0" fillId="7" borderId="0" xfId="0" applyFill="1"/>
    <xf numFmtId="0" fontId="0" fillId="7" borderId="3" xfId="0" applyFont="1" applyFill="1" applyBorder="1"/>
    <xf numFmtId="1" fontId="4" fillId="6" borderId="2" xfId="0" applyNumberFormat="1" applyFont="1" applyFill="1" applyBorder="1"/>
    <xf numFmtId="1" fontId="0" fillId="0" borderId="4" xfId="0" applyNumberFormat="1" applyFill="1" applyBorder="1" applyAlignment="1"/>
    <xf numFmtId="1" fontId="0" fillId="0" borderId="0" xfId="0" applyNumberFormat="1" applyFill="1" applyBorder="1" applyAlignment="1"/>
  </cellXfs>
  <cellStyles count="4">
    <cellStyle name="Normalny" xfId="0" builtinId="0"/>
    <cellStyle name="Normalny 2" xfId="2"/>
    <cellStyle name="Normalny 3" xfId="3"/>
    <cellStyle name="Procentowy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0426038428563163"/>
                  <c:y val="-2.191528142315544E-2"/>
                </c:manualLayout>
              </c:layout>
              <c:numFmt formatCode="General" sourceLinked="0"/>
            </c:trendlineLbl>
          </c:trendline>
          <c:val>
            <c:numRef>
              <c:f>Model_Ekonometryczny!$E$196:$E$209</c:f>
              <c:numCache>
                <c:formatCode>General</c:formatCode>
                <c:ptCount val="14"/>
                <c:pt idx="0">
                  <c:v>2314.66</c:v>
                </c:pt>
                <c:pt idx="1">
                  <c:v>2409.69</c:v>
                </c:pt>
                <c:pt idx="2">
                  <c:v>2506.9299999999998</c:v>
                </c:pt>
                <c:pt idx="3">
                  <c:v>2636.81</c:v>
                </c:pt>
                <c:pt idx="4">
                  <c:v>2866.04</c:v>
                </c:pt>
                <c:pt idx="5">
                  <c:v>3158.48</c:v>
                </c:pt>
                <c:pt idx="6">
                  <c:v>3315.38</c:v>
                </c:pt>
                <c:pt idx="7">
                  <c:v>3435</c:v>
                </c:pt>
                <c:pt idx="8">
                  <c:v>3625.21</c:v>
                </c:pt>
                <c:pt idx="9">
                  <c:v>3744.38</c:v>
                </c:pt>
                <c:pt idx="10">
                  <c:v>3877.43</c:v>
                </c:pt>
                <c:pt idx="11">
                  <c:v>4003.99</c:v>
                </c:pt>
                <c:pt idx="12">
                  <c:v>4150.8599999999997</c:v>
                </c:pt>
                <c:pt idx="13">
                  <c:v>4290.5200000000004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09888"/>
        <c:axId val="353138560"/>
      </c:lineChart>
      <c:catAx>
        <c:axId val="35310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53138560"/>
        <c:crosses val="autoZero"/>
        <c:auto val="1"/>
        <c:lblAlgn val="ctr"/>
        <c:lblOffset val="100"/>
        <c:noMultiLvlLbl val="0"/>
      </c:catAx>
      <c:valAx>
        <c:axId val="35313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10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3410673665791775"/>
                  <c:y val="-2.6544911052785069E-2"/>
                </c:manualLayout>
              </c:layout>
              <c:numFmt formatCode="General" sourceLinked="0"/>
            </c:trendlineLbl>
          </c:trendline>
          <c:val>
            <c:numRef>
              <c:f>Model_Ekonometryczny!$T$196:$T$209</c:f>
              <c:numCache>
                <c:formatCode>General</c:formatCode>
                <c:ptCount val="14"/>
                <c:pt idx="0">
                  <c:v>2314.66</c:v>
                </c:pt>
                <c:pt idx="1">
                  <c:v>2409.69</c:v>
                </c:pt>
                <c:pt idx="2">
                  <c:v>2506.9299999999998</c:v>
                </c:pt>
                <c:pt idx="3">
                  <c:v>2636.81</c:v>
                </c:pt>
                <c:pt idx="4">
                  <c:v>2866.04</c:v>
                </c:pt>
                <c:pt idx="5">
                  <c:v>3158.48</c:v>
                </c:pt>
                <c:pt idx="6">
                  <c:v>3315.38</c:v>
                </c:pt>
                <c:pt idx="7">
                  <c:v>3435</c:v>
                </c:pt>
                <c:pt idx="8">
                  <c:v>3625.21</c:v>
                </c:pt>
                <c:pt idx="9">
                  <c:v>3744.38</c:v>
                </c:pt>
                <c:pt idx="10">
                  <c:v>3877.43</c:v>
                </c:pt>
                <c:pt idx="11">
                  <c:v>4003.99</c:v>
                </c:pt>
                <c:pt idx="12">
                  <c:v>4150.8599999999997</c:v>
                </c:pt>
                <c:pt idx="13">
                  <c:v>4290.5200000000004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72736"/>
        <c:axId val="150374272"/>
      </c:lineChart>
      <c:catAx>
        <c:axId val="15037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374272"/>
        <c:crosses val="autoZero"/>
        <c:auto val="1"/>
        <c:lblAlgn val="ctr"/>
        <c:lblOffset val="100"/>
        <c:noMultiLvlLbl val="0"/>
      </c:catAx>
      <c:valAx>
        <c:axId val="1503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7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4.1373578302712162E-2"/>
                  <c:y val="8.4111621463983668E-2"/>
                </c:manualLayout>
              </c:layout>
              <c:numFmt formatCode="General" sourceLinked="0"/>
            </c:trendlineLbl>
          </c:trendline>
          <c:val>
            <c:numRef>
              <c:f>Model_Ekonometryczny!$U$196:$U$209</c:f>
              <c:numCache>
                <c:formatCode>General</c:formatCode>
                <c:ptCount val="14"/>
                <c:pt idx="0">
                  <c:v>51078</c:v>
                </c:pt>
                <c:pt idx="1">
                  <c:v>51069</c:v>
                </c:pt>
                <c:pt idx="2">
                  <c:v>48100</c:v>
                </c:pt>
                <c:pt idx="3">
                  <c:v>46876</c:v>
                </c:pt>
                <c:pt idx="4">
                  <c:v>49536</c:v>
                </c:pt>
                <c:pt idx="5">
                  <c:v>49054</c:v>
                </c:pt>
                <c:pt idx="6">
                  <c:v>44196</c:v>
                </c:pt>
                <c:pt idx="7">
                  <c:v>38832</c:v>
                </c:pt>
                <c:pt idx="8">
                  <c:v>40131</c:v>
                </c:pt>
                <c:pt idx="9">
                  <c:v>37062</c:v>
                </c:pt>
                <c:pt idx="10">
                  <c:v>35847</c:v>
                </c:pt>
                <c:pt idx="11">
                  <c:v>34970</c:v>
                </c:pt>
                <c:pt idx="12">
                  <c:v>32967</c:v>
                </c:pt>
                <c:pt idx="13">
                  <c:v>33664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99168"/>
        <c:axId val="143400960"/>
      </c:lineChart>
      <c:catAx>
        <c:axId val="14339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400960"/>
        <c:crosses val="autoZero"/>
        <c:auto val="1"/>
        <c:lblAlgn val="ctr"/>
        <c:lblOffset val="100"/>
        <c:noMultiLvlLbl val="0"/>
      </c:catAx>
      <c:valAx>
        <c:axId val="14340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9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51858</xdr:colOff>
      <xdr:row>194</xdr:row>
      <xdr:rowOff>69320</xdr:rowOff>
    </xdr:from>
    <xdr:to>
      <xdr:col>13</xdr:col>
      <xdr:colOff>142875</xdr:colOff>
      <xdr:row>208</xdr:row>
      <xdr:rowOff>145520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449791</xdr:colOff>
      <xdr:row>193</xdr:row>
      <xdr:rowOff>109536</xdr:rowOff>
    </xdr:from>
    <xdr:to>
      <xdr:col>31</xdr:col>
      <xdr:colOff>171449</xdr:colOff>
      <xdr:row>207</xdr:row>
      <xdr:rowOff>185736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510116</xdr:colOff>
      <xdr:row>208</xdr:row>
      <xdr:rowOff>130705</xdr:rowOff>
    </xdr:from>
    <xdr:to>
      <xdr:col>29</xdr:col>
      <xdr:colOff>10584</xdr:colOff>
      <xdr:row>224</xdr:row>
      <xdr:rowOff>16405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13" displayName="Tabela13" ref="C9:I23" totalsRowShown="0" dataDxfId="6" dataCellStyle="Normalny 2">
  <autoFilter ref="C9:I23"/>
  <tableColumns count="7">
    <tableColumn id="1" name="t" dataDxfId="5"/>
    <tableColumn id="2" name="Y"/>
    <tableColumn id="3" name="X1" dataDxfId="4"/>
    <tableColumn id="4" name="X2" dataDxfId="3"/>
    <tableColumn id="5" name="X3" dataDxfId="2" dataCellStyle="Normalny 2"/>
    <tableColumn id="6" name="X4" dataDxfId="1" dataCellStyle="Normalny 2"/>
    <tableColumn id="7" name="X5" dataDxfId="0" dataCellStyle="Normalny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C36:H50" totalsRowShown="0">
  <autoFilter ref="C36:H50"/>
  <tableColumns count="6">
    <tableColumn id="1" name="t"/>
    <tableColumn id="2" name="Y"/>
    <tableColumn id="3" name="X1"/>
    <tableColumn id="4" name="X2"/>
    <tableColumn id="5" name="X4"/>
    <tableColumn id="6" name="X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70"/>
  <sheetViews>
    <sheetView tabSelected="1" topLeftCell="A185" zoomScale="90" zoomScaleNormal="90" workbookViewId="0">
      <selection activeCell="E229" sqref="E229"/>
    </sheetView>
  </sheetViews>
  <sheetFormatPr defaultRowHeight="15" x14ac:dyDescent="0.25"/>
  <cols>
    <col min="3" max="3" width="11" customWidth="1"/>
    <col min="4" max="4" width="11.42578125" customWidth="1"/>
    <col min="5" max="7" width="12.5703125" bestFit="1" customWidth="1"/>
    <col min="12" max="12" width="11.28515625" bestFit="1" customWidth="1"/>
    <col min="18" max="18" width="9.7109375" customWidth="1"/>
    <col min="19" max="19" width="12.5703125" bestFit="1" customWidth="1"/>
    <col min="22" max="22" width="12" bestFit="1" customWidth="1"/>
  </cols>
  <sheetData>
    <row r="2" spans="2:9" x14ac:dyDescent="0.25">
      <c r="C2" t="s">
        <v>0</v>
      </c>
    </row>
    <row r="3" spans="2:9" x14ac:dyDescent="0.25">
      <c r="C3" t="s">
        <v>1</v>
      </c>
    </row>
    <row r="4" spans="2:9" x14ac:dyDescent="0.25">
      <c r="C4" t="s">
        <v>2</v>
      </c>
    </row>
    <row r="5" spans="2:9" x14ac:dyDescent="0.25">
      <c r="C5" t="s">
        <v>3</v>
      </c>
    </row>
    <row r="6" spans="2:9" x14ac:dyDescent="0.25">
      <c r="C6" t="s">
        <v>4</v>
      </c>
    </row>
    <row r="7" spans="2:9" x14ac:dyDescent="0.25">
      <c r="C7" t="s">
        <v>5</v>
      </c>
    </row>
    <row r="9" spans="2:9" x14ac:dyDescent="0.25">
      <c r="C9" s="1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I9" t="s">
        <v>12</v>
      </c>
    </row>
    <row r="10" spans="2:9" x14ac:dyDescent="0.25">
      <c r="B10">
        <v>1</v>
      </c>
      <c r="C10" s="1">
        <v>2003</v>
      </c>
      <c r="D10">
        <v>11243827</v>
      </c>
      <c r="E10" s="2">
        <v>677.32</v>
      </c>
      <c r="F10" s="2">
        <v>2314.66</v>
      </c>
      <c r="G10" s="3">
        <v>200766</v>
      </c>
      <c r="H10" s="3">
        <v>195446</v>
      </c>
      <c r="I10" s="3">
        <v>51078</v>
      </c>
    </row>
    <row r="11" spans="2:9" x14ac:dyDescent="0.25">
      <c r="B11">
        <v>2</v>
      </c>
      <c r="C11" s="1">
        <v>2004</v>
      </c>
      <c r="D11">
        <v>11167527</v>
      </c>
      <c r="E11" s="2">
        <v>979.9</v>
      </c>
      <c r="F11" s="2">
        <v>2409.69</v>
      </c>
      <c r="G11" s="3">
        <v>210332</v>
      </c>
      <c r="H11" s="3">
        <v>191824</v>
      </c>
      <c r="I11" s="3">
        <v>51069</v>
      </c>
    </row>
    <row r="12" spans="2:9" x14ac:dyDescent="0.25">
      <c r="B12">
        <v>3</v>
      </c>
      <c r="C12" s="1">
        <v>2005</v>
      </c>
      <c r="D12">
        <v>12339353</v>
      </c>
      <c r="E12" s="2">
        <v>1091.53</v>
      </c>
      <c r="F12" s="2">
        <v>2506.9299999999998</v>
      </c>
      <c r="G12" s="3">
        <v>211962</v>
      </c>
      <c r="H12" s="3">
        <v>206916</v>
      </c>
      <c r="I12" s="3">
        <v>48100</v>
      </c>
    </row>
    <row r="13" spans="2:9" x14ac:dyDescent="0.25">
      <c r="B13">
        <v>4</v>
      </c>
      <c r="C13" s="1">
        <v>2006</v>
      </c>
      <c r="D13">
        <v>13384229</v>
      </c>
      <c r="E13" s="2">
        <v>1161.73</v>
      </c>
      <c r="F13" s="2">
        <v>2636.81</v>
      </c>
      <c r="G13" s="3">
        <v>214647</v>
      </c>
      <c r="H13" s="3">
        <v>226181</v>
      </c>
      <c r="I13" s="3">
        <v>46876</v>
      </c>
    </row>
    <row r="14" spans="2:9" x14ac:dyDescent="0.25">
      <c r="B14">
        <v>5</v>
      </c>
      <c r="C14" s="1">
        <v>2007</v>
      </c>
      <c r="D14">
        <v>14588739</v>
      </c>
      <c r="E14" s="2">
        <v>1176.8699999999999</v>
      </c>
      <c r="F14" s="2">
        <v>2866.04</v>
      </c>
      <c r="G14" s="3">
        <v>217091</v>
      </c>
      <c r="H14" s="3">
        <v>248702</v>
      </c>
      <c r="I14" s="3">
        <v>49536</v>
      </c>
    </row>
    <row r="15" spans="2:9" x14ac:dyDescent="0.25">
      <c r="B15">
        <v>6</v>
      </c>
      <c r="C15" s="1">
        <v>2008</v>
      </c>
      <c r="D15">
        <v>16079533</v>
      </c>
      <c r="E15" s="2">
        <v>1242.04</v>
      </c>
      <c r="F15" s="2">
        <v>3158.48</v>
      </c>
      <c r="G15" s="3">
        <v>212765</v>
      </c>
      <c r="H15" s="3">
        <v>257744</v>
      </c>
      <c r="I15" s="3">
        <v>49054</v>
      </c>
    </row>
    <row r="16" spans="2:9" x14ac:dyDescent="0.25">
      <c r="B16">
        <v>7</v>
      </c>
      <c r="C16" s="1">
        <v>2009</v>
      </c>
      <c r="D16">
        <v>16494650</v>
      </c>
      <c r="E16" s="2">
        <v>1279.55</v>
      </c>
      <c r="F16" s="2">
        <v>3315.38</v>
      </c>
      <c r="G16" s="3">
        <v>221915</v>
      </c>
      <c r="H16" s="3">
        <v>250794</v>
      </c>
      <c r="I16" s="3">
        <v>44196</v>
      </c>
    </row>
    <row r="17" spans="2:9" x14ac:dyDescent="0.25">
      <c r="B17">
        <v>8</v>
      </c>
      <c r="C17" s="1">
        <v>2010</v>
      </c>
      <c r="D17">
        <v>17239800</v>
      </c>
      <c r="E17" s="2">
        <v>1259.95</v>
      </c>
      <c r="F17" s="2">
        <v>3435</v>
      </c>
      <c r="G17" s="3">
        <v>222519</v>
      </c>
      <c r="H17" s="3">
        <v>228337</v>
      </c>
      <c r="I17" s="3">
        <v>38832</v>
      </c>
    </row>
    <row r="18" spans="2:9" x14ac:dyDescent="0.25">
      <c r="B18">
        <v>9</v>
      </c>
      <c r="C18" s="1">
        <v>2011</v>
      </c>
      <c r="D18">
        <v>18125490</v>
      </c>
      <c r="E18" s="2">
        <v>1248.1500000000001</v>
      </c>
      <c r="F18" s="2">
        <v>3625.21</v>
      </c>
      <c r="G18" s="3">
        <v>215343</v>
      </c>
      <c r="H18" s="3">
        <v>206471</v>
      </c>
      <c r="I18" s="3">
        <v>40131</v>
      </c>
    </row>
    <row r="19" spans="2:9" x14ac:dyDescent="0.25">
      <c r="B19">
        <v>10</v>
      </c>
      <c r="C19" s="1">
        <v>2012</v>
      </c>
      <c r="D19">
        <v>18744412</v>
      </c>
      <c r="E19" s="2">
        <v>1281.79</v>
      </c>
      <c r="F19" s="2">
        <v>3744.38</v>
      </c>
      <c r="G19" s="3">
        <v>211270</v>
      </c>
      <c r="H19" s="3">
        <v>203850</v>
      </c>
      <c r="I19" s="3">
        <v>37062</v>
      </c>
    </row>
    <row r="20" spans="2:9" x14ac:dyDescent="0.25">
      <c r="B20">
        <v>11</v>
      </c>
      <c r="C20" s="1">
        <v>2013</v>
      </c>
      <c r="D20">
        <v>19389446</v>
      </c>
      <c r="E20" s="2">
        <v>1312.21</v>
      </c>
      <c r="F20" s="2">
        <v>3877.43</v>
      </c>
      <c r="G20" s="3">
        <v>198956</v>
      </c>
      <c r="H20" s="3">
        <v>180396</v>
      </c>
      <c r="I20" s="3">
        <v>35847</v>
      </c>
    </row>
    <row r="21" spans="2:9" x14ac:dyDescent="0.25">
      <c r="B21">
        <v>12</v>
      </c>
      <c r="C21" s="1">
        <v>2014</v>
      </c>
      <c r="D21">
        <v>20003863</v>
      </c>
      <c r="E21" s="2">
        <v>1309.58</v>
      </c>
      <c r="F21" s="2">
        <v>4003.99</v>
      </c>
      <c r="G21" s="3">
        <v>189802</v>
      </c>
      <c r="H21" s="3">
        <v>188488</v>
      </c>
      <c r="I21" s="3">
        <v>34970</v>
      </c>
    </row>
    <row r="22" spans="2:9" x14ac:dyDescent="0.25">
      <c r="B22">
        <v>13</v>
      </c>
      <c r="C22" s="1">
        <v>2015</v>
      </c>
      <c r="D22">
        <v>20723423</v>
      </c>
      <c r="E22" s="2">
        <v>1311</v>
      </c>
      <c r="F22" s="2">
        <v>4150.8599999999997</v>
      </c>
      <c r="G22" s="3">
        <v>177912</v>
      </c>
      <c r="H22" s="3">
        <v>188832</v>
      </c>
      <c r="I22" s="3">
        <v>32967</v>
      </c>
    </row>
    <row r="23" spans="2:9" x14ac:dyDescent="0.25">
      <c r="B23">
        <v>14</v>
      </c>
      <c r="C23" s="1">
        <v>2016</v>
      </c>
      <c r="D23">
        <v>21675388</v>
      </c>
      <c r="E23" s="2">
        <v>1328.7</v>
      </c>
      <c r="F23" s="2">
        <v>4290.5200000000004</v>
      </c>
      <c r="G23" s="3">
        <v>166671</v>
      </c>
      <c r="H23" s="3">
        <v>193455</v>
      </c>
      <c r="I23" s="3">
        <v>33664</v>
      </c>
    </row>
    <row r="24" spans="2:9" x14ac:dyDescent="0.25">
      <c r="C24" s="1"/>
      <c r="E24" s="2"/>
      <c r="F24" s="2"/>
      <c r="G24" s="3"/>
      <c r="H24" s="3"/>
      <c r="I24" s="3"/>
    </row>
    <row r="25" spans="2:9" x14ac:dyDescent="0.25">
      <c r="C25" s="22" t="s">
        <v>13</v>
      </c>
      <c r="G25" s="3"/>
      <c r="H25" s="3"/>
      <c r="I25" s="3"/>
    </row>
    <row r="26" spans="2:9" x14ac:dyDescent="0.25">
      <c r="C26" t="s">
        <v>14</v>
      </c>
    </row>
    <row r="29" spans="2:9" x14ac:dyDescent="0.25">
      <c r="C29" s="22" t="s">
        <v>15</v>
      </c>
    </row>
    <row r="30" spans="2:9" x14ac:dyDescent="0.25">
      <c r="C30" t="s">
        <v>16</v>
      </c>
      <c r="D30" s="24">
        <f>AVERAGE(Tabela13[Y])</f>
        <v>16514262.857142856</v>
      </c>
      <c r="E30" s="24">
        <f>AVERAGE(Tabela13[X1])</f>
        <v>1190.0228571428572</v>
      </c>
      <c r="F30" s="24">
        <f>AVERAGE(Tabela13[X2])</f>
        <v>3309.6700000000005</v>
      </c>
      <c r="G30" s="24">
        <f>AVERAGE(Tabela13[X3])</f>
        <v>205139.35714285713</v>
      </c>
      <c r="H30" s="24">
        <f>AVERAGE(Tabela13[X4])</f>
        <v>211959.71428571429</v>
      </c>
      <c r="I30" s="24">
        <f>AVERAGE(Tabela13[X5])</f>
        <v>42384.428571428572</v>
      </c>
    </row>
    <row r="31" spans="2:9" x14ac:dyDescent="0.25">
      <c r="C31" t="s">
        <v>17</v>
      </c>
      <c r="D31" s="24">
        <f>STDEV(Tabela13[Y])</f>
        <v>3512432.1062270044</v>
      </c>
      <c r="E31" s="24">
        <f>STDEV(Tabela13[X1])</f>
        <v>177.19855431901109</v>
      </c>
      <c r="F31" s="24">
        <f>STDEV(Tabela13[X2])</f>
        <v>673.4060660895118</v>
      </c>
      <c r="G31" s="24">
        <f>STDEV(Tabela13[X3])</f>
        <v>16649.811533269876</v>
      </c>
      <c r="H31" s="24">
        <f>STDEV(Tabela13[X4])</f>
        <v>25793.18020010653</v>
      </c>
      <c r="I31" s="24">
        <f>STDEV(Tabela13[X5])</f>
        <v>6856.9076761409551</v>
      </c>
    </row>
    <row r="32" spans="2:9" x14ac:dyDescent="0.25">
      <c r="C32" s="22" t="s">
        <v>79</v>
      </c>
      <c r="D32" s="23">
        <f>(D31/D30)*100%</f>
        <v>0.2126908198453305</v>
      </c>
      <c r="E32" s="23">
        <f t="shared" ref="E32:I32" si="0">(E31/E30)*100%</f>
        <v>0.14890348807622875</v>
      </c>
      <c r="F32" s="23">
        <f t="shared" si="0"/>
        <v>0.20346622656926874</v>
      </c>
      <c r="G32" s="25">
        <f t="shared" si="0"/>
        <v>8.1163418688472849E-2</v>
      </c>
      <c r="H32" s="23">
        <f t="shared" si="0"/>
        <v>0.12168906854317714</v>
      </c>
      <c r="I32" s="23">
        <f t="shared" si="0"/>
        <v>0.1617789340862604</v>
      </c>
    </row>
    <row r="34" spans="3:13" x14ac:dyDescent="0.25">
      <c r="C34" t="s">
        <v>80</v>
      </c>
    </row>
    <row r="36" spans="3:13" x14ac:dyDescent="0.25">
      <c r="C36" t="s">
        <v>6</v>
      </c>
      <c r="D36" t="s">
        <v>7</v>
      </c>
      <c r="E36" t="s">
        <v>8</v>
      </c>
      <c r="F36" t="s">
        <v>9</v>
      </c>
      <c r="G36" t="s">
        <v>11</v>
      </c>
      <c r="H36" t="s">
        <v>12</v>
      </c>
    </row>
    <row r="37" spans="3:13" x14ac:dyDescent="0.25">
      <c r="C37">
        <v>2003</v>
      </c>
      <c r="D37">
        <v>11243827</v>
      </c>
      <c r="E37">
        <v>677.32</v>
      </c>
      <c r="F37">
        <v>2314.66</v>
      </c>
      <c r="G37">
        <v>195446</v>
      </c>
      <c r="H37">
        <v>51078</v>
      </c>
      <c r="L37" s="3"/>
      <c r="M37" s="3"/>
    </row>
    <row r="38" spans="3:13" x14ac:dyDescent="0.25">
      <c r="C38">
        <v>2004</v>
      </c>
      <c r="D38">
        <v>11167527</v>
      </c>
      <c r="E38">
        <v>979.9</v>
      </c>
      <c r="F38">
        <v>2409.69</v>
      </c>
      <c r="G38">
        <v>191824</v>
      </c>
      <c r="H38">
        <v>51069</v>
      </c>
      <c r="L38" s="3"/>
      <c r="M38" s="3"/>
    </row>
    <row r="39" spans="3:13" x14ac:dyDescent="0.25">
      <c r="C39">
        <v>2005</v>
      </c>
      <c r="D39">
        <v>12339353</v>
      </c>
      <c r="E39">
        <v>1091.53</v>
      </c>
      <c r="F39">
        <v>2506.9299999999998</v>
      </c>
      <c r="G39">
        <v>206916</v>
      </c>
      <c r="H39">
        <v>48100</v>
      </c>
      <c r="L39" s="3"/>
      <c r="M39" s="3"/>
    </row>
    <row r="40" spans="3:13" x14ac:dyDescent="0.25">
      <c r="C40">
        <v>2006</v>
      </c>
      <c r="D40">
        <v>13384229</v>
      </c>
      <c r="E40">
        <v>1161.73</v>
      </c>
      <c r="F40">
        <v>2636.81</v>
      </c>
      <c r="G40">
        <v>226181</v>
      </c>
      <c r="H40">
        <v>46876</v>
      </c>
    </row>
    <row r="41" spans="3:13" x14ac:dyDescent="0.25">
      <c r="C41">
        <v>2007</v>
      </c>
      <c r="D41">
        <v>14588739</v>
      </c>
      <c r="E41">
        <v>1176.8699999999999</v>
      </c>
      <c r="F41">
        <v>2866.04</v>
      </c>
      <c r="G41">
        <v>248702</v>
      </c>
      <c r="H41">
        <v>49536</v>
      </c>
    </row>
    <row r="42" spans="3:13" x14ac:dyDescent="0.25">
      <c r="C42">
        <v>2008</v>
      </c>
      <c r="D42">
        <v>16079533</v>
      </c>
      <c r="E42">
        <v>1242.04</v>
      </c>
      <c r="F42">
        <v>3158.48</v>
      </c>
      <c r="G42">
        <v>257744</v>
      </c>
      <c r="H42">
        <v>49054</v>
      </c>
    </row>
    <row r="43" spans="3:13" x14ac:dyDescent="0.25">
      <c r="C43">
        <v>2009</v>
      </c>
      <c r="D43">
        <v>16494650</v>
      </c>
      <c r="E43">
        <v>1279.55</v>
      </c>
      <c r="F43">
        <v>3315.38</v>
      </c>
      <c r="G43">
        <v>250794</v>
      </c>
      <c r="H43">
        <v>44196</v>
      </c>
    </row>
    <row r="44" spans="3:13" x14ac:dyDescent="0.25">
      <c r="C44">
        <v>2010</v>
      </c>
      <c r="D44">
        <v>17239800</v>
      </c>
      <c r="E44">
        <v>1259.95</v>
      </c>
      <c r="F44">
        <v>3435</v>
      </c>
      <c r="G44">
        <v>228337</v>
      </c>
      <c r="H44">
        <v>38832</v>
      </c>
    </row>
    <row r="45" spans="3:13" x14ac:dyDescent="0.25">
      <c r="C45">
        <v>2011</v>
      </c>
      <c r="D45">
        <v>18125490</v>
      </c>
      <c r="E45">
        <v>1248.1500000000001</v>
      </c>
      <c r="F45">
        <v>3625.21</v>
      </c>
      <c r="G45">
        <v>206471</v>
      </c>
      <c r="H45">
        <v>40131</v>
      </c>
    </row>
    <row r="46" spans="3:13" x14ac:dyDescent="0.25">
      <c r="C46">
        <v>2012</v>
      </c>
      <c r="D46">
        <v>18744412</v>
      </c>
      <c r="E46">
        <v>1281.79</v>
      </c>
      <c r="F46">
        <v>3744.38</v>
      </c>
      <c r="G46">
        <v>203850</v>
      </c>
      <c r="H46">
        <v>37062</v>
      </c>
    </row>
    <row r="47" spans="3:13" x14ac:dyDescent="0.25">
      <c r="C47">
        <v>2013</v>
      </c>
      <c r="D47">
        <v>19389446</v>
      </c>
      <c r="E47">
        <v>1312.21</v>
      </c>
      <c r="F47">
        <v>3877.43</v>
      </c>
      <c r="G47">
        <v>180396</v>
      </c>
      <c r="H47">
        <v>35847</v>
      </c>
    </row>
    <row r="48" spans="3:13" x14ac:dyDescent="0.25">
      <c r="C48">
        <v>2014</v>
      </c>
      <c r="D48">
        <v>20003863</v>
      </c>
      <c r="E48">
        <v>1309.58</v>
      </c>
      <c r="F48">
        <v>4003.99</v>
      </c>
      <c r="G48">
        <v>188488</v>
      </c>
      <c r="H48">
        <v>34970</v>
      </c>
    </row>
    <row r="49" spans="2:29" x14ac:dyDescent="0.25">
      <c r="C49">
        <v>2015</v>
      </c>
      <c r="D49">
        <v>20723423</v>
      </c>
      <c r="E49">
        <v>1311</v>
      </c>
      <c r="F49">
        <v>4150.8599999999997</v>
      </c>
      <c r="G49">
        <v>188832</v>
      </c>
      <c r="H49">
        <v>32967</v>
      </c>
    </row>
    <row r="50" spans="2:29" x14ac:dyDescent="0.25">
      <c r="C50">
        <v>2016</v>
      </c>
      <c r="D50">
        <v>21675388</v>
      </c>
      <c r="E50">
        <v>1328.7</v>
      </c>
      <c r="F50">
        <v>4290.5200000000004</v>
      </c>
      <c r="G50">
        <v>193455</v>
      </c>
      <c r="H50">
        <v>33664</v>
      </c>
    </row>
    <row r="51" spans="2:29" x14ac:dyDescent="0.25"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2:29" x14ac:dyDescent="0.25"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2:29" ht="15.75" thickBot="1" x14ac:dyDescent="0.3">
      <c r="B53" s="22" t="s">
        <v>81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2:29" x14ac:dyDescent="0.25">
      <c r="B54" s="11" t="s">
        <v>19</v>
      </c>
      <c r="C54" s="11"/>
      <c r="U54" s="27"/>
      <c r="V54" s="28"/>
      <c r="W54" s="28"/>
      <c r="X54" s="28"/>
      <c r="Y54" s="28"/>
      <c r="Z54" s="28"/>
      <c r="AA54" s="28"/>
      <c r="AB54" s="27"/>
      <c r="AC54" s="27"/>
    </row>
    <row r="55" spans="2:29" x14ac:dyDescent="0.25">
      <c r="B55" s="8" t="s">
        <v>20</v>
      </c>
      <c r="C55" s="29">
        <v>0.99854738511666341</v>
      </c>
      <c r="U55" s="27"/>
      <c r="V55" s="28"/>
      <c r="W55" s="28"/>
      <c r="X55" s="28"/>
      <c r="Y55" s="28"/>
      <c r="Z55" s="28"/>
      <c r="AA55" s="28"/>
      <c r="AB55" s="27"/>
      <c r="AC55" s="27"/>
    </row>
    <row r="56" spans="2:29" x14ac:dyDescent="0.25">
      <c r="B56" s="8" t="s">
        <v>21</v>
      </c>
      <c r="C56" s="29">
        <v>0.99709688032332611</v>
      </c>
      <c r="U56" s="27"/>
      <c r="V56" s="28"/>
      <c r="W56" s="28"/>
      <c r="X56" s="28"/>
      <c r="Y56" s="28"/>
      <c r="Z56" s="28"/>
      <c r="AA56" s="28"/>
      <c r="AB56" s="27"/>
      <c r="AC56" s="27"/>
    </row>
    <row r="57" spans="2:29" x14ac:dyDescent="0.25">
      <c r="B57" s="8" t="s">
        <v>22</v>
      </c>
      <c r="C57" s="29">
        <v>0.99580660491147099</v>
      </c>
      <c r="U57" s="27"/>
      <c r="V57" s="28"/>
      <c r="W57" s="28"/>
      <c r="X57" s="28"/>
      <c r="Y57" s="28"/>
      <c r="Z57" s="28"/>
      <c r="AA57" s="28"/>
      <c r="AB57" s="27"/>
      <c r="AC57" s="27"/>
    </row>
    <row r="58" spans="2:29" x14ac:dyDescent="0.25">
      <c r="B58" s="8" t="s">
        <v>23</v>
      </c>
      <c r="C58" s="29">
        <v>227452.5600790288</v>
      </c>
      <c r="U58" s="27"/>
      <c r="V58" s="28"/>
      <c r="W58" s="28"/>
      <c r="X58" s="28"/>
      <c r="Y58" s="28"/>
      <c r="Z58" s="28"/>
      <c r="AA58" s="28"/>
      <c r="AB58" s="27"/>
      <c r="AC58" s="27"/>
    </row>
    <row r="59" spans="2:29" ht="15.75" thickBot="1" x14ac:dyDescent="0.3">
      <c r="B59" s="9" t="s">
        <v>24</v>
      </c>
      <c r="C59" s="30">
        <v>14</v>
      </c>
      <c r="U59" s="27"/>
      <c r="V59" s="28"/>
      <c r="W59" s="28"/>
      <c r="X59" s="28"/>
      <c r="Y59" s="28"/>
      <c r="Z59" s="28"/>
      <c r="AA59" s="28"/>
      <c r="AB59" s="27"/>
      <c r="AC59" s="27"/>
    </row>
    <row r="60" spans="2:29" x14ac:dyDescent="0.25">
      <c r="U60" s="27"/>
      <c r="V60" s="28"/>
      <c r="W60" s="28"/>
      <c r="X60" s="28"/>
      <c r="Y60" s="28"/>
      <c r="Z60" s="28"/>
      <c r="AA60" s="28"/>
      <c r="AB60" s="27"/>
      <c r="AC60" s="27"/>
    </row>
    <row r="61" spans="2:29" ht="15.75" thickBot="1" x14ac:dyDescent="0.3">
      <c r="B61" t="s">
        <v>25</v>
      </c>
      <c r="U61" s="27"/>
      <c r="V61" s="28"/>
      <c r="W61" s="28"/>
      <c r="X61" s="28"/>
      <c r="Y61" s="28"/>
      <c r="Z61" s="28"/>
      <c r="AA61" s="28"/>
      <c r="AB61" s="27"/>
      <c r="AC61" s="27"/>
    </row>
    <row r="62" spans="2:29" x14ac:dyDescent="0.25">
      <c r="B62" s="10"/>
      <c r="C62" s="10" t="s">
        <v>30</v>
      </c>
      <c r="D62" s="10" t="s">
        <v>31</v>
      </c>
      <c r="E62" s="10" t="s">
        <v>32</v>
      </c>
      <c r="F62" s="10" t="s">
        <v>33</v>
      </c>
      <c r="G62" s="10" t="s">
        <v>34</v>
      </c>
      <c r="U62" s="27"/>
      <c r="V62" s="28"/>
      <c r="W62" s="28"/>
      <c r="X62" s="28"/>
      <c r="Y62" s="28"/>
      <c r="Z62" s="28"/>
      <c r="AA62" s="28"/>
      <c r="AB62" s="27"/>
      <c r="AC62" s="27"/>
    </row>
    <row r="63" spans="2:29" x14ac:dyDescent="0.25">
      <c r="B63" s="8" t="s">
        <v>26</v>
      </c>
      <c r="C63" s="8">
        <v>4</v>
      </c>
      <c r="D63" s="8">
        <v>159917718907327.22</v>
      </c>
      <c r="E63" s="8">
        <v>39979429726831.805</v>
      </c>
      <c r="F63" s="8">
        <v>772.77833179023321</v>
      </c>
      <c r="G63" s="8">
        <v>2.100013654196802E-11</v>
      </c>
      <c r="U63" s="27"/>
      <c r="V63" s="28"/>
      <c r="W63" s="28"/>
      <c r="X63" s="28"/>
      <c r="Y63" s="28"/>
      <c r="Z63" s="28"/>
      <c r="AA63" s="28"/>
      <c r="AB63" s="27"/>
      <c r="AC63" s="27"/>
    </row>
    <row r="64" spans="2:29" x14ac:dyDescent="0.25">
      <c r="B64" s="8" t="s">
        <v>27</v>
      </c>
      <c r="C64" s="8">
        <v>9</v>
      </c>
      <c r="D64" s="8">
        <v>465612003778.53784</v>
      </c>
      <c r="E64" s="8">
        <v>51734667086.504204</v>
      </c>
      <c r="F64" s="8"/>
      <c r="G64" s="8"/>
      <c r="U64" s="27"/>
      <c r="V64" s="28"/>
      <c r="W64" s="28"/>
      <c r="X64" s="28"/>
      <c r="Y64" s="28"/>
      <c r="Z64" s="28"/>
      <c r="AA64" s="28"/>
      <c r="AB64" s="27"/>
      <c r="AC64" s="27"/>
    </row>
    <row r="65" spans="2:33" ht="15.75" thickBot="1" x14ac:dyDescent="0.3">
      <c r="B65" s="9" t="s">
        <v>28</v>
      </c>
      <c r="C65" s="9">
        <v>13</v>
      </c>
      <c r="D65" s="9">
        <v>160383330911105.75</v>
      </c>
      <c r="E65" s="9"/>
      <c r="F65" s="9"/>
      <c r="G65" s="9"/>
      <c r="U65" s="27"/>
      <c r="V65" s="28"/>
      <c r="W65" s="28"/>
      <c r="X65" s="28"/>
      <c r="Y65" s="28"/>
      <c r="Z65" s="28"/>
      <c r="AA65" s="28"/>
      <c r="AB65" s="27"/>
      <c r="AC65" s="27"/>
    </row>
    <row r="66" spans="2:33" ht="15.75" thickBot="1" x14ac:dyDescent="0.3">
      <c r="U66" s="27"/>
      <c r="V66" s="27"/>
      <c r="W66" s="27"/>
      <c r="X66" s="27"/>
      <c r="Y66" s="27"/>
      <c r="Z66" s="27"/>
      <c r="AA66" s="27"/>
      <c r="AB66" s="27"/>
      <c r="AC66" s="27"/>
    </row>
    <row r="67" spans="2:33" x14ac:dyDescent="0.25">
      <c r="B67" s="10"/>
      <c r="C67" s="10" t="s">
        <v>35</v>
      </c>
      <c r="D67" s="10" t="s">
        <v>23</v>
      </c>
      <c r="E67" s="10" t="s">
        <v>36</v>
      </c>
      <c r="F67" s="10" t="s">
        <v>37</v>
      </c>
      <c r="G67" s="10" t="s">
        <v>38</v>
      </c>
      <c r="H67" s="10" t="s">
        <v>39</v>
      </c>
      <c r="I67" s="10" t="s">
        <v>40</v>
      </c>
      <c r="J67" s="10" t="s">
        <v>41</v>
      </c>
      <c r="U67" s="27"/>
      <c r="V67" s="27"/>
      <c r="W67" s="27"/>
      <c r="X67" s="27"/>
      <c r="Y67" s="27"/>
      <c r="Z67" s="27"/>
      <c r="AA67" s="27"/>
      <c r="AB67" s="27"/>
      <c r="AC67" s="27"/>
    </row>
    <row r="68" spans="2:33" x14ac:dyDescent="0.25">
      <c r="B68" s="8" t="s">
        <v>29</v>
      </c>
      <c r="C68" s="8">
        <v>-917414.74939708225</v>
      </c>
      <c r="D68" s="8">
        <v>2529949.3869887809</v>
      </c>
      <c r="E68" s="8">
        <v>-0.36262177975386928</v>
      </c>
      <c r="F68" s="31">
        <v>0.72525706091511666</v>
      </c>
      <c r="G68" s="8">
        <v>-6640557.876690682</v>
      </c>
      <c r="H68" s="8">
        <v>4805728.3778965175</v>
      </c>
      <c r="I68" s="8">
        <v>-6640557.876690682</v>
      </c>
      <c r="J68" s="8">
        <v>4805728.3778965175</v>
      </c>
      <c r="U68" s="27"/>
      <c r="V68" s="27"/>
      <c r="W68" s="27"/>
      <c r="X68" s="27"/>
      <c r="Y68" s="27"/>
      <c r="Z68" s="27"/>
      <c r="AA68" s="27"/>
      <c r="AB68" s="27"/>
      <c r="AC68" s="27"/>
    </row>
    <row r="69" spans="2:33" x14ac:dyDescent="0.25">
      <c r="B69" s="8" t="s">
        <v>8</v>
      </c>
      <c r="C69" s="8">
        <v>-197.69578283571133</v>
      </c>
      <c r="D69" s="8">
        <v>812.39423708578954</v>
      </c>
      <c r="E69" s="8">
        <v>-0.24334956331655327</v>
      </c>
      <c r="F69" s="31">
        <v>0.81319057438853637</v>
      </c>
      <c r="G69" s="8">
        <v>-2035.4592252753134</v>
      </c>
      <c r="H69" s="8">
        <v>1640.0676596038909</v>
      </c>
      <c r="I69" s="8">
        <v>-2035.4592252753134</v>
      </c>
      <c r="J69" s="8">
        <v>1640.0676596038909</v>
      </c>
      <c r="U69" s="27"/>
      <c r="V69" s="27"/>
      <c r="W69" s="27"/>
      <c r="X69" s="27"/>
      <c r="Y69" s="27"/>
      <c r="Z69" s="27"/>
      <c r="AA69" s="27"/>
      <c r="AB69" s="27"/>
      <c r="AC69" s="27"/>
    </row>
    <row r="70" spans="2:33" x14ac:dyDescent="0.25">
      <c r="B70" s="8" t="s">
        <v>9</v>
      </c>
      <c r="C70" s="8">
        <v>5085.0365078444229</v>
      </c>
      <c r="D70" s="8">
        <v>375.68304321797808</v>
      </c>
      <c r="E70" s="8">
        <v>13.535443240364705</v>
      </c>
      <c r="F70" s="17">
        <v>2.7440269853341028E-7</v>
      </c>
      <c r="G70" s="8">
        <v>4235.182420687046</v>
      </c>
      <c r="H70" s="8">
        <v>5934.8905950017997</v>
      </c>
      <c r="I70" s="8">
        <v>4235.182420687046</v>
      </c>
      <c r="J70" s="8">
        <v>5934.8905950017997</v>
      </c>
    </row>
    <row r="71" spans="2:33" x14ac:dyDescent="0.25">
      <c r="B71" s="8" t="s">
        <v>11</v>
      </c>
      <c r="C71" s="8">
        <v>9.5130129988066638</v>
      </c>
      <c r="D71" s="8">
        <v>4.4382126106270379</v>
      </c>
      <c r="E71" s="8">
        <v>2.1434333668532051</v>
      </c>
      <c r="F71" s="31">
        <v>6.068144636431734E-2</v>
      </c>
      <c r="G71" s="8">
        <v>-0.52692144834461274</v>
      </c>
      <c r="H71" s="8">
        <v>19.55294744595794</v>
      </c>
      <c r="I71" s="8">
        <v>-0.52692144834461274</v>
      </c>
      <c r="J71" s="8">
        <v>19.55294744595794</v>
      </c>
    </row>
    <row r="72" spans="2:33" ht="15.75" thickBot="1" x14ac:dyDescent="0.3">
      <c r="B72" s="9" t="s">
        <v>12</v>
      </c>
      <c r="C72" s="9">
        <v>-27.82220331880411</v>
      </c>
      <c r="D72" s="9">
        <v>40.964444707151621</v>
      </c>
      <c r="E72" s="9">
        <v>-0.67917931068517268</v>
      </c>
      <c r="F72" s="32">
        <v>0.51410973711234131</v>
      </c>
      <c r="G72" s="9">
        <v>-120.49021533313818</v>
      </c>
      <c r="H72" s="9">
        <v>64.845808695529954</v>
      </c>
      <c r="I72" s="9">
        <v>-120.49021533313818</v>
      </c>
      <c r="J72" s="9">
        <v>64.845808695529954</v>
      </c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2:33" x14ac:dyDescent="0.25"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2:33" x14ac:dyDescent="0.25">
      <c r="B74" t="s">
        <v>82</v>
      </c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2:33" x14ac:dyDescent="0.25"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2:33" x14ac:dyDescent="0.25"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2:33" x14ac:dyDescent="0.25">
      <c r="X77" s="18"/>
      <c r="Y77" s="26"/>
      <c r="Z77" s="26"/>
      <c r="AA77" s="18"/>
      <c r="AB77" s="18"/>
      <c r="AC77" s="18"/>
      <c r="AD77" s="18"/>
      <c r="AE77" s="18"/>
      <c r="AF77" s="18"/>
      <c r="AG77" s="18"/>
    </row>
    <row r="78" spans="2:33" x14ac:dyDescent="0.25">
      <c r="B78" s="22" t="s">
        <v>83</v>
      </c>
      <c r="H78" s="18"/>
      <c r="I78" s="18"/>
      <c r="J78" s="18"/>
      <c r="X78" s="18"/>
      <c r="Y78" s="8"/>
      <c r="Z78" s="8"/>
      <c r="AA78" s="18"/>
      <c r="AB78" s="18"/>
      <c r="AC78" s="18"/>
      <c r="AD78" s="18"/>
      <c r="AE78" s="18"/>
      <c r="AF78" s="18"/>
      <c r="AG78" s="18"/>
    </row>
    <row r="79" spans="2:33" x14ac:dyDescent="0.25">
      <c r="C79" t="s">
        <v>8</v>
      </c>
      <c r="D79" t="s">
        <v>9</v>
      </c>
      <c r="E79" t="s">
        <v>11</v>
      </c>
      <c r="F79" t="s">
        <v>12</v>
      </c>
      <c r="X79" s="18"/>
      <c r="Y79" s="8"/>
      <c r="Z79" s="8"/>
      <c r="AA79" s="18"/>
      <c r="AB79" s="18"/>
      <c r="AC79" s="18"/>
      <c r="AD79" s="18"/>
      <c r="AE79" s="18"/>
      <c r="AF79" s="18"/>
      <c r="AG79" s="18"/>
    </row>
    <row r="80" spans="2:33" x14ac:dyDescent="0.25">
      <c r="B80" t="s">
        <v>42</v>
      </c>
      <c r="C80">
        <v>1</v>
      </c>
      <c r="D80">
        <v>0</v>
      </c>
      <c r="E80">
        <v>0</v>
      </c>
      <c r="F80">
        <v>0</v>
      </c>
      <c r="G80" t="s">
        <v>57</v>
      </c>
      <c r="X80" s="18"/>
      <c r="Y80" s="8"/>
      <c r="Z80" s="8"/>
      <c r="AA80" s="18"/>
      <c r="AB80" s="18"/>
      <c r="AC80" s="18"/>
      <c r="AD80" s="18"/>
      <c r="AE80" s="18"/>
      <c r="AF80" s="18"/>
      <c r="AG80" s="18"/>
    </row>
    <row r="81" spans="2:33" x14ac:dyDescent="0.25">
      <c r="B81" t="s">
        <v>43</v>
      </c>
      <c r="C81">
        <v>0</v>
      </c>
      <c r="D81">
        <v>1</v>
      </c>
      <c r="E81">
        <v>0</v>
      </c>
      <c r="F81">
        <v>0</v>
      </c>
      <c r="G81" t="s">
        <v>58</v>
      </c>
      <c r="X81" s="18"/>
      <c r="Y81" s="8"/>
      <c r="Z81" s="8"/>
      <c r="AA81" s="18"/>
      <c r="AB81" s="18"/>
      <c r="AC81" s="18"/>
      <c r="AD81" s="18"/>
      <c r="AE81" s="18"/>
      <c r="AF81" s="18"/>
      <c r="AG81" s="18"/>
    </row>
    <row r="82" spans="2:33" x14ac:dyDescent="0.25">
      <c r="B82" t="s">
        <v>44</v>
      </c>
      <c r="C82">
        <v>0</v>
      </c>
      <c r="D82">
        <v>0</v>
      </c>
      <c r="E82">
        <v>1</v>
      </c>
      <c r="F82">
        <v>0</v>
      </c>
      <c r="G82" t="s">
        <v>59</v>
      </c>
      <c r="X82" s="18"/>
      <c r="Y82" s="8"/>
      <c r="Z82" s="8"/>
      <c r="AA82" s="18"/>
      <c r="AB82" s="18"/>
      <c r="AC82" s="18"/>
      <c r="AD82" s="18"/>
      <c r="AE82" s="18"/>
      <c r="AF82" s="18"/>
      <c r="AG82" s="18"/>
    </row>
    <row r="83" spans="2:33" x14ac:dyDescent="0.25">
      <c r="B83" t="s">
        <v>45</v>
      </c>
      <c r="C83">
        <v>0</v>
      </c>
      <c r="D83">
        <v>0</v>
      </c>
      <c r="E83">
        <v>0</v>
      </c>
      <c r="F83">
        <v>1</v>
      </c>
      <c r="G83" t="s">
        <v>60</v>
      </c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2:33" x14ac:dyDescent="0.25">
      <c r="B84" t="s">
        <v>46</v>
      </c>
      <c r="C84">
        <v>1</v>
      </c>
      <c r="D84">
        <v>1</v>
      </c>
      <c r="E84">
        <v>0</v>
      </c>
      <c r="F84">
        <v>0</v>
      </c>
      <c r="G84" t="s">
        <v>61</v>
      </c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2:33" x14ac:dyDescent="0.25">
      <c r="B85" t="s">
        <v>47</v>
      </c>
      <c r="C85">
        <v>1</v>
      </c>
      <c r="D85">
        <v>0</v>
      </c>
      <c r="E85">
        <v>1</v>
      </c>
      <c r="F85">
        <v>0</v>
      </c>
      <c r="G85" t="s">
        <v>62</v>
      </c>
      <c r="X85" s="18"/>
      <c r="Y85" s="19"/>
      <c r="Z85" s="19"/>
      <c r="AA85" s="19"/>
      <c r="AB85" s="19"/>
      <c r="AC85" s="19"/>
      <c r="AD85" s="19"/>
      <c r="AE85" s="18"/>
      <c r="AF85" s="18"/>
      <c r="AG85" s="18"/>
    </row>
    <row r="86" spans="2:33" x14ac:dyDescent="0.25">
      <c r="B86" t="s">
        <v>48</v>
      </c>
      <c r="C86">
        <v>1</v>
      </c>
      <c r="D86">
        <v>0</v>
      </c>
      <c r="E86">
        <v>0</v>
      </c>
      <c r="F86">
        <v>1</v>
      </c>
      <c r="G86" t="s">
        <v>63</v>
      </c>
      <c r="X86" s="18"/>
      <c r="Y86" s="8"/>
      <c r="Z86" s="8"/>
      <c r="AA86" s="8"/>
      <c r="AB86" s="8"/>
      <c r="AC86" s="8"/>
      <c r="AD86" s="8"/>
      <c r="AE86" s="18"/>
      <c r="AF86" s="18"/>
      <c r="AG86" s="18"/>
    </row>
    <row r="87" spans="2:33" x14ac:dyDescent="0.25">
      <c r="B87" t="s">
        <v>49</v>
      </c>
      <c r="C87">
        <v>1</v>
      </c>
      <c r="D87">
        <v>0</v>
      </c>
      <c r="E87">
        <v>1</v>
      </c>
      <c r="F87">
        <v>0</v>
      </c>
      <c r="G87" t="s">
        <v>64</v>
      </c>
      <c r="X87" s="18"/>
      <c r="Y87" s="8"/>
      <c r="Z87" s="8"/>
      <c r="AA87" s="8"/>
      <c r="AB87" s="8"/>
      <c r="AC87" s="8"/>
      <c r="AD87" s="8"/>
      <c r="AE87" s="18"/>
      <c r="AF87" s="18"/>
      <c r="AG87" s="18"/>
    </row>
    <row r="88" spans="2:33" x14ac:dyDescent="0.25">
      <c r="B88" t="s">
        <v>50</v>
      </c>
      <c r="C88">
        <v>0</v>
      </c>
      <c r="D88">
        <v>1</v>
      </c>
      <c r="E88">
        <v>0</v>
      </c>
      <c r="F88">
        <v>1</v>
      </c>
      <c r="G88" t="s">
        <v>65</v>
      </c>
      <c r="X88" s="18"/>
      <c r="Y88" s="8"/>
      <c r="Z88" s="8"/>
      <c r="AA88" s="8"/>
      <c r="AB88" s="8"/>
      <c r="AC88" s="8"/>
      <c r="AD88" s="8"/>
      <c r="AE88" s="18"/>
      <c r="AF88" s="18"/>
      <c r="AG88" s="18"/>
    </row>
    <row r="89" spans="2:33" x14ac:dyDescent="0.25">
      <c r="B89" t="s">
        <v>51</v>
      </c>
      <c r="C89">
        <v>0</v>
      </c>
      <c r="D89">
        <v>0</v>
      </c>
      <c r="E89">
        <v>1</v>
      </c>
      <c r="F89">
        <v>1</v>
      </c>
      <c r="G89" t="s">
        <v>66</v>
      </c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2:33" x14ac:dyDescent="0.25">
      <c r="B90" t="s">
        <v>52</v>
      </c>
      <c r="C90">
        <v>1</v>
      </c>
      <c r="D90">
        <v>1</v>
      </c>
      <c r="E90">
        <v>1</v>
      </c>
      <c r="F90">
        <v>0</v>
      </c>
      <c r="G90" t="s">
        <v>67</v>
      </c>
      <c r="X90" s="18"/>
      <c r="Y90" s="19"/>
      <c r="Z90" s="19"/>
      <c r="AA90" s="19"/>
      <c r="AB90" s="19"/>
      <c r="AC90" s="19"/>
      <c r="AD90" s="19"/>
      <c r="AE90" s="19"/>
      <c r="AF90" s="19"/>
      <c r="AG90" s="19"/>
    </row>
    <row r="91" spans="2:33" x14ac:dyDescent="0.25">
      <c r="B91" t="s">
        <v>53</v>
      </c>
      <c r="C91">
        <v>1</v>
      </c>
      <c r="D91">
        <v>1</v>
      </c>
      <c r="E91">
        <v>0</v>
      </c>
      <c r="F91">
        <v>1</v>
      </c>
      <c r="G91" t="s">
        <v>68</v>
      </c>
      <c r="X91" s="18"/>
      <c r="Y91" s="8"/>
      <c r="Z91" s="8"/>
      <c r="AA91" s="8"/>
      <c r="AB91" s="8"/>
      <c r="AC91" s="8"/>
      <c r="AD91" s="8"/>
      <c r="AE91" s="8"/>
      <c r="AF91" s="8"/>
      <c r="AG91" s="8"/>
    </row>
    <row r="92" spans="2:33" x14ac:dyDescent="0.25">
      <c r="B92" t="s">
        <v>54</v>
      </c>
      <c r="C92">
        <v>1</v>
      </c>
      <c r="D92">
        <v>0</v>
      </c>
      <c r="E92">
        <v>1</v>
      </c>
      <c r="F92">
        <v>1</v>
      </c>
      <c r="G92" t="s">
        <v>69</v>
      </c>
      <c r="X92" s="18"/>
      <c r="Y92" s="8"/>
      <c r="Z92" s="8"/>
      <c r="AA92" s="8"/>
      <c r="AB92" s="8"/>
      <c r="AC92" s="8"/>
      <c r="AD92" s="8"/>
      <c r="AE92" s="8"/>
      <c r="AF92" s="8"/>
      <c r="AG92" s="8"/>
    </row>
    <row r="93" spans="2:33" x14ac:dyDescent="0.25">
      <c r="B93" t="s">
        <v>55</v>
      </c>
      <c r="C93">
        <v>0</v>
      </c>
      <c r="D93">
        <v>1</v>
      </c>
      <c r="E93">
        <v>1</v>
      </c>
      <c r="F93">
        <v>1</v>
      </c>
      <c r="G93" t="s">
        <v>70</v>
      </c>
      <c r="X93" s="18"/>
      <c r="Y93" s="8"/>
      <c r="Z93" s="8"/>
      <c r="AA93" s="8"/>
      <c r="AB93" s="8"/>
      <c r="AC93" s="8"/>
      <c r="AD93" s="8"/>
      <c r="AE93" s="8"/>
      <c r="AF93" s="8"/>
      <c r="AG93" s="8"/>
    </row>
    <row r="94" spans="2:33" x14ac:dyDescent="0.25">
      <c r="B94" t="s">
        <v>56</v>
      </c>
      <c r="C94">
        <v>1</v>
      </c>
      <c r="D94">
        <v>1</v>
      </c>
      <c r="E94">
        <v>1</v>
      </c>
      <c r="F94">
        <v>1</v>
      </c>
      <c r="G94" t="s">
        <v>71</v>
      </c>
      <c r="X94" s="18"/>
      <c r="Y94" s="8"/>
      <c r="Z94" s="8"/>
      <c r="AA94" s="8"/>
      <c r="AB94" s="8"/>
      <c r="AC94" s="8"/>
      <c r="AD94" s="8"/>
      <c r="AE94" s="8"/>
      <c r="AF94" s="8"/>
      <c r="AG94" s="8"/>
    </row>
    <row r="95" spans="2:33" x14ac:dyDescent="0.25">
      <c r="I95" s="18"/>
      <c r="J95" s="18"/>
      <c r="X95" s="18"/>
      <c r="Y95" s="8"/>
      <c r="Z95" s="8"/>
      <c r="AA95" s="8"/>
      <c r="AB95" s="8"/>
      <c r="AC95" s="8"/>
      <c r="AD95" s="8"/>
      <c r="AE95" s="8"/>
      <c r="AF95" s="8"/>
      <c r="AG95" s="8"/>
    </row>
    <row r="96" spans="2:33" x14ac:dyDescent="0.25">
      <c r="B96" s="22" t="s">
        <v>84</v>
      </c>
      <c r="I96" s="18"/>
      <c r="J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spans="2:33" x14ac:dyDescent="0.25">
      <c r="I97" s="18"/>
      <c r="J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spans="2:33" x14ac:dyDescent="0.25">
      <c r="B98" s="35" t="s">
        <v>72</v>
      </c>
      <c r="C98" s="35"/>
      <c r="D98" s="35"/>
      <c r="E98" s="35"/>
      <c r="F98" s="35"/>
      <c r="G98" s="35"/>
      <c r="I98" s="18"/>
      <c r="J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spans="2:33" x14ac:dyDescent="0.25">
      <c r="B99" s="33"/>
      <c r="C99" s="33" t="s">
        <v>7</v>
      </c>
      <c r="D99" s="33" t="s">
        <v>8</v>
      </c>
      <c r="E99" s="33" t="s">
        <v>9</v>
      </c>
      <c r="F99" s="33" t="s">
        <v>11</v>
      </c>
      <c r="G99" s="33" t="s">
        <v>12</v>
      </c>
      <c r="I99" s="18"/>
      <c r="J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2:33" x14ac:dyDescent="0.25">
      <c r="B100" s="34" t="s">
        <v>7</v>
      </c>
      <c r="C100" s="34">
        <v>1</v>
      </c>
      <c r="D100" s="34"/>
      <c r="E100" s="34"/>
      <c r="F100" s="34"/>
      <c r="G100" s="34"/>
      <c r="I100" s="18"/>
      <c r="J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spans="2:33" x14ac:dyDescent="0.25">
      <c r="B101" s="34" t="s">
        <v>8</v>
      </c>
      <c r="C101" s="34">
        <v>0.8242138695315846</v>
      </c>
      <c r="D101" s="34">
        <v>1</v>
      </c>
      <c r="E101" s="34"/>
      <c r="F101" s="34"/>
      <c r="G101" s="34"/>
      <c r="I101" s="18"/>
      <c r="J101" s="18"/>
    </row>
    <row r="102" spans="2:33" x14ac:dyDescent="0.25">
      <c r="B102" s="34" t="s">
        <v>9</v>
      </c>
      <c r="C102" s="34">
        <v>0.99712739321514443</v>
      </c>
      <c r="D102" s="34">
        <v>0.80773896742463414</v>
      </c>
      <c r="E102" s="34">
        <v>1</v>
      </c>
      <c r="F102" s="34"/>
      <c r="G102" s="34"/>
      <c r="I102" s="18"/>
      <c r="J102" s="18"/>
    </row>
    <row r="103" spans="2:33" x14ac:dyDescent="0.25">
      <c r="B103" s="34" t="s">
        <v>11</v>
      </c>
      <c r="C103" s="34">
        <v>-0.25534414755249873</v>
      </c>
      <c r="D103" s="34">
        <v>0.10471817815350394</v>
      </c>
      <c r="E103" s="34">
        <v>-0.3055562749042629</v>
      </c>
      <c r="F103" s="34">
        <v>1</v>
      </c>
      <c r="G103" s="34"/>
      <c r="I103" s="18"/>
      <c r="J103" s="18"/>
    </row>
    <row r="104" spans="2:33" x14ac:dyDescent="0.25">
      <c r="B104" s="34" t="s">
        <v>12</v>
      </c>
      <c r="C104" s="34">
        <v>-0.93987879723573486</v>
      </c>
      <c r="D104" s="34">
        <v>-0.72544280156913943</v>
      </c>
      <c r="E104" s="34">
        <v>-0.95043565452431833</v>
      </c>
      <c r="F104" s="34">
        <v>0.48364362975924213</v>
      </c>
      <c r="G104" s="34">
        <v>1</v>
      </c>
      <c r="I104" s="18"/>
      <c r="J104" s="18"/>
    </row>
    <row r="105" spans="2:33" x14ac:dyDescent="0.25">
      <c r="H105" s="8"/>
      <c r="I105" s="18"/>
      <c r="J105" s="18"/>
    </row>
    <row r="106" spans="2:33" x14ac:dyDescent="0.25">
      <c r="B106" s="22" t="s">
        <v>73</v>
      </c>
      <c r="H106" s="8"/>
      <c r="I106" s="18"/>
      <c r="J106" s="18"/>
    </row>
    <row r="107" spans="2:33" x14ac:dyDescent="0.25">
      <c r="B107" s="33"/>
      <c r="C107" s="33" t="s">
        <v>7</v>
      </c>
      <c r="D107" s="33" t="s">
        <v>8</v>
      </c>
      <c r="E107" s="33" t="s">
        <v>9</v>
      </c>
      <c r="F107" s="33" t="s">
        <v>11</v>
      </c>
      <c r="G107" s="33" t="s">
        <v>12</v>
      </c>
      <c r="H107" s="8"/>
      <c r="I107" s="18"/>
      <c r="J107" s="18"/>
    </row>
    <row r="108" spans="2:33" x14ac:dyDescent="0.25">
      <c r="B108" s="34" t="s">
        <v>7</v>
      </c>
      <c r="C108" s="34">
        <f>ABS(C100)</f>
        <v>1</v>
      </c>
      <c r="D108" s="34">
        <v>0.8242138695315846</v>
      </c>
      <c r="E108" s="34">
        <v>0.99712739321514443</v>
      </c>
      <c r="F108" s="34">
        <v>0.25534414755249873</v>
      </c>
      <c r="G108" s="34">
        <v>0.93987879723573486</v>
      </c>
      <c r="H108" s="8"/>
      <c r="I108" s="18"/>
      <c r="J108" s="18"/>
    </row>
    <row r="109" spans="2:33" x14ac:dyDescent="0.25">
      <c r="B109" s="34" t="s">
        <v>8</v>
      </c>
      <c r="C109" s="34">
        <f>ABS(C101)</f>
        <v>0.8242138695315846</v>
      </c>
      <c r="D109" s="34">
        <f>ABS(D101)</f>
        <v>1</v>
      </c>
      <c r="E109" s="34">
        <v>0.80773896742463414</v>
      </c>
      <c r="F109" s="34">
        <v>0.10471817815350394</v>
      </c>
      <c r="G109" s="34">
        <v>0.72544280156913943</v>
      </c>
      <c r="H109" s="8"/>
      <c r="I109" s="18"/>
      <c r="J109" s="18"/>
    </row>
    <row r="110" spans="2:33" x14ac:dyDescent="0.25">
      <c r="B110" s="34" t="s">
        <v>9</v>
      </c>
      <c r="C110" s="34">
        <f>ABS(C102)</f>
        <v>0.99712739321514443</v>
      </c>
      <c r="D110" s="34">
        <f>ABS(D102)</f>
        <v>0.80773896742463414</v>
      </c>
      <c r="E110" s="34">
        <f>ABS(E102)</f>
        <v>1</v>
      </c>
      <c r="F110" s="34">
        <v>0.3055562749042629</v>
      </c>
      <c r="G110" s="34">
        <v>0.95043565452431833</v>
      </c>
      <c r="H110" s="8"/>
      <c r="I110" s="18"/>
      <c r="J110" s="18"/>
    </row>
    <row r="111" spans="2:33" x14ac:dyDescent="0.25">
      <c r="B111" s="34" t="s">
        <v>11</v>
      </c>
      <c r="C111" s="34">
        <f>ABS(C103)</f>
        <v>0.25534414755249873</v>
      </c>
      <c r="D111" s="34">
        <f>ABS(D103)</f>
        <v>0.10471817815350394</v>
      </c>
      <c r="E111" s="34">
        <f>ABS(E103)</f>
        <v>0.3055562749042629</v>
      </c>
      <c r="F111" s="34">
        <f>ABS(F103)</f>
        <v>1</v>
      </c>
      <c r="G111" s="34">
        <v>0.48364362975924213</v>
      </c>
      <c r="H111" s="18"/>
      <c r="I111" s="18"/>
      <c r="J111" s="18"/>
    </row>
    <row r="112" spans="2:33" x14ac:dyDescent="0.25">
      <c r="B112" s="34" t="s">
        <v>12</v>
      </c>
      <c r="C112" s="34">
        <f>ABS(C104)</f>
        <v>0.93987879723573486</v>
      </c>
      <c r="D112" s="34">
        <f>ABS(D104)</f>
        <v>0.72544280156913943</v>
      </c>
      <c r="E112" s="34">
        <f>ABS(E104)</f>
        <v>0.95043565452431833</v>
      </c>
      <c r="F112" s="34">
        <f>ABS(F104)</f>
        <v>0.48364362975924213</v>
      </c>
      <c r="G112" s="34">
        <f>ABS(G104)</f>
        <v>1</v>
      </c>
    </row>
    <row r="115" spans="2:12" x14ac:dyDescent="0.25">
      <c r="B115" s="22" t="s">
        <v>74</v>
      </c>
    </row>
    <row r="117" spans="2:12" x14ac:dyDescent="0.25">
      <c r="C117" t="s">
        <v>8</v>
      </c>
      <c r="D117" t="s">
        <v>9</v>
      </c>
      <c r="E117" t="s">
        <v>11</v>
      </c>
      <c r="F117" t="s">
        <v>12</v>
      </c>
      <c r="G117" t="s">
        <v>75</v>
      </c>
      <c r="J117" s="22" t="s">
        <v>85</v>
      </c>
    </row>
    <row r="118" spans="2:12" x14ac:dyDescent="0.25">
      <c r="B118" t="s">
        <v>42</v>
      </c>
      <c r="C118" s="38">
        <f>D$108^2/MMULT($C80:$F80,D$109:D$112)*C80</f>
        <v>0.67932850272822798</v>
      </c>
      <c r="D118" s="38">
        <f>E$108^2/MMULT($C80:$F80,E$109:E$112)*D80</f>
        <v>0</v>
      </c>
      <c r="E118" s="38">
        <f>F$108^2/MMULT($C80:$F80,F$109:F$112)*E80</f>
        <v>0</v>
      </c>
      <c r="F118" s="38">
        <f>G$108^2/MMULT($C80:$F80,G$109:G$112)*F80</f>
        <v>0</v>
      </c>
      <c r="G118" s="38">
        <f>SUM(C118:F118)</f>
        <v>0.67932850272822798</v>
      </c>
      <c r="J118" t="s">
        <v>43</v>
      </c>
      <c r="K118" s="37">
        <v>0.99426303830002927</v>
      </c>
      <c r="L118" t="s">
        <v>58</v>
      </c>
    </row>
    <row r="119" spans="2:12" x14ac:dyDescent="0.25">
      <c r="B119" t="s">
        <v>43</v>
      </c>
      <c r="C119" s="38">
        <f>D$108^2/MMULT($C81:$F81,D$109:D$112)*C81</f>
        <v>0</v>
      </c>
      <c r="D119" s="38">
        <f>E$108^2/MMULT($C81:$F81,E$109:E$112)*D81</f>
        <v>0.99426303830002927</v>
      </c>
      <c r="E119" s="38">
        <f>F$108^2/MMULT($C81:$F81,F$109:F$112)*E81</f>
        <v>0</v>
      </c>
      <c r="F119" s="38">
        <f>G$108^2/MMULT($C81:$F81,G$109:G$112)*F81</f>
        <v>0</v>
      </c>
      <c r="G119" s="39">
        <f>SUM(C119:F119)</f>
        <v>0.99426303830002927</v>
      </c>
      <c r="J119" t="s">
        <v>50</v>
      </c>
      <c r="K119" s="38">
        <v>0.96267476829490572</v>
      </c>
      <c r="L119" t="s">
        <v>65</v>
      </c>
    </row>
    <row r="120" spans="2:12" x14ac:dyDescent="0.25">
      <c r="B120" t="s">
        <v>44</v>
      </c>
      <c r="C120" s="38">
        <f>D$108^2/MMULT($C82:$F82,D$109:D$112)*C82</f>
        <v>0</v>
      </c>
      <c r="D120" s="38">
        <f>E$108^2/MMULT($C82:$F82,E$109:E$112)*D82</f>
        <v>0</v>
      </c>
      <c r="E120" s="38">
        <f>F$108^2/MMULT($C82:$F82,F$109:F$112)*E82</f>
        <v>6.520063368931224E-2</v>
      </c>
      <c r="F120" s="38">
        <f>G$108^2/MMULT($C82:$F82,G$109:G$112)*F82</f>
        <v>0</v>
      </c>
      <c r="G120" s="38">
        <f>SUM(C120:F120)</f>
        <v>6.520063368931224E-2</v>
      </c>
      <c r="J120" t="s">
        <v>53</v>
      </c>
      <c r="K120" s="38">
        <v>0.9587748424225333</v>
      </c>
    </row>
    <row r="121" spans="2:12" x14ac:dyDescent="0.25">
      <c r="B121" t="s">
        <v>45</v>
      </c>
      <c r="C121" s="38">
        <f>D$108^2/MMULT($C83:$F83,D$109:D$112)*C83</f>
        <v>0</v>
      </c>
      <c r="D121" s="38">
        <f>E$108^2/MMULT($C83:$F83,E$109:E$112)*D83</f>
        <v>0</v>
      </c>
      <c r="E121" s="38">
        <f>F$108^2/MMULT($C83:$F83,F$109:F$112)*E83</f>
        <v>0</v>
      </c>
      <c r="F121" s="38">
        <f>G$108^2/MMULT($C83:$F83,G$109:G$112)*F83</f>
        <v>0.88337215349329157</v>
      </c>
      <c r="G121" s="38">
        <f>SUM(C121:F121)</f>
        <v>0.88337215349329157</v>
      </c>
      <c r="J121" t="s">
        <v>46</v>
      </c>
      <c r="K121" s="38">
        <v>0.92579270081925169</v>
      </c>
    </row>
    <row r="122" spans="2:12" x14ac:dyDescent="0.25">
      <c r="B122" t="s">
        <v>46</v>
      </c>
      <c r="C122" s="38">
        <f>D$108^2/MMULT($C84:$F84,D$109:D$112)*C84</f>
        <v>0.37578904641084449</v>
      </c>
      <c r="D122" s="38">
        <f>E$108^2/MMULT($C84:$F84,E$109:E$112)*D84</f>
        <v>0.55000365440840715</v>
      </c>
      <c r="E122" s="38">
        <f>F$108^2/MMULT($C84:$F84,F$109:F$112)*E84</f>
        <v>0</v>
      </c>
      <c r="F122" s="38">
        <f>G$108^2/MMULT($C84:$F84,G$109:G$112)*F84</f>
        <v>0</v>
      </c>
      <c r="G122" s="38">
        <f>SUM(C122:F122)</f>
        <v>0.92579270081925169</v>
      </c>
      <c r="J122" t="s">
        <v>48</v>
      </c>
      <c r="K122" s="38">
        <v>0.90568093871345945</v>
      </c>
    </row>
    <row r="123" spans="2:12" x14ac:dyDescent="0.25">
      <c r="B123" t="s">
        <v>47</v>
      </c>
      <c r="C123" s="38">
        <f>D$108^2/MMULT($C85:$F85,D$109:D$112)*C85</f>
        <v>0.61493375972476594</v>
      </c>
      <c r="D123" s="38">
        <f>E$108^2/MMULT($C85:$F85,E$109:E$112)*D85</f>
        <v>0</v>
      </c>
      <c r="E123" s="38">
        <f>F$108^2/MMULT($C85:$F85,F$109:F$112)*E85</f>
        <v>5.9020151002034484E-2</v>
      </c>
      <c r="F123" s="38">
        <f>G$108^2/MMULT($C85:$F85,G$109:G$112)*F85</f>
        <v>0</v>
      </c>
      <c r="G123" s="38">
        <f>SUM(C123:F123)</f>
        <v>0.67395391072680044</v>
      </c>
      <c r="J123" t="s">
        <v>56</v>
      </c>
      <c r="K123" s="38">
        <v>0.8960698978177567</v>
      </c>
    </row>
    <row r="124" spans="2:12" x14ac:dyDescent="0.25">
      <c r="B124" t="s">
        <v>48</v>
      </c>
      <c r="C124" s="38">
        <f>D$108^2/MMULT($C86:$F86,D$109:D$112)*C86</f>
        <v>0.39371256010946182</v>
      </c>
      <c r="D124" s="38">
        <f>E$108^2/MMULT($C86:$F86,E$109:E$112)*D86</f>
        <v>0</v>
      </c>
      <c r="E124" s="38">
        <f>F$108^2/MMULT($C86:$F86,F$109:F$112)*E86</f>
        <v>0</v>
      </c>
      <c r="F124" s="38">
        <f>G$108^2/MMULT($C86:$F86,G$109:G$112)*F86</f>
        <v>0.51196837860399769</v>
      </c>
      <c r="G124" s="38">
        <f>SUM(C124:F124)</f>
        <v>0.90568093871345945</v>
      </c>
      <c r="J124" t="s">
        <v>45</v>
      </c>
      <c r="K124" s="38">
        <v>0.88337215349329157</v>
      </c>
    </row>
    <row r="125" spans="2:12" x14ac:dyDescent="0.25">
      <c r="B125" t="s">
        <v>49</v>
      </c>
      <c r="C125" s="38">
        <f>D$108^2/MMULT($C87:$F87,D$109:D$112)*C87</f>
        <v>0.61493375972476594</v>
      </c>
      <c r="D125" s="38">
        <f>E$108^2/MMULT($C87:$F87,E$109:E$112)*D87</f>
        <v>0</v>
      </c>
      <c r="E125" s="38">
        <f>F$108^2/MMULT($C87:$F87,F$109:F$112)*E87</f>
        <v>5.9020151002034484E-2</v>
      </c>
      <c r="F125" s="38">
        <f>G$108^2/MMULT($C87:$F87,G$109:G$112)*F87</f>
        <v>0</v>
      </c>
      <c r="G125" s="38">
        <f>SUM(C125:F125)</f>
        <v>0.67395391072680044</v>
      </c>
      <c r="J125" t="s">
        <v>52</v>
      </c>
      <c r="K125" s="38">
        <v>0.87192493964551088</v>
      </c>
    </row>
    <row r="126" spans="2:12" x14ac:dyDescent="0.25">
      <c r="B126" t="s">
        <v>50</v>
      </c>
      <c r="C126" s="38">
        <f>D$108^2/MMULT($C88:$F88,D$109:D$112)*C88</f>
        <v>0</v>
      </c>
      <c r="D126" s="38">
        <f>E$108^2/MMULT($C88:$F88,E$109:E$112)*D88</f>
        <v>0.50976459335825408</v>
      </c>
      <c r="E126" s="38">
        <f>F$108^2/MMULT($C88:$F88,F$109:F$112)*E88</f>
        <v>0</v>
      </c>
      <c r="F126" s="38">
        <f>G$108^2/MMULT($C88:$F88,G$109:G$112)*F88</f>
        <v>0.45291017493665159</v>
      </c>
      <c r="G126" s="38">
        <f>SUM(C126:F126)</f>
        <v>0.96267476829490572</v>
      </c>
      <c r="J126" t="s">
        <v>55</v>
      </c>
      <c r="K126" s="38">
        <v>0.84008062964472252</v>
      </c>
    </row>
    <row r="127" spans="2:12" x14ac:dyDescent="0.25">
      <c r="B127" t="s">
        <v>51</v>
      </c>
      <c r="C127" s="38">
        <f>D$108^2/MMULT($C89:$F89,D$109:D$112)*C89</f>
        <v>0</v>
      </c>
      <c r="D127" s="38">
        <f>E$108^2/MMULT($C89:$F89,E$109:E$112)*D89</f>
        <v>0</v>
      </c>
      <c r="E127" s="38">
        <f>F$108^2/MMULT($C89:$F89,F$109:F$112)*E89</f>
        <v>4.3946290323029026E-2</v>
      </c>
      <c r="F127" s="38">
        <f>G$108^2/MMULT($C89:$F89,G$109:G$112)*F89</f>
        <v>0.59540723646462224</v>
      </c>
      <c r="G127" s="38">
        <f>SUM(C127:F127)</f>
        <v>0.63935352678765123</v>
      </c>
      <c r="J127" t="s">
        <v>54</v>
      </c>
      <c r="K127" s="38">
        <v>0.81211529924805892</v>
      </c>
    </row>
    <row r="128" spans="2:12" x14ac:dyDescent="0.25">
      <c r="B128" t="s">
        <v>52</v>
      </c>
      <c r="C128" s="38">
        <f>D$108^2/MMULT($C90:$F90,D$109:D$112)*C90</f>
        <v>0.35521240530744863</v>
      </c>
      <c r="D128" s="38">
        <f>E$108^2/MMULT($C90:$F90,E$109:E$112)*D90</f>
        <v>0.47047994922107039</v>
      </c>
      <c r="E128" s="38">
        <f>F$108^2/MMULT($C90:$F90,F$109:F$112)*E90</f>
        <v>4.6232585116991784E-2</v>
      </c>
      <c r="F128" s="38">
        <f>G$108^2/MMULT($C90:$F90,G$109:G$112)*F90</f>
        <v>0</v>
      </c>
      <c r="G128" s="38">
        <f>SUM(C128:F128)</f>
        <v>0.87192493964551088</v>
      </c>
      <c r="J128" t="s">
        <v>42</v>
      </c>
      <c r="K128" s="38">
        <v>0.67932850272822798</v>
      </c>
    </row>
    <row r="129" spans="2:17" x14ac:dyDescent="0.25">
      <c r="B129" t="s">
        <v>53</v>
      </c>
      <c r="C129" s="38">
        <f>D$108^2/MMULT($C91:$F91,D$109:D$112)*C91</f>
        <v>0.26817203212309149</v>
      </c>
      <c r="D129" s="38">
        <f>E$108^2/MMULT($C91:$F91,E$109:E$112)*D91</f>
        <v>0.36047864061539131</v>
      </c>
      <c r="E129" s="38">
        <f>F$108^2/MMULT($C91:$F91,F$109:F$112)*E91</f>
        <v>0</v>
      </c>
      <c r="F129" s="38">
        <f>G$108^2/MMULT($C91:$F91,G$109:G$112)*F91</f>
        <v>0.33012416968405045</v>
      </c>
      <c r="G129" s="38">
        <f>SUM(C129:F129)</f>
        <v>0.9587748424225333</v>
      </c>
      <c r="J129" t="s">
        <v>47</v>
      </c>
      <c r="K129" s="38">
        <v>0.67395391072680044</v>
      </c>
    </row>
    <row r="130" spans="2:17" x14ac:dyDescent="0.25">
      <c r="B130" t="s">
        <v>54</v>
      </c>
      <c r="C130" s="38">
        <f>D$108^2/MMULT($C92:$F92,D$109:D$112)*C92</f>
        <v>0.37118510899034607</v>
      </c>
      <c r="D130" s="38">
        <f>E$108^2/MMULT($C92:$F92,E$109:E$112)*D92</f>
        <v>0</v>
      </c>
      <c r="E130" s="38">
        <f>F$108^2/MMULT($C92:$F92,F$109:F$112)*E92</f>
        <v>4.1048981009554668E-2</v>
      </c>
      <c r="F130" s="38">
        <f>G$108^2/MMULT($C92:$F92,G$109:G$112)*F92</f>
        <v>0.39988120924815818</v>
      </c>
      <c r="G130" s="38">
        <f>SUM(C130:F130)</f>
        <v>0.81211529924805892</v>
      </c>
      <c r="J130" t="s">
        <v>49</v>
      </c>
      <c r="K130" s="38">
        <v>0.67395391072680044</v>
      </c>
    </row>
    <row r="131" spans="2:17" x14ac:dyDescent="0.25">
      <c r="B131" t="s">
        <v>55</v>
      </c>
      <c r="C131" s="38">
        <f>D$108^2/MMULT($C93:$F93,D$109:D$112)*C93</f>
        <v>0</v>
      </c>
      <c r="D131" s="38">
        <f>E$108^2/MMULT($C93:$F93,E$109:E$112)*D93</f>
        <v>0.44072100849751961</v>
      </c>
      <c r="E131" s="38">
        <f>F$108^2/MMULT($C93:$F93,F$109:F$112)*E93</f>
        <v>3.6441223543198509E-2</v>
      </c>
      <c r="F131" s="38">
        <f>G$108^2/MMULT($C93:$F93,G$109:G$112)*F93</f>
        <v>0.36291839760400441</v>
      </c>
      <c r="G131" s="38">
        <f>SUM(C131:F131)</f>
        <v>0.84008062964472252</v>
      </c>
      <c r="J131" t="s">
        <v>51</v>
      </c>
      <c r="K131" s="38">
        <v>0.63935352678765123</v>
      </c>
    </row>
    <row r="132" spans="2:17" x14ac:dyDescent="0.25">
      <c r="B132" t="s">
        <v>56</v>
      </c>
      <c r="C132" s="38">
        <f>D$108^2/MMULT($C94:$F94,D$109:D$112)*C94</f>
        <v>0.25752625813684815</v>
      </c>
      <c r="D132" s="38">
        <f>E$108^2/MMULT($C94:$F94,E$109:E$112)*D94</f>
        <v>0.32452688299786558</v>
      </c>
      <c r="E132" s="38">
        <f>F$108^2/MMULT($C94:$F94,F$109:F$112)*E94</f>
        <v>3.4426321962316861E-2</v>
      </c>
      <c r="F132" s="38">
        <f>G$108^2/MMULT($C94:$F94,G$109:G$112)*F94</f>
        <v>0.27959043472072609</v>
      </c>
      <c r="G132" s="38">
        <f>SUM(C132:F132)</f>
        <v>0.8960698978177567</v>
      </c>
      <c r="J132" t="s">
        <v>44</v>
      </c>
      <c r="K132" s="38">
        <v>6.5200633689312198E-2</v>
      </c>
    </row>
    <row r="134" spans="2:17" x14ac:dyDescent="0.25">
      <c r="B134" t="s">
        <v>76</v>
      </c>
    </row>
    <row r="135" spans="2:17" x14ac:dyDescent="0.25">
      <c r="B135" t="s">
        <v>97</v>
      </c>
    </row>
    <row r="136" spans="2:17" x14ac:dyDescent="0.25">
      <c r="B136" t="s">
        <v>98</v>
      </c>
    </row>
    <row r="137" spans="2:17" x14ac:dyDescent="0.25">
      <c r="B137" t="s">
        <v>77</v>
      </c>
    </row>
    <row r="141" spans="2:17" x14ac:dyDescent="0.25">
      <c r="Q141" t="s">
        <v>0</v>
      </c>
    </row>
    <row r="142" spans="2:17" x14ac:dyDescent="0.25">
      <c r="C142" t="s">
        <v>0</v>
      </c>
      <c r="Q142" t="s">
        <v>2</v>
      </c>
    </row>
    <row r="143" spans="2:17" x14ac:dyDescent="0.25">
      <c r="C143" t="s">
        <v>2</v>
      </c>
      <c r="Q143" t="s">
        <v>5</v>
      </c>
    </row>
    <row r="145" spans="3:20" x14ac:dyDescent="0.25">
      <c r="C145" s="12" t="s">
        <v>6</v>
      </c>
      <c r="D145" s="4" t="s">
        <v>7</v>
      </c>
      <c r="E145" s="4" t="s">
        <v>9</v>
      </c>
      <c r="Q145" s="12" t="s">
        <v>6</v>
      </c>
      <c r="R145" s="4" t="s">
        <v>7</v>
      </c>
      <c r="S145" s="4" t="s">
        <v>9</v>
      </c>
      <c r="T145" s="5" t="s">
        <v>12</v>
      </c>
    </row>
    <row r="146" spans="3:20" x14ac:dyDescent="0.25">
      <c r="C146" s="13">
        <v>2003</v>
      </c>
      <c r="D146" s="6">
        <v>11243827</v>
      </c>
      <c r="E146" s="6">
        <v>2314.66</v>
      </c>
      <c r="Q146" s="13">
        <v>2003</v>
      </c>
      <c r="R146" s="6">
        <v>11243827</v>
      </c>
      <c r="S146" s="6">
        <v>2314.66</v>
      </c>
      <c r="T146" s="14">
        <v>51078</v>
      </c>
    </row>
    <row r="147" spans="3:20" x14ac:dyDescent="0.25">
      <c r="C147" s="15">
        <v>2004</v>
      </c>
      <c r="D147" s="7">
        <v>11167527</v>
      </c>
      <c r="E147" s="7">
        <v>2409.69</v>
      </c>
      <c r="Q147" s="15">
        <v>2004</v>
      </c>
      <c r="R147" s="7">
        <v>11167527</v>
      </c>
      <c r="S147" s="7">
        <v>2409.69</v>
      </c>
      <c r="T147" s="16">
        <v>51069</v>
      </c>
    </row>
    <row r="148" spans="3:20" x14ac:dyDescent="0.25">
      <c r="C148" s="13">
        <v>2005</v>
      </c>
      <c r="D148" s="6">
        <v>12339353</v>
      </c>
      <c r="E148" s="6">
        <v>2506.9299999999998</v>
      </c>
      <c r="Q148" s="13">
        <v>2005</v>
      </c>
      <c r="R148" s="6">
        <v>12339353</v>
      </c>
      <c r="S148" s="6">
        <v>2506.9299999999998</v>
      </c>
      <c r="T148" s="14">
        <v>48100</v>
      </c>
    </row>
    <row r="149" spans="3:20" x14ac:dyDescent="0.25">
      <c r="C149" s="15">
        <v>2006</v>
      </c>
      <c r="D149" s="7">
        <v>13384229</v>
      </c>
      <c r="E149" s="7">
        <v>2636.81</v>
      </c>
      <c r="Q149" s="15">
        <v>2006</v>
      </c>
      <c r="R149" s="7">
        <v>13384229</v>
      </c>
      <c r="S149" s="7">
        <v>2636.81</v>
      </c>
      <c r="T149" s="16">
        <v>46876</v>
      </c>
    </row>
    <row r="150" spans="3:20" x14ac:dyDescent="0.25">
      <c r="C150" s="13">
        <v>2007</v>
      </c>
      <c r="D150" s="6">
        <v>14588739</v>
      </c>
      <c r="E150" s="6">
        <v>2866.04</v>
      </c>
      <c r="Q150" s="13">
        <v>2007</v>
      </c>
      <c r="R150" s="6">
        <v>14588739</v>
      </c>
      <c r="S150" s="6">
        <v>2866.04</v>
      </c>
      <c r="T150" s="14">
        <v>49536</v>
      </c>
    </row>
    <row r="151" spans="3:20" x14ac:dyDescent="0.25">
      <c r="C151" s="15">
        <v>2008</v>
      </c>
      <c r="D151" s="7">
        <v>16079533</v>
      </c>
      <c r="E151" s="7">
        <v>3158.48</v>
      </c>
      <c r="Q151" s="15">
        <v>2008</v>
      </c>
      <c r="R151" s="7">
        <v>16079533</v>
      </c>
      <c r="S151" s="7">
        <v>3158.48</v>
      </c>
      <c r="T151" s="16">
        <v>49054</v>
      </c>
    </row>
    <row r="152" spans="3:20" x14ac:dyDescent="0.25">
      <c r="C152" s="13">
        <v>2009</v>
      </c>
      <c r="D152" s="6">
        <v>16494650</v>
      </c>
      <c r="E152" s="6">
        <v>3315.38</v>
      </c>
      <c r="Q152" s="13">
        <v>2009</v>
      </c>
      <c r="R152" s="6">
        <v>16494650</v>
      </c>
      <c r="S152" s="6">
        <v>3315.38</v>
      </c>
      <c r="T152" s="14">
        <v>44196</v>
      </c>
    </row>
    <row r="153" spans="3:20" x14ac:dyDescent="0.25">
      <c r="C153" s="15">
        <v>2010</v>
      </c>
      <c r="D153" s="7">
        <v>17239800</v>
      </c>
      <c r="E153" s="7">
        <v>3435</v>
      </c>
      <c r="Q153" s="15">
        <v>2010</v>
      </c>
      <c r="R153" s="7">
        <v>17239800</v>
      </c>
      <c r="S153" s="7">
        <v>3435</v>
      </c>
      <c r="T153" s="16">
        <v>38832</v>
      </c>
    </row>
    <row r="154" spans="3:20" x14ac:dyDescent="0.25">
      <c r="C154" s="13">
        <v>2011</v>
      </c>
      <c r="D154" s="6">
        <v>18125490</v>
      </c>
      <c r="E154" s="6">
        <v>3625.21</v>
      </c>
      <c r="Q154" s="13">
        <v>2011</v>
      </c>
      <c r="R154" s="6">
        <v>18125490</v>
      </c>
      <c r="S154" s="6">
        <v>3625.21</v>
      </c>
      <c r="T154" s="14">
        <v>40131</v>
      </c>
    </row>
    <row r="155" spans="3:20" x14ac:dyDescent="0.25">
      <c r="C155" s="15">
        <v>2012</v>
      </c>
      <c r="D155" s="7">
        <v>18744412</v>
      </c>
      <c r="E155" s="7">
        <v>3744.38</v>
      </c>
      <c r="Q155" s="15">
        <v>2012</v>
      </c>
      <c r="R155" s="7">
        <v>18744412</v>
      </c>
      <c r="S155" s="7">
        <v>3744.38</v>
      </c>
      <c r="T155" s="16">
        <v>37062</v>
      </c>
    </row>
    <row r="156" spans="3:20" x14ac:dyDescent="0.25">
      <c r="C156" s="13">
        <v>2013</v>
      </c>
      <c r="D156" s="6">
        <v>19389446</v>
      </c>
      <c r="E156" s="6">
        <v>3877.43</v>
      </c>
      <c r="Q156" s="13">
        <v>2013</v>
      </c>
      <c r="R156" s="6">
        <v>19389446</v>
      </c>
      <c r="S156" s="6">
        <v>3877.43</v>
      </c>
      <c r="T156" s="14">
        <v>35847</v>
      </c>
    </row>
    <row r="157" spans="3:20" x14ac:dyDescent="0.25">
      <c r="C157" s="15">
        <v>2014</v>
      </c>
      <c r="D157" s="7">
        <v>20003863</v>
      </c>
      <c r="E157" s="7">
        <v>4003.99</v>
      </c>
      <c r="Q157" s="15">
        <v>2014</v>
      </c>
      <c r="R157" s="7">
        <v>20003863</v>
      </c>
      <c r="S157" s="7">
        <v>4003.99</v>
      </c>
      <c r="T157" s="16">
        <v>34970</v>
      </c>
    </row>
    <row r="158" spans="3:20" x14ac:dyDescent="0.25">
      <c r="C158" s="13">
        <v>2015</v>
      </c>
      <c r="D158" s="6">
        <v>20723423</v>
      </c>
      <c r="E158" s="6">
        <v>4150.8599999999997</v>
      </c>
      <c r="Q158" s="13">
        <v>2015</v>
      </c>
      <c r="R158" s="6">
        <v>20723423</v>
      </c>
      <c r="S158" s="6">
        <v>4150.8599999999997</v>
      </c>
      <c r="T158" s="14">
        <v>32967</v>
      </c>
    </row>
    <row r="159" spans="3:20" x14ac:dyDescent="0.25">
      <c r="C159" s="15">
        <v>2016</v>
      </c>
      <c r="D159" s="7">
        <v>21675388</v>
      </c>
      <c r="E159" s="7">
        <v>4290.5200000000004</v>
      </c>
      <c r="Q159" s="15">
        <v>2016</v>
      </c>
      <c r="R159" s="7">
        <v>21675388</v>
      </c>
      <c r="S159" s="7">
        <v>4290.5200000000004</v>
      </c>
      <c r="T159" s="16">
        <v>33664</v>
      </c>
    </row>
    <row r="163" spans="3:23" x14ac:dyDescent="0.25">
      <c r="C163" t="s">
        <v>18</v>
      </c>
      <c r="R163" t="s">
        <v>18</v>
      </c>
    </row>
    <row r="164" spans="3:23" ht="15.75" thickBot="1" x14ac:dyDescent="0.3"/>
    <row r="165" spans="3:23" x14ac:dyDescent="0.25">
      <c r="C165" s="11" t="s">
        <v>19</v>
      </c>
      <c r="D165" s="11"/>
      <c r="R165" s="11" t="s">
        <v>19</v>
      </c>
      <c r="S165" s="11"/>
    </row>
    <row r="166" spans="3:23" x14ac:dyDescent="0.25">
      <c r="C166" s="8" t="s">
        <v>20</v>
      </c>
      <c r="D166" s="29">
        <v>0.99712739321514465</v>
      </c>
      <c r="R166" s="8" t="s">
        <v>20</v>
      </c>
      <c r="S166" s="29">
        <v>0.99744507968127272</v>
      </c>
    </row>
    <row r="167" spans="3:23" x14ac:dyDescent="0.25">
      <c r="C167" s="8" t="s">
        <v>21</v>
      </c>
      <c r="D167" s="29">
        <v>0.9942630383000296</v>
      </c>
      <c r="R167" s="8" t="s">
        <v>21</v>
      </c>
      <c r="S167" s="29">
        <v>0.99489668698038047</v>
      </c>
    </row>
    <row r="168" spans="3:23" x14ac:dyDescent="0.25">
      <c r="C168" s="8" t="s">
        <v>22</v>
      </c>
      <c r="D168" s="29">
        <v>0.99378495815836543</v>
      </c>
      <c r="R168" s="8" t="s">
        <v>22</v>
      </c>
      <c r="S168" s="29">
        <v>0.99396881188590425</v>
      </c>
    </row>
    <row r="169" spans="3:23" x14ac:dyDescent="0.25">
      <c r="C169" s="8" t="s">
        <v>23</v>
      </c>
      <c r="D169" s="49">
        <v>276904.47010215861</v>
      </c>
      <c r="R169" s="8" t="s">
        <v>23</v>
      </c>
      <c r="S169" s="49">
        <v>272778.0217700504</v>
      </c>
    </row>
    <row r="170" spans="3:23" ht="15.75" thickBot="1" x14ac:dyDescent="0.3">
      <c r="C170" s="9" t="s">
        <v>24</v>
      </c>
      <c r="D170" s="48">
        <v>14</v>
      </c>
      <c r="R170" s="9" t="s">
        <v>24</v>
      </c>
      <c r="S170" s="48">
        <v>14</v>
      </c>
    </row>
    <row r="172" spans="3:23" ht="15.75" thickBot="1" x14ac:dyDescent="0.3">
      <c r="C172" t="s">
        <v>25</v>
      </c>
      <c r="R172" t="s">
        <v>25</v>
      </c>
    </row>
    <row r="173" spans="3:23" x14ac:dyDescent="0.25">
      <c r="C173" s="10"/>
      <c r="D173" s="10" t="s">
        <v>30</v>
      </c>
      <c r="E173" s="10" t="s">
        <v>31</v>
      </c>
      <c r="F173" s="10" t="s">
        <v>32</v>
      </c>
      <c r="G173" s="10" t="s">
        <v>33</v>
      </c>
      <c r="H173" s="10" t="s">
        <v>34</v>
      </c>
      <c r="R173" s="10"/>
      <c r="S173" s="10" t="s">
        <v>30</v>
      </c>
      <c r="T173" s="10" t="s">
        <v>31</v>
      </c>
      <c r="U173" s="10" t="s">
        <v>32</v>
      </c>
      <c r="V173" s="10" t="s">
        <v>33</v>
      </c>
      <c r="W173" s="10" t="s">
        <v>34</v>
      </c>
    </row>
    <row r="174" spans="3:23" x14ac:dyDescent="0.25">
      <c r="C174" s="8" t="s">
        <v>26</v>
      </c>
      <c r="D174" s="8">
        <v>1</v>
      </c>
      <c r="E174" s="8">
        <v>159463217884355.06</v>
      </c>
      <c r="F174" s="8">
        <v>159463217884355.06</v>
      </c>
      <c r="G174" s="8">
        <v>2079.6995140584577</v>
      </c>
      <c r="H174" s="8">
        <v>8.0625838116579895E-15</v>
      </c>
      <c r="R174" s="8" t="s">
        <v>26</v>
      </c>
      <c r="S174" s="8">
        <v>2</v>
      </c>
      <c r="T174" s="8">
        <v>159564844570337.16</v>
      </c>
      <c r="U174" s="8">
        <v>79782422285168.578</v>
      </c>
      <c r="V174" s="8">
        <v>1072.2312657200046</v>
      </c>
      <c r="W174" s="8">
        <v>2.4727894547974783E-13</v>
      </c>
    </row>
    <row r="175" spans="3:23" x14ac:dyDescent="0.25">
      <c r="C175" s="8" t="s">
        <v>27</v>
      </c>
      <c r="D175" s="8">
        <v>12</v>
      </c>
      <c r="E175" s="8">
        <v>920113026750.68726</v>
      </c>
      <c r="F175" s="8">
        <v>76676085562.557266</v>
      </c>
      <c r="G175" s="8"/>
      <c r="H175" s="8"/>
      <c r="R175" s="8" t="s">
        <v>27</v>
      </c>
      <c r="S175" s="8">
        <v>11</v>
      </c>
      <c r="T175" s="8">
        <v>818486340768.60315</v>
      </c>
      <c r="U175" s="8">
        <v>74407849160.782104</v>
      </c>
      <c r="V175" s="8"/>
      <c r="W175" s="8"/>
    </row>
    <row r="176" spans="3:23" ht="15.75" thickBot="1" x14ac:dyDescent="0.3">
      <c r="C176" s="9" t="s">
        <v>28</v>
      </c>
      <c r="D176" s="9">
        <v>13</v>
      </c>
      <c r="E176" s="9">
        <v>160383330911105.75</v>
      </c>
      <c r="F176" s="9"/>
      <c r="G176" s="9"/>
      <c r="H176" s="9"/>
      <c r="R176" s="9" t="s">
        <v>28</v>
      </c>
      <c r="S176" s="9">
        <v>13</v>
      </c>
      <c r="T176" s="9">
        <v>160383330911105.75</v>
      </c>
      <c r="U176" s="9"/>
      <c r="V176" s="9"/>
      <c r="W176" s="9"/>
    </row>
    <row r="177" spans="3:26" ht="15.75" thickBot="1" x14ac:dyDescent="0.3"/>
    <row r="178" spans="3:26" x14ac:dyDescent="0.25">
      <c r="C178" s="10"/>
      <c r="D178" s="10" t="s">
        <v>35</v>
      </c>
      <c r="E178" s="10" t="s">
        <v>23</v>
      </c>
      <c r="F178" s="10" t="s">
        <v>36</v>
      </c>
      <c r="G178" s="10" t="s">
        <v>37</v>
      </c>
      <c r="H178" s="10" t="s">
        <v>38</v>
      </c>
      <c r="I178" s="10" t="s">
        <v>39</v>
      </c>
      <c r="J178" s="10" t="s">
        <v>40</v>
      </c>
      <c r="K178" s="10" t="s">
        <v>41</v>
      </c>
      <c r="R178" s="10"/>
      <c r="S178" s="10" t="s">
        <v>35</v>
      </c>
      <c r="T178" s="10" t="s">
        <v>23</v>
      </c>
      <c r="U178" s="10" t="s">
        <v>36</v>
      </c>
      <c r="V178" s="10" t="s">
        <v>37</v>
      </c>
      <c r="W178" s="10" t="s">
        <v>38</v>
      </c>
      <c r="X178" s="10" t="s">
        <v>39</v>
      </c>
      <c r="Y178" s="10" t="s">
        <v>40</v>
      </c>
      <c r="Z178" s="10" t="s">
        <v>41</v>
      </c>
    </row>
    <row r="179" spans="3:26" x14ac:dyDescent="0.25">
      <c r="C179" s="8" t="s">
        <v>29</v>
      </c>
      <c r="D179" s="8">
        <v>-699121.04927640967</v>
      </c>
      <c r="E179" s="8">
        <v>384642.23646321334</v>
      </c>
      <c r="F179" s="8">
        <v>-1.8175878335796662</v>
      </c>
      <c r="G179" s="8">
        <v>9.4165008468830677E-2</v>
      </c>
      <c r="H179" s="8">
        <v>-1537184.4889143547</v>
      </c>
      <c r="I179" s="8">
        <v>138942.39036153536</v>
      </c>
      <c r="J179" s="8">
        <v>-1537184.4889143547</v>
      </c>
      <c r="K179" s="8">
        <v>138942.39036153536</v>
      </c>
      <c r="R179" s="8" t="s">
        <v>29</v>
      </c>
      <c r="S179" s="8">
        <v>-3785230.3805186469</v>
      </c>
      <c r="T179" s="8">
        <v>2667732.5164358765</v>
      </c>
      <c r="U179" s="8">
        <v>-1.4188942696458045</v>
      </c>
      <c r="V179" s="8">
        <v>0.18363782460273465</v>
      </c>
      <c r="W179" s="8">
        <v>-9656870.0602879338</v>
      </c>
      <c r="X179" s="8">
        <v>2086409.29925064</v>
      </c>
      <c r="Y179" s="8">
        <v>-9656870.0602879338</v>
      </c>
      <c r="Z179" s="8">
        <v>2086409.29925064</v>
      </c>
    </row>
    <row r="180" spans="3:26" ht="15.75" thickBot="1" x14ac:dyDescent="0.3">
      <c r="C180" s="9" t="s">
        <v>9</v>
      </c>
      <c r="D180" s="9">
        <v>5200.9366209982454</v>
      </c>
      <c r="E180" s="9">
        <v>114.04631739751298</v>
      </c>
      <c r="F180" s="9">
        <v>45.603722589920849</v>
      </c>
      <c r="G180" s="32">
        <v>8.0625838116579895E-15</v>
      </c>
      <c r="H180" s="9">
        <v>4952.4510414762435</v>
      </c>
      <c r="I180" s="9">
        <v>5449.4222005202473</v>
      </c>
      <c r="J180" s="9">
        <v>4952.4510414762435</v>
      </c>
      <c r="K180" s="9">
        <v>5449.4222005202473</v>
      </c>
      <c r="R180" s="8" t="s">
        <v>9</v>
      </c>
      <c r="S180" s="8">
        <v>5602.2904402190734</v>
      </c>
      <c r="T180" s="8">
        <v>361.33511898397296</v>
      </c>
      <c r="U180" s="8">
        <v>15.504417217933259</v>
      </c>
      <c r="V180" s="31">
        <v>8.0419238877494906E-9</v>
      </c>
      <c r="W180" s="8">
        <v>4806.9972055154021</v>
      </c>
      <c r="X180" s="8">
        <v>6397.5836749227446</v>
      </c>
      <c r="Y180" s="8">
        <v>4806.9972055154021</v>
      </c>
      <c r="Z180" s="8">
        <v>6397.5836749227446</v>
      </c>
    </row>
    <row r="181" spans="3:26" ht="15.75" thickBot="1" x14ac:dyDescent="0.3">
      <c r="R181" s="9" t="s">
        <v>12</v>
      </c>
      <c r="S181" s="9">
        <v>41.471849347204625</v>
      </c>
      <c r="T181" s="9">
        <v>35.486150974680427</v>
      </c>
      <c r="U181" s="9">
        <v>1.1686770249271337</v>
      </c>
      <c r="V181" s="9">
        <v>0.267237430473869</v>
      </c>
      <c r="W181" s="9">
        <v>-36.63264233683843</v>
      </c>
      <c r="X181" s="9">
        <v>119.57634103124768</v>
      </c>
      <c r="Y181" s="9">
        <v>-36.63264233683843</v>
      </c>
      <c r="Z181" s="9">
        <v>119.57634103124768</v>
      </c>
    </row>
    <row r="183" spans="3:26" x14ac:dyDescent="0.25">
      <c r="C183" s="22" t="s">
        <v>86</v>
      </c>
      <c r="R183" s="22" t="s">
        <v>86</v>
      </c>
    </row>
    <row r="184" spans="3:26" x14ac:dyDescent="0.25">
      <c r="C184" t="s">
        <v>87</v>
      </c>
      <c r="R184" s="40" t="s">
        <v>88</v>
      </c>
    </row>
    <row r="185" spans="3:26" x14ac:dyDescent="0.25">
      <c r="C185" s="22" t="s">
        <v>89</v>
      </c>
      <c r="R185" s="22" t="s">
        <v>89</v>
      </c>
    </row>
    <row r="186" spans="3:26" x14ac:dyDescent="0.25">
      <c r="C186" t="s">
        <v>91</v>
      </c>
      <c r="R186" t="s">
        <v>91</v>
      </c>
    </row>
    <row r="187" spans="3:26" x14ac:dyDescent="0.25">
      <c r="C187" t="s">
        <v>90</v>
      </c>
      <c r="R187" t="s">
        <v>93</v>
      </c>
    </row>
    <row r="188" spans="3:26" x14ac:dyDescent="0.25">
      <c r="R188" t="s">
        <v>92</v>
      </c>
    </row>
    <row r="189" spans="3:26" x14ac:dyDescent="0.25">
      <c r="C189" s="22" t="s">
        <v>95</v>
      </c>
    </row>
    <row r="190" spans="3:26" x14ac:dyDescent="0.25">
      <c r="C190" t="s">
        <v>96</v>
      </c>
    </row>
    <row r="194" spans="1:21" x14ac:dyDescent="0.25">
      <c r="C194" s="22" t="s">
        <v>78</v>
      </c>
      <c r="G194" t="s">
        <v>94</v>
      </c>
      <c r="R194" s="22" t="s">
        <v>78</v>
      </c>
    </row>
    <row r="195" spans="1:21" x14ac:dyDescent="0.25">
      <c r="C195" s="12" t="s">
        <v>6</v>
      </c>
      <c r="D195" s="4" t="s">
        <v>7</v>
      </c>
      <c r="E195" s="4" t="s">
        <v>9</v>
      </c>
      <c r="R195" s="12" t="s">
        <v>6</v>
      </c>
      <c r="S195" s="4" t="s">
        <v>7</v>
      </c>
      <c r="T195" s="4" t="s">
        <v>9</v>
      </c>
      <c r="U195" s="5" t="s">
        <v>12</v>
      </c>
    </row>
    <row r="196" spans="1:21" x14ac:dyDescent="0.25">
      <c r="C196" s="13">
        <v>2003</v>
      </c>
      <c r="D196" s="6">
        <v>11243827</v>
      </c>
      <c r="E196" s="14">
        <v>2314.66</v>
      </c>
      <c r="R196" s="13">
        <v>2003</v>
      </c>
      <c r="S196" s="6">
        <v>11243827</v>
      </c>
      <c r="T196" s="6">
        <v>2314.66</v>
      </c>
      <c r="U196" s="14">
        <v>51078</v>
      </c>
    </row>
    <row r="197" spans="1:21" x14ac:dyDescent="0.25">
      <c r="C197" s="15">
        <v>2004</v>
      </c>
      <c r="D197" s="7">
        <v>11167527</v>
      </c>
      <c r="E197" s="16">
        <v>2409.69</v>
      </c>
      <c r="R197" s="15">
        <v>2004</v>
      </c>
      <c r="S197" s="7">
        <v>11167527</v>
      </c>
      <c r="T197" s="7">
        <v>2409.69</v>
      </c>
      <c r="U197" s="16">
        <v>51069</v>
      </c>
    </row>
    <row r="198" spans="1:21" x14ac:dyDescent="0.25">
      <c r="C198" s="13">
        <v>2005</v>
      </c>
      <c r="D198" s="6">
        <v>12339353</v>
      </c>
      <c r="E198" s="14">
        <v>2506.9299999999998</v>
      </c>
      <c r="R198" s="13">
        <v>2005</v>
      </c>
      <c r="S198" s="6">
        <v>12339353</v>
      </c>
      <c r="T198" s="6">
        <v>2506.9299999999998</v>
      </c>
      <c r="U198" s="14">
        <v>48100</v>
      </c>
    </row>
    <row r="199" spans="1:21" x14ac:dyDescent="0.25">
      <c r="C199" s="15">
        <v>2006</v>
      </c>
      <c r="D199" s="7">
        <v>13384229</v>
      </c>
      <c r="E199" s="16">
        <v>2636.81</v>
      </c>
      <c r="R199" s="15">
        <v>2006</v>
      </c>
      <c r="S199" s="7">
        <v>13384229</v>
      </c>
      <c r="T199" s="7">
        <v>2636.81</v>
      </c>
      <c r="U199" s="16">
        <v>46876</v>
      </c>
    </row>
    <row r="200" spans="1:21" x14ac:dyDescent="0.25">
      <c r="C200" s="13">
        <v>2007</v>
      </c>
      <c r="D200" s="6">
        <v>14588739</v>
      </c>
      <c r="E200" s="14">
        <v>2866.04</v>
      </c>
      <c r="R200" s="13">
        <v>2007</v>
      </c>
      <c r="S200" s="6">
        <v>14588739</v>
      </c>
      <c r="T200" s="6">
        <v>2866.04</v>
      </c>
      <c r="U200" s="14">
        <v>49536</v>
      </c>
    </row>
    <row r="201" spans="1:21" x14ac:dyDescent="0.25">
      <c r="C201" s="15">
        <v>2008</v>
      </c>
      <c r="D201" s="7">
        <v>16079533</v>
      </c>
      <c r="E201" s="16">
        <v>3158.48</v>
      </c>
      <c r="R201" s="15">
        <v>2008</v>
      </c>
      <c r="S201" s="7">
        <v>16079533</v>
      </c>
      <c r="T201" s="7">
        <v>3158.48</v>
      </c>
      <c r="U201" s="16">
        <v>49054</v>
      </c>
    </row>
    <row r="202" spans="1:21" x14ac:dyDescent="0.25">
      <c r="C202" s="13">
        <v>2009</v>
      </c>
      <c r="D202" s="6">
        <v>16494650</v>
      </c>
      <c r="E202" s="14">
        <v>3315.38</v>
      </c>
      <c r="R202" s="13">
        <v>2009</v>
      </c>
      <c r="S202" s="6">
        <v>16494650</v>
      </c>
      <c r="T202" s="6">
        <v>3315.38</v>
      </c>
      <c r="U202" s="14">
        <v>44196</v>
      </c>
    </row>
    <row r="203" spans="1:21" x14ac:dyDescent="0.25">
      <c r="C203" s="15">
        <v>2010</v>
      </c>
      <c r="D203" s="7">
        <v>17239800</v>
      </c>
      <c r="E203" s="16">
        <v>3435</v>
      </c>
      <c r="R203" s="15">
        <v>2010</v>
      </c>
      <c r="S203" s="7">
        <v>17239800</v>
      </c>
      <c r="T203" s="7">
        <v>3435</v>
      </c>
      <c r="U203" s="16">
        <v>38832</v>
      </c>
    </row>
    <row r="204" spans="1:21" x14ac:dyDescent="0.25">
      <c r="C204" s="13">
        <v>2011</v>
      </c>
      <c r="D204" s="6">
        <v>18125490</v>
      </c>
      <c r="E204" s="14">
        <v>3625.21</v>
      </c>
      <c r="R204" s="13">
        <v>2011</v>
      </c>
      <c r="S204" s="6">
        <v>18125490</v>
      </c>
      <c r="T204" s="6">
        <v>3625.21</v>
      </c>
      <c r="U204" s="14">
        <v>40131</v>
      </c>
    </row>
    <row r="205" spans="1:21" x14ac:dyDescent="0.25">
      <c r="C205" s="15">
        <v>2012</v>
      </c>
      <c r="D205" s="7">
        <v>18744412</v>
      </c>
      <c r="E205" s="16">
        <v>3744.38</v>
      </c>
      <c r="R205" s="15">
        <v>2012</v>
      </c>
      <c r="S205" s="7">
        <v>18744412</v>
      </c>
      <c r="T205" s="7">
        <v>3744.38</v>
      </c>
      <c r="U205" s="16">
        <v>37062</v>
      </c>
    </row>
    <row r="206" spans="1:21" x14ac:dyDescent="0.25">
      <c r="C206" s="13">
        <v>2013</v>
      </c>
      <c r="D206" s="6">
        <v>19389446</v>
      </c>
      <c r="E206" s="14">
        <v>3877.43</v>
      </c>
      <c r="R206" s="13">
        <v>2013</v>
      </c>
      <c r="S206" s="6">
        <v>19389446</v>
      </c>
      <c r="T206" s="6">
        <v>3877.43</v>
      </c>
      <c r="U206" s="14">
        <v>35847</v>
      </c>
    </row>
    <row r="207" spans="1:21" x14ac:dyDescent="0.25">
      <c r="C207" s="15">
        <v>2014</v>
      </c>
      <c r="D207" s="7">
        <v>20003863</v>
      </c>
      <c r="E207" s="16">
        <v>4003.99</v>
      </c>
      <c r="R207" s="15">
        <v>2014</v>
      </c>
      <c r="S207" s="7">
        <v>20003863</v>
      </c>
      <c r="T207" s="7">
        <v>4003.99</v>
      </c>
      <c r="U207" s="16">
        <v>34970</v>
      </c>
    </row>
    <row r="208" spans="1:21" x14ac:dyDescent="0.25">
      <c r="A208" s="36"/>
      <c r="C208" s="13">
        <v>2015</v>
      </c>
      <c r="D208" s="6">
        <v>20723423</v>
      </c>
      <c r="E208" s="14">
        <v>4150.8599999999997</v>
      </c>
      <c r="R208" s="13">
        <v>2015</v>
      </c>
      <c r="S208" s="6">
        <v>20723423</v>
      </c>
      <c r="T208" s="6">
        <v>4150.8599999999997</v>
      </c>
      <c r="U208" s="14">
        <v>32967</v>
      </c>
    </row>
    <row r="209" spans="2:21" x14ac:dyDescent="0.25">
      <c r="C209" s="15">
        <v>2016</v>
      </c>
      <c r="D209" s="7">
        <v>21675388</v>
      </c>
      <c r="E209" s="16">
        <v>4290.5200000000004</v>
      </c>
      <c r="R209" s="15">
        <v>2016</v>
      </c>
      <c r="S209" s="7">
        <v>21675388</v>
      </c>
      <c r="T209" s="7">
        <v>4290.5200000000004</v>
      </c>
      <c r="U209" s="16">
        <v>33664</v>
      </c>
    </row>
    <row r="210" spans="2:21" x14ac:dyDescent="0.25">
      <c r="B210">
        <v>15</v>
      </c>
      <c r="C210" s="41">
        <v>2017</v>
      </c>
      <c r="D210" s="47">
        <f>$F$217+$G$217*E210</f>
        <v>22764874.655000001</v>
      </c>
      <c r="E210" s="43">
        <f>160.24*B210+2107.9</f>
        <v>4511.5</v>
      </c>
      <c r="Q210">
        <v>15</v>
      </c>
      <c r="R210" s="41">
        <v>2017</v>
      </c>
      <c r="S210" s="47">
        <f>$P$217+$Q$217*T210+$R$217*U210</f>
        <v>22758130.460000001</v>
      </c>
      <c r="T210" s="42">
        <v>4511.5</v>
      </c>
      <c r="U210" s="43">
        <f>-1572.3*Q210+54176</f>
        <v>30591.5</v>
      </c>
    </row>
    <row r="211" spans="2:21" x14ac:dyDescent="0.25">
      <c r="B211">
        <v>16</v>
      </c>
      <c r="C211" s="44">
        <v>2018</v>
      </c>
      <c r="D211" s="47">
        <f>$F$217+$G$217*E211</f>
        <v>23598271.678200003</v>
      </c>
      <c r="E211" s="46">
        <f t="shared" ref="E211:E215" si="1">160.24*B211+2107.9</f>
        <v>4671.74</v>
      </c>
      <c r="Q211">
        <v>16</v>
      </c>
      <c r="R211" s="44">
        <v>2018</v>
      </c>
      <c r="S211" s="47">
        <f t="shared" ref="S211:S214" si="2">$P$217+$Q$217*T211+$R$217*U211</f>
        <v>23590638.128599998</v>
      </c>
      <c r="T211" s="45">
        <v>4671.74</v>
      </c>
      <c r="U211" s="46">
        <f t="shared" ref="U211:U214" si="3">-1572.3*Q211+54176</f>
        <v>29019.200000000001</v>
      </c>
    </row>
    <row r="212" spans="2:21" x14ac:dyDescent="0.25">
      <c r="B212">
        <v>17</v>
      </c>
      <c r="C212" s="41">
        <v>2019</v>
      </c>
      <c r="D212" s="47">
        <f>$F$217+$G$217*E212</f>
        <v>24431668.701400001</v>
      </c>
      <c r="E212" s="43">
        <f t="shared" si="1"/>
        <v>4831.9799999999996</v>
      </c>
      <c r="Q212">
        <v>17</v>
      </c>
      <c r="R212" s="41">
        <v>2019</v>
      </c>
      <c r="S212" s="47">
        <f t="shared" si="2"/>
        <v>24423145.797199998</v>
      </c>
      <c r="T212" s="42">
        <v>4831.9799999999996</v>
      </c>
      <c r="U212" s="43">
        <f t="shared" si="3"/>
        <v>27446.9</v>
      </c>
    </row>
    <row r="213" spans="2:21" x14ac:dyDescent="0.25">
      <c r="B213">
        <v>18</v>
      </c>
      <c r="C213" s="44">
        <v>2020</v>
      </c>
      <c r="D213" s="47">
        <f>$F$217+$G$217*E213</f>
        <v>25265065.724600002</v>
      </c>
      <c r="E213" s="46">
        <f t="shared" si="1"/>
        <v>4992.22</v>
      </c>
      <c r="Q213">
        <v>18</v>
      </c>
      <c r="R213" s="44">
        <v>2020</v>
      </c>
      <c r="S213" s="47">
        <f t="shared" si="2"/>
        <v>25255653.465800002</v>
      </c>
      <c r="T213" s="45">
        <v>4992.22</v>
      </c>
      <c r="U213" s="46">
        <f t="shared" si="3"/>
        <v>25874.600000000002</v>
      </c>
    </row>
    <row r="214" spans="2:21" x14ac:dyDescent="0.25">
      <c r="B214">
        <v>19</v>
      </c>
      <c r="C214" s="41">
        <v>2021</v>
      </c>
      <c r="D214" s="47">
        <f>$F$217+$G$217*E214</f>
        <v>26098462.747800007</v>
      </c>
      <c r="E214" s="43">
        <f t="shared" si="1"/>
        <v>5152.4600000000009</v>
      </c>
      <c r="Q214">
        <v>19</v>
      </c>
      <c r="R214" s="41">
        <v>2021</v>
      </c>
      <c r="S214" s="47">
        <f t="shared" si="2"/>
        <v>26088161.134400006</v>
      </c>
      <c r="T214" s="42">
        <v>5152.4600000000009</v>
      </c>
      <c r="U214" s="43">
        <f t="shared" si="3"/>
        <v>24302.3</v>
      </c>
    </row>
    <row r="215" spans="2:21" x14ac:dyDescent="0.25">
      <c r="B215" s="27"/>
      <c r="C215" s="28"/>
    </row>
    <row r="217" spans="2:21" hidden="1" x14ac:dyDescent="0.25">
      <c r="F217">
        <v>-699121.04</v>
      </c>
      <c r="G217">
        <v>5200.93</v>
      </c>
      <c r="P217">
        <v>-3785230.38</v>
      </c>
      <c r="Q217">
        <v>5602.29</v>
      </c>
      <c r="R217">
        <v>41.47</v>
      </c>
    </row>
    <row r="219" spans="2:21" x14ac:dyDescent="0.25">
      <c r="B219" s="22" t="s">
        <v>99</v>
      </c>
    </row>
    <row r="220" spans="2:21" x14ac:dyDescent="0.25">
      <c r="B220" t="s">
        <v>100</v>
      </c>
    </row>
    <row r="221" spans="2:21" x14ac:dyDescent="0.25">
      <c r="B221" t="s">
        <v>101</v>
      </c>
    </row>
    <row r="251" spans="9:10" x14ac:dyDescent="0.25">
      <c r="I251" s="20"/>
      <c r="J251" s="20"/>
    </row>
    <row r="252" spans="9:10" x14ac:dyDescent="0.25">
      <c r="I252" s="20"/>
      <c r="J252" s="21"/>
    </row>
    <row r="253" spans="9:10" x14ac:dyDescent="0.25">
      <c r="I253" s="20"/>
      <c r="J253" s="21"/>
    </row>
    <row r="254" spans="9:10" x14ac:dyDescent="0.25">
      <c r="I254" s="20"/>
      <c r="J254" s="21"/>
    </row>
    <row r="255" spans="9:10" x14ac:dyDescent="0.25">
      <c r="I255" s="20"/>
      <c r="J255" s="21"/>
    </row>
    <row r="256" spans="9:10" x14ac:dyDescent="0.25">
      <c r="I256" s="20"/>
      <c r="J256" s="21"/>
    </row>
    <row r="257" spans="9:10" x14ac:dyDescent="0.25">
      <c r="I257" s="20"/>
      <c r="J257" s="21"/>
    </row>
    <row r="258" spans="9:10" x14ac:dyDescent="0.25">
      <c r="I258" s="20"/>
      <c r="J258" s="21"/>
    </row>
    <row r="259" spans="9:10" x14ac:dyDescent="0.25">
      <c r="I259" s="20"/>
      <c r="J259" s="21"/>
    </row>
    <row r="260" spans="9:10" x14ac:dyDescent="0.25">
      <c r="I260" s="20"/>
      <c r="J260" s="21"/>
    </row>
    <row r="261" spans="9:10" x14ac:dyDescent="0.25">
      <c r="I261" s="20"/>
      <c r="J261" s="21"/>
    </row>
    <row r="262" spans="9:10" x14ac:dyDescent="0.25">
      <c r="I262" s="20"/>
      <c r="J262" s="21"/>
    </row>
    <row r="263" spans="9:10" x14ac:dyDescent="0.25">
      <c r="I263" s="20"/>
      <c r="J263" s="21"/>
    </row>
    <row r="264" spans="9:10" x14ac:dyDescent="0.25">
      <c r="I264" s="20"/>
      <c r="J264" s="21"/>
    </row>
    <row r="265" spans="9:10" x14ac:dyDescent="0.25">
      <c r="I265" s="20"/>
      <c r="J265" s="21"/>
    </row>
    <row r="266" spans="9:10" x14ac:dyDescent="0.25">
      <c r="I266" s="20"/>
      <c r="J266" s="21"/>
    </row>
    <row r="267" spans="9:10" x14ac:dyDescent="0.25">
      <c r="I267" s="20"/>
      <c r="J267" s="21"/>
    </row>
    <row r="268" spans="9:10" x14ac:dyDescent="0.25">
      <c r="I268" s="20"/>
      <c r="J268" s="21"/>
    </row>
    <row r="269" spans="9:10" x14ac:dyDescent="0.25">
      <c r="I269" s="20"/>
      <c r="J269" s="21"/>
    </row>
    <row r="270" spans="9:10" x14ac:dyDescent="0.25">
      <c r="I270" s="20"/>
      <c r="J270" s="21"/>
    </row>
  </sheetData>
  <sortState ref="J121:K135">
    <sortCondition descending="1" ref="K173"/>
  </sortState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Model_Ekonometryczny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Naperty</dc:creator>
  <cp:lastModifiedBy>Łukasz Naperty</cp:lastModifiedBy>
  <dcterms:created xsi:type="dcterms:W3CDTF">2023-08-18T08:05:12Z</dcterms:created>
  <dcterms:modified xsi:type="dcterms:W3CDTF">2023-08-18T11:31:12Z</dcterms:modified>
</cp:coreProperties>
</file>