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Model_Ekonometryczny" sheetId="2" r:id="rId1"/>
  </sheets>
  <calcPr calcId="145621"/>
</workbook>
</file>

<file path=xl/calcChain.xml><?xml version="1.0" encoding="utf-8"?>
<calcChain xmlns="http://schemas.openxmlformats.org/spreadsheetml/2006/main">
  <c r="S229" i="2" l="1"/>
  <c r="U229" i="2"/>
  <c r="U230" i="2"/>
  <c r="S230" i="2" s="1"/>
  <c r="U231" i="2"/>
  <c r="S231" i="2" s="1"/>
  <c r="U232" i="2"/>
  <c r="S232" i="2" s="1"/>
  <c r="U228" i="2"/>
  <c r="S228" i="2" s="1"/>
  <c r="E232" i="2"/>
  <c r="D232" i="2" s="1"/>
  <c r="E229" i="2"/>
  <c r="D229" i="2" s="1"/>
  <c r="E230" i="2"/>
  <c r="D230" i="2" s="1"/>
  <c r="E231" i="2"/>
  <c r="D231" i="2" s="1"/>
  <c r="E228" i="2"/>
  <c r="D228" i="2" s="1"/>
  <c r="D127" i="2"/>
  <c r="D128" i="2"/>
  <c r="D129" i="2"/>
  <c r="G130" i="2"/>
  <c r="F139" i="2" s="1"/>
  <c r="F130" i="2"/>
  <c r="E130" i="2"/>
  <c r="D130" i="2"/>
  <c r="F129" i="2"/>
  <c r="E129" i="2"/>
  <c r="E128" i="2"/>
  <c r="C130" i="2"/>
  <c r="C129" i="2"/>
  <c r="C128" i="2"/>
  <c r="C127" i="2"/>
  <c r="C126" i="2"/>
  <c r="I49" i="2"/>
  <c r="H49" i="2"/>
  <c r="G49" i="2"/>
  <c r="F49" i="2"/>
  <c r="E49" i="2"/>
  <c r="D49" i="2"/>
  <c r="I48" i="2"/>
  <c r="H48" i="2"/>
  <c r="G48" i="2"/>
  <c r="F48" i="2"/>
  <c r="E48" i="2"/>
  <c r="D48" i="2"/>
  <c r="E138" i="2" l="1"/>
  <c r="E143" i="2"/>
  <c r="D138" i="2"/>
  <c r="C150" i="2"/>
  <c r="C143" i="2"/>
  <c r="D146" i="2"/>
  <c r="C146" i="2"/>
  <c r="C142" i="2"/>
  <c r="C138" i="2"/>
  <c r="F149" i="2"/>
  <c r="F145" i="2"/>
  <c r="F141" i="2"/>
  <c r="E141" i="2"/>
  <c r="D141" i="2"/>
  <c r="D149" i="2"/>
  <c r="D145" i="2"/>
  <c r="C149" i="2"/>
  <c r="F148" i="2"/>
  <c r="F140" i="2"/>
  <c r="E148" i="2"/>
  <c r="E140" i="2"/>
  <c r="E136" i="2"/>
  <c r="D148" i="2"/>
  <c r="D144" i="2"/>
  <c r="D140" i="2"/>
  <c r="C145" i="2"/>
  <c r="C141" i="2"/>
  <c r="C136" i="2"/>
  <c r="F144" i="2"/>
  <c r="F136" i="2"/>
  <c r="E144" i="2"/>
  <c r="D136" i="2"/>
  <c r="C148" i="2"/>
  <c r="C144" i="2"/>
  <c r="C140" i="2"/>
  <c r="E149" i="2"/>
  <c r="F137" i="2"/>
  <c r="F143" i="2"/>
  <c r="E137" i="2"/>
  <c r="E147" i="2"/>
  <c r="E139" i="2"/>
  <c r="D137" i="2"/>
  <c r="D143" i="2"/>
  <c r="C147" i="2"/>
  <c r="C139" i="2"/>
  <c r="F150" i="2"/>
  <c r="F146" i="2"/>
  <c r="F142" i="2"/>
  <c r="F138" i="2"/>
  <c r="E145" i="2"/>
  <c r="F147" i="2"/>
  <c r="D147" i="2"/>
  <c r="D139" i="2"/>
  <c r="C137" i="2"/>
  <c r="E150" i="2"/>
  <c r="E146" i="2"/>
  <c r="E142" i="2"/>
  <c r="D150" i="2"/>
  <c r="D142" i="2"/>
  <c r="D50" i="2"/>
  <c r="E50" i="2"/>
  <c r="F50" i="2"/>
  <c r="G50" i="2"/>
  <c r="H50" i="2"/>
  <c r="I50" i="2"/>
  <c r="G138" i="2" l="1"/>
  <c r="G146" i="2"/>
  <c r="G144" i="2"/>
  <c r="G139" i="2"/>
  <c r="G140" i="2"/>
  <c r="G142" i="2"/>
  <c r="G143" i="2"/>
  <c r="G150" i="2"/>
  <c r="G148" i="2"/>
  <c r="G136" i="2"/>
  <c r="G141" i="2"/>
  <c r="G147" i="2"/>
  <c r="G145" i="2"/>
  <c r="G137" i="2"/>
  <c r="G149" i="2"/>
</calcChain>
</file>

<file path=xl/sharedStrings.xml><?xml version="1.0" encoding="utf-8"?>
<sst xmlns="http://schemas.openxmlformats.org/spreadsheetml/2006/main" count="245" uniqueCount="99">
  <si>
    <t>Y - zarejestrowane samochody osobowe [szt.]</t>
  </si>
  <si>
    <t>X1 - cena kursu samochodowego kat. B [zł]</t>
  </si>
  <si>
    <t>X2 - przeciętne miesięczne wynagrodzenie brutto [zł]</t>
  </si>
  <si>
    <t>X3 - liczba absolwentów uczelni wyższych [os.]</t>
  </si>
  <si>
    <t>X4 - zawarte małżeństwa [szt.]</t>
  </si>
  <si>
    <t>X5 - ilość wypadków samochodowych [szt.]</t>
  </si>
  <si>
    <t>t</t>
  </si>
  <si>
    <t>Y</t>
  </si>
  <si>
    <t>X1</t>
  </si>
  <si>
    <t>X2</t>
  </si>
  <si>
    <t>X3</t>
  </si>
  <si>
    <t>X4</t>
  </si>
  <si>
    <t>X5</t>
  </si>
  <si>
    <t>Postać modelu:</t>
  </si>
  <si>
    <t>Współczynnik zmienności</t>
  </si>
  <si>
    <t>średnia</t>
  </si>
  <si>
    <t>odchylenie st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</si>
  <si>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</si>
  <si>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</si>
  <si>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</si>
  <si>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</si>
  <si>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</si>
  <si>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</si>
  <si>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</si>
  <si>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</si>
  <si>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</si>
  <si>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</si>
  <si>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</si>
  <si>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</si>
  <si>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</si>
  <si>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</si>
  <si>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</si>
  <si>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</si>
  <si>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</si>
  <si>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</si>
  <si>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</si>
  <si>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</si>
  <si>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</si>
  <si>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</si>
  <si>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</si>
  <si>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</si>
  <si>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</si>
  <si>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</si>
  <si>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</si>
  <si>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</si>
  <si>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</si>
  <si>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</si>
  <si>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</si>
  <si>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</si>
  <si>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</si>
  <si>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</si>
  <si>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</si>
  <si>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</si>
  <si>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</si>
  <si>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</si>
  <si>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</si>
  <si>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x1</t>
  </si>
  <si>
    <t>x2</t>
  </si>
  <si>
    <t>x4</t>
  </si>
  <si>
    <t>x5</t>
  </si>
  <si>
    <t>x1x2</t>
  </si>
  <si>
    <t>x1x4</t>
  </si>
  <si>
    <t>x1x5</t>
  </si>
  <si>
    <t>x2x4</t>
  </si>
  <si>
    <t>x2x5</t>
  </si>
  <si>
    <t>x4x5</t>
  </si>
  <si>
    <t>x1x2x4</t>
  </si>
  <si>
    <t>x1x2x5</t>
  </si>
  <si>
    <t>x1x4x5</t>
  </si>
  <si>
    <t>x2x4x5</t>
  </si>
  <si>
    <t>x1x2x4x5</t>
  </si>
  <si>
    <t>Macierz korelacji pomiędzy zmiennymi objaśniającymi i objaśnianą:</t>
  </si>
  <si>
    <t>Moduł korelacji:</t>
  </si>
  <si>
    <t>Wyznaczanie indywidualnych hsj i integralnych Hj wskaźników pojemności informacyjnej (na podstawie macierzy zero-jedynkowej)</t>
  </si>
  <si>
    <t>H</t>
  </si>
  <si>
    <t>Optymalnym zbiorem zmiennych objaśniających jest kombinacja C2={X2}.</t>
  </si>
  <si>
    <t>Najlepszą kombinacją więcej niż jedno-elementową jest kombinacja C9 = {X2,X5}</t>
  </si>
  <si>
    <t>PROGNOZA</t>
  </si>
  <si>
    <t>V</t>
  </si>
  <si>
    <t>Zakłada się, że poniżej 10% zmienność danej cechy nie jest istosta statystycznie(ma pomijalnie mały wpływ) i można pominąć ją w dalszych obliczeniach modelu. Odrzucam więc zmienną X3.</t>
  </si>
  <si>
    <t>Analiza Regresji</t>
  </si>
  <si>
    <t>Wśród współczynników należy szukać wartości-p &lt;0,05. W naszym przypadku ten warunek spełnia jedynie zmienna X2</t>
  </si>
  <si>
    <t xml:space="preserve">Optymalizacja doboru zmiennych objaśniających - Metoda Hellwiga </t>
  </si>
  <si>
    <t>Zastosowanie narzędzia korelacji</t>
  </si>
  <si>
    <t>Sortowanie w poszukiwaniu najwyższej wartości współczynnika H</t>
  </si>
  <si>
    <t>Oszacowana postać modelu:</t>
  </si>
  <si>
    <t>Yt=-699121,04+5200,93*X2t</t>
  </si>
  <si>
    <t>Yt=-3785230,38+5602,29*X2t+41,47*X5t</t>
  </si>
  <si>
    <t>Wniosek:</t>
  </si>
  <si>
    <t>to liczba nowo zarejestrowanych samochodów osobowych wzrośnie o około 5200 sztuk</t>
  </si>
  <si>
    <t>Jeżeli przeciętne miesięczne wynagrodzenie brutto wzrośnie o 1zł,</t>
  </si>
  <si>
    <t>natomiast jeżeli ilość wypadków samochodowych wzrośnie o 1 to ta liczba spadnie o około 41 sztuk</t>
  </si>
  <si>
    <t xml:space="preserve">to liczba nowo zarejestrowanych samochodów osobowych wzrośnie o około 5600 sztuk, </t>
  </si>
  <si>
    <t>Zakładając liniowy trend zmienności zmiennej X2, zostanie policzona prognozowana wartość parametru X2</t>
  </si>
  <si>
    <t>Prognoza</t>
  </si>
  <si>
    <t>Sprawdzimy, jakie wyniki otrzymamy przy zastosowaniu modelu z jedną i dwiema zmiennymi podczas prognozowania</t>
  </si>
  <si>
    <t>Model z jedną zmienną objaśniającą może być zbyt mało reprezentatywny (nieść niewiele informacji o zmiennej objaśnianej).</t>
  </si>
  <si>
    <t>Wybierzemy więc dodatkowo model z więcej niż jedną zmienną i porównamy wyniki.</t>
  </si>
  <si>
    <r>
      <t>Yt=</t>
    </r>
    <r>
      <rPr>
        <sz val="12"/>
        <color theme="1"/>
        <rFont val="Calibri"/>
        <family val="2"/>
        <charset val="238"/>
      </rPr>
      <t>α0 +α1X1t +α2X2t +α3X3t+α4X4t+α5X5t +ε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</si>
</sst>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#0"/>
    <numFmt numFmtId="165" formatCode="0.0%"/>
    <numFmt numFmtId="166" formatCode="0.000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</font>
    <font>
      <sz val="11"/>
      <name val="Calibri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</font>
    <font>
      <sz val="12"/>
      <color theme="1"/>
      <name val="Calibri"/>
      <family val="2"/>
      <charset val="238"/>
    </font>
    <font>
      <i/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theme="4" tint="0.79998168889431442"/>
      </patternFill>
    </fill>
    <fill>
      <patternFill patternType="solid">
        <fgColor rgb="FF00CCFF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4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7" fillId="0" borderId="0" xfId="2" applyNumberFormat="1" applyFont="1"/>
    <xf numFmtId="1" fontId="5" fillId="0" borderId="0" xfId="0" applyNumberFormat="1" applyFont="1"/>
    <xf numFmtId="165" fontId="4" fillId="0" borderId="0" xfId="1" applyNumberFormat="1" applyFont="1"/>
    <xf numFmtId="165" fontId="4" fillId="5" borderId="0" xfId="1" applyNumberFormat="1" applyFont="1" applyFill="1"/>
    <xf numFmtId="0" fontId="5" fillId="0" borderId="0" xfId="0" applyFont="1" applyBorder="1"/>
    <xf numFmtId="0" fontId="4" fillId="0" borderId="0" xfId="0" applyFont="1" applyBorder="1"/>
    <xf numFmtId="0" fontId="9" fillId="0" borderId="6" xfId="0" applyFont="1" applyFill="1" applyBorder="1" applyAlignment="1">
      <alignment horizontal="center"/>
    </xf>
    <xf numFmtId="0" fontId="5" fillId="0" borderId="6" xfId="0" applyFont="1" applyFill="1" applyBorder="1" applyAlignment="1"/>
    <xf numFmtId="0" fontId="5" fillId="0" borderId="0" xfId="0" applyFont="1" applyFill="1" applyBorder="1" applyAlignment="1"/>
    <xf numFmtId="166" fontId="5" fillId="0" borderId="0" xfId="0" applyNumberFormat="1" applyFont="1"/>
    <xf numFmtId="166" fontId="5" fillId="4" borderId="0" xfId="0" applyNumberFormat="1" applyFont="1" applyFill="1"/>
    <xf numFmtId="166" fontId="5" fillId="0" borderId="0" xfId="0" applyNumberFormat="1" applyFont="1" applyFill="1"/>
    <xf numFmtId="0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 applyBorder="1"/>
    <xf numFmtId="0" fontId="9" fillId="0" borderId="5" xfId="0" applyFont="1" applyFill="1" applyBorder="1" applyAlignment="1">
      <alignment horizontal="centerContinuous"/>
    </xf>
    <xf numFmtId="166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166" fontId="5" fillId="0" borderId="4" xfId="0" applyNumberFormat="1" applyFont="1" applyFill="1" applyBorder="1" applyAlignment="1"/>
    <xf numFmtId="0" fontId="9" fillId="0" borderId="5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2" xfId="0" applyFont="1" applyFill="1" applyBorder="1"/>
    <xf numFmtId="0" fontId="11" fillId="2" borderId="3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" fontId="5" fillId="0" borderId="0" xfId="0" applyNumberFormat="1" applyFont="1" applyFill="1" applyBorder="1" applyAlignment="1"/>
    <xf numFmtId="1" fontId="5" fillId="0" borderId="4" xfId="0" applyNumberFormat="1" applyFont="1" applyFill="1" applyBorder="1" applyAlignment="1"/>
    <xf numFmtId="2" fontId="5" fillId="0" borderId="0" xfId="0" applyNumberFormat="1" applyFont="1"/>
    <xf numFmtId="0" fontId="5" fillId="0" borderId="0" xfId="0" applyFont="1" applyFill="1"/>
    <xf numFmtId="0" fontId="5" fillId="6" borderId="1" xfId="0" applyFont="1" applyFill="1" applyBorder="1"/>
    <xf numFmtId="1" fontId="4" fillId="6" borderId="2" xfId="0" applyNumberFormat="1" applyFont="1" applyFill="1" applyBorder="1"/>
    <xf numFmtId="0" fontId="5" fillId="6" borderId="3" xfId="0" applyFont="1" applyFill="1" applyBorder="1"/>
    <xf numFmtId="0" fontId="5" fillId="6" borderId="2" xfId="0" applyFont="1" applyFill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0" xfId="0" applyFont="1" applyFill="1"/>
    <xf numFmtId="0" fontId="7" fillId="0" borderId="0" xfId="3" applyNumberFormat="1" applyFont="1"/>
    <xf numFmtId="1" fontId="7" fillId="0" borderId="0" xfId="3" applyNumberFormat="1" applyFont="1"/>
  </cellXfs>
  <cellStyles count="4">
    <cellStyle name="Normalny" xfId="0" builtinId="0"/>
    <cellStyle name="Normalny 2" xfId="2"/>
    <cellStyle name="Normalny 3" xfId="3"/>
    <cellStyle name="Procentowy" xfId="1" builtinId="5"/>
  </cellStyles>
  <dxfs count="17"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#0"/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0426038428563163"/>
                  <c:y val="-2.191528142315544E-2"/>
                </c:manualLayout>
              </c:layout>
              <c:numFmt formatCode="General" sourceLinked="0"/>
            </c:trendlineLbl>
          </c:trendline>
          <c:val>
            <c:numRef>
              <c:f>Model_Ekonometryczny!$E$214:$E$227</c:f>
              <c:numCache>
                <c:formatCode>General</c:formatCode>
                <c:ptCount val="14"/>
                <c:pt idx="0">
                  <c:v>2314.66</c:v>
                </c:pt>
                <c:pt idx="1">
                  <c:v>2409.69</c:v>
                </c:pt>
                <c:pt idx="2">
                  <c:v>2506.9299999999998</c:v>
                </c:pt>
                <c:pt idx="3">
                  <c:v>2636.81</c:v>
                </c:pt>
                <c:pt idx="4">
                  <c:v>2866.04</c:v>
                </c:pt>
                <c:pt idx="5">
                  <c:v>3158.48</c:v>
                </c:pt>
                <c:pt idx="6">
                  <c:v>3315.38</c:v>
                </c:pt>
                <c:pt idx="7">
                  <c:v>3435</c:v>
                </c:pt>
                <c:pt idx="8">
                  <c:v>3625.21</c:v>
                </c:pt>
                <c:pt idx="9">
                  <c:v>3744.38</c:v>
                </c:pt>
                <c:pt idx="10">
                  <c:v>3877.43</c:v>
                </c:pt>
                <c:pt idx="11">
                  <c:v>4003.99</c:v>
                </c:pt>
                <c:pt idx="12">
                  <c:v>4150.8599999999997</c:v>
                </c:pt>
                <c:pt idx="13">
                  <c:v>4290.5200000000004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92544"/>
        <c:axId val="480094080"/>
      </c:lineChart>
      <c:catAx>
        <c:axId val="4800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80094080"/>
        <c:crosses val="autoZero"/>
        <c:auto val="1"/>
        <c:lblAlgn val="ctr"/>
        <c:lblOffset val="100"/>
        <c:noMultiLvlLbl val="0"/>
      </c:catAx>
      <c:valAx>
        <c:axId val="4800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09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3410673665791775"/>
                  <c:y val="-2.6544911052785069E-2"/>
                </c:manualLayout>
              </c:layout>
              <c:numFmt formatCode="General" sourceLinked="0"/>
            </c:trendlineLbl>
          </c:trendline>
          <c:val>
            <c:numRef>
              <c:f>Model_Ekonometryczny!$T$214:$T$227</c:f>
              <c:numCache>
                <c:formatCode>General</c:formatCode>
                <c:ptCount val="14"/>
                <c:pt idx="0">
                  <c:v>2314.66</c:v>
                </c:pt>
                <c:pt idx="1">
                  <c:v>2409.69</c:v>
                </c:pt>
                <c:pt idx="2">
                  <c:v>2506.9299999999998</c:v>
                </c:pt>
                <c:pt idx="3">
                  <c:v>2636.81</c:v>
                </c:pt>
                <c:pt idx="4">
                  <c:v>2866.04</c:v>
                </c:pt>
                <c:pt idx="5">
                  <c:v>3158.48</c:v>
                </c:pt>
                <c:pt idx="6">
                  <c:v>3315.38</c:v>
                </c:pt>
                <c:pt idx="7">
                  <c:v>3435</c:v>
                </c:pt>
                <c:pt idx="8">
                  <c:v>3625.21</c:v>
                </c:pt>
                <c:pt idx="9">
                  <c:v>3744.38</c:v>
                </c:pt>
                <c:pt idx="10">
                  <c:v>3877.43</c:v>
                </c:pt>
                <c:pt idx="11">
                  <c:v>4003.99</c:v>
                </c:pt>
                <c:pt idx="12">
                  <c:v>4150.8599999999997</c:v>
                </c:pt>
                <c:pt idx="13">
                  <c:v>4290.5200000000004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51136"/>
        <c:axId val="480652672"/>
      </c:lineChart>
      <c:catAx>
        <c:axId val="48065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80652672"/>
        <c:crosses val="autoZero"/>
        <c:auto val="1"/>
        <c:lblAlgn val="ctr"/>
        <c:lblOffset val="100"/>
        <c:noMultiLvlLbl val="0"/>
      </c:catAx>
      <c:valAx>
        <c:axId val="4806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6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4.1373578302712162E-2"/>
                  <c:y val="8.4111621463983668E-2"/>
                </c:manualLayout>
              </c:layout>
              <c:numFmt formatCode="General" sourceLinked="0"/>
            </c:trendlineLbl>
          </c:trendline>
          <c:val>
            <c:numRef>
              <c:f>Model_Ekonometryczny!$U$214:$U$227</c:f>
              <c:numCache>
                <c:formatCode>General</c:formatCode>
                <c:ptCount val="14"/>
                <c:pt idx="0">
                  <c:v>51078</c:v>
                </c:pt>
                <c:pt idx="1">
                  <c:v>51069</c:v>
                </c:pt>
                <c:pt idx="2">
                  <c:v>48100</c:v>
                </c:pt>
                <c:pt idx="3">
                  <c:v>46876</c:v>
                </c:pt>
                <c:pt idx="4">
                  <c:v>49536</c:v>
                </c:pt>
                <c:pt idx="5">
                  <c:v>49054</c:v>
                </c:pt>
                <c:pt idx="6">
                  <c:v>44196</c:v>
                </c:pt>
                <c:pt idx="7">
                  <c:v>38832</c:v>
                </c:pt>
                <c:pt idx="8">
                  <c:v>40131</c:v>
                </c:pt>
                <c:pt idx="9">
                  <c:v>37062</c:v>
                </c:pt>
                <c:pt idx="10">
                  <c:v>35847</c:v>
                </c:pt>
                <c:pt idx="11">
                  <c:v>34970</c:v>
                </c:pt>
                <c:pt idx="12">
                  <c:v>32967</c:v>
                </c:pt>
                <c:pt idx="13">
                  <c:v>33664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73152"/>
        <c:axId val="481756288"/>
      </c:lineChart>
      <c:catAx>
        <c:axId val="4806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481756288"/>
        <c:crosses val="autoZero"/>
        <c:auto val="1"/>
        <c:lblAlgn val="ctr"/>
        <c:lblOffset val="100"/>
        <c:noMultiLvlLbl val="0"/>
      </c:catAx>
      <c:valAx>
        <c:axId val="4817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67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51858</xdr:colOff>
      <xdr:row>212</xdr:row>
      <xdr:rowOff>69320</xdr:rowOff>
    </xdr:from>
    <xdr:to>
      <xdr:col>13</xdr:col>
      <xdr:colOff>142875</xdr:colOff>
      <xdr:row>226</xdr:row>
      <xdr:rowOff>145520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449791</xdr:colOff>
      <xdr:row>211</xdr:row>
      <xdr:rowOff>109536</xdr:rowOff>
    </xdr:from>
    <xdr:to>
      <xdr:col>31</xdr:col>
      <xdr:colOff>171449</xdr:colOff>
      <xdr:row>225</xdr:row>
      <xdr:rowOff>185736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510116</xdr:colOff>
      <xdr:row>226</xdr:row>
      <xdr:rowOff>130705</xdr:rowOff>
    </xdr:from>
    <xdr:to>
      <xdr:col>29</xdr:col>
      <xdr:colOff>10584</xdr:colOff>
      <xdr:row>242</xdr:row>
      <xdr:rowOff>16405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74082</xdr:colOff>
      <xdr:row>237</xdr:row>
      <xdr:rowOff>222249</xdr:rowOff>
    </xdr:from>
    <xdr:to>
      <xdr:col>12</xdr:col>
      <xdr:colOff>211666</xdr:colOff>
      <xdr:row>244</xdr:row>
      <xdr:rowOff>74083</xdr:rowOff>
    </xdr:to>
    <xdr:sp macro="" textlink="">
      <xdr:nvSpPr>
        <xdr:cNvPr id="2" name="pole tekstowe 1"/>
        <xdr:cNvSpPr txBox="1"/>
      </xdr:nvSpPr>
      <xdr:spPr>
        <a:xfrm>
          <a:off x="1301749" y="42036999"/>
          <a:ext cx="7344834" cy="16298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Wniosek końcowy</a:t>
          </a:r>
          <a:r>
            <a:rPr lang="pl-PL" sz="2800"/>
            <a:t> </a:t>
          </a:r>
        </a:p>
        <a:p>
          <a:r>
            <a:rPr lang="pl-PL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Wyniki prognozy dla modelu z jedną i dwiema zmiennymi są niemalże identyczne,</a:t>
          </a:r>
          <a:r>
            <a:rPr lang="pl-PL" sz="2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2000"/>
            <a:t>co prowadzi do wniosku, że dodanie dodatkowej zmiennej X5 do modelu miało niewielki wpływ na wynik.</a:t>
          </a:r>
        </a:p>
      </xdr:txBody>
    </xdr:sp>
    <xdr:clientData/>
  </xdr:twoCellAnchor>
  <xdr:twoCellAnchor>
    <xdr:from>
      <xdr:col>0</xdr:col>
      <xdr:colOff>603250</xdr:colOff>
      <xdr:row>1</xdr:row>
      <xdr:rowOff>21168</xdr:rowOff>
    </xdr:from>
    <xdr:to>
      <xdr:col>12</xdr:col>
      <xdr:colOff>592669</xdr:colOff>
      <xdr:row>17</xdr:row>
      <xdr:rowOff>42333</xdr:rowOff>
    </xdr:to>
    <xdr:sp macro="" textlink="">
      <xdr:nvSpPr>
        <xdr:cNvPr id="3" name="pole tekstowe 2"/>
        <xdr:cNvSpPr txBox="1"/>
      </xdr:nvSpPr>
      <xdr:spPr>
        <a:xfrm>
          <a:off x="603250" y="222251"/>
          <a:ext cx="8699502" cy="3238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Opis projektu</a:t>
          </a:r>
          <a:r>
            <a:rPr lang="pl-PL" sz="2800" b="1"/>
            <a:t> </a:t>
          </a:r>
        </a:p>
        <a:p>
          <a:r>
            <a:rPr lang="pl-PL" sz="2000" b="0"/>
            <a:t>Jest</a:t>
          </a:r>
          <a:r>
            <a:rPr lang="pl-PL" sz="2000" b="0" baseline="0"/>
            <a:t> to model ekonometryczny wyjaśniający wpływ dobranych zmiennych objaśniających X1,X2,X3,X4,X5 na zmienną objaśnianą Y - ilość zarejestowanych samochodów osobowych. Do powyższej analizy zostało wykorzystane narzędzie Regresji pochodzące z dodatku Analysis Tool Pack.</a:t>
          </a:r>
        </a:p>
        <a:p>
          <a:endParaRPr lang="pl-PL" sz="2000" b="0" baseline="0"/>
        </a:p>
        <a:p>
          <a:r>
            <a:rPr lang="pl-PL" sz="2000" b="0" baseline="0"/>
            <a:t>Dane pochodzą ze strony:</a:t>
          </a:r>
        </a:p>
        <a:p>
          <a:r>
            <a:rPr lang="pl-PL" sz="2000" b="0" baseline="0"/>
            <a:t>bdl.stat.gov.pl, dostęp dnia 11.08.2023</a:t>
          </a:r>
          <a:endParaRPr lang="pl-PL" sz="2000" b="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13" displayName="Tabela13" ref="C27:I41" totalsRowShown="0" headerRowDxfId="9" dataDxfId="8" dataCellStyle="Normalny 2">
  <autoFilter ref="C27:I41"/>
  <tableColumns count="7">
    <tableColumn id="1" name="t" dataDxfId="16"/>
    <tableColumn id="2" name="Y" dataDxfId="15"/>
    <tableColumn id="3" name="X1" dataDxfId="14"/>
    <tableColumn id="4" name="X2" dataDxfId="13"/>
    <tableColumn id="5" name="X3" dataDxfId="12" dataCellStyle="Normalny 2"/>
    <tableColumn id="6" name="X4" dataDxfId="11" dataCellStyle="Normalny 2"/>
    <tableColumn id="7" name="X5" dataDxfId="10" dataCellStyle="Normalny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C54:H68" totalsRowShown="0" headerRowDxfId="1" dataDxfId="0">
  <autoFilter ref="C54:H68"/>
  <tableColumns count="6">
    <tableColumn id="1" name="t" dataDxfId="7"/>
    <tableColumn id="2" name="Y" dataDxfId="6"/>
    <tableColumn id="3" name="X1" dataDxfId="5"/>
    <tableColumn id="4" name="X2" dataDxfId="4"/>
    <tableColumn id="5" name="X4" dataDxfId="3"/>
    <tableColumn id="6" name="X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AG288"/>
  <sheetViews>
    <sheetView tabSelected="1" topLeftCell="A202" zoomScale="90" zoomScaleNormal="90" workbookViewId="0">
      <selection activeCell="P25" sqref="P25"/>
    </sheetView>
  </sheetViews>
  <sheetFormatPr defaultRowHeight="15.75" x14ac:dyDescent="0.25"/>
  <cols>
    <col min="1" max="1" width="9.140625" style="2"/>
    <col min="2" max="2" width="9.28515625" style="2" bestFit="1" customWidth="1"/>
    <col min="3" max="3" width="11" style="2" customWidth="1"/>
    <col min="4" max="4" width="11.42578125" style="2" customWidth="1"/>
    <col min="5" max="6" width="13.7109375" style="2" bestFit="1" customWidth="1"/>
    <col min="7" max="7" width="12.7109375" style="2" bestFit="1" customWidth="1"/>
    <col min="8" max="10" width="9.7109375" style="2" bestFit="1" customWidth="1"/>
    <col min="11" max="11" width="9.28515625" style="2" bestFit="1" customWidth="1"/>
    <col min="12" max="12" width="11.28515625" style="2" bestFit="1" customWidth="1"/>
    <col min="13" max="15" width="9.140625" style="2"/>
    <col min="16" max="16" width="9.7109375" style="2" bestFit="1" customWidth="1"/>
    <col min="17" max="17" width="9.28515625" style="2" bestFit="1" customWidth="1"/>
    <col min="18" max="18" width="9.7109375" style="2" customWidth="1"/>
    <col min="19" max="19" width="12.7109375" style="2" bestFit="1" customWidth="1"/>
    <col min="20" max="21" width="13.7109375" style="2" bestFit="1" customWidth="1"/>
    <col min="22" max="22" width="12.140625" style="2" bestFit="1" customWidth="1"/>
    <col min="23" max="23" width="9.7109375" style="2" bestFit="1" customWidth="1"/>
    <col min="24" max="24" width="9.28515625" style="2" bestFit="1" customWidth="1"/>
    <col min="25" max="25" width="9.7109375" style="2" bestFit="1" customWidth="1"/>
    <col min="26" max="26" width="9.28515625" style="2" bestFit="1" customWidth="1"/>
    <col min="27" max="16384" width="9.140625" style="2"/>
  </cols>
  <sheetData>
    <row r="20" spans="2:9" ht="18.75" x14ac:dyDescent="0.3">
      <c r="C20" s="3" t="s">
        <v>0</v>
      </c>
      <c r="D20" s="3"/>
      <c r="E20" s="3"/>
      <c r="F20" s="3"/>
    </row>
    <row r="21" spans="2:9" ht="18.75" x14ac:dyDescent="0.3">
      <c r="C21" s="3" t="s">
        <v>1</v>
      </c>
      <c r="D21" s="3"/>
      <c r="E21" s="3"/>
      <c r="F21" s="3"/>
    </row>
    <row r="22" spans="2:9" ht="18.75" x14ac:dyDescent="0.3">
      <c r="C22" s="3" t="s">
        <v>2</v>
      </c>
      <c r="D22" s="3"/>
      <c r="E22" s="3"/>
      <c r="F22" s="3"/>
    </row>
    <row r="23" spans="2:9" ht="18.75" x14ac:dyDescent="0.3">
      <c r="C23" s="3" t="s">
        <v>3</v>
      </c>
      <c r="D23" s="3"/>
      <c r="E23" s="3"/>
      <c r="F23" s="3"/>
    </row>
    <row r="24" spans="2:9" ht="18.75" x14ac:dyDescent="0.3">
      <c r="C24" s="3" t="s">
        <v>4</v>
      </c>
      <c r="D24" s="3"/>
      <c r="E24" s="3"/>
      <c r="F24" s="3"/>
    </row>
    <row r="25" spans="2:9" ht="18.75" x14ac:dyDescent="0.3">
      <c r="C25" s="3" t="s">
        <v>5</v>
      </c>
      <c r="D25" s="3"/>
      <c r="E25" s="3"/>
      <c r="F25" s="3"/>
    </row>
    <row r="27" spans="2:9" x14ac:dyDescent="0.25">
      <c r="C27" s="16" t="s">
        <v>6</v>
      </c>
      <c r="D27" s="2" t="s">
        <v>7</v>
      </c>
      <c r="E27" s="2" t="s">
        <v>8</v>
      </c>
      <c r="F27" s="2" t="s">
        <v>9</v>
      </c>
      <c r="G27" s="2" t="s">
        <v>10</v>
      </c>
      <c r="H27" s="2" t="s">
        <v>11</v>
      </c>
      <c r="I27" s="2" t="s">
        <v>12</v>
      </c>
    </row>
    <row r="28" spans="2:9" x14ac:dyDescent="0.25">
      <c r="B28" s="2">
        <v>1</v>
      </c>
      <c r="C28" s="16">
        <v>2003</v>
      </c>
      <c r="D28" s="2">
        <v>11243827</v>
      </c>
      <c r="E28" s="17">
        <v>677.32</v>
      </c>
      <c r="F28" s="17">
        <v>2314.66</v>
      </c>
      <c r="G28" s="4">
        <v>200766</v>
      </c>
      <c r="H28" s="4">
        <v>195446</v>
      </c>
      <c r="I28" s="4">
        <v>51078</v>
      </c>
    </row>
    <row r="29" spans="2:9" x14ac:dyDescent="0.25">
      <c r="B29" s="2">
        <v>2</v>
      </c>
      <c r="C29" s="16">
        <v>2004</v>
      </c>
      <c r="D29" s="2">
        <v>11167527</v>
      </c>
      <c r="E29" s="17">
        <v>979.9</v>
      </c>
      <c r="F29" s="17">
        <v>2409.69</v>
      </c>
      <c r="G29" s="4">
        <v>210332</v>
      </c>
      <c r="H29" s="4">
        <v>191824</v>
      </c>
      <c r="I29" s="4">
        <v>51069</v>
      </c>
    </row>
    <row r="30" spans="2:9" x14ac:dyDescent="0.25">
      <c r="B30" s="2">
        <v>3</v>
      </c>
      <c r="C30" s="16">
        <v>2005</v>
      </c>
      <c r="D30" s="2">
        <v>12339353</v>
      </c>
      <c r="E30" s="17">
        <v>1091.53</v>
      </c>
      <c r="F30" s="17">
        <v>2506.9299999999998</v>
      </c>
      <c r="G30" s="4">
        <v>211962</v>
      </c>
      <c r="H30" s="4">
        <v>206916</v>
      </c>
      <c r="I30" s="4">
        <v>48100</v>
      </c>
    </row>
    <row r="31" spans="2:9" x14ac:dyDescent="0.25">
      <c r="B31" s="2">
        <v>4</v>
      </c>
      <c r="C31" s="16">
        <v>2006</v>
      </c>
      <c r="D31" s="2">
        <v>13384229</v>
      </c>
      <c r="E31" s="17">
        <v>1161.73</v>
      </c>
      <c r="F31" s="17">
        <v>2636.81</v>
      </c>
      <c r="G31" s="4">
        <v>214647</v>
      </c>
      <c r="H31" s="4">
        <v>226181</v>
      </c>
      <c r="I31" s="4">
        <v>46876</v>
      </c>
    </row>
    <row r="32" spans="2:9" x14ac:dyDescent="0.25">
      <c r="B32" s="2">
        <v>5</v>
      </c>
      <c r="C32" s="16">
        <v>2007</v>
      </c>
      <c r="D32" s="2">
        <v>14588739</v>
      </c>
      <c r="E32" s="17">
        <v>1176.8699999999999</v>
      </c>
      <c r="F32" s="17">
        <v>2866.04</v>
      </c>
      <c r="G32" s="4">
        <v>217091</v>
      </c>
      <c r="H32" s="4">
        <v>248702</v>
      </c>
      <c r="I32" s="4">
        <v>49536</v>
      </c>
    </row>
    <row r="33" spans="2:9" x14ac:dyDescent="0.25">
      <c r="B33" s="2">
        <v>6</v>
      </c>
      <c r="C33" s="16">
        <v>2008</v>
      </c>
      <c r="D33" s="2">
        <v>16079533</v>
      </c>
      <c r="E33" s="17">
        <v>1242.04</v>
      </c>
      <c r="F33" s="17">
        <v>3158.48</v>
      </c>
      <c r="G33" s="4">
        <v>212765</v>
      </c>
      <c r="H33" s="4">
        <v>257744</v>
      </c>
      <c r="I33" s="4">
        <v>49054</v>
      </c>
    </row>
    <row r="34" spans="2:9" x14ac:dyDescent="0.25">
      <c r="B34" s="2">
        <v>7</v>
      </c>
      <c r="C34" s="16">
        <v>2009</v>
      </c>
      <c r="D34" s="2">
        <v>16494650</v>
      </c>
      <c r="E34" s="17">
        <v>1279.55</v>
      </c>
      <c r="F34" s="17">
        <v>3315.38</v>
      </c>
      <c r="G34" s="4">
        <v>221915</v>
      </c>
      <c r="H34" s="4">
        <v>250794</v>
      </c>
      <c r="I34" s="4">
        <v>44196</v>
      </c>
    </row>
    <row r="35" spans="2:9" x14ac:dyDescent="0.25">
      <c r="B35" s="2">
        <v>8</v>
      </c>
      <c r="C35" s="16">
        <v>2010</v>
      </c>
      <c r="D35" s="2">
        <v>17239800</v>
      </c>
      <c r="E35" s="17">
        <v>1259.95</v>
      </c>
      <c r="F35" s="17">
        <v>3435</v>
      </c>
      <c r="G35" s="4">
        <v>222519</v>
      </c>
      <c r="H35" s="4">
        <v>228337</v>
      </c>
      <c r="I35" s="4">
        <v>38832</v>
      </c>
    </row>
    <row r="36" spans="2:9" x14ac:dyDescent="0.25">
      <c r="B36" s="2">
        <v>9</v>
      </c>
      <c r="C36" s="16">
        <v>2011</v>
      </c>
      <c r="D36" s="2">
        <v>18125490</v>
      </c>
      <c r="E36" s="17">
        <v>1248.1500000000001</v>
      </c>
      <c r="F36" s="17">
        <v>3625.21</v>
      </c>
      <c r="G36" s="4">
        <v>215343</v>
      </c>
      <c r="H36" s="4">
        <v>206471</v>
      </c>
      <c r="I36" s="4">
        <v>40131</v>
      </c>
    </row>
    <row r="37" spans="2:9" x14ac:dyDescent="0.25">
      <c r="B37" s="2">
        <v>10</v>
      </c>
      <c r="C37" s="16">
        <v>2012</v>
      </c>
      <c r="D37" s="2">
        <v>18744412</v>
      </c>
      <c r="E37" s="17">
        <v>1281.79</v>
      </c>
      <c r="F37" s="17">
        <v>3744.38</v>
      </c>
      <c r="G37" s="4">
        <v>211270</v>
      </c>
      <c r="H37" s="4">
        <v>203850</v>
      </c>
      <c r="I37" s="4">
        <v>37062</v>
      </c>
    </row>
    <row r="38" spans="2:9" x14ac:dyDescent="0.25">
      <c r="B38" s="2">
        <v>11</v>
      </c>
      <c r="C38" s="16">
        <v>2013</v>
      </c>
      <c r="D38" s="2">
        <v>19389446</v>
      </c>
      <c r="E38" s="17">
        <v>1312.21</v>
      </c>
      <c r="F38" s="17">
        <v>3877.43</v>
      </c>
      <c r="G38" s="4">
        <v>198956</v>
      </c>
      <c r="H38" s="4">
        <v>180396</v>
      </c>
      <c r="I38" s="4">
        <v>35847</v>
      </c>
    </row>
    <row r="39" spans="2:9" x14ac:dyDescent="0.25">
      <c r="B39" s="2">
        <v>12</v>
      </c>
      <c r="C39" s="16">
        <v>2014</v>
      </c>
      <c r="D39" s="2">
        <v>20003863</v>
      </c>
      <c r="E39" s="17">
        <v>1309.58</v>
      </c>
      <c r="F39" s="17">
        <v>4003.99</v>
      </c>
      <c r="G39" s="4">
        <v>189802</v>
      </c>
      <c r="H39" s="4">
        <v>188488</v>
      </c>
      <c r="I39" s="4">
        <v>34970</v>
      </c>
    </row>
    <row r="40" spans="2:9" x14ac:dyDescent="0.25">
      <c r="B40" s="2">
        <v>13</v>
      </c>
      <c r="C40" s="16">
        <v>2015</v>
      </c>
      <c r="D40" s="2">
        <v>20723423</v>
      </c>
      <c r="E40" s="17">
        <v>1311</v>
      </c>
      <c r="F40" s="17">
        <v>4150.8599999999997</v>
      </c>
      <c r="G40" s="4">
        <v>177912</v>
      </c>
      <c r="H40" s="4">
        <v>188832</v>
      </c>
      <c r="I40" s="4">
        <v>32967</v>
      </c>
    </row>
    <row r="41" spans="2:9" x14ac:dyDescent="0.25">
      <c r="B41" s="2">
        <v>14</v>
      </c>
      <c r="C41" s="16">
        <v>2016</v>
      </c>
      <c r="D41" s="2">
        <v>21675388</v>
      </c>
      <c r="E41" s="17">
        <v>1328.7</v>
      </c>
      <c r="F41" s="17">
        <v>4290.5200000000004</v>
      </c>
      <c r="G41" s="4">
        <v>166671</v>
      </c>
      <c r="H41" s="4">
        <v>193455</v>
      </c>
      <c r="I41" s="4">
        <v>33664</v>
      </c>
    </row>
    <row r="42" spans="2:9" x14ac:dyDescent="0.25">
      <c r="C42" s="16"/>
      <c r="E42" s="17"/>
      <c r="F42" s="17"/>
      <c r="G42" s="4"/>
      <c r="H42" s="4"/>
      <c r="I42" s="4"/>
    </row>
    <row r="43" spans="2:9" x14ac:dyDescent="0.25">
      <c r="C43" s="1" t="s">
        <v>13</v>
      </c>
      <c r="G43" s="4"/>
      <c r="H43" s="4"/>
      <c r="I43" s="4"/>
    </row>
    <row r="44" spans="2:9" x14ac:dyDescent="0.25">
      <c r="C44" s="2" t="s">
        <v>98</v>
      </c>
    </row>
    <row r="47" spans="2:9" x14ac:dyDescent="0.25">
      <c r="C47" s="1" t="s">
        <v>14</v>
      </c>
    </row>
    <row r="48" spans="2:9" x14ac:dyDescent="0.25">
      <c r="C48" s="2" t="s">
        <v>15</v>
      </c>
      <c r="D48" s="5">
        <f>AVERAGE(Tabela13[Y])</f>
        <v>16514262.857142856</v>
      </c>
      <c r="E48" s="5">
        <f>AVERAGE(Tabela13[X1])</f>
        <v>1190.0228571428572</v>
      </c>
      <c r="F48" s="5">
        <f>AVERAGE(Tabela13[X2])</f>
        <v>3309.6700000000005</v>
      </c>
      <c r="G48" s="5">
        <f>AVERAGE(Tabela13[X3])</f>
        <v>205139.35714285713</v>
      </c>
      <c r="H48" s="5">
        <f>AVERAGE(Tabela13[X4])</f>
        <v>211959.71428571429</v>
      </c>
      <c r="I48" s="5">
        <f>AVERAGE(Tabela13[X5])</f>
        <v>42384.428571428572</v>
      </c>
    </row>
    <row r="49" spans="3:13" x14ac:dyDescent="0.25">
      <c r="C49" s="2" t="s">
        <v>16</v>
      </c>
      <c r="D49" s="5">
        <f>STDEV(Tabela13[Y])</f>
        <v>3512432.1062270044</v>
      </c>
      <c r="E49" s="5">
        <f>STDEV(Tabela13[X1])</f>
        <v>177.19855431901109</v>
      </c>
      <c r="F49" s="5">
        <f>STDEV(Tabela13[X2])</f>
        <v>673.4060660895118</v>
      </c>
      <c r="G49" s="5">
        <f>STDEV(Tabela13[X3])</f>
        <v>16649.811533269876</v>
      </c>
      <c r="H49" s="5">
        <f>STDEV(Tabela13[X4])</f>
        <v>25793.18020010653</v>
      </c>
      <c r="I49" s="5">
        <f>STDEV(Tabela13[X5])</f>
        <v>6856.9076761409551</v>
      </c>
    </row>
    <row r="50" spans="3:13" x14ac:dyDescent="0.25">
      <c r="C50" s="1" t="s">
        <v>78</v>
      </c>
      <c r="D50" s="6">
        <f>(D49/D48)*100%</f>
        <v>0.2126908198453305</v>
      </c>
      <c r="E50" s="6">
        <f t="shared" ref="E50:I50" si="0">(E49/E48)*100%</f>
        <v>0.14890348807622875</v>
      </c>
      <c r="F50" s="6">
        <f t="shared" si="0"/>
        <v>0.20346622656926874</v>
      </c>
      <c r="G50" s="7">
        <f t="shared" si="0"/>
        <v>8.1163418688472849E-2</v>
      </c>
      <c r="H50" s="6">
        <f t="shared" si="0"/>
        <v>0.12168906854317714</v>
      </c>
      <c r="I50" s="6">
        <f t="shared" si="0"/>
        <v>0.1617789340862604</v>
      </c>
    </row>
    <row r="52" spans="3:13" x14ac:dyDescent="0.25">
      <c r="C52" s="2" t="s">
        <v>79</v>
      </c>
    </row>
    <row r="54" spans="3:13" x14ac:dyDescent="0.25">
      <c r="C54" s="2" t="s">
        <v>6</v>
      </c>
      <c r="D54" s="2" t="s">
        <v>7</v>
      </c>
      <c r="E54" s="2" t="s">
        <v>8</v>
      </c>
      <c r="F54" s="2" t="s">
        <v>9</v>
      </c>
      <c r="G54" s="2" t="s">
        <v>11</v>
      </c>
      <c r="H54" s="2" t="s">
        <v>12</v>
      </c>
    </row>
    <row r="55" spans="3:13" x14ac:dyDescent="0.25">
      <c r="C55" s="2">
        <v>2003</v>
      </c>
      <c r="D55" s="2">
        <v>11243827</v>
      </c>
      <c r="E55" s="2">
        <v>677.32</v>
      </c>
      <c r="F55" s="2">
        <v>2314.66</v>
      </c>
      <c r="G55" s="2">
        <v>195446</v>
      </c>
      <c r="H55" s="2">
        <v>51078</v>
      </c>
      <c r="L55" s="4"/>
      <c r="M55" s="4"/>
    </row>
    <row r="56" spans="3:13" x14ac:dyDescent="0.25">
      <c r="C56" s="2">
        <v>2004</v>
      </c>
      <c r="D56" s="2">
        <v>11167527</v>
      </c>
      <c r="E56" s="2">
        <v>979.9</v>
      </c>
      <c r="F56" s="2">
        <v>2409.69</v>
      </c>
      <c r="G56" s="2">
        <v>191824</v>
      </c>
      <c r="H56" s="2">
        <v>51069</v>
      </c>
      <c r="L56" s="4"/>
      <c r="M56" s="4"/>
    </row>
    <row r="57" spans="3:13" x14ac:dyDescent="0.25">
      <c r="C57" s="2">
        <v>2005</v>
      </c>
      <c r="D57" s="2">
        <v>12339353</v>
      </c>
      <c r="E57" s="2">
        <v>1091.53</v>
      </c>
      <c r="F57" s="2">
        <v>2506.9299999999998</v>
      </c>
      <c r="G57" s="2">
        <v>206916</v>
      </c>
      <c r="H57" s="2">
        <v>48100</v>
      </c>
      <c r="L57" s="4"/>
      <c r="M57" s="4"/>
    </row>
    <row r="58" spans="3:13" x14ac:dyDescent="0.25">
      <c r="C58" s="2">
        <v>2006</v>
      </c>
      <c r="D58" s="2">
        <v>13384229</v>
      </c>
      <c r="E58" s="2">
        <v>1161.73</v>
      </c>
      <c r="F58" s="2">
        <v>2636.81</v>
      </c>
      <c r="G58" s="2">
        <v>226181</v>
      </c>
      <c r="H58" s="2">
        <v>46876</v>
      </c>
    </row>
    <row r="59" spans="3:13" x14ac:dyDescent="0.25">
      <c r="C59" s="2">
        <v>2007</v>
      </c>
      <c r="D59" s="2">
        <v>14588739</v>
      </c>
      <c r="E59" s="2">
        <v>1176.8699999999999</v>
      </c>
      <c r="F59" s="2">
        <v>2866.04</v>
      </c>
      <c r="G59" s="2">
        <v>248702</v>
      </c>
      <c r="H59" s="2">
        <v>49536</v>
      </c>
    </row>
    <row r="60" spans="3:13" x14ac:dyDescent="0.25">
      <c r="C60" s="2">
        <v>2008</v>
      </c>
      <c r="D60" s="2">
        <v>16079533</v>
      </c>
      <c r="E60" s="2">
        <v>1242.04</v>
      </c>
      <c r="F60" s="2">
        <v>3158.48</v>
      </c>
      <c r="G60" s="2">
        <v>257744</v>
      </c>
      <c r="H60" s="2">
        <v>49054</v>
      </c>
    </row>
    <row r="61" spans="3:13" x14ac:dyDescent="0.25">
      <c r="C61" s="2">
        <v>2009</v>
      </c>
      <c r="D61" s="2">
        <v>16494650</v>
      </c>
      <c r="E61" s="2">
        <v>1279.55</v>
      </c>
      <c r="F61" s="2">
        <v>3315.38</v>
      </c>
      <c r="G61" s="2">
        <v>250794</v>
      </c>
      <c r="H61" s="2">
        <v>44196</v>
      </c>
    </row>
    <row r="62" spans="3:13" x14ac:dyDescent="0.25">
      <c r="C62" s="2">
        <v>2010</v>
      </c>
      <c r="D62" s="2">
        <v>17239800</v>
      </c>
      <c r="E62" s="2">
        <v>1259.95</v>
      </c>
      <c r="F62" s="2">
        <v>3435</v>
      </c>
      <c r="G62" s="2">
        <v>228337</v>
      </c>
      <c r="H62" s="2">
        <v>38832</v>
      </c>
    </row>
    <row r="63" spans="3:13" x14ac:dyDescent="0.25">
      <c r="C63" s="2">
        <v>2011</v>
      </c>
      <c r="D63" s="2">
        <v>18125490</v>
      </c>
      <c r="E63" s="2">
        <v>1248.1500000000001</v>
      </c>
      <c r="F63" s="2">
        <v>3625.21</v>
      </c>
      <c r="G63" s="2">
        <v>206471</v>
      </c>
      <c r="H63" s="2">
        <v>40131</v>
      </c>
    </row>
    <row r="64" spans="3:13" x14ac:dyDescent="0.25">
      <c r="C64" s="2">
        <v>2012</v>
      </c>
      <c r="D64" s="2">
        <v>18744412</v>
      </c>
      <c r="E64" s="2">
        <v>1281.79</v>
      </c>
      <c r="F64" s="2">
        <v>3744.38</v>
      </c>
      <c r="G64" s="2">
        <v>203850</v>
      </c>
      <c r="H64" s="2">
        <v>37062</v>
      </c>
    </row>
    <row r="65" spans="2:29" x14ac:dyDescent="0.25">
      <c r="C65" s="2">
        <v>2013</v>
      </c>
      <c r="D65" s="2">
        <v>19389446</v>
      </c>
      <c r="E65" s="2">
        <v>1312.21</v>
      </c>
      <c r="F65" s="2">
        <v>3877.43</v>
      </c>
      <c r="G65" s="2">
        <v>180396</v>
      </c>
      <c r="H65" s="2">
        <v>35847</v>
      </c>
    </row>
    <row r="66" spans="2:29" x14ac:dyDescent="0.25">
      <c r="C66" s="2">
        <v>2014</v>
      </c>
      <c r="D66" s="2">
        <v>20003863</v>
      </c>
      <c r="E66" s="2">
        <v>1309.58</v>
      </c>
      <c r="F66" s="2">
        <v>4003.99</v>
      </c>
      <c r="G66" s="2">
        <v>188488</v>
      </c>
      <c r="H66" s="2">
        <v>34970</v>
      </c>
    </row>
    <row r="67" spans="2:29" x14ac:dyDescent="0.25">
      <c r="C67" s="2">
        <v>2015</v>
      </c>
      <c r="D67" s="2">
        <v>20723423</v>
      </c>
      <c r="E67" s="2">
        <v>1311</v>
      </c>
      <c r="F67" s="2">
        <v>4150.8599999999997</v>
      </c>
      <c r="G67" s="2">
        <v>188832</v>
      </c>
      <c r="H67" s="2">
        <v>32967</v>
      </c>
    </row>
    <row r="68" spans="2:29" x14ac:dyDescent="0.25">
      <c r="C68" s="2">
        <v>2016</v>
      </c>
      <c r="D68" s="2">
        <v>21675388</v>
      </c>
      <c r="E68" s="2">
        <v>1328.7</v>
      </c>
      <c r="F68" s="2">
        <v>4290.5200000000004</v>
      </c>
      <c r="G68" s="2">
        <v>193455</v>
      </c>
      <c r="H68" s="2">
        <v>33664</v>
      </c>
    </row>
    <row r="69" spans="2:29" x14ac:dyDescent="0.25"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2:29" x14ac:dyDescent="0.25"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2:29" ht="16.5" thickBot="1" x14ac:dyDescent="0.3">
      <c r="B71" s="1" t="s">
        <v>80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2:29" x14ac:dyDescent="0.25">
      <c r="B72" s="19" t="s">
        <v>18</v>
      </c>
      <c r="C72" s="19"/>
      <c r="U72" s="18"/>
      <c r="V72" s="18"/>
      <c r="W72" s="18"/>
      <c r="X72" s="18"/>
      <c r="Y72" s="18"/>
      <c r="Z72" s="18"/>
      <c r="AA72" s="18"/>
      <c r="AB72" s="18"/>
      <c r="AC72" s="18"/>
    </row>
    <row r="73" spans="2:29" x14ac:dyDescent="0.25">
      <c r="B73" s="12" t="s">
        <v>19</v>
      </c>
      <c r="C73" s="20">
        <v>0.99854738511666341</v>
      </c>
      <c r="U73" s="18"/>
      <c r="V73" s="18"/>
      <c r="W73" s="18"/>
      <c r="X73" s="18"/>
      <c r="Y73" s="18"/>
      <c r="Z73" s="18"/>
      <c r="AA73" s="18"/>
      <c r="AB73" s="18"/>
      <c r="AC73" s="18"/>
    </row>
    <row r="74" spans="2:29" x14ac:dyDescent="0.25">
      <c r="B74" s="12" t="s">
        <v>20</v>
      </c>
      <c r="C74" s="20">
        <v>0.99709688032332611</v>
      </c>
      <c r="U74" s="18"/>
      <c r="V74" s="18"/>
      <c r="W74" s="18"/>
      <c r="X74" s="18"/>
      <c r="Y74" s="18"/>
      <c r="Z74" s="18"/>
      <c r="AA74" s="18"/>
      <c r="AB74" s="18"/>
      <c r="AC74" s="18"/>
    </row>
    <row r="75" spans="2:29" x14ac:dyDescent="0.25">
      <c r="B75" s="12" t="s">
        <v>21</v>
      </c>
      <c r="C75" s="20">
        <v>0.99580660491147099</v>
      </c>
      <c r="U75" s="18"/>
      <c r="V75" s="18"/>
      <c r="W75" s="18"/>
      <c r="X75" s="18"/>
      <c r="Y75" s="18"/>
      <c r="Z75" s="18"/>
      <c r="AA75" s="18"/>
      <c r="AB75" s="18"/>
      <c r="AC75" s="18"/>
    </row>
    <row r="76" spans="2:29" x14ac:dyDescent="0.25">
      <c r="B76" s="12" t="s">
        <v>22</v>
      </c>
      <c r="C76" s="20">
        <v>227452.5600790288</v>
      </c>
      <c r="U76" s="18"/>
      <c r="V76" s="18"/>
      <c r="W76" s="18"/>
      <c r="X76" s="18"/>
      <c r="Y76" s="18"/>
      <c r="Z76" s="18"/>
      <c r="AA76" s="18"/>
      <c r="AB76" s="18"/>
      <c r="AC76" s="18"/>
    </row>
    <row r="77" spans="2:29" ht="16.5" thickBot="1" x14ac:dyDescent="0.3">
      <c r="B77" s="21" t="s">
        <v>23</v>
      </c>
      <c r="C77" s="22">
        <v>14</v>
      </c>
      <c r="U77" s="18"/>
      <c r="V77" s="18"/>
      <c r="W77" s="18"/>
      <c r="X77" s="18"/>
      <c r="Y77" s="18"/>
      <c r="Z77" s="18"/>
      <c r="AA77" s="18"/>
      <c r="AB77" s="18"/>
      <c r="AC77" s="18"/>
    </row>
    <row r="78" spans="2:29" x14ac:dyDescent="0.25">
      <c r="U78" s="18"/>
      <c r="V78" s="18"/>
      <c r="W78" s="18"/>
      <c r="X78" s="18"/>
      <c r="Y78" s="18"/>
      <c r="Z78" s="18"/>
      <c r="AA78" s="18"/>
      <c r="AB78" s="18"/>
      <c r="AC78" s="18"/>
    </row>
    <row r="79" spans="2:29" ht="16.5" thickBot="1" x14ac:dyDescent="0.3">
      <c r="B79" s="2" t="s">
        <v>24</v>
      </c>
      <c r="U79" s="18"/>
      <c r="V79" s="18"/>
      <c r="W79" s="18"/>
      <c r="X79" s="18"/>
      <c r="Y79" s="18"/>
      <c r="Z79" s="18"/>
      <c r="AA79" s="18"/>
      <c r="AB79" s="18"/>
      <c r="AC79" s="18"/>
    </row>
    <row r="80" spans="2:29" x14ac:dyDescent="0.25">
      <c r="B80" s="23"/>
      <c r="C80" s="23" t="s">
        <v>29</v>
      </c>
      <c r="D80" s="23" t="s">
        <v>30</v>
      </c>
      <c r="E80" s="23" t="s">
        <v>31</v>
      </c>
      <c r="F80" s="23" t="s">
        <v>32</v>
      </c>
      <c r="G80" s="23" t="s">
        <v>33</v>
      </c>
      <c r="U80" s="18"/>
      <c r="V80" s="18"/>
      <c r="W80" s="18"/>
      <c r="X80" s="18"/>
      <c r="Y80" s="18"/>
      <c r="Z80" s="18"/>
      <c r="AA80" s="18"/>
      <c r="AB80" s="18"/>
      <c r="AC80" s="18"/>
    </row>
    <row r="81" spans="2:33" x14ac:dyDescent="0.25">
      <c r="B81" s="12" t="s">
        <v>25</v>
      </c>
      <c r="C81" s="12">
        <v>4</v>
      </c>
      <c r="D81" s="12">
        <v>159917718907327.22</v>
      </c>
      <c r="E81" s="12">
        <v>39979429726831.805</v>
      </c>
      <c r="F81" s="12">
        <v>772.77833179023321</v>
      </c>
      <c r="G81" s="12">
        <v>2.100013654196802E-11</v>
      </c>
      <c r="U81" s="18"/>
      <c r="V81" s="18"/>
      <c r="W81" s="18"/>
      <c r="X81" s="18"/>
      <c r="Y81" s="18"/>
      <c r="Z81" s="18"/>
      <c r="AA81" s="18"/>
      <c r="AB81" s="18"/>
      <c r="AC81" s="18"/>
    </row>
    <row r="82" spans="2:33" x14ac:dyDescent="0.25">
      <c r="B82" s="12" t="s">
        <v>26</v>
      </c>
      <c r="C82" s="12">
        <v>9</v>
      </c>
      <c r="D82" s="12">
        <v>465612003778.53784</v>
      </c>
      <c r="E82" s="12">
        <v>51734667086.504204</v>
      </c>
      <c r="F82" s="12"/>
      <c r="G82" s="12"/>
      <c r="U82" s="18"/>
      <c r="V82" s="18"/>
      <c r="W82" s="18"/>
      <c r="X82" s="18"/>
      <c r="Y82" s="18"/>
      <c r="Z82" s="18"/>
      <c r="AA82" s="18"/>
      <c r="AB82" s="18"/>
      <c r="AC82" s="18"/>
    </row>
    <row r="83" spans="2:33" ht="16.5" thickBot="1" x14ac:dyDescent="0.3">
      <c r="B83" s="21" t="s">
        <v>27</v>
      </c>
      <c r="C83" s="21">
        <v>13</v>
      </c>
      <c r="D83" s="21">
        <v>160383330911105.75</v>
      </c>
      <c r="E83" s="21"/>
      <c r="F83" s="21"/>
      <c r="G83" s="21"/>
      <c r="U83" s="18"/>
      <c r="V83" s="18"/>
      <c r="W83" s="18"/>
      <c r="X83" s="18"/>
      <c r="Y83" s="18"/>
      <c r="Z83" s="18"/>
      <c r="AA83" s="18"/>
      <c r="AB83" s="18"/>
      <c r="AC83" s="18"/>
    </row>
    <row r="84" spans="2:33" ht="16.5" thickBot="1" x14ac:dyDescent="0.3">
      <c r="U84" s="18"/>
      <c r="V84" s="18"/>
      <c r="W84" s="18"/>
      <c r="X84" s="18"/>
      <c r="Y84" s="18"/>
      <c r="Z84" s="18"/>
      <c r="AA84" s="18"/>
      <c r="AB84" s="18"/>
      <c r="AC84" s="18"/>
    </row>
    <row r="85" spans="2:33" x14ac:dyDescent="0.25">
      <c r="B85" s="23"/>
      <c r="C85" s="23" t="s">
        <v>34</v>
      </c>
      <c r="D85" s="23" t="s">
        <v>22</v>
      </c>
      <c r="E85" s="23" t="s">
        <v>35</v>
      </c>
      <c r="F85" s="23" t="s">
        <v>36</v>
      </c>
      <c r="G85" s="23" t="s">
        <v>37</v>
      </c>
      <c r="H85" s="23" t="s">
        <v>38</v>
      </c>
      <c r="I85" s="23" t="s">
        <v>39</v>
      </c>
      <c r="J85" s="23" t="s">
        <v>40</v>
      </c>
      <c r="U85" s="18"/>
      <c r="V85" s="18"/>
      <c r="W85" s="18"/>
      <c r="X85" s="18"/>
      <c r="Y85" s="18"/>
      <c r="Z85" s="18"/>
      <c r="AA85" s="18"/>
      <c r="AB85" s="18"/>
      <c r="AC85" s="18"/>
    </row>
    <row r="86" spans="2:33" x14ac:dyDescent="0.25">
      <c r="B86" s="12" t="s">
        <v>28</v>
      </c>
      <c r="C86" s="12">
        <v>-917414.74939708225</v>
      </c>
      <c r="D86" s="12">
        <v>2529949.3869887809</v>
      </c>
      <c r="E86" s="12">
        <v>-0.36262177975386928</v>
      </c>
      <c r="F86" s="12">
        <v>0.72525706091511666</v>
      </c>
      <c r="G86" s="12">
        <v>-6640557.876690682</v>
      </c>
      <c r="H86" s="12">
        <v>4805728.3778965175</v>
      </c>
      <c r="I86" s="12">
        <v>-6640557.876690682</v>
      </c>
      <c r="J86" s="12">
        <v>4805728.3778965175</v>
      </c>
      <c r="U86" s="18"/>
      <c r="V86" s="18"/>
      <c r="W86" s="18"/>
      <c r="X86" s="18"/>
      <c r="Y86" s="18"/>
      <c r="Z86" s="18"/>
      <c r="AA86" s="18"/>
      <c r="AB86" s="18"/>
      <c r="AC86" s="18"/>
    </row>
    <row r="87" spans="2:33" x14ac:dyDescent="0.25">
      <c r="B87" s="12" t="s">
        <v>8</v>
      </c>
      <c r="C87" s="12">
        <v>-197.69578283571133</v>
      </c>
      <c r="D87" s="12">
        <v>812.39423708578954</v>
      </c>
      <c r="E87" s="12">
        <v>-0.24334956331655327</v>
      </c>
      <c r="F87" s="12">
        <v>0.81319057438853637</v>
      </c>
      <c r="G87" s="12">
        <v>-2035.4592252753134</v>
      </c>
      <c r="H87" s="12">
        <v>1640.0676596038909</v>
      </c>
      <c r="I87" s="12">
        <v>-2035.4592252753134</v>
      </c>
      <c r="J87" s="12">
        <v>1640.0676596038909</v>
      </c>
      <c r="U87" s="18"/>
      <c r="V87" s="18"/>
      <c r="W87" s="18"/>
      <c r="X87" s="18"/>
      <c r="Y87" s="18"/>
      <c r="Z87" s="18"/>
      <c r="AA87" s="18"/>
      <c r="AB87" s="18"/>
      <c r="AC87" s="18"/>
    </row>
    <row r="88" spans="2:33" x14ac:dyDescent="0.25">
      <c r="B88" s="12" t="s">
        <v>9</v>
      </c>
      <c r="C88" s="12">
        <v>5085.0365078444229</v>
      </c>
      <c r="D88" s="12">
        <v>375.68304321797808</v>
      </c>
      <c r="E88" s="12">
        <v>13.535443240364705</v>
      </c>
      <c r="F88" s="24">
        <v>2.7440269853341028E-7</v>
      </c>
      <c r="G88" s="12">
        <v>4235.182420687046</v>
      </c>
      <c r="H88" s="12">
        <v>5934.8905950017997</v>
      </c>
      <c r="I88" s="12">
        <v>4235.182420687046</v>
      </c>
      <c r="J88" s="12">
        <v>5934.8905950017997</v>
      </c>
    </row>
    <row r="89" spans="2:33" x14ac:dyDescent="0.25">
      <c r="B89" s="12" t="s">
        <v>11</v>
      </c>
      <c r="C89" s="12">
        <v>9.5130129988066638</v>
      </c>
      <c r="D89" s="12">
        <v>4.4382126106270379</v>
      </c>
      <c r="E89" s="12">
        <v>2.1434333668532051</v>
      </c>
      <c r="F89" s="12">
        <v>6.068144636431734E-2</v>
      </c>
      <c r="G89" s="12">
        <v>-0.52692144834461274</v>
      </c>
      <c r="H89" s="12">
        <v>19.55294744595794</v>
      </c>
      <c r="I89" s="12">
        <v>-0.52692144834461274</v>
      </c>
      <c r="J89" s="12">
        <v>19.55294744595794</v>
      </c>
    </row>
    <row r="90" spans="2:33" ht="16.5" thickBot="1" x14ac:dyDescent="0.3">
      <c r="B90" s="21" t="s">
        <v>12</v>
      </c>
      <c r="C90" s="21">
        <v>-27.82220331880411</v>
      </c>
      <c r="D90" s="21">
        <v>40.964444707151621</v>
      </c>
      <c r="E90" s="21">
        <v>-0.67917931068517268</v>
      </c>
      <c r="F90" s="21">
        <v>0.51410973711234131</v>
      </c>
      <c r="G90" s="21">
        <v>-120.49021533313818</v>
      </c>
      <c r="H90" s="21">
        <v>64.845808695529954</v>
      </c>
      <c r="I90" s="21">
        <v>-120.49021533313818</v>
      </c>
      <c r="J90" s="21">
        <v>64.845808695529954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2:33" x14ac:dyDescent="0.25"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2:33" x14ac:dyDescent="0.25">
      <c r="B92" s="2" t="s">
        <v>81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2:33" x14ac:dyDescent="0.25"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2:33" x14ac:dyDescent="0.25"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2:33" x14ac:dyDescent="0.25">
      <c r="X95" s="8"/>
      <c r="Y95" s="25"/>
      <c r="Z95" s="25"/>
      <c r="AA95" s="8"/>
      <c r="AB95" s="8"/>
      <c r="AC95" s="8"/>
      <c r="AD95" s="8"/>
      <c r="AE95" s="8"/>
      <c r="AF95" s="8"/>
      <c r="AG95" s="8"/>
    </row>
    <row r="96" spans="2:33" x14ac:dyDescent="0.25">
      <c r="B96" s="1" t="s">
        <v>82</v>
      </c>
      <c r="H96" s="8"/>
      <c r="I96" s="8"/>
      <c r="J96" s="8"/>
      <c r="X96" s="8"/>
      <c r="Y96" s="12"/>
      <c r="Z96" s="12"/>
      <c r="AA96" s="8"/>
      <c r="AB96" s="8"/>
      <c r="AC96" s="8"/>
      <c r="AD96" s="8"/>
      <c r="AE96" s="8"/>
      <c r="AF96" s="8"/>
      <c r="AG96" s="8"/>
    </row>
    <row r="97" spans="2:33" x14ac:dyDescent="0.25">
      <c r="C97" s="2" t="s">
        <v>8</v>
      </c>
      <c r="D97" s="2" t="s">
        <v>9</v>
      </c>
      <c r="E97" s="2" t="s">
        <v>11</v>
      </c>
      <c r="F97" s="2" t="s">
        <v>12</v>
      </c>
      <c r="X97" s="8"/>
      <c r="Y97" s="12"/>
      <c r="Z97" s="12"/>
      <c r="AA97" s="8"/>
      <c r="AB97" s="8"/>
      <c r="AC97" s="8"/>
      <c r="AD97" s="8"/>
      <c r="AE97" s="8"/>
      <c r="AF97" s="8"/>
      <c r="AG97" s="8"/>
    </row>
    <row r="98" spans="2:33" x14ac:dyDescent="0.25">
      <c r="B98" s="2" t="s">
        <v>41</v>
      </c>
      <c r="C98" s="2">
        <v>1</v>
      </c>
      <c r="D98" s="2">
        <v>0</v>
      </c>
      <c r="E98" s="2">
        <v>0</v>
      </c>
      <c r="F98" s="2">
        <v>0</v>
      </c>
      <c r="G98" s="2" t="s">
        <v>56</v>
      </c>
      <c r="X98" s="8"/>
      <c r="Y98" s="12"/>
      <c r="Z98" s="12"/>
      <c r="AA98" s="8"/>
      <c r="AB98" s="8"/>
      <c r="AC98" s="8"/>
      <c r="AD98" s="8"/>
      <c r="AE98" s="8"/>
      <c r="AF98" s="8"/>
      <c r="AG98" s="8"/>
    </row>
    <row r="99" spans="2:33" x14ac:dyDescent="0.25">
      <c r="B99" s="2" t="s">
        <v>42</v>
      </c>
      <c r="C99" s="2">
        <v>0</v>
      </c>
      <c r="D99" s="2">
        <v>1</v>
      </c>
      <c r="E99" s="2">
        <v>0</v>
      </c>
      <c r="F99" s="2">
        <v>0</v>
      </c>
      <c r="G99" s="2" t="s">
        <v>57</v>
      </c>
      <c r="X99" s="8"/>
      <c r="Y99" s="12"/>
      <c r="Z99" s="12"/>
      <c r="AA99" s="8"/>
      <c r="AB99" s="8"/>
      <c r="AC99" s="8"/>
      <c r="AD99" s="8"/>
      <c r="AE99" s="8"/>
      <c r="AF99" s="8"/>
      <c r="AG99" s="8"/>
    </row>
    <row r="100" spans="2:33" x14ac:dyDescent="0.25">
      <c r="B100" s="2" t="s">
        <v>43</v>
      </c>
      <c r="C100" s="2">
        <v>0</v>
      </c>
      <c r="D100" s="2">
        <v>0</v>
      </c>
      <c r="E100" s="2">
        <v>1</v>
      </c>
      <c r="F100" s="2">
        <v>0</v>
      </c>
      <c r="G100" s="2" t="s">
        <v>58</v>
      </c>
      <c r="X100" s="8"/>
      <c r="Y100" s="12"/>
      <c r="Z100" s="12"/>
      <c r="AA100" s="8"/>
      <c r="AB100" s="8"/>
      <c r="AC100" s="8"/>
      <c r="AD100" s="8"/>
      <c r="AE100" s="8"/>
      <c r="AF100" s="8"/>
      <c r="AG100" s="8"/>
    </row>
    <row r="101" spans="2:33" x14ac:dyDescent="0.25">
      <c r="B101" s="2" t="s">
        <v>44</v>
      </c>
      <c r="C101" s="2">
        <v>0</v>
      </c>
      <c r="D101" s="2">
        <v>0</v>
      </c>
      <c r="E101" s="2">
        <v>0</v>
      </c>
      <c r="F101" s="2">
        <v>1</v>
      </c>
      <c r="G101" s="2" t="s">
        <v>59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2:33" x14ac:dyDescent="0.25">
      <c r="B102" s="2" t="s">
        <v>45</v>
      </c>
      <c r="C102" s="2">
        <v>1</v>
      </c>
      <c r="D102" s="2">
        <v>1</v>
      </c>
      <c r="E102" s="2">
        <v>0</v>
      </c>
      <c r="F102" s="2">
        <v>0</v>
      </c>
      <c r="G102" s="2" t="s">
        <v>60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2:33" x14ac:dyDescent="0.25">
      <c r="B103" s="2" t="s">
        <v>46</v>
      </c>
      <c r="C103" s="2">
        <v>1</v>
      </c>
      <c r="D103" s="2">
        <v>0</v>
      </c>
      <c r="E103" s="2">
        <v>1</v>
      </c>
      <c r="F103" s="2">
        <v>0</v>
      </c>
      <c r="G103" s="2" t="s">
        <v>61</v>
      </c>
      <c r="X103" s="8"/>
      <c r="Y103" s="26"/>
      <c r="Z103" s="26"/>
      <c r="AA103" s="26"/>
      <c r="AB103" s="26"/>
      <c r="AC103" s="26"/>
      <c r="AD103" s="26"/>
      <c r="AE103" s="8"/>
      <c r="AF103" s="8"/>
      <c r="AG103" s="8"/>
    </row>
    <row r="104" spans="2:33" x14ac:dyDescent="0.25">
      <c r="B104" s="2" t="s">
        <v>47</v>
      </c>
      <c r="C104" s="2">
        <v>1</v>
      </c>
      <c r="D104" s="2">
        <v>0</v>
      </c>
      <c r="E104" s="2">
        <v>0</v>
      </c>
      <c r="F104" s="2">
        <v>1</v>
      </c>
      <c r="G104" s="2" t="s">
        <v>62</v>
      </c>
      <c r="X104" s="8"/>
      <c r="Y104" s="12"/>
      <c r="Z104" s="12"/>
      <c r="AA104" s="12"/>
      <c r="AB104" s="12"/>
      <c r="AC104" s="12"/>
      <c r="AD104" s="12"/>
      <c r="AE104" s="8"/>
      <c r="AF104" s="8"/>
      <c r="AG104" s="8"/>
    </row>
    <row r="105" spans="2:33" x14ac:dyDescent="0.25">
      <c r="B105" s="2" t="s">
        <v>48</v>
      </c>
      <c r="C105" s="2">
        <v>1</v>
      </c>
      <c r="D105" s="2">
        <v>0</v>
      </c>
      <c r="E105" s="2">
        <v>1</v>
      </c>
      <c r="F105" s="2">
        <v>0</v>
      </c>
      <c r="G105" s="2" t="s">
        <v>63</v>
      </c>
      <c r="X105" s="8"/>
      <c r="Y105" s="12"/>
      <c r="Z105" s="12"/>
      <c r="AA105" s="12"/>
      <c r="AB105" s="12"/>
      <c r="AC105" s="12"/>
      <c r="AD105" s="12"/>
      <c r="AE105" s="8"/>
      <c r="AF105" s="8"/>
      <c r="AG105" s="8"/>
    </row>
    <row r="106" spans="2:33" x14ac:dyDescent="0.25">
      <c r="B106" s="2" t="s">
        <v>49</v>
      </c>
      <c r="C106" s="2">
        <v>0</v>
      </c>
      <c r="D106" s="2">
        <v>1</v>
      </c>
      <c r="E106" s="2">
        <v>0</v>
      </c>
      <c r="F106" s="2">
        <v>1</v>
      </c>
      <c r="G106" s="2" t="s">
        <v>64</v>
      </c>
      <c r="X106" s="8"/>
      <c r="Y106" s="12"/>
      <c r="Z106" s="12"/>
      <c r="AA106" s="12"/>
      <c r="AB106" s="12"/>
      <c r="AC106" s="12"/>
      <c r="AD106" s="12"/>
      <c r="AE106" s="8"/>
      <c r="AF106" s="8"/>
      <c r="AG106" s="8"/>
    </row>
    <row r="107" spans="2:33" x14ac:dyDescent="0.25">
      <c r="B107" s="2" t="s">
        <v>50</v>
      </c>
      <c r="C107" s="2">
        <v>0</v>
      </c>
      <c r="D107" s="2">
        <v>0</v>
      </c>
      <c r="E107" s="2">
        <v>1</v>
      </c>
      <c r="F107" s="2">
        <v>1</v>
      </c>
      <c r="G107" s="2" t="s">
        <v>65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2:33" x14ac:dyDescent="0.25">
      <c r="B108" s="2" t="s">
        <v>51</v>
      </c>
      <c r="C108" s="2">
        <v>1</v>
      </c>
      <c r="D108" s="2">
        <v>1</v>
      </c>
      <c r="E108" s="2">
        <v>1</v>
      </c>
      <c r="F108" s="2">
        <v>0</v>
      </c>
      <c r="G108" s="2" t="s">
        <v>66</v>
      </c>
      <c r="X108" s="8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2:33" x14ac:dyDescent="0.25">
      <c r="B109" s="2" t="s">
        <v>52</v>
      </c>
      <c r="C109" s="2">
        <v>1</v>
      </c>
      <c r="D109" s="2">
        <v>1</v>
      </c>
      <c r="E109" s="2">
        <v>0</v>
      </c>
      <c r="F109" s="2">
        <v>1</v>
      </c>
      <c r="G109" s="2" t="s">
        <v>67</v>
      </c>
      <c r="X109" s="8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2:33" x14ac:dyDescent="0.25">
      <c r="B110" s="2" t="s">
        <v>53</v>
      </c>
      <c r="C110" s="2">
        <v>1</v>
      </c>
      <c r="D110" s="2">
        <v>0</v>
      </c>
      <c r="E110" s="2">
        <v>1</v>
      </c>
      <c r="F110" s="2">
        <v>1</v>
      </c>
      <c r="G110" s="2" t="s">
        <v>68</v>
      </c>
      <c r="X110" s="8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2:33" x14ac:dyDescent="0.25">
      <c r="B111" s="2" t="s">
        <v>54</v>
      </c>
      <c r="C111" s="2">
        <v>0</v>
      </c>
      <c r="D111" s="2">
        <v>1</v>
      </c>
      <c r="E111" s="2">
        <v>1</v>
      </c>
      <c r="F111" s="2">
        <v>1</v>
      </c>
      <c r="G111" s="2" t="s">
        <v>69</v>
      </c>
      <c r="X111" s="8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2:33" x14ac:dyDescent="0.25">
      <c r="B112" s="2" t="s">
        <v>55</v>
      </c>
      <c r="C112" s="2">
        <v>1</v>
      </c>
      <c r="D112" s="2">
        <v>1</v>
      </c>
      <c r="E112" s="2">
        <v>1</v>
      </c>
      <c r="F112" s="2">
        <v>1</v>
      </c>
      <c r="G112" s="2" t="s">
        <v>70</v>
      </c>
      <c r="X112" s="8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2:33" x14ac:dyDescent="0.25">
      <c r="I113" s="8"/>
      <c r="J113" s="8"/>
      <c r="X113" s="8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2:33" x14ac:dyDescent="0.25">
      <c r="B114" s="1" t="s">
        <v>83</v>
      </c>
      <c r="I114" s="8"/>
      <c r="J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2:33" x14ac:dyDescent="0.25">
      <c r="I115" s="8"/>
      <c r="J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2:33" x14ac:dyDescent="0.25">
      <c r="B116" s="9" t="s">
        <v>71</v>
      </c>
      <c r="C116" s="9"/>
      <c r="D116" s="9"/>
      <c r="E116" s="9"/>
      <c r="F116" s="9"/>
      <c r="G116" s="9"/>
      <c r="I116" s="8"/>
      <c r="J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2:33" x14ac:dyDescent="0.25">
      <c r="B117" s="10"/>
      <c r="C117" s="10" t="s">
        <v>7</v>
      </c>
      <c r="D117" s="10" t="s">
        <v>8</v>
      </c>
      <c r="E117" s="10" t="s">
        <v>9</v>
      </c>
      <c r="F117" s="10" t="s">
        <v>11</v>
      </c>
      <c r="G117" s="10" t="s">
        <v>12</v>
      </c>
      <c r="I117" s="8"/>
      <c r="J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2:33" x14ac:dyDescent="0.25">
      <c r="B118" s="11" t="s">
        <v>7</v>
      </c>
      <c r="C118" s="11">
        <v>1</v>
      </c>
      <c r="D118" s="11"/>
      <c r="E118" s="11"/>
      <c r="F118" s="11"/>
      <c r="G118" s="11"/>
      <c r="I118" s="8"/>
      <c r="J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2:33" x14ac:dyDescent="0.25">
      <c r="B119" s="11" t="s">
        <v>8</v>
      </c>
      <c r="C119" s="11">
        <v>0.8242138695315846</v>
      </c>
      <c r="D119" s="11">
        <v>1</v>
      </c>
      <c r="E119" s="11"/>
      <c r="F119" s="11"/>
      <c r="G119" s="11"/>
      <c r="I119" s="8"/>
      <c r="J119" s="8"/>
    </row>
    <row r="120" spans="2:33" x14ac:dyDescent="0.25">
      <c r="B120" s="11" t="s">
        <v>9</v>
      </c>
      <c r="C120" s="11">
        <v>0.99712739321514443</v>
      </c>
      <c r="D120" s="11">
        <v>0.80773896742463414</v>
      </c>
      <c r="E120" s="11">
        <v>1</v>
      </c>
      <c r="F120" s="11"/>
      <c r="G120" s="11"/>
      <c r="I120" s="8"/>
      <c r="J120" s="8"/>
    </row>
    <row r="121" spans="2:33" x14ac:dyDescent="0.25">
      <c r="B121" s="11" t="s">
        <v>11</v>
      </c>
      <c r="C121" s="11">
        <v>-0.25534414755249873</v>
      </c>
      <c r="D121" s="11">
        <v>0.10471817815350394</v>
      </c>
      <c r="E121" s="11">
        <v>-0.3055562749042629</v>
      </c>
      <c r="F121" s="11">
        <v>1</v>
      </c>
      <c r="G121" s="11"/>
      <c r="I121" s="8"/>
      <c r="J121" s="8"/>
    </row>
    <row r="122" spans="2:33" x14ac:dyDescent="0.25">
      <c r="B122" s="11" t="s">
        <v>12</v>
      </c>
      <c r="C122" s="11">
        <v>-0.93987879723573486</v>
      </c>
      <c r="D122" s="11">
        <v>-0.72544280156913943</v>
      </c>
      <c r="E122" s="11">
        <v>-0.95043565452431833</v>
      </c>
      <c r="F122" s="11">
        <v>0.48364362975924213</v>
      </c>
      <c r="G122" s="11">
        <v>1</v>
      </c>
      <c r="I122" s="8"/>
      <c r="J122" s="8"/>
    </row>
    <row r="123" spans="2:33" x14ac:dyDescent="0.25">
      <c r="H123" s="12"/>
      <c r="I123" s="8"/>
      <c r="J123" s="8"/>
    </row>
    <row r="124" spans="2:33" x14ac:dyDescent="0.25">
      <c r="B124" s="1" t="s">
        <v>72</v>
      </c>
      <c r="H124" s="12"/>
      <c r="I124" s="8"/>
      <c r="J124" s="8"/>
    </row>
    <row r="125" spans="2:33" x14ac:dyDescent="0.25">
      <c r="B125" s="10"/>
      <c r="C125" s="10" t="s">
        <v>7</v>
      </c>
      <c r="D125" s="10" t="s">
        <v>8</v>
      </c>
      <c r="E125" s="10" t="s">
        <v>9</v>
      </c>
      <c r="F125" s="10" t="s">
        <v>11</v>
      </c>
      <c r="G125" s="10" t="s">
        <v>12</v>
      </c>
      <c r="H125" s="12"/>
      <c r="I125" s="8"/>
      <c r="J125" s="8"/>
    </row>
    <row r="126" spans="2:33" x14ac:dyDescent="0.25">
      <c r="B126" s="11" t="s">
        <v>7</v>
      </c>
      <c r="C126" s="11">
        <f>ABS(C118)</f>
        <v>1</v>
      </c>
      <c r="D126" s="11">
        <v>0.8242138695315846</v>
      </c>
      <c r="E126" s="11">
        <v>0.99712739321514443</v>
      </c>
      <c r="F126" s="11">
        <v>0.25534414755249873</v>
      </c>
      <c r="G126" s="11">
        <v>0.93987879723573486</v>
      </c>
      <c r="H126" s="12"/>
      <c r="I126" s="8"/>
      <c r="J126" s="8"/>
    </row>
    <row r="127" spans="2:33" x14ac:dyDescent="0.25">
      <c r="B127" s="11" t="s">
        <v>8</v>
      </c>
      <c r="C127" s="11">
        <f>ABS(C119)</f>
        <v>0.8242138695315846</v>
      </c>
      <c r="D127" s="11">
        <f>ABS(D119)</f>
        <v>1</v>
      </c>
      <c r="E127" s="11">
        <v>0.80773896742463414</v>
      </c>
      <c r="F127" s="11">
        <v>0.10471817815350394</v>
      </c>
      <c r="G127" s="11">
        <v>0.72544280156913943</v>
      </c>
      <c r="H127" s="12"/>
      <c r="I127" s="8"/>
      <c r="J127" s="8"/>
    </row>
    <row r="128" spans="2:33" x14ac:dyDescent="0.25">
      <c r="B128" s="11" t="s">
        <v>9</v>
      </c>
      <c r="C128" s="11">
        <f>ABS(C120)</f>
        <v>0.99712739321514443</v>
      </c>
      <c r="D128" s="11">
        <f>ABS(D120)</f>
        <v>0.80773896742463414</v>
      </c>
      <c r="E128" s="11">
        <f>ABS(E120)</f>
        <v>1</v>
      </c>
      <c r="F128" s="11">
        <v>0.3055562749042629</v>
      </c>
      <c r="G128" s="11">
        <v>0.95043565452431833</v>
      </c>
      <c r="H128" s="12"/>
      <c r="I128" s="8"/>
      <c r="J128" s="8"/>
    </row>
    <row r="129" spans="2:12" x14ac:dyDescent="0.25">
      <c r="B129" s="11" t="s">
        <v>11</v>
      </c>
      <c r="C129" s="11">
        <f>ABS(C121)</f>
        <v>0.25534414755249873</v>
      </c>
      <c r="D129" s="11">
        <f>ABS(D121)</f>
        <v>0.10471817815350394</v>
      </c>
      <c r="E129" s="11">
        <f>ABS(E121)</f>
        <v>0.3055562749042629</v>
      </c>
      <c r="F129" s="11">
        <f>ABS(F121)</f>
        <v>1</v>
      </c>
      <c r="G129" s="11">
        <v>0.48364362975924213</v>
      </c>
      <c r="H129" s="8"/>
      <c r="I129" s="8"/>
      <c r="J129" s="8"/>
    </row>
    <row r="130" spans="2:12" x14ac:dyDescent="0.25">
      <c r="B130" s="11" t="s">
        <v>12</v>
      </c>
      <c r="C130" s="11">
        <f>ABS(C122)</f>
        <v>0.93987879723573486</v>
      </c>
      <c r="D130" s="11">
        <f>ABS(D122)</f>
        <v>0.72544280156913943</v>
      </c>
      <c r="E130" s="11">
        <f>ABS(E122)</f>
        <v>0.95043565452431833</v>
      </c>
      <c r="F130" s="11">
        <f>ABS(F122)</f>
        <v>0.48364362975924213</v>
      </c>
      <c r="G130" s="11">
        <f>ABS(G122)</f>
        <v>1</v>
      </c>
    </row>
    <row r="133" spans="2:12" x14ac:dyDescent="0.25">
      <c r="B133" s="1" t="s">
        <v>73</v>
      </c>
    </row>
    <row r="135" spans="2:12" x14ac:dyDescent="0.25">
      <c r="C135" s="2" t="s">
        <v>8</v>
      </c>
      <c r="D135" s="2" t="s">
        <v>9</v>
      </c>
      <c r="E135" s="2" t="s">
        <v>11</v>
      </c>
      <c r="F135" s="2" t="s">
        <v>12</v>
      </c>
      <c r="G135" s="2" t="s">
        <v>74</v>
      </c>
      <c r="J135" s="1" t="s">
        <v>84</v>
      </c>
    </row>
    <row r="136" spans="2:12" x14ac:dyDescent="0.25">
      <c r="B136" s="2" t="s">
        <v>41</v>
      </c>
      <c r="C136" s="13">
        <f t="shared" ref="C136:F150" si="1">D$126^2/MMULT($C98:$F98,D$127:D$130)*C98</f>
        <v>0.67932850272822798</v>
      </c>
      <c r="D136" s="13">
        <f t="shared" si="1"/>
        <v>0</v>
      </c>
      <c r="E136" s="13">
        <f t="shared" si="1"/>
        <v>0</v>
      </c>
      <c r="F136" s="13">
        <f t="shared" si="1"/>
        <v>0</v>
      </c>
      <c r="G136" s="13">
        <f t="shared" ref="G136:G150" si="2">SUM(C136:F136)</f>
        <v>0.67932850272822798</v>
      </c>
      <c r="J136" s="2" t="s">
        <v>42</v>
      </c>
      <c r="K136" s="14">
        <v>0.99426303830002927</v>
      </c>
      <c r="L136" s="2" t="s">
        <v>57</v>
      </c>
    </row>
    <row r="137" spans="2:12" x14ac:dyDescent="0.25">
      <c r="B137" s="2" t="s">
        <v>42</v>
      </c>
      <c r="C137" s="13">
        <f t="shared" si="1"/>
        <v>0</v>
      </c>
      <c r="D137" s="13">
        <f t="shared" si="1"/>
        <v>0.99426303830002927</v>
      </c>
      <c r="E137" s="13">
        <f t="shared" si="1"/>
        <v>0</v>
      </c>
      <c r="F137" s="13">
        <f t="shared" si="1"/>
        <v>0</v>
      </c>
      <c r="G137" s="15">
        <f t="shared" si="2"/>
        <v>0.99426303830002927</v>
      </c>
      <c r="J137" s="2" t="s">
        <v>49</v>
      </c>
      <c r="K137" s="13">
        <v>0.96267476829490572</v>
      </c>
      <c r="L137" s="2" t="s">
        <v>64</v>
      </c>
    </row>
    <row r="138" spans="2:12" x14ac:dyDescent="0.25">
      <c r="B138" s="2" t="s">
        <v>43</v>
      </c>
      <c r="C138" s="13">
        <f t="shared" si="1"/>
        <v>0</v>
      </c>
      <c r="D138" s="13">
        <f t="shared" si="1"/>
        <v>0</v>
      </c>
      <c r="E138" s="13">
        <f t="shared" si="1"/>
        <v>6.520063368931224E-2</v>
      </c>
      <c r="F138" s="13">
        <f t="shared" si="1"/>
        <v>0</v>
      </c>
      <c r="G138" s="13">
        <f t="shared" si="2"/>
        <v>6.520063368931224E-2</v>
      </c>
      <c r="J138" s="2" t="s">
        <v>52</v>
      </c>
      <c r="K138" s="13">
        <v>0.9587748424225333</v>
      </c>
    </row>
    <row r="139" spans="2:12" x14ac:dyDescent="0.25">
      <c r="B139" s="2" t="s">
        <v>44</v>
      </c>
      <c r="C139" s="13">
        <f t="shared" si="1"/>
        <v>0</v>
      </c>
      <c r="D139" s="13">
        <f t="shared" si="1"/>
        <v>0</v>
      </c>
      <c r="E139" s="13">
        <f t="shared" si="1"/>
        <v>0</v>
      </c>
      <c r="F139" s="13">
        <f t="shared" si="1"/>
        <v>0.88337215349329157</v>
      </c>
      <c r="G139" s="13">
        <f t="shared" si="2"/>
        <v>0.88337215349329157</v>
      </c>
      <c r="J139" s="2" t="s">
        <v>45</v>
      </c>
      <c r="K139" s="13">
        <v>0.92579270081925169</v>
      </c>
    </row>
    <row r="140" spans="2:12" x14ac:dyDescent="0.25">
      <c r="B140" s="2" t="s">
        <v>45</v>
      </c>
      <c r="C140" s="13">
        <f t="shared" si="1"/>
        <v>0.37578904641084449</v>
      </c>
      <c r="D140" s="13">
        <f t="shared" si="1"/>
        <v>0.55000365440840715</v>
      </c>
      <c r="E140" s="13">
        <f t="shared" si="1"/>
        <v>0</v>
      </c>
      <c r="F140" s="13">
        <f t="shared" si="1"/>
        <v>0</v>
      </c>
      <c r="G140" s="13">
        <f t="shared" si="2"/>
        <v>0.92579270081925169</v>
      </c>
      <c r="J140" s="2" t="s">
        <v>47</v>
      </c>
      <c r="K140" s="13">
        <v>0.90568093871345945</v>
      </c>
    </row>
    <row r="141" spans="2:12" x14ac:dyDescent="0.25">
      <c r="B141" s="2" t="s">
        <v>46</v>
      </c>
      <c r="C141" s="13">
        <f t="shared" si="1"/>
        <v>0.61493375972476594</v>
      </c>
      <c r="D141" s="13">
        <f t="shared" si="1"/>
        <v>0</v>
      </c>
      <c r="E141" s="13">
        <f t="shared" si="1"/>
        <v>5.9020151002034484E-2</v>
      </c>
      <c r="F141" s="13">
        <f t="shared" si="1"/>
        <v>0</v>
      </c>
      <c r="G141" s="13">
        <f t="shared" si="2"/>
        <v>0.67395391072680044</v>
      </c>
      <c r="J141" s="2" t="s">
        <v>55</v>
      </c>
      <c r="K141" s="13">
        <v>0.8960698978177567</v>
      </c>
    </row>
    <row r="142" spans="2:12" x14ac:dyDescent="0.25">
      <c r="B142" s="2" t="s">
        <v>47</v>
      </c>
      <c r="C142" s="13">
        <f t="shared" si="1"/>
        <v>0.39371256010946182</v>
      </c>
      <c r="D142" s="13">
        <f t="shared" si="1"/>
        <v>0</v>
      </c>
      <c r="E142" s="13">
        <f t="shared" si="1"/>
        <v>0</v>
      </c>
      <c r="F142" s="13">
        <f t="shared" si="1"/>
        <v>0.51196837860399769</v>
      </c>
      <c r="G142" s="13">
        <f t="shared" si="2"/>
        <v>0.90568093871345945</v>
      </c>
      <c r="J142" s="2" t="s">
        <v>44</v>
      </c>
      <c r="K142" s="13">
        <v>0.88337215349329157</v>
      </c>
    </row>
    <row r="143" spans="2:12" x14ac:dyDescent="0.25">
      <c r="B143" s="2" t="s">
        <v>48</v>
      </c>
      <c r="C143" s="13">
        <f t="shared" si="1"/>
        <v>0.61493375972476594</v>
      </c>
      <c r="D143" s="13">
        <f t="shared" si="1"/>
        <v>0</v>
      </c>
      <c r="E143" s="13">
        <f t="shared" si="1"/>
        <v>5.9020151002034484E-2</v>
      </c>
      <c r="F143" s="13">
        <f t="shared" si="1"/>
        <v>0</v>
      </c>
      <c r="G143" s="13">
        <f t="shared" si="2"/>
        <v>0.67395391072680044</v>
      </c>
      <c r="J143" s="2" t="s">
        <v>51</v>
      </c>
      <c r="K143" s="13">
        <v>0.87192493964551088</v>
      </c>
    </row>
    <row r="144" spans="2:12" x14ac:dyDescent="0.25">
      <c r="B144" s="2" t="s">
        <v>49</v>
      </c>
      <c r="C144" s="13">
        <f t="shared" si="1"/>
        <v>0</v>
      </c>
      <c r="D144" s="13">
        <f t="shared" si="1"/>
        <v>0.50976459335825408</v>
      </c>
      <c r="E144" s="13">
        <f t="shared" si="1"/>
        <v>0</v>
      </c>
      <c r="F144" s="13">
        <f t="shared" si="1"/>
        <v>0.45291017493665159</v>
      </c>
      <c r="G144" s="13">
        <f t="shared" si="2"/>
        <v>0.96267476829490572</v>
      </c>
      <c r="J144" s="2" t="s">
        <v>54</v>
      </c>
      <c r="K144" s="13">
        <v>0.84008062964472252</v>
      </c>
    </row>
    <row r="145" spans="2:17" x14ac:dyDescent="0.25">
      <c r="B145" s="2" t="s">
        <v>50</v>
      </c>
      <c r="C145" s="13">
        <f t="shared" si="1"/>
        <v>0</v>
      </c>
      <c r="D145" s="13">
        <f t="shared" si="1"/>
        <v>0</v>
      </c>
      <c r="E145" s="13">
        <f t="shared" si="1"/>
        <v>4.3946290323029026E-2</v>
      </c>
      <c r="F145" s="13">
        <f t="shared" si="1"/>
        <v>0.59540723646462224</v>
      </c>
      <c r="G145" s="13">
        <f t="shared" si="2"/>
        <v>0.63935352678765123</v>
      </c>
      <c r="J145" s="2" t="s">
        <v>53</v>
      </c>
      <c r="K145" s="13">
        <v>0.81211529924805892</v>
      </c>
    </row>
    <row r="146" spans="2:17" x14ac:dyDescent="0.25">
      <c r="B146" s="2" t="s">
        <v>51</v>
      </c>
      <c r="C146" s="13">
        <f t="shared" si="1"/>
        <v>0.35521240530744863</v>
      </c>
      <c r="D146" s="13">
        <f t="shared" si="1"/>
        <v>0.47047994922107039</v>
      </c>
      <c r="E146" s="13">
        <f t="shared" si="1"/>
        <v>4.6232585116991784E-2</v>
      </c>
      <c r="F146" s="13">
        <f t="shared" si="1"/>
        <v>0</v>
      </c>
      <c r="G146" s="13">
        <f t="shared" si="2"/>
        <v>0.87192493964551088</v>
      </c>
      <c r="J146" s="2" t="s">
        <v>41</v>
      </c>
      <c r="K146" s="13">
        <v>0.67932850272822798</v>
      </c>
    </row>
    <row r="147" spans="2:17" x14ac:dyDescent="0.25">
      <c r="B147" s="2" t="s">
        <v>52</v>
      </c>
      <c r="C147" s="13">
        <f t="shared" si="1"/>
        <v>0.26817203212309149</v>
      </c>
      <c r="D147" s="13">
        <f t="shared" si="1"/>
        <v>0.36047864061539131</v>
      </c>
      <c r="E147" s="13">
        <f t="shared" si="1"/>
        <v>0</v>
      </c>
      <c r="F147" s="13">
        <f t="shared" si="1"/>
        <v>0.33012416968405045</v>
      </c>
      <c r="G147" s="13">
        <f t="shared" si="2"/>
        <v>0.9587748424225333</v>
      </c>
      <c r="J147" s="2" t="s">
        <v>46</v>
      </c>
      <c r="K147" s="13">
        <v>0.67395391072680044</v>
      </c>
    </row>
    <row r="148" spans="2:17" x14ac:dyDescent="0.25">
      <c r="B148" s="2" t="s">
        <v>53</v>
      </c>
      <c r="C148" s="13">
        <f t="shared" si="1"/>
        <v>0.37118510899034607</v>
      </c>
      <c r="D148" s="13">
        <f t="shared" si="1"/>
        <v>0</v>
      </c>
      <c r="E148" s="13">
        <f t="shared" si="1"/>
        <v>4.1048981009554668E-2</v>
      </c>
      <c r="F148" s="13">
        <f t="shared" si="1"/>
        <v>0.39988120924815818</v>
      </c>
      <c r="G148" s="13">
        <f t="shared" si="2"/>
        <v>0.81211529924805892</v>
      </c>
      <c r="J148" s="2" t="s">
        <v>48</v>
      </c>
      <c r="K148" s="13">
        <v>0.67395391072680044</v>
      </c>
    </row>
    <row r="149" spans="2:17" x14ac:dyDescent="0.25">
      <c r="B149" s="2" t="s">
        <v>54</v>
      </c>
      <c r="C149" s="13">
        <f t="shared" si="1"/>
        <v>0</v>
      </c>
      <c r="D149" s="13">
        <f t="shared" si="1"/>
        <v>0.44072100849751961</v>
      </c>
      <c r="E149" s="13">
        <f t="shared" si="1"/>
        <v>3.6441223543198509E-2</v>
      </c>
      <c r="F149" s="13">
        <f t="shared" si="1"/>
        <v>0.36291839760400441</v>
      </c>
      <c r="G149" s="13">
        <f t="shared" si="2"/>
        <v>0.84008062964472252</v>
      </c>
      <c r="J149" s="2" t="s">
        <v>50</v>
      </c>
      <c r="K149" s="13">
        <v>0.63935352678765123</v>
      </c>
    </row>
    <row r="150" spans="2:17" x14ac:dyDescent="0.25">
      <c r="B150" s="2" t="s">
        <v>55</v>
      </c>
      <c r="C150" s="13">
        <f t="shared" si="1"/>
        <v>0.25752625813684815</v>
      </c>
      <c r="D150" s="13">
        <f t="shared" si="1"/>
        <v>0.32452688299786558</v>
      </c>
      <c r="E150" s="13">
        <f t="shared" si="1"/>
        <v>3.4426321962316861E-2</v>
      </c>
      <c r="F150" s="13">
        <f t="shared" si="1"/>
        <v>0.27959043472072609</v>
      </c>
      <c r="G150" s="13">
        <f t="shared" si="2"/>
        <v>0.8960698978177567</v>
      </c>
      <c r="J150" s="2" t="s">
        <v>43</v>
      </c>
      <c r="K150" s="13">
        <v>6.5200633689312198E-2</v>
      </c>
    </row>
    <row r="152" spans="2:17" x14ac:dyDescent="0.25">
      <c r="B152" s="2" t="s">
        <v>75</v>
      </c>
    </row>
    <row r="153" spans="2:17" x14ac:dyDescent="0.25">
      <c r="B153" s="2" t="s">
        <v>96</v>
      </c>
    </row>
    <row r="154" spans="2:17" x14ac:dyDescent="0.25">
      <c r="B154" s="2" t="s">
        <v>97</v>
      </c>
    </row>
    <row r="155" spans="2:17" x14ac:dyDescent="0.25">
      <c r="B155" s="2" t="s">
        <v>76</v>
      </c>
    </row>
    <row r="159" spans="2:17" x14ac:dyDescent="0.25">
      <c r="Q159" s="2" t="s">
        <v>0</v>
      </c>
    </row>
    <row r="160" spans="2:17" x14ac:dyDescent="0.25">
      <c r="C160" s="2" t="s">
        <v>0</v>
      </c>
      <c r="Q160" s="2" t="s">
        <v>2</v>
      </c>
    </row>
    <row r="161" spans="3:20" x14ac:dyDescent="0.25">
      <c r="C161" s="2" t="s">
        <v>2</v>
      </c>
      <c r="Q161" s="2" t="s">
        <v>5</v>
      </c>
    </row>
    <row r="163" spans="3:20" x14ac:dyDescent="0.25">
      <c r="C163" s="27" t="s">
        <v>6</v>
      </c>
      <c r="D163" s="28" t="s">
        <v>7</v>
      </c>
      <c r="E163" s="28" t="s">
        <v>9</v>
      </c>
      <c r="Q163" s="27" t="s">
        <v>6</v>
      </c>
      <c r="R163" s="28" t="s">
        <v>7</v>
      </c>
      <c r="S163" s="28" t="s">
        <v>9</v>
      </c>
      <c r="T163" s="29" t="s">
        <v>12</v>
      </c>
    </row>
    <row r="164" spans="3:20" x14ac:dyDescent="0.25">
      <c r="C164" s="30">
        <v>2003</v>
      </c>
      <c r="D164" s="31">
        <v>11243827</v>
      </c>
      <c r="E164" s="31">
        <v>2314.66</v>
      </c>
      <c r="Q164" s="30">
        <v>2003</v>
      </c>
      <c r="R164" s="31">
        <v>11243827</v>
      </c>
      <c r="S164" s="31">
        <v>2314.66</v>
      </c>
      <c r="T164" s="32">
        <v>51078</v>
      </c>
    </row>
    <row r="165" spans="3:20" x14ac:dyDescent="0.25">
      <c r="C165" s="33">
        <v>2004</v>
      </c>
      <c r="D165" s="34">
        <v>11167527</v>
      </c>
      <c r="E165" s="34">
        <v>2409.69</v>
      </c>
      <c r="Q165" s="33">
        <v>2004</v>
      </c>
      <c r="R165" s="34">
        <v>11167527</v>
      </c>
      <c r="S165" s="34">
        <v>2409.69</v>
      </c>
      <c r="T165" s="35">
        <v>51069</v>
      </c>
    </row>
    <row r="166" spans="3:20" x14ac:dyDescent="0.25">
      <c r="C166" s="30">
        <v>2005</v>
      </c>
      <c r="D166" s="31">
        <v>12339353</v>
      </c>
      <c r="E166" s="31">
        <v>2506.9299999999998</v>
      </c>
      <c r="Q166" s="30">
        <v>2005</v>
      </c>
      <c r="R166" s="31">
        <v>12339353</v>
      </c>
      <c r="S166" s="31">
        <v>2506.9299999999998</v>
      </c>
      <c r="T166" s="32">
        <v>48100</v>
      </c>
    </row>
    <row r="167" spans="3:20" x14ac:dyDescent="0.25">
      <c r="C167" s="33">
        <v>2006</v>
      </c>
      <c r="D167" s="34">
        <v>13384229</v>
      </c>
      <c r="E167" s="34">
        <v>2636.81</v>
      </c>
      <c r="Q167" s="33">
        <v>2006</v>
      </c>
      <c r="R167" s="34">
        <v>13384229</v>
      </c>
      <c r="S167" s="34">
        <v>2636.81</v>
      </c>
      <c r="T167" s="35">
        <v>46876</v>
      </c>
    </row>
    <row r="168" spans="3:20" x14ac:dyDescent="0.25">
      <c r="C168" s="30">
        <v>2007</v>
      </c>
      <c r="D168" s="31">
        <v>14588739</v>
      </c>
      <c r="E168" s="31">
        <v>2866.04</v>
      </c>
      <c r="Q168" s="30">
        <v>2007</v>
      </c>
      <c r="R168" s="31">
        <v>14588739</v>
      </c>
      <c r="S168" s="31">
        <v>2866.04</v>
      </c>
      <c r="T168" s="32">
        <v>49536</v>
      </c>
    </row>
    <row r="169" spans="3:20" x14ac:dyDescent="0.25">
      <c r="C169" s="33">
        <v>2008</v>
      </c>
      <c r="D169" s="34">
        <v>16079533</v>
      </c>
      <c r="E169" s="34">
        <v>3158.48</v>
      </c>
      <c r="Q169" s="33">
        <v>2008</v>
      </c>
      <c r="R169" s="34">
        <v>16079533</v>
      </c>
      <c r="S169" s="34">
        <v>3158.48</v>
      </c>
      <c r="T169" s="35">
        <v>49054</v>
      </c>
    </row>
    <row r="170" spans="3:20" x14ac:dyDescent="0.25">
      <c r="C170" s="30">
        <v>2009</v>
      </c>
      <c r="D170" s="31">
        <v>16494650</v>
      </c>
      <c r="E170" s="31">
        <v>3315.38</v>
      </c>
      <c r="Q170" s="30">
        <v>2009</v>
      </c>
      <c r="R170" s="31">
        <v>16494650</v>
      </c>
      <c r="S170" s="31">
        <v>3315.38</v>
      </c>
      <c r="T170" s="32">
        <v>44196</v>
      </c>
    </row>
    <row r="171" spans="3:20" x14ac:dyDescent="0.25">
      <c r="C171" s="33">
        <v>2010</v>
      </c>
      <c r="D171" s="34">
        <v>17239800</v>
      </c>
      <c r="E171" s="34">
        <v>3435</v>
      </c>
      <c r="Q171" s="33">
        <v>2010</v>
      </c>
      <c r="R171" s="34">
        <v>17239800</v>
      </c>
      <c r="S171" s="34">
        <v>3435</v>
      </c>
      <c r="T171" s="35">
        <v>38832</v>
      </c>
    </row>
    <row r="172" spans="3:20" x14ac:dyDescent="0.25">
      <c r="C172" s="30">
        <v>2011</v>
      </c>
      <c r="D172" s="31">
        <v>18125490</v>
      </c>
      <c r="E172" s="31">
        <v>3625.21</v>
      </c>
      <c r="Q172" s="30">
        <v>2011</v>
      </c>
      <c r="R172" s="31">
        <v>18125490</v>
      </c>
      <c r="S172" s="31">
        <v>3625.21</v>
      </c>
      <c r="T172" s="32">
        <v>40131</v>
      </c>
    </row>
    <row r="173" spans="3:20" x14ac:dyDescent="0.25">
      <c r="C173" s="33">
        <v>2012</v>
      </c>
      <c r="D173" s="34">
        <v>18744412</v>
      </c>
      <c r="E173" s="34">
        <v>3744.38</v>
      </c>
      <c r="Q173" s="33">
        <v>2012</v>
      </c>
      <c r="R173" s="34">
        <v>18744412</v>
      </c>
      <c r="S173" s="34">
        <v>3744.38</v>
      </c>
      <c r="T173" s="35">
        <v>37062</v>
      </c>
    </row>
    <row r="174" spans="3:20" x14ac:dyDescent="0.25">
      <c r="C174" s="30">
        <v>2013</v>
      </c>
      <c r="D174" s="31">
        <v>19389446</v>
      </c>
      <c r="E174" s="31">
        <v>3877.43</v>
      </c>
      <c r="Q174" s="30">
        <v>2013</v>
      </c>
      <c r="R174" s="31">
        <v>19389446</v>
      </c>
      <c r="S174" s="31">
        <v>3877.43</v>
      </c>
      <c r="T174" s="32">
        <v>35847</v>
      </c>
    </row>
    <row r="175" spans="3:20" x14ac:dyDescent="0.25">
      <c r="C175" s="33">
        <v>2014</v>
      </c>
      <c r="D175" s="34">
        <v>20003863</v>
      </c>
      <c r="E175" s="34">
        <v>4003.99</v>
      </c>
      <c r="Q175" s="33">
        <v>2014</v>
      </c>
      <c r="R175" s="34">
        <v>20003863</v>
      </c>
      <c r="S175" s="34">
        <v>4003.99</v>
      </c>
      <c r="T175" s="35">
        <v>34970</v>
      </c>
    </row>
    <row r="176" spans="3:20" x14ac:dyDescent="0.25">
      <c r="C176" s="30">
        <v>2015</v>
      </c>
      <c r="D176" s="31">
        <v>20723423</v>
      </c>
      <c r="E176" s="31">
        <v>4150.8599999999997</v>
      </c>
      <c r="Q176" s="30">
        <v>2015</v>
      </c>
      <c r="R176" s="31">
        <v>20723423</v>
      </c>
      <c r="S176" s="31">
        <v>4150.8599999999997</v>
      </c>
      <c r="T176" s="32">
        <v>32967</v>
      </c>
    </row>
    <row r="177" spans="3:23" x14ac:dyDescent="0.25">
      <c r="C177" s="33">
        <v>2016</v>
      </c>
      <c r="D177" s="34">
        <v>21675388</v>
      </c>
      <c r="E177" s="34">
        <v>4290.5200000000004</v>
      </c>
      <c r="Q177" s="33">
        <v>2016</v>
      </c>
      <c r="R177" s="34">
        <v>21675388</v>
      </c>
      <c r="S177" s="34">
        <v>4290.5200000000004</v>
      </c>
      <c r="T177" s="35">
        <v>33664</v>
      </c>
    </row>
    <row r="181" spans="3:23" x14ac:dyDescent="0.25">
      <c r="C181" s="2" t="s">
        <v>17</v>
      </c>
      <c r="R181" s="2" t="s">
        <v>17</v>
      </c>
    </row>
    <row r="182" spans="3:23" ht="16.5" thickBot="1" x14ac:dyDescent="0.3"/>
    <row r="183" spans="3:23" x14ac:dyDescent="0.25">
      <c r="C183" s="19" t="s">
        <v>18</v>
      </c>
      <c r="D183" s="19"/>
      <c r="R183" s="19" t="s">
        <v>18</v>
      </c>
      <c r="S183" s="19"/>
    </row>
    <row r="184" spans="3:23" x14ac:dyDescent="0.25">
      <c r="C184" s="12" t="s">
        <v>19</v>
      </c>
      <c r="D184" s="20">
        <v>0.99712739321514465</v>
      </c>
      <c r="R184" s="12" t="s">
        <v>19</v>
      </c>
      <c r="S184" s="20">
        <v>0.99744507968127272</v>
      </c>
    </row>
    <row r="185" spans="3:23" x14ac:dyDescent="0.25">
      <c r="C185" s="12" t="s">
        <v>20</v>
      </c>
      <c r="D185" s="20">
        <v>0.9942630383000296</v>
      </c>
      <c r="R185" s="12" t="s">
        <v>20</v>
      </c>
      <c r="S185" s="20">
        <v>0.99489668698038047</v>
      </c>
    </row>
    <row r="186" spans="3:23" x14ac:dyDescent="0.25">
      <c r="C186" s="12" t="s">
        <v>21</v>
      </c>
      <c r="D186" s="20">
        <v>0.99378495815836543</v>
      </c>
      <c r="R186" s="12" t="s">
        <v>21</v>
      </c>
      <c r="S186" s="20">
        <v>0.99396881188590425</v>
      </c>
    </row>
    <row r="187" spans="3:23" x14ac:dyDescent="0.25">
      <c r="C187" s="12" t="s">
        <v>22</v>
      </c>
      <c r="D187" s="36">
        <v>276904.47010215861</v>
      </c>
      <c r="R187" s="12" t="s">
        <v>22</v>
      </c>
      <c r="S187" s="36">
        <v>272778.0217700504</v>
      </c>
    </row>
    <row r="188" spans="3:23" ht="16.5" thickBot="1" x14ac:dyDescent="0.3">
      <c r="C188" s="21" t="s">
        <v>23</v>
      </c>
      <c r="D188" s="37">
        <v>14</v>
      </c>
      <c r="R188" s="21" t="s">
        <v>23</v>
      </c>
      <c r="S188" s="37">
        <v>14</v>
      </c>
    </row>
    <row r="190" spans="3:23" ht="16.5" thickBot="1" x14ac:dyDescent="0.3">
      <c r="C190" s="2" t="s">
        <v>24</v>
      </c>
      <c r="R190" s="2" t="s">
        <v>24</v>
      </c>
    </row>
    <row r="191" spans="3:23" x14ac:dyDescent="0.25">
      <c r="C191" s="23"/>
      <c r="D191" s="23" t="s">
        <v>29</v>
      </c>
      <c r="E191" s="23" t="s">
        <v>30</v>
      </c>
      <c r="F191" s="23" t="s">
        <v>31</v>
      </c>
      <c r="G191" s="23" t="s">
        <v>32</v>
      </c>
      <c r="H191" s="23" t="s">
        <v>33</v>
      </c>
      <c r="R191" s="23"/>
      <c r="S191" s="23" t="s">
        <v>29</v>
      </c>
      <c r="T191" s="23" t="s">
        <v>30</v>
      </c>
      <c r="U191" s="23" t="s">
        <v>31</v>
      </c>
      <c r="V191" s="23" t="s">
        <v>32</v>
      </c>
      <c r="W191" s="23" t="s">
        <v>33</v>
      </c>
    </row>
    <row r="192" spans="3:23" x14ac:dyDescent="0.25">
      <c r="C192" s="12" t="s">
        <v>25</v>
      </c>
      <c r="D192" s="12">
        <v>1</v>
      </c>
      <c r="E192" s="12">
        <v>159463217884355.06</v>
      </c>
      <c r="F192" s="12">
        <v>159463217884355.06</v>
      </c>
      <c r="G192" s="12">
        <v>2079.6995140584577</v>
      </c>
      <c r="H192" s="12">
        <v>8.0625838116579895E-15</v>
      </c>
      <c r="R192" s="12" t="s">
        <v>25</v>
      </c>
      <c r="S192" s="12">
        <v>2</v>
      </c>
      <c r="T192" s="12">
        <v>159564844570337.16</v>
      </c>
      <c r="U192" s="12">
        <v>79782422285168.578</v>
      </c>
      <c r="V192" s="12">
        <v>1072.2312657200046</v>
      </c>
      <c r="W192" s="12">
        <v>2.4727894547974783E-13</v>
      </c>
    </row>
    <row r="193" spans="3:26" x14ac:dyDescent="0.25">
      <c r="C193" s="12" t="s">
        <v>26</v>
      </c>
      <c r="D193" s="12">
        <v>12</v>
      </c>
      <c r="E193" s="12">
        <v>920113026750.68726</v>
      </c>
      <c r="F193" s="12">
        <v>76676085562.557266</v>
      </c>
      <c r="G193" s="12"/>
      <c r="H193" s="12"/>
      <c r="R193" s="12" t="s">
        <v>26</v>
      </c>
      <c r="S193" s="12">
        <v>11</v>
      </c>
      <c r="T193" s="12">
        <v>818486340768.60315</v>
      </c>
      <c r="U193" s="12">
        <v>74407849160.782104</v>
      </c>
      <c r="V193" s="12"/>
      <c r="W193" s="12"/>
    </row>
    <row r="194" spans="3:26" ht="16.5" thickBot="1" x14ac:dyDescent="0.3">
      <c r="C194" s="21" t="s">
        <v>27</v>
      </c>
      <c r="D194" s="21">
        <v>13</v>
      </c>
      <c r="E194" s="21">
        <v>160383330911105.75</v>
      </c>
      <c r="F194" s="21"/>
      <c r="G194" s="21"/>
      <c r="H194" s="21"/>
      <c r="R194" s="21" t="s">
        <v>27</v>
      </c>
      <c r="S194" s="21">
        <v>13</v>
      </c>
      <c r="T194" s="21">
        <v>160383330911105.75</v>
      </c>
      <c r="U194" s="21"/>
      <c r="V194" s="21"/>
      <c r="W194" s="21"/>
    </row>
    <row r="195" spans="3:26" ht="16.5" thickBot="1" x14ac:dyDescent="0.3"/>
    <row r="196" spans="3:26" x14ac:dyDescent="0.25">
      <c r="C196" s="23"/>
      <c r="D196" s="23" t="s">
        <v>34</v>
      </c>
      <c r="E196" s="23" t="s">
        <v>22</v>
      </c>
      <c r="F196" s="23" t="s">
        <v>35</v>
      </c>
      <c r="G196" s="23" t="s">
        <v>36</v>
      </c>
      <c r="H196" s="23" t="s">
        <v>37</v>
      </c>
      <c r="I196" s="23" t="s">
        <v>38</v>
      </c>
      <c r="J196" s="23" t="s">
        <v>39</v>
      </c>
      <c r="K196" s="23" t="s">
        <v>40</v>
      </c>
      <c r="R196" s="23"/>
      <c r="S196" s="23" t="s">
        <v>34</v>
      </c>
      <c r="T196" s="23" t="s">
        <v>22</v>
      </c>
      <c r="U196" s="23" t="s">
        <v>35</v>
      </c>
      <c r="V196" s="23" t="s">
        <v>36</v>
      </c>
      <c r="W196" s="23" t="s">
        <v>37</v>
      </c>
      <c r="X196" s="23" t="s">
        <v>38</v>
      </c>
      <c r="Y196" s="23" t="s">
        <v>39</v>
      </c>
      <c r="Z196" s="23" t="s">
        <v>40</v>
      </c>
    </row>
    <row r="197" spans="3:26" x14ac:dyDescent="0.25">
      <c r="C197" s="12" t="s">
        <v>28</v>
      </c>
      <c r="D197" s="12">
        <v>-699121.04927640967</v>
      </c>
      <c r="E197" s="12">
        <v>384642.23646321334</v>
      </c>
      <c r="F197" s="12">
        <v>-1.8175878335796662</v>
      </c>
      <c r="G197" s="12">
        <v>9.4165008468830677E-2</v>
      </c>
      <c r="H197" s="12">
        <v>-1537184.4889143547</v>
      </c>
      <c r="I197" s="12">
        <v>138942.39036153536</v>
      </c>
      <c r="J197" s="12">
        <v>-1537184.4889143547</v>
      </c>
      <c r="K197" s="12">
        <v>138942.39036153536</v>
      </c>
      <c r="R197" s="12" t="s">
        <v>28</v>
      </c>
      <c r="S197" s="12">
        <v>-3785230.3805186469</v>
      </c>
      <c r="T197" s="12">
        <v>2667732.5164358765</v>
      </c>
      <c r="U197" s="12">
        <v>-1.4188942696458045</v>
      </c>
      <c r="V197" s="12">
        <v>0.18363782460273465</v>
      </c>
      <c r="W197" s="12">
        <v>-9656870.0602879338</v>
      </c>
      <c r="X197" s="12">
        <v>2086409.29925064</v>
      </c>
      <c r="Y197" s="12">
        <v>-9656870.0602879338</v>
      </c>
      <c r="Z197" s="12">
        <v>2086409.29925064</v>
      </c>
    </row>
    <row r="198" spans="3:26" ht="16.5" thickBot="1" x14ac:dyDescent="0.3">
      <c r="C198" s="21" t="s">
        <v>9</v>
      </c>
      <c r="D198" s="21">
        <v>5200.9366209982454</v>
      </c>
      <c r="E198" s="21">
        <v>114.04631739751298</v>
      </c>
      <c r="F198" s="21">
        <v>45.603722589920849</v>
      </c>
      <c r="G198" s="21">
        <v>8.0625838116579895E-15</v>
      </c>
      <c r="H198" s="21">
        <v>4952.4510414762435</v>
      </c>
      <c r="I198" s="21">
        <v>5449.4222005202473</v>
      </c>
      <c r="J198" s="21">
        <v>4952.4510414762435</v>
      </c>
      <c r="K198" s="21">
        <v>5449.4222005202473</v>
      </c>
      <c r="R198" s="12" t="s">
        <v>9</v>
      </c>
      <c r="S198" s="12">
        <v>5602.2904402190734</v>
      </c>
      <c r="T198" s="12">
        <v>361.33511898397296</v>
      </c>
      <c r="U198" s="12">
        <v>15.504417217933259</v>
      </c>
      <c r="V198" s="12">
        <v>8.0419238877494906E-9</v>
      </c>
      <c r="W198" s="12">
        <v>4806.9972055154021</v>
      </c>
      <c r="X198" s="12">
        <v>6397.5836749227446</v>
      </c>
      <c r="Y198" s="12">
        <v>4806.9972055154021</v>
      </c>
      <c r="Z198" s="12">
        <v>6397.5836749227446</v>
      </c>
    </row>
    <row r="199" spans="3:26" ht="16.5" thickBot="1" x14ac:dyDescent="0.3">
      <c r="R199" s="21" t="s">
        <v>12</v>
      </c>
      <c r="S199" s="21">
        <v>41.471849347204625</v>
      </c>
      <c r="T199" s="21">
        <v>35.486150974680427</v>
      </c>
      <c r="U199" s="21">
        <v>1.1686770249271337</v>
      </c>
      <c r="V199" s="21">
        <v>0.267237430473869</v>
      </c>
      <c r="W199" s="21">
        <v>-36.63264233683843</v>
      </c>
      <c r="X199" s="21">
        <v>119.57634103124768</v>
      </c>
      <c r="Y199" s="21">
        <v>-36.63264233683843</v>
      </c>
      <c r="Z199" s="21">
        <v>119.57634103124768</v>
      </c>
    </row>
    <row r="201" spans="3:26" x14ac:dyDescent="0.25">
      <c r="C201" s="1" t="s">
        <v>85</v>
      </c>
      <c r="R201" s="1" t="s">
        <v>85</v>
      </c>
    </row>
    <row r="202" spans="3:26" x14ac:dyDescent="0.25">
      <c r="C202" s="2" t="s">
        <v>86</v>
      </c>
      <c r="R202" s="38" t="s">
        <v>87</v>
      </c>
    </row>
    <row r="203" spans="3:26" x14ac:dyDescent="0.25">
      <c r="C203" s="1" t="s">
        <v>88</v>
      </c>
      <c r="R203" s="1" t="s">
        <v>88</v>
      </c>
    </row>
    <row r="204" spans="3:26" x14ac:dyDescent="0.25">
      <c r="C204" s="2" t="s">
        <v>90</v>
      </c>
      <c r="R204" s="2" t="s">
        <v>90</v>
      </c>
    </row>
    <row r="205" spans="3:26" x14ac:dyDescent="0.25">
      <c r="C205" s="2" t="s">
        <v>89</v>
      </c>
      <c r="R205" s="2" t="s">
        <v>92</v>
      </c>
    </row>
    <row r="206" spans="3:26" x14ac:dyDescent="0.25">
      <c r="R206" s="2" t="s">
        <v>91</v>
      </c>
    </row>
    <row r="207" spans="3:26" x14ac:dyDescent="0.25">
      <c r="C207" s="1" t="s">
        <v>94</v>
      </c>
    </row>
    <row r="208" spans="3:26" x14ac:dyDescent="0.25">
      <c r="C208" s="2" t="s">
        <v>95</v>
      </c>
    </row>
    <row r="212" spans="3:21" x14ac:dyDescent="0.25">
      <c r="C212" s="1" t="s">
        <v>77</v>
      </c>
      <c r="G212" s="2" t="s">
        <v>93</v>
      </c>
      <c r="R212" s="1" t="s">
        <v>77</v>
      </c>
    </row>
    <row r="213" spans="3:21" x14ac:dyDescent="0.25">
      <c r="C213" s="27" t="s">
        <v>6</v>
      </c>
      <c r="D213" s="28" t="s">
        <v>7</v>
      </c>
      <c r="E213" s="28" t="s">
        <v>9</v>
      </c>
      <c r="R213" s="27" t="s">
        <v>6</v>
      </c>
      <c r="S213" s="28" t="s">
        <v>7</v>
      </c>
      <c r="T213" s="28" t="s">
        <v>9</v>
      </c>
      <c r="U213" s="29" t="s">
        <v>12</v>
      </c>
    </row>
    <row r="214" spans="3:21" x14ac:dyDescent="0.25">
      <c r="C214" s="30">
        <v>2003</v>
      </c>
      <c r="D214" s="31">
        <v>11243827</v>
      </c>
      <c r="E214" s="32">
        <v>2314.66</v>
      </c>
      <c r="R214" s="30">
        <v>2003</v>
      </c>
      <c r="S214" s="31">
        <v>11243827</v>
      </c>
      <c r="T214" s="31">
        <v>2314.66</v>
      </c>
      <c r="U214" s="32">
        <v>51078</v>
      </c>
    </row>
    <row r="215" spans="3:21" x14ac:dyDescent="0.25">
      <c r="C215" s="33">
        <v>2004</v>
      </c>
      <c r="D215" s="34">
        <v>11167527</v>
      </c>
      <c r="E215" s="35">
        <v>2409.69</v>
      </c>
      <c r="R215" s="33">
        <v>2004</v>
      </c>
      <c r="S215" s="34">
        <v>11167527</v>
      </c>
      <c r="T215" s="34">
        <v>2409.69</v>
      </c>
      <c r="U215" s="35">
        <v>51069</v>
      </c>
    </row>
    <row r="216" spans="3:21" x14ac:dyDescent="0.25">
      <c r="C216" s="30">
        <v>2005</v>
      </c>
      <c r="D216" s="31">
        <v>12339353</v>
      </c>
      <c r="E216" s="32">
        <v>2506.9299999999998</v>
      </c>
      <c r="R216" s="30">
        <v>2005</v>
      </c>
      <c r="S216" s="31">
        <v>12339353</v>
      </c>
      <c r="T216" s="31">
        <v>2506.9299999999998</v>
      </c>
      <c r="U216" s="32">
        <v>48100</v>
      </c>
    </row>
    <row r="217" spans="3:21" x14ac:dyDescent="0.25">
      <c r="C217" s="33">
        <v>2006</v>
      </c>
      <c r="D217" s="34">
        <v>13384229</v>
      </c>
      <c r="E217" s="35">
        <v>2636.81</v>
      </c>
      <c r="R217" s="33">
        <v>2006</v>
      </c>
      <c r="S217" s="34">
        <v>13384229</v>
      </c>
      <c r="T217" s="34">
        <v>2636.81</v>
      </c>
      <c r="U217" s="35">
        <v>46876</v>
      </c>
    </row>
    <row r="218" spans="3:21" x14ac:dyDescent="0.25">
      <c r="C218" s="30">
        <v>2007</v>
      </c>
      <c r="D218" s="31">
        <v>14588739</v>
      </c>
      <c r="E218" s="32">
        <v>2866.04</v>
      </c>
      <c r="R218" s="30">
        <v>2007</v>
      </c>
      <c r="S218" s="31">
        <v>14588739</v>
      </c>
      <c r="T218" s="31">
        <v>2866.04</v>
      </c>
      <c r="U218" s="32">
        <v>49536</v>
      </c>
    </row>
    <row r="219" spans="3:21" x14ac:dyDescent="0.25">
      <c r="C219" s="33">
        <v>2008</v>
      </c>
      <c r="D219" s="34">
        <v>16079533</v>
      </c>
      <c r="E219" s="35">
        <v>3158.48</v>
      </c>
      <c r="R219" s="33">
        <v>2008</v>
      </c>
      <c r="S219" s="34">
        <v>16079533</v>
      </c>
      <c r="T219" s="34">
        <v>3158.48</v>
      </c>
      <c r="U219" s="35">
        <v>49054</v>
      </c>
    </row>
    <row r="220" spans="3:21" x14ac:dyDescent="0.25">
      <c r="C220" s="30">
        <v>2009</v>
      </c>
      <c r="D220" s="31">
        <v>16494650</v>
      </c>
      <c r="E220" s="32">
        <v>3315.38</v>
      </c>
      <c r="R220" s="30">
        <v>2009</v>
      </c>
      <c r="S220" s="31">
        <v>16494650</v>
      </c>
      <c r="T220" s="31">
        <v>3315.38</v>
      </c>
      <c r="U220" s="32">
        <v>44196</v>
      </c>
    </row>
    <row r="221" spans="3:21" x14ac:dyDescent="0.25">
      <c r="C221" s="33">
        <v>2010</v>
      </c>
      <c r="D221" s="34">
        <v>17239800</v>
      </c>
      <c r="E221" s="35">
        <v>3435</v>
      </c>
      <c r="R221" s="33">
        <v>2010</v>
      </c>
      <c r="S221" s="34">
        <v>17239800</v>
      </c>
      <c r="T221" s="34">
        <v>3435</v>
      </c>
      <c r="U221" s="35">
        <v>38832</v>
      </c>
    </row>
    <row r="222" spans="3:21" x14ac:dyDescent="0.25">
      <c r="C222" s="30">
        <v>2011</v>
      </c>
      <c r="D222" s="31">
        <v>18125490</v>
      </c>
      <c r="E222" s="32">
        <v>3625.21</v>
      </c>
      <c r="R222" s="30">
        <v>2011</v>
      </c>
      <c r="S222" s="31">
        <v>18125490</v>
      </c>
      <c r="T222" s="31">
        <v>3625.21</v>
      </c>
      <c r="U222" s="32">
        <v>40131</v>
      </c>
    </row>
    <row r="223" spans="3:21" x14ac:dyDescent="0.25">
      <c r="C223" s="33">
        <v>2012</v>
      </c>
      <c r="D223" s="34">
        <v>18744412</v>
      </c>
      <c r="E223" s="35">
        <v>3744.38</v>
      </c>
      <c r="R223" s="33">
        <v>2012</v>
      </c>
      <c r="S223" s="34">
        <v>18744412</v>
      </c>
      <c r="T223" s="34">
        <v>3744.38</v>
      </c>
      <c r="U223" s="35">
        <v>37062</v>
      </c>
    </row>
    <row r="224" spans="3:21" x14ac:dyDescent="0.25">
      <c r="C224" s="30">
        <v>2013</v>
      </c>
      <c r="D224" s="31">
        <v>19389446</v>
      </c>
      <c r="E224" s="32">
        <v>3877.43</v>
      </c>
      <c r="R224" s="30">
        <v>2013</v>
      </c>
      <c r="S224" s="31">
        <v>19389446</v>
      </c>
      <c r="T224" s="31">
        <v>3877.43</v>
      </c>
      <c r="U224" s="32">
        <v>35847</v>
      </c>
    </row>
    <row r="225" spans="1:21" x14ac:dyDescent="0.25">
      <c r="C225" s="33">
        <v>2014</v>
      </c>
      <c r="D225" s="34">
        <v>20003863</v>
      </c>
      <c r="E225" s="35">
        <v>4003.99</v>
      </c>
      <c r="R225" s="33">
        <v>2014</v>
      </c>
      <c r="S225" s="34">
        <v>20003863</v>
      </c>
      <c r="T225" s="34">
        <v>4003.99</v>
      </c>
      <c r="U225" s="35">
        <v>34970</v>
      </c>
    </row>
    <row r="226" spans="1:21" x14ac:dyDescent="0.25">
      <c r="A226" s="39"/>
      <c r="C226" s="30">
        <v>2015</v>
      </c>
      <c r="D226" s="31">
        <v>20723423</v>
      </c>
      <c r="E226" s="32">
        <v>4150.8599999999997</v>
      </c>
      <c r="R226" s="30">
        <v>2015</v>
      </c>
      <c r="S226" s="31">
        <v>20723423</v>
      </c>
      <c r="T226" s="31">
        <v>4150.8599999999997</v>
      </c>
      <c r="U226" s="32">
        <v>32967</v>
      </c>
    </row>
    <row r="227" spans="1:21" x14ac:dyDescent="0.25">
      <c r="C227" s="33">
        <v>2016</v>
      </c>
      <c r="D227" s="34">
        <v>21675388</v>
      </c>
      <c r="E227" s="35">
        <v>4290.5200000000004</v>
      </c>
      <c r="R227" s="33">
        <v>2016</v>
      </c>
      <c r="S227" s="34">
        <v>21675388</v>
      </c>
      <c r="T227" s="34">
        <v>4290.5200000000004</v>
      </c>
      <c r="U227" s="35">
        <v>33664</v>
      </c>
    </row>
    <row r="228" spans="1:21" x14ac:dyDescent="0.25">
      <c r="B228" s="2">
        <v>15</v>
      </c>
      <c r="C228" s="40">
        <v>2017</v>
      </c>
      <c r="D228" s="41">
        <f>$F$235+$G$235*E228</f>
        <v>22764874.655000001</v>
      </c>
      <c r="E228" s="42">
        <f>160.24*B228+2107.9</f>
        <v>4511.5</v>
      </c>
      <c r="Q228" s="2">
        <v>15</v>
      </c>
      <c r="R228" s="40">
        <v>2017</v>
      </c>
      <c r="S228" s="41">
        <f>$P$235+$Q$235*T228+$R$235*U228</f>
        <v>22758130.460000001</v>
      </c>
      <c r="T228" s="43">
        <v>4511.5</v>
      </c>
      <c r="U228" s="42">
        <f>-1572.3*Q228+54176</f>
        <v>30591.5</v>
      </c>
    </row>
    <row r="229" spans="1:21" x14ac:dyDescent="0.25">
      <c r="B229" s="2">
        <v>16</v>
      </c>
      <c r="C229" s="44">
        <v>2018</v>
      </c>
      <c r="D229" s="41">
        <f>$F$235+$G$235*E229</f>
        <v>23598271.678200003</v>
      </c>
      <c r="E229" s="45">
        <f t="shared" ref="E229:E232" si="3">160.24*B229+2107.9</f>
        <v>4671.74</v>
      </c>
      <c r="Q229" s="2">
        <v>16</v>
      </c>
      <c r="R229" s="44">
        <v>2018</v>
      </c>
      <c r="S229" s="41">
        <f t="shared" ref="S229:S232" si="4">$P$235+$Q$235*T229+$R$235*U229</f>
        <v>23590638.128599998</v>
      </c>
      <c r="T229" s="46">
        <v>4671.74</v>
      </c>
      <c r="U229" s="45">
        <f t="shared" ref="U229:U232" si="5">-1572.3*Q229+54176</f>
        <v>29019.200000000001</v>
      </c>
    </row>
    <row r="230" spans="1:21" x14ac:dyDescent="0.25">
      <c r="B230" s="2">
        <v>17</v>
      </c>
      <c r="C230" s="40">
        <v>2019</v>
      </c>
      <c r="D230" s="41">
        <f>$F$235+$G$235*E230</f>
        <v>24431668.701400001</v>
      </c>
      <c r="E230" s="42">
        <f t="shared" si="3"/>
        <v>4831.9799999999996</v>
      </c>
      <c r="Q230" s="2">
        <v>17</v>
      </c>
      <c r="R230" s="40">
        <v>2019</v>
      </c>
      <c r="S230" s="41">
        <f t="shared" si="4"/>
        <v>24423145.797199998</v>
      </c>
      <c r="T230" s="43">
        <v>4831.9799999999996</v>
      </c>
      <c r="U230" s="42">
        <f t="shared" si="5"/>
        <v>27446.9</v>
      </c>
    </row>
    <row r="231" spans="1:21" x14ac:dyDescent="0.25">
      <c r="B231" s="2">
        <v>18</v>
      </c>
      <c r="C231" s="44">
        <v>2020</v>
      </c>
      <c r="D231" s="41">
        <f>$F$235+$G$235*E231</f>
        <v>25265065.724600002</v>
      </c>
      <c r="E231" s="45">
        <f t="shared" si="3"/>
        <v>4992.22</v>
      </c>
      <c r="Q231" s="2">
        <v>18</v>
      </c>
      <c r="R231" s="44">
        <v>2020</v>
      </c>
      <c r="S231" s="41">
        <f t="shared" si="4"/>
        <v>25255653.465800002</v>
      </c>
      <c r="T231" s="46">
        <v>4992.22</v>
      </c>
      <c r="U231" s="45">
        <f t="shared" si="5"/>
        <v>25874.600000000002</v>
      </c>
    </row>
    <row r="232" spans="1:21" x14ac:dyDescent="0.25">
      <c r="B232" s="2">
        <v>19</v>
      </c>
      <c r="C232" s="40">
        <v>2021</v>
      </c>
      <c r="D232" s="41">
        <f>$F$235+$G$235*E232</f>
        <v>26098462.747800007</v>
      </c>
      <c r="E232" s="42">
        <f t="shared" si="3"/>
        <v>5152.4600000000009</v>
      </c>
      <c r="Q232" s="2">
        <v>19</v>
      </c>
      <c r="R232" s="40">
        <v>2021</v>
      </c>
      <c r="S232" s="41">
        <f t="shared" si="4"/>
        <v>26088161.134400006</v>
      </c>
      <c r="T232" s="43">
        <v>5152.4600000000009</v>
      </c>
      <c r="U232" s="42">
        <f t="shared" si="5"/>
        <v>24302.3</v>
      </c>
    </row>
    <row r="233" spans="1:21" x14ac:dyDescent="0.25">
      <c r="B233" s="18"/>
      <c r="C233" s="18"/>
    </row>
    <row r="235" spans="1:21" hidden="1" x14ac:dyDescent="0.25">
      <c r="F235" s="2">
        <v>-699121.04</v>
      </c>
      <c r="G235" s="2">
        <v>5200.93</v>
      </c>
      <c r="P235" s="2">
        <v>-3785230.38</v>
      </c>
      <c r="Q235" s="2">
        <v>5602.29</v>
      </c>
      <c r="R235" s="2">
        <v>41.47</v>
      </c>
    </row>
    <row r="237" spans="1:21" x14ac:dyDescent="0.25">
      <c r="B237" s="1"/>
    </row>
    <row r="269" spans="9:10" x14ac:dyDescent="0.25">
      <c r="I269" s="47"/>
      <c r="J269" s="47"/>
    </row>
    <row r="270" spans="9:10" x14ac:dyDescent="0.25">
      <c r="I270" s="47"/>
      <c r="J270" s="48"/>
    </row>
    <row r="271" spans="9:10" x14ac:dyDescent="0.25">
      <c r="I271" s="47"/>
      <c r="J271" s="48"/>
    </row>
    <row r="272" spans="9:10" x14ac:dyDescent="0.25">
      <c r="I272" s="47"/>
      <c r="J272" s="48"/>
    </row>
    <row r="273" spans="9:10" x14ac:dyDescent="0.25">
      <c r="I273" s="47"/>
      <c r="J273" s="48"/>
    </row>
    <row r="274" spans="9:10" x14ac:dyDescent="0.25">
      <c r="I274" s="47"/>
      <c r="J274" s="48"/>
    </row>
    <row r="275" spans="9:10" x14ac:dyDescent="0.25">
      <c r="I275" s="47"/>
      <c r="J275" s="48"/>
    </row>
    <row r="276" spans="9:10" x14ac:dyDescent="0.25">
      <c r="I276" s="47"/>
      <c r="J276" s="48"/>
    </row>
    <row r="277" spans="9:10" x14ac:dyDescent="0.25">
      <c r="I277" s="47"/>
      <c r="J277" s="48"/>
    </row>
    <row r="278" spans="9:10" x14ac:dyDescent="0.25">
      <c r="I278" s="47"/>
      <c r="J278" s="48"/>
    </row>
    <row r="279" spans="9:10" x14ac:dyDescent="0.25">
      <c r="I279" s="47"/>
      <c r="J279" s="48"/>
    </row>
    <row r="280" spans="9:10" x14ac:dyDescent="0.25">
      <c r="I280" s="47"/>
      <c r="J280" s="48"/>
    </row>
    <row r="281" spans="9:10" x14ac:dyDescent="0.25">
      <c r="I281" s="47"/>
      <c r="J281" s="48"/>
    </row>
    <row r="282" spans="9:10" x14ac:dyDescent="0.25">
      <c r="I282" s="47"/>
      <c r="J282" s="48"/>
    </row>
    <row r="283" spans="9:10" x14ac:dyDescent="0.25">
      <c r="I283" s="47"/>
      <c r="J283" s="48"/>
    </row>
    <row r="284" spans="9:10" x14ac:dyDescent="0.25">
      <c r="I284" s="47"/>
      <c r="J284" s="48"/>
    </row>
    <row r="285" spans="9:10" x14ac:dyDescent="0.25">
      <c r="I285" s="47"/>
      <c r="J285" s="48"/>
    </row>
    <row r="286" spans="9:10" x14ac:dyDescent="0.25">
      <c r="I286" s="47"/>
      <c r="J286" s="48"/>
    </row>
    <row r="287" spans="9:10" x14ac:dyDescent="0.25">
      <c r="I287" s="47"/>
      <c r="J287" s="48"/>
    </row>
    <row r="288" spans="9:10" x14ac:dyDescent="0.25">
      <c r="I288" s="47"/>
      <c r="J288" s="48"/>
    </row>
  </sheetData>
  <sortState ref="J121:K135">
    <sortCondition descending="1" ref="K173"/>
  </sortState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Model_Ekonometryczny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Naperty</dc:creator>
  <cp:lastModifiedBy>Łukasz Naperty</cp:lastModifiedBy>
  <dcterms:created xsi:type="dcterms:W3CDTF">2023-08-18T08:05:12Z</dcterms:created>
  <dcterms:modified xsi:type="dcterms:W3CDTF">2023-09-08T10:10:37Z</dcterms:modified>
</cp:coreProperties>
</file>