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37395" windowHeight="17955" activeTab="2"/>
  </bookViews>
  <sheets>
    <sheet name="Forecast" sheetId="1" r:id="rId1"/>
    <sheet name="Actual" sheetId="2" r:id="rId2"/>
    <sheet name="Dashboard Finished" sheetId="3" r:id="rId3"/>
  </sheets>
  <calcPr calcId="145621"/>
</workbook>
</file>

<file path=xl/calcChain.xml><?xml version="1.0" encoding="utf-8"?>
<calcChain xmlns="http://schemas.openxmlformats.org/spreadsheetml/2006/main">
  <c r="D17" i="3" l="1"/>
  <c r="D18" i="3"/>
  <c r="D19" i="3"/>
  <c r="D20" i="3"/>
  <c r="D21" i="3"/>
  <c r="D16" i="3"/>
  <c r="C16" i="3"/>
  <c r="C17" i="3"/>
  <c r="C18" i="3"/>
  <c r="C19" i="3"/>
  <c r="C20" i="3"/>
  <c r="C21" i="3"/>
  <c r="D8" i="3"/>
  <c r="D9" i="3"/>
  <c r="D7" i="3"/>
  <c r="F7" i="3" s="1"/>
  <c r="C9" i="3"/>
  <c r="C8" i="3"/>
  <c r="C7" i="3"/>
  <c r="E8" i="3" l="1"/>
  <c r="E9" i="3"/>
  <c r="F18" i="3"/>
  <c r="F17" i="3"/>
  <c r="F20" i="3"/>
  <c r="F19" i="3"/>
  <c r="F21" i="3"/>
  <c r="F16" i="3"/>
  <c r="E7" i="3"/>
  <c r="E17" i="3"/>
  <c r="E18" i="3"/>
  <c r="E19" i="3"/>
  <c r="E20" i="3"/>
  <c r="E21" i="3"/>
  <c r="E16" i="3"/>
  <c r="D10" i="3"/>
  <c r="D24" i="3" s="1"/>
  <c r="C10" i="3"/>
  <c r="C24" i="3" s="1"/>
  <c r="F8" i="3"/>
  <c r="F9" i="3"/>
  <c r="N20" i="1"/>
  <c r="M20" i="1"/>
  <c r="L20" i="1"/>
  <c r="K20" i="1"/>
  <c r="J20" i="1"/>
  <c r="I20" i="1"/>
  <c r="H20" i="1"/>
  <c r="G20" i="1"/>
  <c r="F20" i="1"/>
  <c r="E20" i="1"/>
  <c r="D20" i="1"/>
  <c r="C19" i="1"/>
  <c r="D17" i="1"/>
  <c r="E17" i="1"/>
  <c r="F17" i="1"/>
  <c r="G17" i="1"/>
  <c r="H17" i="1"/>
  <c r="I17" i="1"/>
  <c r="J17" i="1"/>
  <c r="K17" i="1"/>
  <c r="L17" i="1"/>
  <c r="M17" i="1"/>
  <c r="N17" i="1"/>
  <c r="C17" i="1"/>
  <c r="D8" i="1"/>
  <c r="E8" i="1"/>
  <c r="F8" i="1"/>
  <c r="G8" i="1"/>
  <c r="H8" i="1"/>
  <c r="I8" i="1"/>
  <c r="J8" i="1"/>
  <c r="K8" i="1"/>
  <c r="L8" i="1"/>
  <c r="M8" i="1"/>
  <c r="N8" i="1"/>
  <c r="C8" i="1"/>
  <c r="F24" i="3" l="1"/>
  <c r="E24" i="3"/>
  <c r="F10" i="3"/>
  <c r="E10" i="3"/>
</calcChain>
</file>

<file path=xl/sharedStrings.xml><?xml version="1.0" encoding="utf-8"?>
<sst xmlns="http://schemas.openxmlformats.org/spreadsheetml/2006/main" count="235" uniqueCount="67">
  <si>
    <t>Forecast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</si>
  <si>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</si>
  <si>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</si>
  <si>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</si>
  <si>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</si>
  <si>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</si>
  <si>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</si>
  <si>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</si>
  <si>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</si>
  <si>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</si>
  <si>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</si>
  <si>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</si>
  <si>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</si>
  <si>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</si>
  <si>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</si>
  <si>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</si>
  <si>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</si>
  <si>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</si>
  <si>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</si>
  <si>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</si>
  <si>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</si>
  <si>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</si>
  <si>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</si>
  <si>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</si>
  <si>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</si>
  <si>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</si>
  <si>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</si>
  <si>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</si>
  <si>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</si>
  <si>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</si>
  <si>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</si>
  <si>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</si>
  <si>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</si>
  <si>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</si>
  <si>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</si>
  <si>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</si>
  <si>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</si>
  <si>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</si>
  <si>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</si>
  <si>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</si>
  <si>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</si>
  <si>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</si>
  <si>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</si>
  <si>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</si>
  <si>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</si>
  <si>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</si>
  <si>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</si>
  <si>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</si>
  <si>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</si>
  <si>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</si>
  <si>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</si>
  <si>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</si>
  <si>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</si>
  <si>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</si>
  <si>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</si>
  <si>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</si>
  <si>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</si>
  <si>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</si>
  <si>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Forecast vs. Actual Dashboard</t>
  </si>
  <si>
    <t>Current Month -&gt;</t>
  </si>
  <si>
    <t>Forecast</t>
  </si>
  <si>
    <t>Actual</t>
  </si>
  <si>
    <t>Diff</t>
  </si>
  <si>
    <t>Diff %</t>
  </si>
  <si>
    <t>Actual Expenses Breakdown</t>
  </si>
  <si>
    <t>Forecast Expenses Breakdown</t>
  </si>
  <si>
    <t>Forecast vs. Actual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</si>
</sst>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\(#,##0\);\-\-_)"/>
    <numFmt numFmtId="165" formatCode="0.0%_);\(0.0%\);\-\-_)"/>
    <numFmt numFmtId="166" formatCode="0.0%"/>
  </numFmts>
  <fonts count="21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6"/>
      <color rgb="FF293D68"/>
      <name val="Calibri"/>
    </font>
    <font>
      <b/>
      <i/>
      <sz val="12"/>
      <color theme="1"/>
      <name val="Calibri"/>
    </font>
    <font>
      <b/>
      <sz val="12"/>
      <color theme="1"/>
      <name val="Calibri"/>
    </font>
    <font>
      <sz val="12"/>
      <color rgb="FF0432FF"/>
      <name val="Calibri"/>
    </font>
    <font>
      <sz val="14"/>
      <color theme="1"/>
      <name val="Calibri"/>
      <family val="2"/>
      <charset val="238"/>
      <scheme val="minor"/>
    </font>
    <font>
      <sz val="14"/>
      <color theme="0"/>
      <name val="Calibri"/>
      <family val="2"/>
      <charset val="238"/>
    </font>
    <font>
      <sz val="14"/>
      <color theme="1"/>
      <name val="Calibri"/>
      <family val="2"/>
      <charset val="238"/>
    </font>
    <font>
      <b/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2"/>
      <name val="Calibri"/>
      <family val="2"/>
      <charset val="238"/>
      <scheme val="minor"/>
    </font>
    <font>
      <i/>
      <sz val="14"/>
      <name val="Calibri"/>
      <family val="2"/>
      <charset val="238"/>
    </font>
    <font>
      <b/>
      <sz val="14"/>
      <name val="Calibri"/>
      <family val="2"/>
      <charset val="238"/>
    </font>
    <font>
      <b/>
      <sz val="18"/>
      <name val="Calibri"/>
      <family val="2"/>
      <charset val="238"/>
    </font>
    <font>
      <b/>
      <sz val="16"/>
      <name val="Calibri"/>
      <family val="2"/>
      <charset val="238"/>
    </font>
    <font>
      <i/>
      <sz val="12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293D68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1" applyFont="1" applyAlignment="1"/>
    <xf numFmtId="0" fontId="3" fillId="0" borderId="1" xfId="1" applyFont="1" applyBorder="1"/>
    <xf numFmtId="0" fontId="2" fillId="0" borderId="1" xfId="1" applyFont="1" applyBorder="1"/>
    <xf numFmtId="0" fontId="2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" fillId="0" borderId="0" xfId="1" applyFont="1"/>
    <xf numFmtId="0" fontId="5" fillId="0" borderId="2" xfId="1" applyFont="1" applyBorder="1" applyAlignment="1">
      <alignment horizontal="left"/>
    </xf>
    <xf numFmtId="164" fontId="5" fillId="0" borderId="2" xfId="1" applyNumberFormat="1" applyFont="1" applyBorder="1"/>
    <xf numFmtId="0" fontId="1" fillId="0" borderId="0" xfId="1" applyFont="1" applyAlignment="1"/>
    <xf numFmtId="0" fontId="3" fillId="0" borderId="1" xfId="1" applyFont="1" applyBorder="1"/>
    <xf numFmtId="0" fontId="2" fillId="0" borderId="0" xfId="1" applyFont="1" applyAlignment="1">
      <alignment horizontal="left"/>
    </xf>
    <xf numFmtId="0" fontId="1" fillId="0" borderId="0" xfId="1" applyFont="1"/>
    <xf numFmtId="164" fontId="6" fillId="0" borderId="0" xfId="1" applyNumberFormat="1" applyFont="1"/>
    <xf numFmtId="16" fontId="2" fillId="0" borderId="0" xfId="1" applyNumberFormat="1" applyFont="1" applyAlignment="1">
      <alignment horizontal="left"/>
    </xf>
    <xf numFmtId="0" fontId="1" fillId="0" borderId="0" xfId="1" applyFont="1" applyAlignment="1"/>
    <xf numFmtId="0" fontId="3" fillId="0" borderId="1" xfId="1" applyFont="1" applyBorder="1"/>
    <xf numFmtId="0" fontId="2" fillId="0" borderId="1" xfId="1" applyFont="1" applyBorder="1"/>
    <xf numFmtId="0" fontId="4" fillId="0" borderId="0" xfId="1" applyFont="1" applyAlignment="1">
      <alignment horizontal="right"/>
    </xf>
    <xf numFmtId="0" fontId="2" fillId="0" borderId="0" xfId="1" applyFont="1" applyBorder="1" applyAlignment="1"/>
    <xf numFmtId="0" fontId="1" fillId="0" borderId="0" xfId="1" applyFont="1" applyBorder="1" applyAlignment="1"/>
    <xf numFmtId="0" fontId="7" fillId="0" borderId="0" xfId="1" applyFont="1"/>
    <xf numFmtId="0" fontId="8" fillId="0" borderId="0" xfId="1" applyFont="1"/>
    <xf numFmtId="0" fontId="9" fillId="0" borderId="0" xfId="1" applyFont="1" applyAlignment="1">
      <alignment horizontal="left"/>
    </xf>
    <xf numFmtId="164" fontId="9" fillId="0" borderId="0" xfId="1" applyNumberFormat="1" applyFont="1"/>
    <xf numFmtId="0" fontId="10" fillId="0" borderId="2" xfId="1" applyFont="1" applyBorder="1" applyAlignment="1">
      <alignment horizontal="left"/>
    </xf>
    <xf numFmtId="164" fontId="10" fillId="0" borderId="2" xfId="1" applyNumberFormat="1" applyFont="1" applyBorder="1"/>
    <xf numFmtId="0" fontId="7" fillId="0" borderId="0" xfId="2" applyFont="1"/>
    <xf numFmtId="0" fontId="9" fillId="0" borderId="0" xfId="2" applyFont="1" applyAlignment="1">
      <alignment horizontal="left"/>
    </xf>
    <xf numFmtId="164" fontId="9" fillId="0" borderId="0" xfId="2" applyNumberFormat="1" applyFont="1"/>
    <xf numFmtId="165" fontId="9" fillId="0" borderId="0" xfId="2" applyNumberFormat="1" applyFont="1"/>
    <xf numFmtId="0" fontId="10" fillId="0" borderId="2" xfId="2" applyFont="1" applyBorder="1" applyAlignment="1">
      <alignment horizontal="left"/>
    </xf>
    <xf numFmtId="164" fontId="10" fillId="0" borderId="2" xfId="2" applyNumberFormat="1" applyFont="1" applyBorder="1"/>
    <xf numFmtId="0" fontId="7" fillId="0" borderId="0" xfId="2" applyFont="1" applyAlignment="1"/>
    <xf numFmtId="0" fontId="10" fillId="0" borderId="0" xfId="1" applyFont="1" applyBorder="1" applyAlignment="1">
      <alignment horizontal="left"/>
    </xf>
    <xf numFmtId="164" fontId="10" fillId="0" borderId="0" xfId="1" applyNumberFormat="1" applyFont="1" applyBorder="1"/>
    <xf numFmtId="165" fontId="10" fillId="0" borderId="0" xfId="1" applyNumberFormat="1" applyFont="1" applyBorder="1"/>
    <xf numFmtId="164" fontId="9" fillId="0" borderId="0" xfId="1" applyNumberFormat="1" applyFont="1" applyAlignment="1">
      <alignment horizontal="right" vertical="center"/>
    </xf>
    <xf numFmtId="165" fontId="9" fillId="0" borderId="0" xfId="1" applyNumberFormat="1" applyFont="1" applyAlignment="1">
      <alignment horizontal="right" vertical="center"/>
    </xf>
    <xf numFmtId="164" fontId="10" fillId="0" borderId="2" xfId="1" applyNumberFormat="1" applyFont="1" applyBorder="1" applyAlignment="1">
      <alignment horizontal="right" vertical="center"/>
    </xf>
    <xf numFmtId="165" fontId="10" fillId="0" borderId="2" xfId="1" applyNumberFormat="1" applyFont="1" applyBorder="1" applyAlignment="1">
      <alignment horizontal="right" vertical="center"/>
    </xf>
    <xf numFmtId="164" fontId="9" fillId="0" borderId="0" xfId="2" applyNumberFormat="1" applyFont="1" applyAlignment="1"/>
    <xf numFmtId="165" fontId="9" fillId="0" borderId="0" xfId="3" applyNumberFormat="1" applyFont="1" applyAlignment="1"/>
    <xf numFmtId="164" fontId="10" fillId="0" borderId="2" xfId="2" applyNumberFormat="1" applyFont="1" applyBorder="1" applyAlignment="1"/>
    <xf numFmtId="166" fontId="10" fillId="0" borderId="2" xfId="3" applyNumberFormat="1" applyFont="1" applyBorder="1" applyAlignment="1"/>
    <xf numFmtId="0" fontId="5" fillId="2" borderId="3" xfId="1" applyFont="1" applyFill="1" applyBorder="1" applyAlignment="1">
      <alignment horizontal="center"/>
    </xf>
    <xf numFmtId="164" fontId="13" fillId="0" borderId="0" xfId="1" applyNumberFormat="1" applyFont="1"/>
    <xf numFmtId="164" fontId="14" fillId="0" borderId="2" xfId="1" applyNumberFormat="1" applyFont="1" applyBorder="1"/>
    <xf numFmtId="0" fontId="14" fillId="0" borderId="0" xfId="1" applyFont="1"/>
    <xf numFmtId="0" fontId="15" fillId="0" borderId="0" xfId="1" applyFont="1" applyAlignment="1"/>
    <xf numFmtId="0" fontId="10" fillId="2" borderId="4" xfId="2" applyFont="1" applyFill="1" applyBorder="1" applyAlignment="1">
      <alignment horizontal="left"/>
    </xf>
    <xf numFmtId="164" fontId="10" fillId="2" borderId="4" xfId="2" applyNumberFormat="1" applyFont="1" applyFill="1" applyBorder="1"/>
    <xf numFmtId="166" fontId="10" fillId="2" borderId="4" xfId="3" applyNumberFormat="1" applyFont="1" applyFill="1" applyBorder="1"/>
    <xf numFmtId="0" fontId="5" fillId="2" borderId="2" xfId="1" applyFont="1" applyFill="1" applyBorder="1" applyAlignment="1">
      <alignment horizontal="left"/>
    </xf>
    <xf numFmtId="164" fontId="5" fillId="2" borderId="2" xfId="1" applyNumberFormat="1" applyFont="1" applyFill="1" applyBorder="1"/>
    <xf numFmtId="0" fontId="5" fillId="2" borderId="1" xfId="1" applyFont="1" applyFill="1" applyBorder="1"/>
    <xf numFmtId="164" fontId="5" fillId="2" borderId="1" xfId="1" applyNumberFormat="1" applyFont="1" applyFill="1" applyBorder="1"/>
    <xf numFmtId="0" fontId="16" fillId="3" borderId="0" xfId="1" applyFont="1" applyFill="1" applyBorder="1"/>
    <xf numFmtId="0" fontId="17" fillId="3" borderId="0" xfId="1" applyFont="1" applyFill="1" applyBorder="1" applyAlignment="1">
      <alignment horizontal="center" vertical="center"/>
    </xf>
    <xf numFmtId="0" fontId="17" fillId="3" borderId="0" xfId="2" applyFont="1" applyFill="1" applyBorder="1" applyAlignment="1">
      <alignment horizontal="center"/>
    </xf>
    <xf numFmtId="0" fontId="18" fillId="0" borderId="1" xfId="1" applyFont="1" applyBorder="1"/>
    <xf numFmtId="0" fontId="19" fillId="0" borderId="1" xfId="1" applyFont="1" applyBorder="1"/>
    <xf numFmtId="0" fontId="14" fillId="3" borderId="0" xfId="1" applyFont="1" applyFill="1" applyBorder="1"/>
    <xf numFmtId="0" fontId="19" fillId="4" borderId="1" xfId="1" applyFont="1" applyFill="1" applyBorder="1"/>
    <xf numFmtId="0" fontId="20" fillId="3" borderId="0" xfId="1" applyFont="1" applyFill="1" applyBorder="1"/>
    <xf numFmtId="17" fontId="14" fillId="3" borderId="0" xfId="1" applyNumberFormat="1" applyFont="1" applyFill="1" applyBorder="1"/>
  </cellXfs>
  <cellStyles count="4">
    <cellStyle name="Normalny" xfId="0" builtinId="0"/>
    <cellStyle name="Normalny 2" xfId="1"/>
    <cellStyle name="Normalny 3" xfId="2"/>
    <cellStyle name="Procentowy" xfId="3" builtinId="5"/>
  </cellStyles>
  <dxfs count="4"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'Dashboard Finished'!$B$16:$B$21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'Dashboard Finished'!$D$16:$D$21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110</c:v>
                </c:pt>
                <c:pt idx="2">
                  <c:v>55</c:v>
                </c:pt>
                <c:pt idx="3">
                  <c:v>208</c:v>
                </c:pt>
                <c:pt idx="4">
                  <c:v>405</c:v>
                </c:pt>
                <c:pt idx="5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1"/>
        <c:ser>
          <c:idx val="0"/>
          <c:order val="0"/>
          <c:tx>
            <c:v>Forecast</c:v>
          </c:tx>
          <c:invertIfNegative val="0"/>
          <c:cat>
            <c:strRef>
              <c:f>'Dashboard Finished'!$B$7:$B$9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'Dashboard Finished'!$C$7:$C$9</c:f>
              <c:numCache>
                <c:formatCode>#,##0_);\(#,##0\);\-\-_)</c:formatCode>
                <c:ptCount val="3"/>
                <c:pt idx="0">
                  <c:v>2200</c:v>
                </c:pt>
                <c:pt idx="1">
                  <c:v>500</c:v>
                </c:pt>
                <c:pt idx="2">
                  <c:v>169</c:v>
                </c:pt>
              </c:numCache>
            </c:numRef>
          </c:val>
        </c:ser>
        <c:ser>
          <c:idx val="1"/>
          <c:order val="1"/>
          <c:tx>
            <c:v>Actual</c:v>
          </c:tx>
          <c:invertIfNegative val="0"/>
          <c:cat>
            <c:strRef>
              <c:f>'Dashboard Finished'!$B$7:$B$9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'Dashboard Finished'!$D$7:$D$9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598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868736"/>
        <c:axId val="426870656"/>
      </c:barChart>
      <c:catAx>
        <c:axId val="4268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6870656"/>
        <c:crosses val="autoZero"/>
        <c:auto val="1"/>
        <c:lblAlgn val="ctr"/>
        <c:lblOffset val="100"/>
        <c:noMultiLvlLbl val="1"/>
      </c:catAx>
      <c:valAx>
        <c:axId val="426870656"/>
        <c:scaling>
          <c:orientation val="minMax"/>
          <c:max val="3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numFmt formatCode="#,##0_);\(#,##0\);\-\-_)" sourceLinked="1"/>
        <c:majorTickMark val="none"/>
        <c:minorTickMark val="none"/>
        <c:tickLblPos val="nextTo"/>
        <c:crossAx val="426868736"/>
        <c:crosses val="autoZero"/>
        <c:crossBetween val="between"/>
        <c:majorUnit val="700"/>
      </c:valAx>
      <c:spPr>
        <a:ln>
          <a:noFill/>
        </a:ln>
      </c:spPr>
    </c:plotArea>
    <c:legend>
      <c:legendPos val="t"/>
      <c:layout/>
      <c:overlay val="0"/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'Dashboard Finished'!$B$16:$B$21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'Dashboard Finished'!$C$16:$C$21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112</c:v>
                </c:pt>
                <c:pt idx="2">
                  <c:v>55</c:v>
                </c:pt>
                <c:pt idx="3">
                  <c:v>550</c:v>
                </c:pt>
                <c:pt idx="4">
                  <c:v>400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</xdr:row>
      <xdr:rowOff>28575</xdr:rowOff>
    </xdr:from>
    <xdr:to>
      <xdr:col>11</xdr:col>
      <xdr:colOff>400050</xdr:colOff>
      <xdr:row>25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5</xdr:row>
      <xdr:rowOff>19050</xdr:rowOff>
    </xdr:from>
    <xdr:ext cx="6696075" cy="187642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862D3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381000</xdr:colOff>
      <xdr:row>14</xdr:row>
      <xdr:rowOff>57150</xdr:rowOff>
    </xdr:from>
    <xdr:to>
      <xdr:col>17</xdr:col>
      <xdr:colOff>152400</xdr:colOff>
      <xdr:row>25</xdr:row>
      <xdr:rowOff>123825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Wykusz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J8" sqref="J8"/>
    </sheetView>
  </sheetViews>
  <sheetFormatPr defaultRowHeight="15" x14ac:dyDescent="0.25"/>
  <cols>
    <col min="2" max="2" width="44.85546875" customWidth="1"/>
    <col min="6" max="6" width="10.85546875" customWidth="1"/>
    <col min="8" max="8" width="10.85546875" customWidth="1"/>
  </cols>
  <sheetData>
    <row r="2" spans="2:14" ht="21" x14ac:dyDescent="0.35">
      <c r="B2" s="63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2:14" ht="15.75" x14ac:dyDescent="0.25">
      <c r="B3" s="64" t="s">
        <v>1</v>
      </c>
      <c r="C3" s="65" t="s">
        <v>2</v>
      </c>
      <c r="D3" s="65" t="s">
        <v>3</v>
      </c>
      <c r="E3" s="65" t="s">
        <v>4</v>
      </c>
      <c r="F3" s="65" t="s">
        <v>5</v>
      </c>
      <c r="G3" s="65" t="s">
        <v>6</v>
      </c>
      <c r="H3" s="65" t="s">
        <v>7</v>
      </c>
      <c r="I3" s="65" t="s">
        <v>8</v>
      </c>
      <c r="J3" s="65" t="s">
        <v>9</v>
      </c>
      <c r="K3" s="65" t="s">
        <v>10</v>
      </c>
      <c r="L3" s="65" t="s">
        <v>11</v>
      </c>
      <c r="M3" s="65" t="s">
        <v>12</v>
      </c>
      <c r="N3" s="65" t="s">
        <v>13</v>
      </c>
    </row>
    <row r="4" spans="2:14" ht="15.75" x14ac:dyDescent="0.25">
      <c r="B4" s="6" t="s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5.75" x14ac:dyDescent="0.25">
      <c r="B5" s="4" t="s">
        <v>15</v>
      </c>
      <c r="C5" s="46">
        <v>2200</v>
      </c>
      <c r="D5" s="46">
        <v>2200</v>
      </c>
      <c r="E5" s="46">
        <v>2200</v>
      </c>
      <c r="F5" s="46">
        <v>3000</v>
      </c>
      <c r="G5" s="46">
        <v>3000</v>
      </c>
      <c r="H5" s="46">
        <v>3000</v>
      </c>
      <c r="I5" s="46">
        <v>3000</v>
      </c>
      <c r="J5" s="46">
        <v>3000</v>
      </c>
      <c r="K5" s="46">
        <v>3000</v>
      </c>
      <c r="L5" s="46">
        <v>3000</v>
      </c>
      <c r="M5" s="46">
        <v>3000</v>
      </c>
      <c r="N5" s="46">
        <v>3000</v>
      </c>
    </row>
    <row r="6" spans="2:14" ht="15.75" x14ac:dyDescent="0.25">
      <c r="B6" s="4" t="s">
        <v>16</v>
      </c>
      <c r="C6" s="46">
        <v>500</v>
      </c>
      <c r="D6" s="46">
        <v>550</v>
      </c>
      <c r="E6" s="46">
        <v>500</v>
      </c>
      <c r="F6" s="46">
        <v>500</v>
      </c>
      <c r="G6" s="46">
        <v>500</v>
      </c>
      <c r="H6" s="46">
        <v>500</v>
      </c>
      <c r="I6" s="46">
        <v>500</v>
      </c>
      <c r="J6" s="46">
        <v>500</v>
      </c>
      <c r="K6" s="46">
        <v>500</v>
      </c>
      <c r="L6" s="46">
        <v>500</v>
      </c>
      <c r="M6" s="46">
        <v>500</v>
      </c>
      <c r="N6" s="46">
        <v>500</v>
      </c>
    </row>
    <row r="7" spans="2:14" ht="15.75" x14ac:dyDescent="0.25">
      <c r="B7" s="4" t="s">
        <v>17</v>
      </c>
      <c r="C7" s="46">
        <v>100</v>
      </c>
      <c r="D7" s="46">
        <v>130</v>
      </c>
      <c r="E7" s="46">
        <v>169</v>
      </c>
      <c r="F7" s="46">
        <v>219.70000000000002</v>
      </c>
      <c r="G7" s="46">
        <v>285.61</v>
      </c>
      <c r="H7" s="46">
        <v>371.29300000000001</v>
      </c>
      <c r="I7" s="46">
        <v>482.68090000000001</v>
      </c>
      <c r="J7" s="46">
        <v>627.48517000000004</v>
      </c>
      <c r="K7" s="46">
        <v>815.73072100000013</v>
      </c>
      <c r="L7" s="46">
        <v>1060.4499373000001</v>
      </c>
      <c r="M7" s="46">
        <v>1378.5849184900003</v>
      </c>
      <c r="N7" s="46">
        <v>1792.1603940370005</v>
      </c>
    </row>
    <row r="8" spans="2:14" ht="15.75" x14ac:dyDescent="0.25">
      <c r="B8" s="7" t="s">
        <v>18</v>
      </c>
      <c r="C8" s="47">
        <f>SUM(C5:C7)</f>
        <v>2800</v>
      </c>
      <c r="D8" s="47">
        <f t="shared" ref="D8:N8" si="0">SUM(D5:D7)</f>
        <v>2880</v>
      </c>
      <c r="E8" s="47">
        <f t="shared" si="0"/>
        <v>2869</v>
      </c>
      <c r="F8" s="47">
        <f t="shared" si="0"/>
        <v>3719.7</v>
      </c>
      <c r="G8" s="47">
        <f t="shared" si="0"/>
        <v>3785.61</v>
      </c>
      <c r="H8" s="47">
        <f t="shared" si="0"/>
        <v>3871.2930000000001</v>
      </c>
      <c r="I8" s="47">
        <f t="shared" si="0"/>
        <v>3982.6808999999998</v>
      </c>
      <c r="J8" s="47">
        <f t="shared" si="0"/>
        <v>4127.4851699999999</v>
      </c>
      <c r="K8" s="47">
        <f t="shared" si="0"/>
        <v>4315.7307209999999</v>
      </c>
      <c r="L8" s="47">
        <f t="shared" si="0"/>
        <v>4560.4499372999999</v>
      </c>
      <c r="M8" s="47">
        <f t="shared" si="0"/>
        <v>4878.5849184899998</v>
      </c>
      <c r="N8" s="47">
        <f t="shared" si="0"/>
        <v>5292.1603940370005</v>
      </c>
    </row>
    <row r="9" spans="2:14" ht="15.75" x14ac:dyDescent="0.25">
      <c r="B9" s="5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2:14" ht="15.75" x14ac:dyDescent="0.25">
      <c r="B10" s="6" t="s">
        <v>19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2:14" ht="15.75" x14ac:dyDescent="0.25">
      <c r="B11" s="4" t="s">
        <v>20</v>
      </c>
      <c r="C11" s="46">
        <v>1120</v>
      </c>
      <c r="D11" s="46">
        <v>1120</v>
      </c>
      <c r="E11" s="46">
        <v>1120</v>
      </c>
      <c r="F11" s="46">
        <v>1120</v>
      </c>
      <c r="G11" s="46">
        <v>1120</v>
      </c>
      <c r="H11" s="46">
        <v>1120</v>
      </c>
      <c r="I11" s="46">
        <v>1120</v>
      </c>
      <c r="J11" s="46">
        <v>1120</v>
      </c>
      <c r="K11" s="46">
        <v>1120</v>
      </c>
      <c r="L11" s="46">
        <v>1120</v>
      </c>
      <c r="M11" s="46">
        <v>1120</v>
      </c>
      <c r="N11" s="46">
        <v>1120</v>
      </c>
    </row>
    <row r="12" spans="2:14" ht="15.75" x14ac:dyDescent="0.25">
      <c r="B12" s="4" t="s">
        <v>21</v>
      </c>
      <c r="C12" s="46">
        <v>112</v>
      </c>
      <c r="D12" s="46">
        <v>112</v>
      </c>
      <c r="E12" s="46">
        <v>112</v>
      </c>
      <c r="F12" s="46">
        <v>112</v>
      </c>
      <c r="G12" s="46">
        <v>112</v>
      </c>
      <c r="H12" s="46">
        <v>112</v>
      </c>
      <c r="I12" s="46">
        <v>112</v>
      </c>
      <c r="J12" s="46">
        <v>112</v>
      </c>
      <c r="K12" s="46">
        <v>112</v>
      </c>
      <c r="L12" s="46">
        <v>112</v>
      </c>
      <c r="M12" s="46">
        <v>112</v>
      </c>
      <c r="N12" s="46">
        <v>112</v>
      </c>
    </row>
    <row r="13" spans="2:14" ht="15.75" x14ac:dyDescent="0.25">
      <c r="B13" s="4" t="s">
        <v>22</v>
      </c>
      <c r="C13" s="46">
        <v>55</v>
      </c>
      <c r="D13" s="46">
        <v>55</v>
      </c>
      <c r="E13" s="46">
        <v>55</v>
      </c>
      <c r="F13" s="46">
        <v>55</v>
      </c>
      <c r="G13" s="46">
        <v>55</v>
      </c>
      <c r="H13" s="46">
        <v>55</v>
      </c>
      <c r="I13" s="46">
        <v>55</v>
      </c>
      <c r="J13" s="46">
        <v>55</v>
      </c>
      <c r="K13" s="46">
        <v>55</v>
      </c>
      <c r="L13" s="46">
        <v>55</v>
      </c>
      <c r="M13" s="46">
        <v>55</v>
      </c>
      <c r="N13" s="46">
        <v>55</v>
      </c>
    </row>
    <row r="14" spans="2:14" ht="15.75" x14ac:dyDescent="0.25">
      <c r="B14" s="4" t="s">
        <v>23</v>
      </c>
      <c r="C14" s="46">
        <v>550</v>
      </c>
      <c r="D14" s="46">
        <v>550</v>
      </c>
      <c r="E14" s="46">
        <v>550</v>
      </c>
      <c r="F14" s="46">
        <v>550</v>
      </c>
      <c r="G14" s="46">
        <v>550</v>
      </c>
      <c r="H14" s="46">
        <v>550</v>
      </c>
      <c r="I14" s="46">
        <v>550</v>
      </c>
      <c r="J14" s="46">
        <v>550</v>
      </c>
      <c r="K14" s="46">
        <v>550</v>
      </c>
      <c r="L14" s="46">
        <v>550</v>
      </c>
      <c r="M14" s="46">
        <v>550</v>
      </c>
      <c r="N14" s="46">
        <v>550</v>
      </c>
    </row>
    <row r="15" spans="2:14" ht="15.75" x14ac:dyDescent="0.25">
      <c r="B15" s="4" t="s">
        <v>24</v>
      </c>
      <c r="C15" s="46">
        <v>400</v>
      </c>
      <c r="D15" s="46">
        <v>400</v>
      </c>
      <c r="E15" s="46">
        <v>400</v>
      </c>
      <c r="F15" s="46">
        <v>400</v>
      </c>
      <c r="G15" s="46">
        <v>400</v>
      </c>
      <c r="H15" s="46">
        <v>400</v>
      </c>
      <c r="I15" s="46">
        <v>400</v>
      </c>
      <c r="J15" s="46">
        <v>400</v>
      </c>
      <c r="K15" s="46">
        <v>400</v>
      </c>
      <c r="L15" s="46">
        <v>400</v>
      </c>
      <c r="M15" s="46">
        <v>400</v>
      </c>
      <c r="N15" s="46">
        <v>400</v>
      </c>
    </row>
    <row r="16" spans="2:14" ht="15.75" x14ac:dyDescent="0.25">
      <c r="B16" s="4" t="s">
        <v>25</v>
      </c>
      <c r="C16" s="46">
        <v>100</v>
      </c>
      <c r="D16" s="46">
        <v>100</v>
      </c>
      <c r="E16" s="46">
        <v>100</v>
      </c>
      <c r="F16" s="46">
        <v>100</v>
      </c>
      <c r="G16" s="46">
        <v>100</v>
      </c>
      <c r="H16" s="46">
        <v>100</v>
      </c>
      <c r="I16" s="46">
        <v>100</v>
      </c>
      <c r="J16" s="46">
        <v>100</v>
      </c>
      <c r="K16" s="46">
        <v>100</v>
      </c>
      <c r="L16" s="46">
        <v>100</v>
      </c>
      <c r="M16" s="46">
        <v>100</v>
      </c>
      <c r="N16" s="46">
        <v>100</v>
      </c>
    </row>
    <row r="17" spans="2:14" ht="15.75" x14ac:dyDescent="0.25">
      <c r="B17" s="7" t="s">
        <v>26</v>
      </c>
      <c r="C17" s="8">
        <f>SUM(C11:C16)</f>
        <v>2337</v>
      </c>
      <c r="D17" s="8">
        <f t="shared" ref="D17:N17" si="1">SUM(D11:D16)</f>
        <v>2337</v>
      </c>
      <c r="E17" s="8">
        <f t="shared" si="1"/>
        <v>2337</v>
      </c>
      <c r="F17" s="8">
        <f t="shared" si="1"/>
        <v>2337</v>
      </c>
      <c r="G17" s="8">
        <f t="shared" si="1"/>
        <v>2337</v>
      </c>
      <c r="H17" s="8">
        <f t="shared" si="1"/>
        <v>2337</v>
      </c>
      <c r="I17" s="8">
        <f t="shared" si="1"/>
        <v>2337</v>
      </c>
      <c r="J17" s="8">
        <f t="shared" si="1"/>
        <v>2337</v>
      </c>
      <c r="K17" s="8">
        <f t="shared" si="1"/>
        <v>2337</v>
      </c>
      <c r="L17" s="8">
        <f t="shared" si="1"/>
        <v>2337</v>
      </c>
      <c r="M17" s="8">
        <f t="shared" si="1"/>
        <v>2337</v>
      </c>
      <c r="N17" s="8">
        <f t="shared" si="1"/>
        <v>2337</v>
      </c>
    </row>
    <row r="18" spans="2:14" ht="15.7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ht="15.75" x14ac:dyDescent="0.25">
      <c r="B19" s="53" t="s">
        <v>27</v>
      </c>
      <c r="C19" s="54">
        <f>C8-C17</f>
        <v>463</v>
      </c>
      <c r="D19" s="54">
        <v>543</v>
      </c>
      <c r="E19" s="54">
        <v>532</v>
      </c>
      <c r="F19" s="54">
        <v>1382.6999999999998</v>
      </c>
      <c r="G19" s="54">
        <v>1448.6100000000001</v>
      </c>
      <c r="H19" s="54">
        <v>1534.2930000000001</v>
      </c>
      <c r="I19" s="54">
        <v>1645.6808999999998</v>
      </c>
      <c r="J19" s="54">
        <v>1790.4851699999999</v>
      </c>
      <c r="K19" s="54">
        <v>1978.7307209999999</v>
      </c>
      <c r="L19" s="54">
        <v>2223.4499372999999</v>
      </c>
      <c r="M19" s="54">
        <v>2541.5849184899998</v>
      </c>
      <c r="N19" s="54">
        <v>2955.1603940370005</v>
      </c>
    </row>
    <row r="20" spans="2:14" ht="15.75" x14ac:dyDescent="0.25">
      <c r="B20" s="55" t="s">
        <v>28</v>
      </c>
      <c r="C20" s="56">
        <v>463</v>
      </c>
      <c r="D20" s="56">
        <f>C19+D19</f>
        <v>1006</v>
      </c>
      <c r="E20" s="56">
        <f>C19+D19+E19</f>
        <v>1538</v>
      </c>
      <c r="F20" s="56">
        <f>C19+D19+E19+F19</f>
        <v>2920.7</v>
      </c>
      <c r="G20" s="56">
        <f>C19+D19+E19+F19+G19</f>
        <v>4369.3099999999995</v>
      </c>
      <c r="H20" s="56">
        <f>C19+D19+E19+F19+G19+H19</f>
        <v>5903.6029999999992</v>
      </c>
      <c r="I20" s="56">
        <f>C19+D19+E19+F19+G19+H19+I19</f>
        <v>7549.2838999999985</v>
      </c>
      <c r="J20" s="56">
        <f>C19+D19+E19+F19+G19+H19+I19+J19</f>
        <v>9339.7690699999985</v>
      </c>
      <c r="K20" s="56">
        <f>C19+D19+E19+F19+G19+H19+I19+J19+K19</f>
        <v>11318.499790999998</v>
      </c>
      <c r="L20" s="56">
        <f>C19+D19+E19+F19+G19+H19+I19+J19+K19+L19</f>
        <v>13541.949728299998</v>
      </c>
      <c r="M20" s="56">
        <f>C19+D19+E19+F19+G19+H19+I19+J19+K19+L19+M19</f>
        <v>16083.534646789998</v>
      </c>
      <c r="N20" s="56">
        <f>C19+D19+E19+F19+G19+H19+I19+J19+K19+L19+M19+N19</f>
        <v>19038.695040826999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2"/>
  <sheetViews>
    <sheetView topLeftCell="A13" workbookViewId="0">
      <selection activeCell="C56" sqref="C56"/>
    </sheetView>
  </sheetViews>
  <sheetFormatPr defaultRowHeight="15" x14ac:dyDescent="0.25"/>
  <cols>
    <col min="2" max="2" width="9.7109375" customWidth="1"/>
    <col min="3" max="3" width="9" customWidth="1"/>
    <col min="4" max="4" width="11.7109375" customWidth="1"/>
    <col min="5" max="5" width="38.5703125" customWidth="1"/>
    <col min="8" max="8" width="11.7109375" bestFit="1" customWidth="1"/>
  </cols>
  <sheetData>
    <row r="2" spans="2:8" ht="15.75" x14ac:dyDescent="0.25">
      <c r="B2" s="9"/>
      <c r="C2" s="9"/>
      <c r="D2" s="9"/>
      <c r="E2" s="9"/>
      <c r="F2" s="9"/>
      <c r="G2" s="9"/>
      <c r="H2" s="9"/>
    </row>
    <row r="3" spans="2:8" ht="21" x14ac:dyDescent="0.35">
      <c r="B3" s="61" t="s">
        <v>29</v>
      </c>
      <c r="C3" s="61"/>
      <c r="D3" s="61"/>
      <c r="E3" s="61"/>
      <c r="F3" s="10"/>
      <c r="G3" s="10"/>
      <c r="H3" s="10"/>
    </row>
    <row r="4" spans="2:8" ht="15.75" x14ac:dyDescent="0.25">
      <c r="B4" s="9"/>
      <c r="C4" s="9"/>
      <c r="D4" s="9"/>
      <c r="E4" s="9"/>
      <c r="F4" s="9"/>
      <c r="G4" s="9"/>
      <c r="H4" s="9"/>
    </row>
    <row r="5" spans="2:8" ht="15.75" x14ac:dyDescent="0.25">
      <c r="B5" s="62" t="s">
        <v>30</v>
      </c>
      <c r="C5" s="62" t="s">
        <v>31</v>
      </c>
      <c r="D5" s="62" t="s">
        <v>32</v>
      </c>
      <c r="E5" s="62" t="s">
        <v>33</v>
      </c>
      <c r="F5" s="62" t="s">
        <v>34</v>
      </c>
      <c r="G5" s="9"/>
      <c r="H5" s="62" t="s">
        <v>35</v>
      </c>
    </row>
    <row r="6" spans="2:8" ht="15.75" x14ac:dyDescent="0.25">
      <c r="B6" s="14">
        <v>44562</v>
      </c>
      <c r="C6" s="12" t="s">
        <v>2</v>
      </c>
      <c r="D6" s="12" t="s">
        <v>20</v>
      </c>
      <c r="E6" s="12" t="s">
        <v>36</v>
      </c>
      <c r="F6" s="46">
        <v>1120</v>
      </c>
      <c r="G6" s="9"/>
      <c r="H6" s="11" t="s">
        <v>15</v>
      </c>
    </row>
    <row r="7" spans="2:8" ht="15.75" x14ac:dyDescent="0.25">
      <c r="B7" s="14">
        <v>44562</v>
      </c>
      <c r="C7" s="12" t="s">
        <v>2</v>
      </c>
      <c r="D7" s="12" t="s">
        <v>21</v>
      </c>
      <c r="E7" s="12" t="s">
        <v>37</v>
      </c>
      <c r="F7" s="46">
        <v>140</v>
      </c>
      <c r="G7" s="9"/>
      <c r="H7" s="11" t="s">
        <v>16</v>
      </c>
    </row>
    <row r="8" spans="2:8" ht="15.75" x14ac:dyDescent="0.25">
      <c r="B8" s="14">
        <v>44562</v>
      </c>
      <c r="C8" s="12" t="s">
        <v>2</v>
      </c>
      <c r="D8" s="12" t="s">
        <v>22</v>
      </c>
      <c r="E8" s="12" t="s">
        <v>38</v>
      </c>
      <c r="F8" s="46">
        <v>55</v>
      </c>
      <c r="G8" s="9"/>
      <c r="H8" s="11" t="s">
        <v>17</v>
      </c>
    </row>
    <row r="9" spans="2:8" ht="15.75" x14ac:dyDescent="0.25">
      <c r="B9" s="14">
        <v>44569</v>
      </c>
      <c r="C9" s="12" t="s">
        <v>2</v>
      </c>
      <c r="D9" s="12" t="s">
        <v>23</v>
      </c>
      <c r="E9" s="12" t="s">
        <v>39</v>
      </c>
      <c r="F9" s="46">
        <v>449</v>
      </c>
      <c r="G9" s="9"/>
      <c r="H9" s="11" t="s">
        <v>20</v>
      </c>
    </row>
    <row r="10" spans="2:8" ht="15.75" x14ac:dyDescent="0.25">
      <c r="B10" s="14">
        <v>44572</v>
      </c>
      <c r="C10" s="12" t="s">
        <v>2</v>
      </c>
      <c r="D10" s="12" t="s">
        <v>24</v>
      </c>
      <c r="E10" s="12" t="s">
        <v>40</v>
      </c>
      <c r="F10" s="46">
        <v>245</v>
      </c>
      <c r="G10" s="9"/>
      <c r="H10" s="11" t="s">
        <v>21</v>
      </c>
    </row>
    <row r="11" spans="2:8" ht="15.75" x14ac:dyDescent="0.25">
      <c r="B11" s="14">
        <v>44573</v>
      </c>
      <c r="C11" s="12" t="s">
        <v>2</v>
      </c>
      <c r="D11" s="12" t="s">
        <v>24</v>
      </c>
      <c r="E11" s="12" t="s">
        <v>41</v>
      </c>
      <c r="F11" s="46">
        <v>168</v>
      </c>
      <c r="G11" s="9"/>
      <c r="H11" s="11" t="s">
        <v>22</v>
      </c>
    </row>
    <row r="12" spans="2:8" ht="15.75" x14ac:dyDescent="0.25">
      <c r="B12" s="14">
        <v>44573</v>
      </c>
      <c r="C12" s="12" t="s">
        <v>2</v>
      </c>
      <c r="D12" s="12" t="s">
        <v>24</v>
      </c>
      <c r="E12" s="12" t="s">
        <v>42</v>
      </c>
      <c r="F12" s="46">
        <v>149</v>
      </c>
      <c r="G12" s="9"/>
      <c r="H12" s="11" t="s">
        <v>23</v>
      </c>
    </row>
    <row r="13" spans="2:8" ht="15.75" x14ac:dyDescent="0.25">
      <c r="B13" s="14">
        <v>44575</v>
      </c>
      <c r="C13" s="12" t="s">
        <v>2</v>
      </c>
      <c r="D13" s="12" t="s">
        <v>25</v>
      </c>
      <c r="E13" s="12" t="s">
        <v>43</v>
      </c>
      <c r="F13" s="46">
        <v>249</v>
      </c>
      <c r="G13" s="9"/>
      <c r="H13" s="11" t="s">
        <v>24</v>
      </c>
    </row>
    <row r="14" spans="2:8" ht="15.75" x14ac:dyDescent="0.25">
      <c r="B14" s="14">
        <v>44592</v>
      </c>
      <c r="C14" s="12" t="s">
        <v>2</v>
      </c>
      <c r="D14" s="12" t="s">
        <v>16</v>
      </c>
      <c r="E14" s="12" t="s">
        <v>44</v>
      </c>
      <c r="F14" s="46">
        <v>458</v>
      </c>
      <c r="G14" s="9"/>
      <c r="H14" s="11" t="s">
        <v>25</v>
      </c>
    </row>
    <row r="15" spans="2:8" ht="15.75" x14ac:dyDescent="0.25">
      <c r="B15" s="14">
        <v>44592</v>
      </c>
      <c r="C15" s="12" t="s">
        <v>2</v>
      </c>
      <c r="D15" s="12" t="s">
        <v>15</v>
      </c>
      <c r="E15" s="12" t="s">
        <v>45</v>
      </c>
      <c r="F15" s="46">
        <v>3000</v>
      </c>
      <c r="G15" s="9"/>
      <c r="H15" s="9"/>
    </row>
    <row r="16" spans="2:8" ht="15.75" x14ac:dyDescent="0.25">
      <c r="B16" s="14">
        <v>44592</v>
      </c>
      <c r="C16" s="12" t="s">
        <v>2</v>
      </c>
      <c r="D16" s="12" t="s">
        <v>17</v>
      </c>
      <c r="E16" s="12" t="s">
        <v>46</v>
      </c>
      <c r="F16" s="46">
        <v>184</v>
      </c>
      <c r="G16" s="9"/>
      <c r="H16" s="9"/>
    </row>
    <row r="17" spans="2:8" ht="15.75" x14ac:dyDescent="0.25">
      <c r="B17" s="14">
        <v>44593</v>
      </c>
      <c r="C17" s="12" t="s">
        <v>3</v>
      </c>
      <c r="D17" s="12" t="s">
        <v>20</v>
      </c>
      <c r="E17" s="12" t="s">
        <v>36</v>
      </c>
      <c r="F17" s="46">
        <v>1120</v>
      </c>
      <c r="G17" s="9"/>
      <c r="H17" s="9"/>
    </row>
    <row r="18" spans="2:8" ht="15.75" x14ac:dyDescent="0.25">
      <c r="B18" s="14">
        <v>44593</v>
      </c>
      <c r="C18" s="12" t="s">
        <v>3</v>
      </c>
      <c r="D18" s="12" t="s">
        <v>21</v>
      </c>
      <c r="E18" s="12" t="s">
        <v>47</v>
      </c>
      <c r="F18" s="46">
        <v>105</v>
      </c>
    </row>
    <row r="19" spans="2:8" ht="15.75" x14ac:dyDescent="0.25">
      <c r="B19" s="14">
        <v>44593</v>
      </c>
      <c r="C19" s="12" t="s">
        <v>3</v>
      </c>
      <c r="D19" s="12" t="s">
        <v>22</v>
      </c>
      <c r="E19" s="12" t="s">
        <v>38</v>
      </c>
      <c r="F19" s="46">
        <v>55</v>
      </c>
    </row>
    <row r="20" spans="2:8" ht="15.75" x14ac:dyDescent="0.25">
      <c r="B20" s="14">
        <v>44600</v>
      </c>
      <c r="C20" s="12" t="s">
        <v>3</v>
      </c>
      <c r="D20" s="12" t="s">
        <v>23</v>
      </c>
      <c r="E20" s="12" t="s">
        <v>39</v>
      </c>
      <c r="F20" s="46">
        <v>305</v>
      </c>
    </row>
    <row r="21" spans="2:8" ht="15.75" x14ac:dyDescent="0.25">
      <c r="B21" s="14">
        <v>44603</v>
      </c>
      <c r="C21" s="12" t="s">
        <v>3</v>
      </c>
      <c r="D21" s="12" t="s">
        <v>24</v>
      </c>
      <c r="E21" s="12" t="s">
        <v>48</v>
      </c>
      <c r="F21" s="46">
        <v>28</v>
      </c>
    </row>
    <row r="22" spans="2:8" ht="15.75" x14ac:dyDescent="0.25">
      <c r="B22" s="14">
        <v>44604</v>
      </c>
      <c r="C22" s="12" t="s">
        <v>3</v>
      </c>
      <c r="D22" s="12" t="s">
        <v>24</v>
      </c>
      <c r="E22" s="12" t="s">
        <v>49</v>
      </c>
      <c r="F22" s="46">
        <v>99</v>
      </c>
    </row>
    <row r="23" spans="2:8" ht="15.75" x14ac:dyDescent="0.25">
      <c r="B23" s="14">
        <v>44604</v>
      </c>
      <c r="C23" s="12" t="s">
        <v>3</v>
      </c>
      <c r="D23" s="12" t="s">
        <v>24</v>
      </c>
      <c r="E23" s="12" t="s">
        <v>50</v>
      </c>
      <c r="F23" s="46">
        <v>67</v>
      </c>
    </row>
    <row r="24" spans="2:8" ht="15.75" x14ac:dyDescent="0.25">
      <c r="B24" s="14">
        <v>44606</v>
      </c>
      <c r="C24" s="12" t="s">
        <v>3</v>
      </c>
      <c r="D24" s="12" t="s">
        <v>25</v>
      </c>
      <c r="E24" s="12" t="s">
        <v>51</v>
      </c>
      <c r="F24" s="46">
        <v>18</v>
      </c>
    </row>
    <row r="25" spans="2:8" ht="15.75" x14ac:dyDescent="0.25">
      <c r="B25" s="14">
        <v>44620</v>
      </c>
      <c r="C25" s="12" t="s">
        <v>3</v>
      </c>
      <c r="D25" s="12" t="s">
        <v>16</v>
      </c>
      <c r="E25" s="12" t="s">
        <v>44</v>
      </c>
      <c r="F25" s="46">
        <v>305</v>
      </c>
    </row>
    <row r="26" spans="2:8" ht="15.75" x14ac:dyDescent="0.25">
      <c r="B26" s="14">
        <v>44620</v>
      </c>
      <c r="C26" s="12" t="s">
        <v>3</v>
      </c>
      <c r="D26" s="12" t="s">
        <v>15</v>
      </c>
      <c r="E26" s="12" t="s">
        <v>45</v>
      </c>
      <c r="F26" s="46">
        <v>3000</v>
      </c>
    </row>
    <row r="27" spans="2:8" ht="15.75" x14ac:dyDescent="0.25">
      <c r="B27" s="14">
        <v>44620</v>
      </c>
      <c r="C27" s="12" t="s">
        <v>3</v>
      </c>
      <c r="D27" s="12" t="s">
        <v>17</v>
      </c>
      <c r="E27" s="12" t="s">
        <v>46</v>
      </c>
      <c r="F27" s="46">
        <v>228</v>
      </c>
    </row>
    <row r="28" spans="2:8" ht="15.75" x14ac:dyDescent="0.25">
      <c r="B28" s="14">
        <v>44621</v>
      </c>
      <c r="C28" s="12" t="s">
        <v>4</v>
      </c>
      <c r="D28" s="12" t="s">
        <v>20</v>
      </c>
      <c r="E28" s="12" t="s">
        <v>36</v>
      </c>
      <c r="F28" s="46">
        <v>1120</v>
      </c>
    </row>
    <row r="29" spans="2:8" ht="15.75" x14ac:dyDescent="0.25">
      <c r="B29" s="14">
        <v>44621</v>
      </c>
      <c r="C29" s="12" t="s">
        <v>4</v>
      </c>
      <c r="D29" s="12" t="s">
        <v>21</v>
      </c>
      <c r="E29" s="12" t="s">
        <v>47</v>
      </c>
      <c r="F29" s="46">
        <v>110</v>
      </c>
    </row>
    <row r="30" spans="2:8" ht="15.75" x14ac:dyDescent="0.25">
      <c r="B30" s="14">
        <v>44621</v>
      </c>
      <c r="C30" s="12" t="s">
        <v>4</v>
      </c>
      <c r="D30" s="12" t="s">
        <v>22</v>
      </c>
      <c r="E30" s="12" t="s">
        <v>38</v>
      </c>
      <c r="F30" s="46">
        <v>55</v>
      </c>
    </row>
    <row r="31" spans="2:8" ht="15.75" x14ac:dyDescent="0.25">
      <c r="B31" s="14">
        <v>44628</v>
      </c>
      <c r="C31" s="12" t="s">
        <v>4</v>
      </c>
      <c r="D31" s="12" t="s">
        <v>23</v>
      </c>
      <c r="E31" s="12" t="s">
        <v>39</v>
      </c>
      <c r="F31" s="46">
        <v>208</v>
      </c>
    </row>
    <row r="32" spans="2:8" ht="15.75" x14ac:dyDescent="0.25">
      <c r="B32" s="14">
        <v>44631</v>
      </c>
      <c r="C32" s="12" t="s">
        <v>4</v>
      </c>
      <c r="D32" s="12" t="s">
        <v>24</v>
      </c>
      <c r="E32" s="12" t="s">
        <v>52</v>
      </c>
      <c r="F32" s="46">
        <v>188</v>
      </c>
    </row>
    <row r="33" spans="2:6" ht="15.75" x14ac:dyDescent="0.25">
      <c r="B33" s="14">
        <v>44632</v>
      </c>
      <c r="C33" s="12" t="s">
        <v>4</v>
      </c>
      <c r="D33" s="12" t="s">
        <v>24</v>
      </c>
      <c r="E33" s="12" t="s">
        <v>53</v>
      </c>
      <c r="F33" s="46">
        <v>168</v>
      </c>
    </row>
    <row r="34" spans="2:6" ht="15.75" x14ac:dyDescent="0.25">
      <c r="B34" s="14">
        <v>44632</v>
      </c>
      <c r="C34" s="12" t="s">
        <v>4</v>
      </c>
      <c r="D34" s="12" t="s">
        <v>24</v>
      </c>
      <c r="E34" s="12" t="s">
        <v>54</v>
      </c>
      <c r="F34" s="46">
        <v>49</v>
      </c>
    </row>
    <row r="35" spans="2:6" ht="15.75" x14ac:dyDescent="0.25">
      <c r="B35" s="14">
        <v>44634</v>
      </c>
      <c r="C35" s="12" t="s">
        <v>4</v>
      </c>
      <c r="D35" s="12" t="s">
        <v>25</v>
      </c>
      <c r="E35" s="12" t="s">
        <v>43</v>
      </c>
      <c r="F35" s="46">
        <v>199</v>
      </c>
    </row>
    <row r="36" spans="2:6" ht="15.75" x14ac:dyDescent="0.25">
      <c r="B36" s="14">
        <v>44648</v>
      </c>
      <c r="C36" s="12" t="s">
        <v>4</v>
      </c>
      <c r="D36" s="12" t="s">
        <v>16</v>
      </c>
      <c r="E36" s="12" t="s">
        <v>44</v>
      </c>
      <c r="F36" s="46">
        <v>598</v>
      </c>
    </row>
    <row r="37" spans="2:6" ht="15.75" x14ac:dyDescent="0.25">
      <c r="B37" s="14">
        <v>44648</v>
      </c>
      <c r="C37" s="12" t="s">
        <v>4</v>
      </c>
      <c r="D37" s="12" t="s">
        <v>15</v>
      </c>
      <c r="E37" s="12" t="s">
        <v>45</v>
      </c>
      <c r="F37" s="46">
        <v>3000</v>
      </c>
    </row>
    <row r="38" spans="2:6" ht="15.75" x14ac:dyDescent="0.25">
      <c r="B38" s="14">
        <v>44648</v>
      </c>
      <c r="C38" s="12" t="s">
        <v>4</v>
      </c>
      <c r="D38" s="12" t="s">
        <v>17</v>
      </c>
      <c r="E38" s="12" t="s">
        <v>46</v>
      </c>
      <c r="F38" s="46">
        <v>59</v>
      </c>
    </row>
    <row r="39" spans="2:6" ht="15.75" x14ac:dyDescent="0.25">
      <c r="B39" s="14">
        <v>44652</v>
      </c>
      <c r="C39" s="12" t="s">
        <v>5</v>
      </c>
      <c r="D39" s="12" t="s">
        <v>20</v>
      </c>
      <c r="E39" s="12" t="s">
        <v>36</v>
      </c>
      <c r="F39" s="46">
        <v>1120</v>
      </c>
    </row>
    <row r="40" spans="2:6" ht="15.75" x14ac:dyDescent="0.25">
      <c r="B40" s="14">
        <v>44652</v>
      </c>
      <c r="C40" s="12" t="s">
        <v>5</v>
      </c>
      <c r="D40" s="12" t="s">
        <v>21</v>
      </c>
      <c r="E40" s="12" t="s">
        <v>37</v>
      </c>
      <c r="F40" s="46">
        <v>140</v>
      </c>
    </row>
    <row r="41" spans="2:6" ht="15.75" x14ac:dyDescent="0.25">
      <c r="B41" s="14">
        <v>44652</v>
      </c>
      <c r="C41" s="12" t="s">
        <v>5</v>
      </c>
      <c r="D41" s="12" t="s">
        <v>22</v>
      </c>
      <c r="E41" s="12" t="s">
        <v>38</v>
      </c>
      <c r="F41" s="46">
        <v>55</v>
      </c>
    </row>
    <row r="42" spans="2:6" ht="15.75" x14ac:dyDescent="0.25">
      <c r="B42" s="14">
        <v>44659</v>
      </c>
      <c r="C42" s="12" t="s">
        <v>5</v>
      </c>
      <c r="D42" s="12" t="s">
        <v>23</v>
      </c>
      <c r="E42" s="12" t="s">
        <v>39</v>
      </c>
      <c r="F42" s="46">
        <v>449</v>
      </c>
    </row>
    <row r="43" spans="2:6" ht="15.75" x14ac:dyDescent="0.25">
      <c r="B43" s="14">
        <v>44662</v>
      </c>
      <c r="C43" s="12" t="s">
        <v>5</v>
      </c>
      <c r="D43" s="12" t="s">
        <v>24</v>
      </c>
      <c r="E43" s="12" t="s">
        <v>55</v>
      </c>
      <c r="F43" s="46">
        <v>245</v>
      </c>
    </row>
    <row r="44" spans="2:6" ht="15.75" x14ac:dyDescent="0.25">
      <c r="B44" s="14">
        <v>44663</v>
      </c>
      <c r="C44" s="12" t="s">
        <v>5</v>
      </c>
      <c r="D44" s="12" t="s">
        <v>24</v>
      </c>
      <c r="E44" s="12" t="s">
        <v>41</v>
      </c>
      <c r="F44" s="46">
        <v>168</v>
      </c>
    </row>
    <row r="45" spans="2:6" ht="15.75" x14ac:dyDescent="0.25">
      <c r="B45" s="14">
        <v>44663</v>
      </c>
      <c r="C45" s="12" t="s">
        <v>5</v>
      </c>
      <c r="D45" s="12" t="s">
        <v>24</v>
      </c>
      <c r="E45" s="12" t="s">
        <v>56</v>
      </c>
      <c r="F45" s="46">
        <v>49</v>
      </c>
    </row>
    <row r="46" spans="2:6" ht="15.75" x14ac:dyDescent="0.25">
      <c r="B46" s="14">
        <v>44665</v>
      </c>
      <c r="C46" s="12" t="s">
        <v>5</v>
      </c>
      <c r="D46" s="12" t="s">
        <v>25</v>
      </c>
      <c r="E46" s="12" t="s">
        <v>43</v>
      </c>
      <c r="F46" s="46">
        <v>249</v>
      </c>
    </row>
    <row r="47" spans="2:6" ht="15.75" x14ac:dyDescent="0.25">
      <c r="B47" s="14">
        <v>44679</v>
      </c>
      <c r="C47" s="12" t="s">
        <v>5</v>
      </c>
      <c r="D47" s="12" t="s">
        <v>16</v>
      </c>
      <c r="E47" s="12" t="s">
        <v>44</v>
      </c>
      <c r="F47" s="46">
        <v>669</v>
      </c>
    </row>
    <row r="48" spans="2:6" ht="15.75" x14ac:dyDescent="0.25">
      <c r="B48" s="14">
        <v>44679</v>
      </c>
      <c r="C48" s="12" t="s">
        <v>5</v>
      </c>
      <c r="D48" s="12" t="s">
        <v>15</v>
      </c>
      <c r="E48" s="12" t="s">
        <v>45</v>
      </c>
      <c r="F48" s="46">
        <v>3000</v>
      </c>
    </row>
    <row r="49" spans="2:6" ht="15.75" x14ac:dyDescent="0.25">
      <c r="B49" s="14">
        <v>44679</v>
      </c>
      <c r="C49" s="12" t="s">
        <v>5</v>
      </c>
      <c r="D49" s="12" t="s">
        <v>17</v>
      </c>
      <c r="E49" s="12" t="s">
        <v>46</v>
      </c>
      <c r="F49" s="46">
        <v>258</v>
      </c>
    </row>
    <row r="50" spans="2:6" ht="15.75" x14ac:dyDescent="0.25">
      <c r="B50" s="14">
        <v>44682</v>
      </c>
      <c r="C50" s="12" t="s">
        <v>6</v>
      </c>
      <c r="D50" s="12" t="s">
        <v>20</v>
      </c>
      <c r="E50" s="12" t="s">
        <v>36</v>
      </c>
      <c r="F50" s="46">
        <v>1120</v>
      </c>
    </row>
    <row r="51" spans="2:6" ht="15.75" x14ac:dyDescent="0.25">
      <c r="B51" s="14">
        <v>44682</v>
      </c>
      <c r="C51" s="12" t="s">
        <v>6</v>
      </c>
      <c r="D51" s="12" t="s">
        <v>21</v>
      </c>
      <c r="E51" s="12" t="s">
        <v>37</v>
      </c>
      <c r="F51" s="46">
        <v>155</v>
      </c>
    </row>
    <row r="52" spans="2:6" ht="15.75" x14ac:dyDescent="0.25">
      <c r="B52" s="14">
        <v>44682</v>
      </c>
      <c r="C52" s="12" t="s">
        <v>6</v>
      </c>
      <c r="D52" s="12" t="s">
        <v>22</v>
      </c>
      <c r="E52" s="12" t="s">
        <v>38</v>
      </c>
      <c r="F52" s="46">
        <v>55</v>
      </c>
    </row>
    <row r="53" spans="2:6" ht="15.75" x14ac:dyDescent="0.25">
      <c r="B53" s="14">
        <v>44689</v>
      </c>
      <c r="C53" s="12" t="s">
        <v>6</v>
      </c>
      <c r="D53" s="12" t="s">
        <v>23</v>
      </c>
      <c r="E53" s="12" t="s">
        <v>39</v>
      </c>
      <c r="F53" s="46">
        <v>449</v>
      </c>
    </row>
    <row r="54" spans="2:6" ht="15.75" x14ac:dyDescent="0.25">
      <c r="B54" s="14">
        <v>44692</v>
      </c>
      <c r="C54" s="12" t="s">
        <v>6</v>
      </c>
      <c r="D54" s="12" t="s">
        <v>24</v>
      </c>
      <c r="E54" s="12" t="s">
        <v>40</v>
      </c>
      <c r="F54" s="46">
        <v>245</v>
      </c>
    </row>
    <row r="55" spans="2:6" ht="15.75" x14ac:dyDescent="0.25">
      <c r="B55" s="14">
        <v>44693</v>
      </c>
      <c r="C55" s="12" t="s">
        <v>6</v>
      </c>
      <c r="D55" s="12" t="s">
        <v>24</v>
      </c>
      <c r="E55" s="12" t="s">
        <v>41</v>
      </c>
      <c r="F55" s="46">
        <v>168</v>
      </c>
    </row>
    <row r="56" spans="2:6" ht="15.75" x14ac:dyDescent="0.25">
      <c r="B56" s="14">
        <v>44693</v>
      </c>
      <c r="C56" s="12" t="s">
        <v>6</v>
      </c>
      <c r="D56" s="12" t="s">
        <v>24</v>
      </c>
      <c r="E56" s="12" t="s">
        <v>57</v>
      </c>
      <c r="F56" s="46">
        <v>233</v>
      </c>
    </row>
    <row r="57" spans="2:6" ht="15.75" x14ac:dyDescent="0.25">
      <c r="B57" s="14">
        <v>44695</v>
      </c>
      <c r="C57" s="12" t="s">
        <v>6</v>
      </c>
      <c r="D57" s="12" t="s">
        <v>25</v>
      </c>
      <c r="E57" s="12" t="s">
        <v>43</v>
      </c>
      <c r="F57" s="46">
        <v>249</v>
      </c>
    </row>
    <row r="58" spans="2:6" ht="15.75" x14ac:dyDescent="0.25">
      <c r="B58" s="14">
        <v>44709</v>
      </c>
      <c r="C58" s="12" t="s">
        <v>6</v>
      </c>
      <c r="D58" s="12" t="s">
        <v>16</v>
      </c>
      <c r="E58" s="12" t="s">
        <v>44</v>
      </c>
      <c r="F58" s="46">
        <v>708</v>
      </c>
    </row>
    <row r="59" spans="2:6" ht="15.75" x14ac:dyDescent="0.25">
      <c r="B59" s="14">
        <v>44709</v>
      </c>
      <c r="C59" s="12" t="s">
        <v>6</v>
      </c>
      <c r="D59" s="12" t="s">
        <v>15</v>
      </c>
      <c r="E59" s="12" t="s">
        <v>45</v>
      </c>
      <c r="F59" s="46">
        <v>3000</v>
      </c>
    </row>
    <row r="60" spans="2:6" ht="15.75" x14ac:dyDescent="0.25">
      <c r="B60" s="14">
        <v>44709</v>
      </c>
      <c r="C60" s="12" t="s">
        <v>6</v>
      </c>
      <c r="D60" s="12" t="s">
        <v>17</v>
      </c>
      <c r="E60" s="12" t="s">
        <v>46</v>
      </c>
      <c r="F60" s="46">
        <v>366</v>
      </c>
    </row>
    <row r="61" spans="2:6" ht="15.75" x14ac:dyDescent="0.25">
      <c r="B61" s="14"/>
      <c r="C61" s="9"/>
      <c r="D61" s="12"/>
      <c r="E61" s="9"/>
      <c r="F61" s="13"/>
    </row>
    <row r="62" spans="2:6" ht="15.75" x14ac:dyDescent="0.25">
      <c r="B62" s="14"/>
      <c r="C62" s="9"/>
      <c r="D62" s="12"/>
      <c r="E62" s="9"/>
      <c r="F6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tabSelected="1" workbookViewId="0">
      <selection activeCell="E32" sqref="E32"/>
    </sheetView>
  </sheetViews>
  <sheetFormatPr defaultRowHeight="15" x14ac:dyDescent="0.25"/>
  <cols>
    <col min="2" max="2" width="45.42578125" customWidth="1"/>
    <col min="3" max="3" width="18.5703125" customWidth="1"/>
    <col min="4" max="4" width="8.5703125" customWidth="1"/>
    <col min="6" max="6" width="13.5703125" customWidth="1"/>
  </cols>
  <sheetData>
    <row r="2" spans="2:17" ht="23.25" x14ac:dyDescent="0.35">
      <c r="B2" s="60" t="s">
        <v>58</v>
      </c>
      <c r="C2" s="16"/>
      <c r="D2" s="16"/>
      <c r="E2" s="16"/>
      <c r="F2" s="16"/>
      <c r="G2" s="17"/>
      <c r="H2" s="17"/>
      <c r="I2" s="17"/>
    </row>
    <row r="3" spans="2:17" ht="15.75" x14ac:dyDescent="0.25">
      <c r="B3" s="18" t="s">
        <v>59</v>
      </c>
      <c r="C3" s="45" t="s">
        <v>4</v>
      </c>
      <c r="E3" s="15"/>
      <c r="F3" s="15"/>
      <c r="G3" s="15"/>
      <c r="H3" s="19"/>
      <c r="I3" s="20"/>
    </row>
    <row r="5" spans="2:17" ht="18.75" x14ac:dyDescent="0.3">
      <c r="B5" s="57" t="s">
        <v>1</v>
      </c>
      <c r="C5" s="58" t="s">
        <v>60</v>
      </c>
      <c r="D5" s="58" t="s">
        <v>61</v>
      </c>
      <c r="E5" s="58" t="s">
        <v>62</v>
      </c>
      <c r="F5" s="58" t="s">
        <v>63</v>
      </c>
      <c r="G5" s="59" t="s">
        <v>66</v>
      </c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2:17" ht="18.75" x14ac:dyDescent="0.3">
      <c r="B6" s="21" t="s">
        <v>14</v>
      </c>
      <c r="C6" s="22"/>
      <c r="D6" s="22"/>
      <c r="E6" s="22"/>
      <c r="F6" s="22"/>
    </row>
    <row r="7" spans="2:17" ht="18.75" x14ac:dyDescent="0.3">
      <c r="B7" s="23" t="s">
        <v>15</v>
      </c>
      <c r="C7" s="35">
        <f>INDEX(Forecast!$B$3:$N$20,MATCH('Dashboard Finished'!B7,Forecast!$B$3:$B$20,0),MATCH('Dashboard Finished'!$C$3,Forecast!$B$3:$N$3,0))</f>
        <v>2200</v>
      </c>
      <c r="D7" s="24">
        <f>SUMIFS(Actual!F:F,Actual!C:C,'Dashboard Finished'!$C$3,Actual!D:D,'Dashboard Finished'!B7)</f>
        <v>3000</v>
      </c>
      <c r="E7" s="37">
        <f>D7-C7</f>
        <v>800</v>
      </c>
      <c r="F7" s="38">
        <f>(D7/C7)-1</f>
        <v>0.36363636363636354</v>
      </c>
    </row>
    <row r="8" spans="2:17" ht="18.75" x14ac:dyDescent="0.3">
      <c r="B8" s="23" t="s">
        <v>16</v>
      </c>
      <c r="C8" s="35">
        <f>INDEX(Forecast!$B$3:$N$20,MATCH('Dashboard Finished'!B8,Forecast!$B$3:$B$20,0),MATCH('Dashboard Finished'!$C$3,Forecast!$B$3:$N$3,0))</f>
        <v>500</v>
      </c>
      <c r="D8" s="24">
        <f>SUMIFS(Actual!F:F,Actual!C:C,'Dashboard Finished'!$C$3,Actual!D:D,'Dashboard Finished'!B8)</f>
        <v>598</v>
      </c>
      <c r="E8" s="37">
        <f t="shared" ref="E8:E9" si="0">D8-C8</f>
        <v>98</v>
      </c>
      <c r="F8" s="38">
        <f t="shared" ref="F8:F9" si="1">(D8/C8)-1</f>
        <v>0.19599999999999995</v>
      </c>
    </row>
    <row r="9" spans="2:17" ht="18.75" x14ac:dyDescent="0.3">
      <c r="B9" s="23" t="s">
        <v>17</v>
      </c>
      <c r="C9" s="35">
        <f>INDEX(Forecast!$B$3:$N$20,MATCH('Dashboard Finished'!B9,Forecast!$B$3:$B$20,0),MATCH('Dashboard Finished'!$C$3,Forecast!$B$3:$N$3,0))</f>
        <v>169</v>
      </c>
      <c r="D9" s="24">
        <f>SUMIFS(Actual!F:F,Actual!C:C,'Dashboard Finished'!$C$3,Actual!D:D,'Dashboard Finished'!B9)</f>
        <v>59</v>
      </c>
      <c r="E9" s="37">
        <f t="shared" si="0"/>
        <v>-110</v>
      </c>
      <c r="F9" s="38">
        <f t="shared" si="1"/>
        <v>-0.65088757396449703</v>
      </c>
    </row>
    <row r="10" spans="2:17" ht="18.75" x14ac:dyDescent="0.3">
      <c r="B10" s="25" t="s">
        <v>18</v>
      </c>
      <c r="C10" s="26">
        <f>SUM(C7:C9)</f>
        <v>2869</v>
      </c>
      <c r="D10" s="26">
        <f>SUM(D7:D9)</f>
        <v>3657</v>
      </c>
      <c r="E10" s="39">
        <f>D10-C10</f>
        <v>788</v>
      </c>
      <c r="F10" s="40">
        <f>(D10/C10)-1</f>
        <v>0.27466016033461127</v>
      </c>
    </row>
    <row r="11" spans="2:17" ht="18.75" x14ac:dyDescent="0.3">
      <c r="B11" s="34"/>
      <c r="D11" s="35"/>
      <c r="E11" s="35"/>
      <c r="F11" s="36"/>
    </row>
    <row r="12" spans="2:17" ht="18.75" x14ac:dyDescent="0.3">
      <c r="B12" s="34"/>
      <c r="C12" s="35"/>
      <c r="D12" s="35"/>
      <c r="E12" s="35"/>
      <c r="F12" s="36"/>
    </row>
    <row r="13" spans="2:17" ht="18.75" x14ac:dyDescent="0.3">
      <c r="B13" s="34"/>
      <c r="C13" s="35"/>
      <c r="D13" s="35"/>
      <c r="E13" s="35"/>
      <c r="F13" s="36"/>
    </row>
    <row r="14" spans="2:17" ht="18.75" x14ac:dyDescent="0.3">
      <c r="G14" s="59" t="s">
        <v>64</v>
      </c>
      <c r="H14" s="59"/>
      <c r="I14" s="59"/>
      <c r="J14" s="59"/>
      <c r="K14" s="59"/>
      <c r="L14" s="59"/>
      <c r="M14" s="59" t="s">
        <v>65</v>
      </c>
      <c r="N14" s="59"/>
      <c r="O14" s="59"/>
      <c r="P14" s="59"/>
      <c r="Q14" s="59"/>
    </row>
    <row r="15" spans="2:17" ht="18.75" x14ac:dyDescent="0.3">
      <c r="B15" s="27" t="s">
        <v>19</v>
      </c>
      <c r="C15" s="29"/>
      <c r="D15" s="29"/>
      <c r="E15" s="29"/>
      <c r="F15" s="30"/>
    </row>
    <row r="16" spans="2:17" ht="18.75" x14ac:dyDescent="0.3">
      <c r="B16" s="28" t="s">
        <v>20</v>
      </c>
      <c r="C16" s="35">
        <f>INDEX(Forecast!$B$3:$N$20,MATCH('Dashboard Finished'!B16,Forecast!$B$3:$B$20,0),MATCH('Dashboard Finished'!$C$3,Forecast!$B$3:$N$3,0))</f>
        <v>1120</v>
      </c>
      <c r="D16" s="29">
        <f>SUMIFS(Actual!F:F,Actual!C:C,'Dashboard Finished'!$C$3,Actual!D:D,'Dashboard Finished'!B16)</f>
        <v>1120</v>
      </c>
      <c r="E16" s="41">
        <f>D16-C16</f>
        <v>0</v>
      </c>
      <c r="F16" s="42">
        <f>(C16/D16)-1</f>
        <v>0</v>
      </c>
    </row>
    <row r="17" spans="2:6" ht="18.75" x14ac:dyDescent="0.3">
      <c r="B17" s="28" t="s">
        <v>21</v>
      </c>
      <c r="C17" s="35">
        <f>INDEX(Forecast!$B$3:$N$20,MATCH('Dashboard Finished'!B17,Forecast!$B$3:$B$20,0),MATCH('Dashboard Finished'!$C$3,Forecast!$B$3:$N$3,0))</f>
        <v>112</v>
      </c>
      <c r="D17" s="29">
        <f>SUMIFS(Actual!F:F,Actual!C:C,'Dashboard Finished'!$C$3,Actual!D:D,'Dashboard Finished'!B17)</f>
        <v>110</v>
      </c>
      <c r="E17" s="41">
        <f t="shared" ref="E17:E21" si="2">D17-C17</f>
        <v>-2</v>
      </c>
      <c r="F17" s="42">
        <f>(C17/D17)-1</f>
        <v>1.8181818181818077E-2</v>
      </c>
    </row>
    <row r="18" spans="2:6" ht="18.75" x14ac:dyDescent="0.3">
      <c r="B18" s="28" t="s">
        <v>22</v>
      </c>
      <c r="C18" s="35">
        <f>INDEX(Forecast!$B$3:$N$20,MATCH('Dashboard Finished'!B18,Forecast!$B$3:$B$20,0),MATCH('Dashboard Finished'!$C$3,Forecast!$B$3:$N$3,0))</f>
        <v>55</v>
      </c>
      <c r="D18" s="29">
        <f>SUMIFS(Actual!F:F,Actual!C:C,'Dashboard Finished'!$C$3,Actual!D:D,'Dashboard Finished'!B18)</f>
        <v>55</v>
      </c>
      <c r="E18" s="41">
        <f t="shared" si="2"/>
        <v>0</v>
      </c>
      <c r="F18" s="42">
        <f t="shared" ref="F18:F21" si="3">(C18/D18)-1</f>
        <v>0</v>
      </c>
    </row>
    <row r="19" spans="2:6" ht="18.75" x14ac:dyDescent="0.3">
      <c r="B19" s="28" t="s">
        <v>23</v>
      </c>
      <c r="C19" s="35">
        <f>INDEX(Forecast!$B$3:$N$20,MATCH('Dashboard Finished'!B19,Forecast!$B$3:$B$20,0),MATCH('Dashboard Finished'!$C$3,Forecast!$B$3:$N$3,0))</f>
        <v>550</v>
      </c>
      <c r="D19" s="29">
        <f>SUMIFS(Actual!F:F,Actual!C:C,'Dashboard Finished'!$C$3,Actual!D:D,'Dashboard Finished'!B19)</f>
        <v>208</v>
      </c>
      <c r="E19" s="41">
        <f t="shared" si="2"/>
        <v>-342</v>
      </c>
      <c r="F19" s="42">
        <f t="shared" si="3"/>
        <v>1.6442307692307692</v>
      </c>
    </row>
    <row r="20" spans="2:6" ht="18.75" x14ac:dyDescent="0.3">
      <c r="B20" s="28" t="s">
        <v>24</v>
      </c>
      <c r="C20" s="35">
        <f>INDEX(Forecast!$B$3:$N$20,MATCH('Dashboard Finished'!B20,Forecast!$B$3:$B$20,0),MATCH('Dashboard Finished'!$C$3,Forecast!$B$3:$N$3,0))</f>
        <v>400</v>
      </c>
      <c r="D20" s="29">
        <f>SUMIFS(Actual!F:F,Actual!C:C,'Dashboard Finished'!$C$3,Actual!D:D,'Dashboard Finished'!B20)</f>
        <v>405</v>
      </c>
      <c r="E20" s="41">
        <f t="shared" si="2"/>
        <v>5</v>
      </c>
      <c r="F20" s="42">
        <f t="shared" si="3"/>
        <v>-1.2345679012345734E-2</v>
      </c>
    </row>
    <row r="21" spans="2:6" ht="18.75" x14ac:dyDescent="0.3">
      <c r="B21" s="28" t="s">
        <v>25</v>
      </c>
      <c r="C21" s="35">
        <f>INDEX(Forecast!$B$3:$N$20,MATCH('Dashboard Finished'!B21,Forecast!$B$3:$B$20,0),MATCH('Dashboard Finished'!$C$3,Forecast!$B$3:$N$3,0))</f>
        <v>100</v>
      </c>
      <c r="D21" s="29">
        <f>SUMIFS(Actual!F:F,Actual!C:C,'Dashboard Finished'!$C$3,Actual!D:D,'Dashboard Finished'!B21)</f>
        <v>199</v>
      </c>
      <c r="E21" s="41">
        <f t="shared" si="2"/>
        <v>99</v>
      </c>
      <c r="F21" s="42">
        <f t="shared" si="3"/>
        <v>-0.49748743718592969</v>
      </c>
    </row>
    <row r="22" spans="2:6" ht="18.75" x14ac:dyDescent="0.3">
      <c r="B22" s="31" t="s">
        <v>26</v>
      </c>
      <c r="C22" s="32">
        <v>2337</v>
      </c>
      <c r="D22" s="32">
        <v>2575</v>
      </c>
      <c r="E22" s="43">
        <v>-238</v>
      </c>
      <c r="F22" s="44">
        <v>-9.2427184466019385E-2</v>
      </c>
    </row>
    <row r="23" spans="2:6" ht="18.75" x14ac:dyDescent="0.3">
      <c r="B23" s="33"/>
      <c r="C23" s="29"/>
      <c r="D23" s="29"/>
      <c r="E23" s="29"/>
      <c r="F23" s="30"/>
    </row>
    <row r="24" spans="2:6" ht="18.75" x14ac:dyDescent="0.3">
      <c r="B24" s="50" t="s">
        <v>27</v>
      </c>
      <c r="C24" s="51">
        <f>C10-C22</f>
        <v>532</v>
      </c>
      <c r="D24" s="51">
        <f>D10-D22</f>
        <v>1082</v>
      </c>
      <c r="E24" s="51">
        <f>D24-C24</f>
        <v>550</v>
      </c>
      <c r="F24" s="52">
        <f>(D24/C24)-1</f>
        <v>1.0338345864661656</v>
      </c>
    </row>
  </sheetData>
  <mergeCells count="3">
    <mergeCell ref="G14:L14"/>
    <mergeCell ref="M14:Q14"/>
    <mergeCell ref="G5:Q5"/>
  </mergeCells>
  <conditionalFormatting sqref="E7:F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6:F22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Forecast!$C$3:$N$3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Forecast</vt:lpstr>
      <vt:lpstr>Actual</vt:lpstr>
      <vt:lpstr>Dashboard Finished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Naperty</dc:creator>
  <cp:lastModifiedBy>Łukasz Naperty</cp:lastModifiedBy>
  <dcterms:created xsi:type="dcterms:W3CDTF">2023-08-14T10:11:45Z</dcterms:created>
  <dcterms:modified xsi:type="dcterms:W3CDTF">2023-08-14T16:59:41Z</dcterms:modified>
</cp:coreProperties>
</file>