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trlProps/ctrlProp1.xml" ContentType="application/vnd.ms-excel.controlproperties+xml"/>
  <Override PartName="/xl/slicers/slicer1.xml" ContentType="application/vnd.ms-excel.slicer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ml.chartshape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/>
  <bookViews>
    <workbookView xWindow="-120" yWindow="-16320" windowWidth="29040" windowHeight="15720" firstSheet="1" activeTab="1"/>
  </bookViews>
  <sheets>
    <sheet name="Table" sheetId="6" r:id="rId1"/>
    <sheet name="Description" sheetId="9" r:id="rId2"/>
    <sheet name="Dashboard" sheetId="8" r:id="rId3"/>
    <sheet name="Data" sheetId="3" state="hidden" r:id="rId4"/>
    <sheet name="Workings" sheetId="7" state="hidden" r:id="rId5"/>
  </sheets>
  <definedNames>
    <definedName name="Fragmentator_Manager">#N/A</definedName>
    <definedName name="Fragmentator_Project">#N/A</definedName>
  </definedNames>
  <calcPr calcId="191029" calcOnSave="0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8" l="1"/>
  <c r="K5" i="8" a="1"/>
  <c r="E31" i="7"/>
  <c r="K5" i="8" l="1"/>
  <c r="F31" i="7"/>
  <c r="B5" i="7" l="1"/>
  <c r="B4" i="7"/>
  <c r="B3" i="7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H2" i="3"/>
  <c r="F2" i="3"/>
  <c r="H24" i="7"/>
  <c r="C32" i="7"/>
  <c r="B6" i="7" l="1"/>
  <c r="B7" i="7" s="1"/>
  <c r="H25" i="7"/>
  <c r="D32" i="7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<sst xmlns="http://schemas.openxmlformats.org/spreadsheetml/2006/main" count="344" uniqueCount="50">
  <si>
    <t>Project</t>
  </si>
  <si>
    <t>Task</t>
  </si>
  <si>
    <t>Manager</t>
  </si>
  <si>
    <t>Start Date</t>
  </si>
  <si>
    <t>End Date</t>
  </si>
  <si>
    <t>Duration</t>
  </si>
  <si>
    <t>Days completed</t>
  </si>
  <si>
    <t>Progress</t>
  </si>
  <si>
    <t xml:space="preserve">Budget </t>
  </si>
  <si>
    <t xml:space="preserve">Actual </t>
  </si>
  <si>
    <t>Alpha</t>
  </si>
  <si>
    <t>Task 1</t>
  </si>
  <si>
    <t>McFay</t>
  </si>
  <si>
    <t>Task 2</t>
  </si>
  <si>
    <t>Wood</t>
  </si>
  <si>
    <t>Task 3</t>
  </si>
  <si>
    <t>Ladd</t>
  </si>
  <si>
    <t>Task 4</t>
  </si>
  <si>
    <t>Hirsch</t>
  </si>
  <si>
    <t>Task 5</t>
  </si>
  <si>
    <t>Samora</t>
  </si>
  <si>
    <t>Task 6</t>
  </si>
  <si>
    <t>Task 7</t>
  </si>
  <si>
    <t>Task 8</t>
  </si>
  <si>
    <t>Delta</t>
  </si>
  <si>
    <t>Gemini</t>
  </si>
  <si>
    <t>Task 10</t>
  </si>
  <si>
    <t>Task 9</t>
  </si>
  <si>
    <t>Orion</t>
  </si>
  <si>
    <t>Vega</t>
  </si>
  <si>
    <t>Suma końcowa</t>
  </si>
  <si>
    <t>Project Management Dashboard</t>
  </si>
  <si>
    <t>Budget</t>
  </si>
  <si>
    <t>Actual</t>
  </si>
  <si>
    <t>Not Started</t>
  </si>
  <si>
    <t>In progress</t>
  </si>
  <si>
    <t>Completed</t>
  </si>
  <si>
    <t>Remaining</t>
  </si>
  <si>
    <t>Total Tasks</t>
  </si>
  <si>
    <t>Wartości</t>
  </si>
  <si>
    <t>Suma z Days completed</t>
  </si>
  <si>
    <t>Days Completed</t>
  </si>
  <si>
    <t>Suma z Duration</t>
  </si>
  <si>
    <t>Days Remaining</t>
  </si>
  <si>
    <t>Bar chart</t>
  </si>
  <si>
    <t>Doughunt chart</t>
  </si>
  <si>
    <t>Scroll Bar</t>
  </si>
  <si>
    <t xml:space="preserve">Projekt zawiera </t>
  </si>
  <si>
    <t xml:space="preserve">Dashboard harmonogrmau projektu z podziałem na </t>
  </si>
  <si>
    <t>funkcja Sekwencja oraz formatowanie warunkowe a także wykresy przestawne aktualizujace się dynamiczne dodatkowo fragmentatory i oś czasu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</si>
</sst>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dd\-mmm"/>
  </numFmts>
  <fonts count="5" x14ac:knownFonts="1">
    <font>
      <sz val="11"/>
      <color theme="1"/>
      <name val="Century Gothic"/>
      <family val="2"/>
      <charset val="238"/>
      <scheme val="minor"/>
    </font>
    <font>
      <sz val="11"/>
      <color theme="1"/>
      <name val="Century Gothic"/>
      <family val="2"/>
      <charset val="238"/>
      <scheme val="minor"/>
    </font>
    <font>
      <sz val="11"/>
      <color theme="1"/>
      <name val="Century Gothic"/>
      <family val="2"/>
      <scheme val="minor"/>
    </font>
    <font>
      <sz val="18"/>
      <color theme="1"/>
      <name val="Century Gothic"/>
      <family val="2"/>
      <charset val="238"/>
      <scheme val="minor"/>
    </font>
    <font>
      <sz val="3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2"/>
    <xf numFmtId="14" fontId="2" fillId="0" borderId="0" xfId="2" applyNumberFormat="1"/>
    <xf numFmtId="9" fontId="2" fillId="0" borderId="0" xfId="3" applyFont="1"/>
    <xf numFmtId="3" fontId="2" fillId="0" borderId="0" xfId="2" applyNumberFormat="1"/>
    <xf numFmtId="164" fontId="2" fillId="0" borderId="0" xfId="2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9" fontId="0" fillId="0" borderId="0" xfId="0" applyNumberFormat="1"/>
    <xf numFmtId="14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/>
    <xf numFmtId="165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4">
    <cellStyle name="Normalny" xfId="0" builtinId="0"/>
    <cellStyle name="Normalny 2" xfId="2"/>
    <cellStyle name="Procentowy" xfId="1" builtinId="5"/>
    <cellStyle name="Procentowy 2" xfId="3"/>
  </cellStyles>
  <dxfs count="17"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numFmt numFmtId="3" formatCode="#,##0"/>
    </dxf>
    <dxf>
      <numFmt numFmtId="19" formatCode="dd/mm/yyyy"/>
    </dxf>
    <dxf>
      <numFmt numFmtId="19" formatCode="dd/mm/yyyy"/>
    </dxf>
    <dxf>
      <fill>
        <patternFill>
          <bgColor theme="4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5"/>
        </patternFill>
      </fill>
      <border>
        <top style="thin">
          <color theme="0"/>
        </top>
        <bottom style="thin">
          <color theme="0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ill>
        <patternFill patternType="lightUp"/>
      </fill>
    </dxf>
    <dxf>
      <fill>
        <patternFill>
          <bgColor theme="0" tint="-0.14996795556505021"/>
        </patternFill>
      </fill>
      <border>
        <left style="thin">
          <color auto="1"/>
        </left>
      </border>
    </dxf>
    <dxf>
      <numFmt numFmtId="3" formatCode="#,##0"/>
    </dxf>
    <dxf>
      <numFmt numFmtId="3" formatCode="#,##0"/>
    </dxf>
    <dxf>
      <alignment horizontal="right" readingOrder="0"/>
    </dxf>
    <dxf>
      <font>
        <b/>
        <color theme="1"/>
      </font>
      <border>
        <bottom style="thin">
          <color theme="8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No Border" pivot="0" table="0" count="2">
      <tableStyleElement type="wholeTable" dxfId="16"/>
      <tableStyleElement type="headerRow" dxfId="15"/>
    </tableStyle>
  </tableStyles>
  <colors>
    <mruColors>
      <color rgb="FF7BAC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pl-PL"/>
              <a:t>Overall Task Progress</a:t>
            </a:r>
            <a:endParaRPr lang="en-US"/>
          </a:p>
        </c:rich>
      </c:tx>
      <c:layout>
        <c:manualLayout>
          <c:xMode val="edge"/>
          <c:yMode val="edge"/>
          <c:x val="0.30588146654904408"/>
          <c:y val="4.6298951969380902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0555568004611042E-2"/>
          <c:y val="0.29442155619844929"/>
          <c:w val="0.93876350361865146"/>
          <c:h val="0.515606909422462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Workings!$B$2</c:f>
              <c:strCache>
                <c:ptCount val="1"/>
                <c:pt idx="0">
                  <c:v>Not Started</c:v>
                </c:pt>
              </c:strCache>
            </c:strRef>
          </c:tx>
          <c:spPr>
            <a:solidFill>
              <a:srgbClr val="7BACD5"/>
            </a:solidFill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01-4DDA-8DBA-E25CB0491191}"/>
                </c:ext>
              </c:extLst>
            </c:dLbl>
            <c:spPr>
              <a:noFill/>
              <a:ln>
                <a:noFill/>
              </a:ln>
              <a:effectLst/>
            </c:sp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Workings!$B$3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2B3-41F3-8587-E2C8D1A5153C}"/>
            </c:ext>
          </c:extLst>
        </c:ser>
        <c:ser>
          <c:idx val="1"/>
          <c:order val="1"/>
          <c:tx>
            <c:strRef>
              <c:f>Workings!$C$2</c:f>
              <c:strCache>
                <c:ptCount val="1"/>
                <c:pt idx="0">
                  <c:v>In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Workings!$C$3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2B3-41F3-8587-E2C8D1A5153C}"/>
            </c:ext>
          </c:extLst>
        </c:ser>
        <c:ser>
          <c:idx val="2"/>
          <c:order val="2"/>
          <c:tx>
            <c:strRef>
              <c:f>Workings!$D$2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Workings!$D$3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2B3-41F3-8587-E2C8D1A515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488688256"/>
        <c:axId val="487993728"/>
      </c:barChart>
      <c:catAx>
        <c:axId val="488688256"/>
        <c:scaling>
          <c:orientation val="minMax"/>
        </c:scaling>
        <c:delete val="1"/>
        <c:axPos val="l"/>
        <c:majorTickMark val="none"/>
        <c:minorTickMark val="none"/>
        <c:tickLblPos val="nextTo"/>
        <c:crossAx val="487993728"/>
        <c:crosses val="autoZero"/>
        <c:auto val="1"/>
        <c:lblAlgn val="ctr"/>
        <c:lblOffset val="100"/>
        <c:noMultiLvlLbl val="0"/>
      </c:catAx>
      <c:valAx>
        <c:axId val="48799372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8688256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21070001747109232"/>
          <c:y val="0.29897139322433997"/>
          <c:w val="0.57860003464518017"/>
          <c:h val="9.9355655199677415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cat>
            <c:strRef>
              <c:f>Workings!$G$24:$G$25</c:f>
              <c:strCache>
                <c:ptCount val="2"/>
                <c:pt idx="0">
                  <c:v>Days Completed</c:v>
                </c:pt>
                <c:pt idx="1">
                  <c:v>Days Remaining</c:v>
                </c:pt>
              </c:strCache>
            </c:strRef>
          </c:cat>
          <c:val>
            <c:numRef>
              <c:f>Workings!$H$24:$H$25</c:f>
              <c:numCache>
                <c:formatCode>0%</c:formatCode>
                <c:ptCount val="2"/>
                <c:pt idx="0">
                  <c:v>0.42105263157894735</c:v>
                </c:pt>
                <c:pt idx="1">
                  <c:v>0.57894736842105265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3B-4B9C-91EC-89DBBF9901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legend>
      <c:legendPos val="t"/>
      <c:overlay val="0"/>
      <c:txPr>
        <a:bodyPr/>
        <a:lstStyle/>
        <a:p>
          <a:pPr rtl="0">
            <a:defRPr/>
          </a:pPr>
          <a:endParaRPr lang="pl-PL"/>
        </a:p>
      </c:txPr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Budget Spent</a:t>
            </a:r>
            <a:endParaRPr lang="en-US"/>
          </a:p>
        </c:rich>
      </c:tx>
      <c:layout>
        <c:manualLayout>
          <c:xMode val="edge"/>
          <c:yMode val="edge"/>
          <c:x val="0.1177255685412055"/>
          <c:y val="8.611278740990364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27210963314127135"/>
          <c:y val="0.39931500861318486"/>
          <c:w val="0.45578073371745736"/>
          <c:h val="0.5850470431348791"/>
        </c:manualLayout>
      </c:layout>
      <c:doughnutChart>
        <c:varyColors val="1"/>
        <c:ser>
          <c:idx val="0"/>
          <c:order val="0"/>
          <c:tx>
            <c:strRef>
              <c:f>Workings!$B$32</c:f>
              <c:strCache>
                <c:ptCount val="1"/>
                <c:pt idx="0">
                  <c:v>Doughunt chart</c:v>
                </c:pt>
              </c:strCache>
            </c:strRef>
          </c:tx>
          <c:val>
            <c:numRef>
              <c:f>Workings!$C$32:$D$32</c:f>
              <c:numCache>
                <c:formatCode>0%</c:formatCode>
                <c:ptCount val="2"/>
                <c:pt idx="0">
                  <c:v>0.42347250571210965</c:v>
                </c:pt>
                <c:pt idx="1">
                  <c:v>0.57652749428789041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C2-4EC4-A339-97354E464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[Dashboard_Project Management.xlsx]Workings!Tabela przestawna6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Budget vs Actual</a:t>
            </a:r>
            <a:endParaRPr lang="en-US"/>
          </a:p>
        </c:rich>
      </c:tx>
      <c:layout>
        <c:manualLayout>
          <c:xMode val="edge"/>
          <c:yMode val="edge"/>
          <c:x val="0.19226400497449705"/>
          <c:y val="2.2415887893155014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9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in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0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Workings!$C$30</c:f>
              <c:strCache>
                <c:ptCount val="1"/>
                <c:pt idx="0">
                  <c:v>Actual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Workings!$C$31</c:f>
              <c:numCache>
                <c:formatCode>#,##0</c:formatCode>
                <c:ptCount val="1"/>
                <c:pt idx="0">
                  <c:v>8340291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627-4AE6-8316-025F9F7838F6}"/>
            </c:ext>
          </c:extLst>
        </c:ser>
        <c:ser>
          <c:idx val="1"/>
          <c:order val="1"/>
          <c:tx>
            <c:strRef>
              <c:f>Workings!$D$30</c:f>
              <c:strCache>
                <c:ptCount val="1"/>
                <c:pt idx="0">
                  <c:v>Budget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pl-PL"/>
              </a:p>
            </c:txPr>
            <c:dLblPos val="in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Workings!$D$31</c:f>
              <c:numCache>
                <c:formatCode>#,##0</c:formatCode>
                <c:ptCount val="1"/>
                <c:pt idx="0">
                  <c:v>19695000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627-4AE6-8316-025F9F783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1"/>
        <c:axId val="489738624"/>
        <c:axId val="489740160"/>
      </c:barChart>
      <c:catAx>
        <c:axId val="489738624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89740160"/>
        <c:crosses val="autoZero"/>
        <c:auto val="1"/>
        <c:lblAlgn val="ctr"/>
        <c:lblOffset val="100"/>
        <c:noMultiLvlLbl val="0"/>
      </c:catAx>
      <c:valAx>
        <c:axId val="489740160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489738624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Overall Task Progress</a:t>
            </a:r>
            <a:endParaRPr lang="en-US"/>
          </a:p>
        </c:rich>
      </c:tx>
      <c:layout>
        <c:manualLayout>
          <c:xMode val="edge"/>
          <c:yMode val="edge"/>
          <c:x val="2.7111111111111124E-2"/>
          <c:y val="4.6296296296296294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0555555555555555E-2"/>
          <c:y val="0.30582385535141443"/>
          <c:w val="0.93876350361865146"/>
          <c:h val="0.694175879530210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Workings!$B$2</c:f>
              <c:strCache>
                <c:ptCount val="1"/>
                <c:pt idx="0">
                  <c:v>Not Started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Workings!$B$3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BB3-4695-9268-A43150921ADE}"/>
            </c:ext>
          </c:extLst>
        </c:ser>
        <c:ser>
          <c:idx val="1"/>
          <c:order val="1"/>
          <c:tx>
            <c:strRef>
              <c:f>Workings!$C$2</c:f>
              <c:strCache>
                <c:ptCount val="1"/>
                <c:pt idx="0">
                  <c:v>In progress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Workings!$C$3</c:f>
              <c:numCache>
                <c:formatCode>General</c:formatCode>
                <c:ptCount val="1"/>
                <c:pt idx="0">
                  <c:v>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BB3-4695-9268-A43150921ADE}"/>
            </c:ext>
          </c:extLst>
        </c:ser>
        <c:ser>
          <c:idx val="2"/>
          <c:order val="2"/>
          <c:tx>
            <c:strRef>
              <c:f>Workings!$D$2</c:f>
              <c:strCache>
                <c:ptCount val="1"/>
                <c:pt idx="0">
                  <c:v>Completed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Workings!$D$3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BB3-4695-9268-A43150921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488947712"/>
        <c:axId val="488949248"/>
      </c:barChart>
      <c:catAx>
        <c:axId val="488947712"/>
        <c:scaling>
          <c:orientation val="minMax"/>
        </c:scaling>
        <c:delete val="1"/>
        <c:axPos val="l"/>
        <c:majorTickMark val="none"/>
        <c:minorTickMark val="none"/>
        <c:tickLblPos val="nextTo"/>
        <c:crossAx val="488949248"/>
        <c:crosses val="autoZero"/>
        <c:auto val="1"/>
        <c:lblAlgn val="ctr"/>
        <c:lblOffset val="100"/>
        <c:noMultiLvlLbl val="0"/>
      </c:catAx>
      <c:valAx>
        <c:axId val="488949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889477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cat>
            <c:strRef>
              <c:f>Workings!$G$24:$G$25</c:f>
              <c:strCache>
                <c:ptCount val="2"/>
                <c:pt idx="0">
                  <c:v>Days Completed</c:v>
                </c:pt>
                <c:pt idx="1">
                  <c:v>Days Remaining</c:v>
                </c:pt>
              </c:strCache>
            </c:strRef>
          </c:cat>
          <c:val>
            <c:numRef>
              <c:f>Workings!$H$24:$H$25</c:f>
              <c:numCache>
                <c:formatCode>0%</c:formatCode>
                <c:ptCount val="2"/>
                <c:pt idx="0">
                  <c:v>0.42105263157894735</c:v>
                </c:pt>
                <c:pt idx="1">
                  <c:v>0.57894736842105265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605-4E74-981C-7A720DF716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</c:plotArea>
    <c:legend>
      <c:legendPos val="t"/>
      <c:overlay val="0"/>
      <c:txPr>
        <a:bodyPr/>
        <a:lstStyle/>
        <a:p>
          <a:pPr rtl="0">
            <a:defRPr/>
          </a:pPr>
          <a:endParaRPr lang="pl-PL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Budget Spent</a:t>
            </a:r>
            <a:endParaRPr lang="en-US"/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tx>
            <c:strRef>
              <c:f>Workings!$B$32</c:f>
              <c:strCache>
                <c:ptCount val="1"/>
                <c:pt idx="0">
                  <c:v>Doughunt chart</c:v>
                </c:pt>
              </c:strCache>
            </c:strRef>
          </c:tx>
          <c:val>
            <c:numRef>
              <c:f>Workings!$C$32:$D$32</c:f>
              <c:numCache>
                <c:formatCode>0%</c:formatCode>
                <c:ptCount val="2"/>
                <c:pt idx="0">
                  <c:v>0.42347250571210965</c:v>
                </c:pt>
                <c:pt idx="1">
                  <c:v>0.57652749428789041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87-4306-AB25-559E4F3F13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[Dashboard_Project Management.xlsx]Workings!Tabela przestawna6</c:name>
    <c:fmtId val="0"/>
  </c:pivotSource>
  <c:chart>
    <c:autoTitleDeleted val="0"/>
    <c:pivotFmts>
      <c:pivotFmt>
        <c:idx val="0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numFmt formatCode="[$$-C09]#,##0" sourceLinked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dLblPos val="outEnd"/>
          <c:showLegendKey val="0"/>
          <c:showVal val="1"/>
          <c:showCatName val="0"/>
          <c:showSerName val="1"/>
          <c:showPercent val="0"/>
          <c:showBubbleSize val="0"/>
          <c:separator>
</c:separator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Workings!$C$30</c:f>
              <c:strCache>
                <c:ptCount val="1"/>
                <c:pt idx="0">
                  <c:v>Actual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Workings!$C$31</c:f>
              <c:numCache>
                <c:formatCode>#,##0</c:formatCode>
                <c:ptCount val="1"/>
                <c:pt idx="0">
                  <c:v>8340291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CB3-4E9E-87F8-DFF753288B8A}"/>
            </c:ext>
          </c:extLst>
        </c:ser>
        <c:ser>
          <c:idx val="1"/>
          <c:order val="1"/>
          <c:tx>
            <c:strRef>
              <c:f>Workings!$D$30</c:f>
              <c:strCache>
                <c:ptCount val="1"/>
                <c:pt idx="0">
                  <c:v>Budget </c:v>
                </c:pt>
              </c:strCache>
            </c:strRef>
          </c:tx>
          <c:invertIfNegative val="0"/>
          <c:dLbls>
            <c:numFmt formatCode="[$$-C09]#,##0" sourceLinked="0"/>
            <c:spPr/>
            <c:txPr>
              <a:bodyPr/>
              <a:lstStyle/>
              <a:p>
                <a:pPr>
                  <a:defRPr/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eparator>
</c:separator>
            <c:showLeaderLines val="0"/>
          </c:dLbls>
          <c:cat>
            <c:strRef>
              <c:f>Workings!$C$31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Workings!$D$31</c:f>
              <c:numCache>
                <c:formatCode>#,##0</c:formatCode>
                <c:ptCount val="1"/>
                <c:pt idx="0">
                  <c:v>19695000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CB3-4E9E-87F8-DFF753288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89116416"/>
        <c:axId val="489117952"/>
      </c:barChart>
      <c:catAx>
        <c:axId val="48911641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489117952"/>
        <c:crosses val="autoZero"/>
        <c:auto val="1"/>
        <c:lblAlgn val="ctr"/>
        <c:lblOffset val="100"/>
        <c:noMultiLvlLbl val="0"/>
      </c:catAx>
      <c:valAx>
        <c:axId val="489117952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489116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trlProps/ctrlProp1.xml><?xml version="1.0" encoding="utf-8"?>
<formControlPr xmlns="http://schemas.microsoft.com/office/spreadsheetml/2009/9/main" objectType="Scroll" dx="16" fmlaLink="Workings!$J$17" horiz="1" max="30" noThreeD="1" page="7" val="6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161924</xdr:colOff>
      <xdr:row>2</xdr:row>
      <xdr:rowOff>47624</xdr:rowOff>
    </xdr:from>
    <xdr:to>
      <xdr:col>13</xdr:col>
      <xdr:colOff>409575</xdr:colOff>
      <xdr:row>30</xdr:row>
      <xdr:rowOff>200025</xdr:rowOff>
    </xdr:to>
    <xdr:sp macro="" textlink="">
      <xdr:nvSpPr>
        <xdr:cNvPr id="2" name="pole tekstowe 1"/>
        <xdr:cNvSpPr txBox="1"/>
      </xdr:nvSpPr>
      <xdr:spPr>
        <a:xfrm>
          <a:off x="847724" y="466724"/>
          <a:ext cx="8477251" cy="6019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pl-PL" sz="1100" b="0" i="0" u="none" strike="noStrike">
            <a:solidFill>
              <a:schemeClr val="dk1"/>
            </a:solidFill>
            <a:effectLst/>
            <a:latin typeface="Calibri" panose="020F0502020204030204" pitchFamily="34" charset="0"/>
            <a:ea typeface="+mn-ea"/>
            <a:cs typeface="Calibri" panose="020F0502020204030204" pitchFamily="34" charset="0"/>
          </a:endParaRPr>
        </a:p>
        <a:p>
          <a:r>
            <a:rPr lang="pl-PL" sz="2800" b="1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Opis projektu:</a:t>
          </a:r>
        </a:p>
        <a:p>
          <a:r>
            <a:rPr lang="pl-PL" sz="20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Jest</a:t>
          </a:r>
          <a:r>
            <a:rPr lang="pl-PL" sz="20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to </a:t>
          </a:r>
          <a:r>
            <a:rPr lang="pl-PL" sz="20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harmonogram projektu z podziałem na poszczególne</a:t>
          </a:r>
          <a:r>
            <a:rPr lang="pl-PL" sz="20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projekty, zadania i wiele więcej.</a:t>
          </a:r>
        </a:p>
        <a:p>
          <a:r>
            <a:rPr lang="pl-PL" sz="20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Do stworzenia harmonogramu posłużyła </a:t>
          </a:r>
          <a:r>
            <a:rPr lang="pl-PL" sz="20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funkcja Sekwencja oraz formatowanie warunkowe a także wykresy przestawne aktualizujące się dynamiczne.</a:t>
          </a:r>
          <a:r>
            <a:rPr lang="pl-PL" sz="2000" b="0" i="0" u="none" strike="noStrike" baseline="0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 D</a:t>
          </a:r>
          <a:r>
            <a:rPr lang="pl-PL" sz="2000" b="0" i="0" u="none" strike="noStrike">
              <a:solidFill>
                <a:schemeClr val="dk1"/>
              </a:solidFill>
              <a:effectLst/>
              <a:latin typeface="Calibri" panose="020F0502020204030204" pitchFamily="34" charset="0"/>
              <a:ea typeface="+mn-ea"/>
              <a:cs typeface="Calibri" panose="020F0502020204030204" pitchFamily="34" charset="0"/>
            </a:rPr>
            <a:t>odatkowo zostały użyte fragmentatory i oś czasu</a:t>
          </a:r>
          <a:r>
            <a:rPr lang="pl-PL" sz="2000">
              <a:latin typeface="Calibri" panose="020F0502020204030204" pitchFamily="34" charset="0"/>
              <a:cs typeface="Calibri" panose="020F0502020204030204" pitchFamily="34" charset="0"/>
            </a:rPr>
            <a:t> dla lepszej nawigacji po harmonogramie.</a:t>
          </a:r>
        </a:p>
        <a:p>
          <a:endParaRPr lang="pl-PL" sz="2000">
            <a:latin typeface="Calibri" panose="020F0502020204030204" pitchFamily="34" charset="0"/>
            <a:cs typeface="Calibri" panose="020F0502020204030204" pitchFamily="34" charset="0"/>
          </a:endParaRPr>
        </a:p>
        <a:p>
          <a:endParaRPr lang="pl-PL" sz="2000">
            <a:latin typeface="Calibri" panose="020F0502020204030204" pitchFamily="34" charset="0"/>
            <a:cs typeface="Calibri" panose="020F0502020204030204" pitchFamily="34" charset="0"/>
          </a:endParaRPr>
        </a:p>
        <a:p>
          <a:r>
            <a:rPr lang="pl-PL" sz="2800" b="1">
              <a:latin typeface="Calibri" panose="020F0502020204030204" pitchFamily="34" charset="0"/>
              <a:cs typeface="Calibri" panose="020F0502020204030204" pitchFamily="34" charset="0"/>
            </a:rPr>
            <a:t>Project description:</a:t>
          </a:r>
        </a:p>
        <a:p>
          <a:r>
            <a:rPr lang="pl-PL" sz="2000">
              <a:latin typeface="Calibri" panose="020F0502020204030204" pitchFamily="34" charset="0"/>
              <a:cs typeface="Calibri" panose="020F0502020204030204" pitchFamily="34" charset="0"/>
            </a:rPr>
            <a:t>This is a project schedule broken down into individual projects, tasks and more.</a:t>
          </a:r>
        </a:p>
        <a:p>
          <a:r>
            <a:rPr lang="pl-PL" sz="2000">
              <a:latin typeface="Calibri" panose="020F0502020204030204" pitchFamily="34" charset="0"/>
              <a:cs typeface="Calibri" panose="020F0502020204030204" pitchFamily="34" charset="0"/>
            </a:rPr>
            <a:t>The Sequence function and conditional formatting were used to create the schedule, as well as pivot charts that update dynamically. In addition, slicers and a timeline were used for better schedule navigation.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334857</xdr:colOff>
      <xdr:row>0</xdr:row>
      <xdr:rowOff>131723</xdr:rowOff>
    </xdr:from>
    <xdr:to>
      <xdr:col>18</xdr:col>
      <xdr:colOff>306917</xdr:colOff>
      <xdr:row>4</xdr:row>
      <xdr:rowOff>247227</xdr:rowOff>
    </xdr:to>
    <xdr:graphicFrame macro="">
      <xdr:nvGraphicFramePr>
        <xdr:cNvPr id="2" name="Wykres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450272</xdr:colOff>
      <xdr:row>0</xdr:row>
      <xdr:rowOff>0</xdr:rowOff>
    </xdr:from>
    <xdr:to>
      <xdr:col>11</xdr:col>
      <xdr:colOff>368530</xdr:colOff>
      <xdr:row>4</xdr:row>
      <xdr:rowOff>97313</xdr:rowOff>
    </xdr:to>
    <xdr:graphicFrame macro="">
      <xdr:nvGraphicFramePr>
        <xdr:cNvPr id="3" name="Wykres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94305</xdr:colOff>
      <xdr:row>0</xdr:row>
      <xdr:rowOff>10390</xdr:rowOff>
    </xdr:from>
    <xdr:to>
      <xdr:col>21</xdr:col>
      <xdr:colOff>121187</xdr:colOff>
      <xdr:row>3</xdr:row>
      <xdr:rowOff>351136</xdr:rowOff>
    </xdr:to>
    <xdr:graphicFrame macro="">
      <xdr:nvGraphicFramePr>
        <xdr:cNvPr id="4" name="Wykres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627265</xdr:colOff>
      <xdr:row>0</xdr:row>
      <xdr:rowOff>110018</xdr:rowOff>
    </xdr:from>
    <xdr:to>
      <xdr:col>27</xdr:col>
      <xdr:colOff>282806</xdr:colOff>
      <xdr:row>4</xdr:row>
      <xdr:rowOff>108643</xdr:rowOff>
    </xdr:to>
    <xdr:graphicFrame macro="">
      <xdr:nvGraphicFramePr>
        <xdr:cNvPr id="5" name="Wykres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1</xdr:row>
      <xdr:rowOff>9526</xdr:rowOff>
    </xdr:from>
    <xdr:to>
      <xdr:col>3</xdr:col>
      <xdr:colOff>289020</xdr:colOff>
      <xdr:row>3</xdr:row>
      <xdr:rowOff>79710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Project 1">
              <a:extLst>
                <a:ext uri="{FF2B5EF4-FFF2-40B4-BE49-F238E27FC236}">
                  <a16:creationId xmlns="" xmlns:a16="http://schemas.microsoft.com/office/drawing/2014/main" id="{00000000-0008-0000-0200-000006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c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33943"/>
              <a:ext cx="4311533" cy="72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304861</xdr:colOff>
      <xdr:row>1</xdr:row>
      <xdr:rowOff>6716</xdr:rowOff>
    </xdr:from>
    <xdr:to>
      <xdr:col>8</xdr:col>
      <xdr:colOff>298383</xdr:colOff>
      <xdr:row>3</xdr:row>
      <xdr:rowOff>76900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Manager 1">
              <a:extLst>
                <a:ext uri="{FF2B5EF4-FFF2-40B4-BE49-F238E27FC236}">
                  <a16:creationId xmlns="" xmlns:a16="http://schemas.microsoft.com/office/drawing/2014/main" id="{00000000-0008-0000-0200-000007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nage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15944" y="631133"/>
              <a:ext cx="4303067" cy="726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reprezentuje fragmentator. Fragmentatory są używane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581025</xdr:colOff>
          <xdr:row>0</xdr:row>
          <xdr:rowOff>104775</xdr:rowOff>
        </xdr:from>
        <xdr:to>
          <xdr:col>9</xdr:col>
          <xdr:colOff>485775</xdr:colOff>
          <xdr:row>0</xdr:row>
          <xdr:rowOff>533400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0.33374</cdr:x>
      <cdr:y>0.54857</cdr:y>
    </cdr:from>
    <cdr:to>
      <cdr:x>0.83628</cdr:x>
      <cdr:y>0.76572</cdr:y>
    </cdr:to>
    <cdr:sp macro="" textlink="Workings!$H$24">
      <cdr:nvSpPr>
        <cdr:cNvPr id="2" name="pole tekstowe 1"/>
        <cdr:cNvSpPr txBox="1"/>
      </cdr:nvSpPr>
      <cdr:spPr>
        <a:xfrm xmlns:a="http://schemas.openxmlformats.org/drawingml/2006/main">
          <a:off x="343882" y="951176"/>
          <a:ext cx="517811" cy="376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3DD5A8C-D61B-408A-81A0-42B1D0320BE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42%</a:t>
          </a:fld>
          <a:endParaRPr lang="en-US" sz="14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0.38071</cdr:x>
      <cdr:y>0.60223</cdr:y>
    </cdr:from>
    <cdr:to>
      <cdr:x>0.62944</cdr:x>
      <cdr:y>0.8371</cdr:y>
    </cdr:to>
    <cdr:sp macro="" textlink="Workings!$C$32">
      <cdr:nvSpPr>
        <cdr:cNvPr id="2" name="pole tekstowe 5"/>
        <cdr:cNvSpPr txBox="1"/>
      </cdr:nvSpPr>
      <cdr:spPr>
        <a:xfrm xmlns:a="http://schemas.openxmlformats.org/drawingml/2006/main">
          <a:off x="793751" y="978179"/>
          <a:ext cx="518584" cy="38149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6CE8D6ED-9FC4-431E-8DE8-92D681389A28}" type="TxLink"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pPr/>
            <a:t>42%</a:t>
          </a:fld>
          <a:endParaRPr lang="en-US" sz="1400">
            <a:latin typeface="Calibri" panose="020F0502020204030204" pitchFamily="34" charset="0"/>
            <a:cs typeface="Calibri" panose="020F050202020403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581025</xdr:colOff>
      <xdr:row>1</xdr:row>
      <xdr:rowOff>47626</xdr:rowOff>
    </xdr:from>
    <xdr:to>
      <xdr:col>15</xdr:col>
      <xdr:colOff>457200</xdr:colOff>
      <xdr:row>11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161925</xdr:colOff>
      <xdr:row>22</xdr:row>
      <xdr:rowOff>142874</xdr:rowOff>
    </xdr:from>
    <xdr:to>
      <xdr:col>17</xdr:col>
      <xdr:colOff>333375</xdr:colOff>
      <xdr:row>31</xdr:row>
      <xdr:rowOff>95249</xdr:rowOff>
    </xdr:to>
    <xdr:graphicFrame macro="">
      <xdr:nvGraphicFramePr>
        <xdr:cNvPr id="4" name="Wykres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371474</xdr:colOff>
      <xdr:row>30</xdr:row>
      <xdr:rowOff>19050</xdr:rowOff>
    </xdr:from>
    <xdr:to>
      <xdr:col>10</xdr:col>
      <xdr:colOff>342899</xdr:colOff>
      <xdr:row>38</xdr:row>
      <xdr:rowOff>171450</xdr:rowOff>
    </xdr:to>
    <xdr:graphicFrame macro="">
      <xdr:nvGraphicFramePr>
        <xdr:cNvPr id="5" name="Wykres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66675</xdr:colOff>
      <xdr:row>34</xdr:row>
      <xdr:rowOff>114300</xdr:rowOff>
    </xdr:from>
    <xdr:to>
      <xdr:col>9</xdr:col>
      <xdr:colOff>19050</xdr:colOff>
      <xdr:row>36</xdr:row>
      <xdr:rowOff>76200</xdr:rowOff>
    </xdr:to>
    <xdr:sp macro="" textlink="$C$32">
      <xdr:nvSpPr>
        <xdr:cNvPr id="6" name="pole tekstowe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4972050" y="6591300"/>
          <a:ext cx="56197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CF1E68A8-A2A6-42E6-8790-B9E57A5F6DD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42%</a:t>
          </a:fld>
          <a:endParaRPr lang="en-US" sz="1100"/>
        </a:p>
      </xdr:txBody>
    </xdr:sp>
    <xdr:clientData/>
  </xdr:twoCellAnchor>
  <xdr:twoCellAnchor>
    <xdr:from>
      <xdr:col>12</xdr:col>
      <xdr:colOff>157162</xdr:colOff>
      <xdr:row>37</xdr:row>
      <xdr:rowOff>95250</xdr:rowOff>
    </xdr:from>
    <xdr:to>
      <xdr:col>19</xdr:col>
      <xdr:colOff>461962</xdr:colOff>
      <xdr:row>51</xdr:row>
      <xdr:rowOff>171450</xdr:rowOff>
    </xdr:to>
    <xdr:graphicFrame macro="">
      <xdr:nvGraphicFramePr>
        <xdr:cNvPr id="7" name="Wykres 6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0.30822</cdr:x>
      <cdr:y>0.54857</cdr:y>
    </cdr:from>
    <cdr:to>
      <cdr:x>0.70548</cdr:x>
      <cdr:y>0.76572</cdr:y>
    </cdr:to>
    <cdr:sp macro="" textlink="Workings!$H$24">
      <cdr:nvSpPr>
        <cdr:cNvPr id="2" name="pole tekstowe 1"/>
        <cdr:cNvSpPr txBox="1"/>
      </cdr:nvSpPr>
      <cdr:spPr>
        <a:xfrm xmlns:a="http://schemas.openxmlformats.org/drawingml/2006/main">
          <a:off x="428626" y="914402"/>
          <a:ext cx="55245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3DD5A8C-D61B-408A-81A0-42B1D0320BE8}" type="TxLink">
            <a:rPr lang="en-US" sz="14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42%</a:t>
          </a:fld>
          <a:endParaRPr lang="en-US" sz="1400"/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Łukasz Naperty" refreshedDate="45143.835233564816" createdVersion="4" refreshedVersion="4" minRefreshableVersion="3" recordCount="40">
  <cacheSource type="worksheet">
    <worksheetSource name="Tabela15"/>
  </cacheSource>
  <cacheFields count="10">
    <cacheField name="Project" numFmtId="0">
      <sharedItems count="5">
        <s v="Gemini"/>
        <s v="Orion"/>
        <s v="Vega"/>
        <s v="Delta"/>
        <s v="Alpha"/>
      </sharedItems>
    </cacheField>
    <cacheField name="Task" numFmtId="0">
      <sharedItems count="10">
        <s v="Task 1"/>
        <s v="Task 2"/>
        <s v="Task 3"/>
        <s v="Task 4"/>
        <s v="Task 5"/>
        <s v="Task 6"/>
        <s v="Task 7"/>
        <s v="Task 8"/>
        <s v="Task 9"/>
        <s v="Task 10"/>
      </sharedItems>
    </cacheField>
    <cacheField name="Manager" numFmtId="0">
      <sharedItems count="5">
        <s v="Hirsch"/>
        <s v="Samora"/>
        <s v="McFay"/>
        <s v="Wood"/>
        <s v="Ladd"/>
      </sharedItems>
    </cacheField>
    <cacheField name="Start Date" numFmtId="14">
      <sharedItems containsSemiMixedTypes="0" containsNonDate="0" containsDate="1" containsString="0" minDate="2020-02-17T00:00:00" maxDate="2020-03-03T00:00:00" count="11">
        <d v="2020-02-17T00:00:00"/>
        <d v="2020-02-18T00:00:00"/>
        <d v="2020-02-21T00:00:00"/>
        <d v="2020-02-20T00:00:00"/>
        <d v="2020-02-24T00:00:00"/>
        <d v="2020-02-25T00:00:00"/>
        <d v="2020-02-27T00:00:00"/>
        <d v="2020-02-26T00:00:00"/>
        <d v="2020-02-28T00:00:00"/>
        <d v="2020-03-02T00:00:00"/>
        <d v="2020-02-19T00:00:00"/>
      </sharedItems>
    </cacheField>
    <cacheField name="Duration" numFmtId="0">
      <sharedItems containsSemiMixedTypes="0" containsString="0" containsNumber="1" containsInteger="1" minValue="3" maxValue="10" count="8">
        <n v="5"/>
        <n v="6"/>
        <n v="10"/>
        <n v="9"/>
        <n v="4"/>
        <n v="7"/>
        <n v="8"/>
        <n v="3"/>
      </sharedItems>
    </cacheField>
    <cacheField name="End Date" numFmtId="14">
      <sharedItems containsSemiMixedTypes="0" containsNonDate="0" containsDate="1" containsString="0" minDate="2020-02-19T00:00:00" maxDate="2020-03-14T00:00:00" count="15">
        <d v="2020-02-21T00:00:00"/>
        <d v="2020-02-24T00:00:00"/>
        <d v="2020-03-02T00:00:00"/>
        <d v="2020-03-04T00:00:00"/>
        <d v="2020-02-20T00:00:00"/>
        <d v="2020-02-27T00:00:00"/>
        <d v="2020-02-28T00:00:00"/>
        <d v="2020-03-05T00:00:00"/>
        <d v="2020-02-26T00:00:00"/>
        <d v="2020-03-06T00:00:00"/>
        <d v="2020-02-19T00:00:00"/>
        <d v="2020-03-03T00:00:00"/>
        <d v="2020-03-12T00:00:00"/>
        <d v="2020-03-13T00:00:00"/>
        <d v="2020-03-10T00:00:00"/>
      </sharedItems>
    </cacheField>
    <cacheField name="Days completed" numFmtId="3">
      <sharedItems containsSemiMixedTypes="0" containsString="0" containsNumber="1" containsInteger="1" minValue="0" maxValue="8" count="8">
        <n v="2"/>
        <n v="3"/>
        <n v="4"/>
        <n v="1"/>
        <n v="0"/>
        <n v="7"/>
        <n v="5"/>
        <n v="8"/>
      </sharedItems>
    </cacheField>
    <cacheField name="Progress" numFmtId="9">
      <sharedItems containsSemiMixedTypes="0" containsString="0" containsNumber="1" minValue="0" maxValue="1" count="19">
        <n v="0.4"/>
        <n v="0.5"/>
        <n v="0.33333333333333331"/>
        <n v="0.25"/>
        <n v="0"/>
        <n v="0.42857142857142855"/>
        <n v="0.1111111111111111"/>
        <n v="1"/>
        <n v="0.44444444444444442"/>
        <n v="0.83333333333333337"/>
        <n v="0.8"/>
        <n v="0.2857142857142857"/>
        <n v="0.66666666666666663"/>
        <n v="0.88888888888888884"/>
        <n v="0.2"/>
        <n v="0.625"/>
        <n v="0.3"/>
        <n v="0.375"/>
        <n v="0.6"/>
      </sharedItems>
    </cacheField>
    <cacheField name="Budget" numFmtId="3">
      <sharedItems containsSemiMixedTypes="0" containsString="0" containsNumber="1" containsInteger="1" minValue="50000" maxValue="990000" count="40">
        <n v="218000"/>
        <n v="393000"/>
        <n v="86000"/>
        <n v="732000"/>
        <n v="492000"/>
        <n v="188000"/>
        <n v="180000"/>
        <n v="582000"/>
        <n v="562000"/>
        <n v="416000"/>
        <n v="293000"/>
        <n v="224000"/>
        <n v="978000"/>
        <n v="932000"/>
        <n v="854000"/>
        <n v="81000"/>
        <n v="169000"/>
        <n v="61000"/>
        <n v="645000"/>
        <n v="68000"/>
        <n v="839000"/>
        <n v="729000"/>
        <n v="826000"/>
        <n v="895000"/>
        <n v="341000"/>
        <n v="787000"/>
        <n v="228000"/>
        <n v="147000"/>
        <n v="338000"/>
        <n v="857000"/>
        <n v="602000"/>
        <n v="990000"/>
        <n v="96000"/>
        <n v="513000"/>
        <n v="616000"/>
        <n v="817000"/>
        <n v="372000"/>
        <n v="50000"/>
        <n v="807000"/>
        <n v="691000"/>
      </sharedItems>
    </cacheField>
    <cacheField name="Actual" numFmtId="3">
      <sharedItems containsSemiMixedTypes="0" containsString="0" containsNumber="1" containsInteger="1" minValue="0" maxValue="807069" count="37">
        <n v="97337"/>
        <n v="177440"/>
        <n v="31046"/>
        <n v="261324"/>
        <n v="116850"/>
        <n v="0"/>
        <n v="79380"/>
        <n v="195231"/>
        <n v="74746"/>
        <n v="175015"/>
        <n v="273001"/>
        <n v="57910"/>
        <n v="379157"/>
        <n v="322812"/>
        <n v="38461"/>
        <n v="136468"/>
        <n v="12078"/>
        <n v="273048"/>
        <n v="64987"/>
        <n v="406974"/>
        <n v="487139"/>
        <n v="298186"/>
        <n v="280583"/>
        <n v="129785"/>
        <n v="727188"/>
        <n v="47880"/>
        <n v="205123"/>
        <n v="305949"/>
        <n v="322371"/>
        <n v="451440"/>
        <n v="32256"/>
        <n v="226233"/>
        <n v="401579"/>
        <n v="807069"/>
        <n v="173166"/>
        <n v="8400"/>
        <n v="262679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">
  <r>
    <x v="0"/>
    <x v="0"/>
    <x v="0"/>
    <x v="0"/>
    <x v="0"/>
    <x v="0"/>
    <x v="0"/>
    <x v="0"/>
    <x v="0"/>
    <x v="0"/>
  </r>
  <r>
    <x v="0"/>
    <x v="1"/>
    <x v="1"/>
    <x v="0"/>
    <x v="1"/>
    <x v="1"/>
    <x v="1"/>
    <x v="1"/>
    <x v="1"/>
    <x v="1"/>
  </r>
  <r>
    <x v="0"/>
    <x v="2"/>
    <x v="2"/>
    <x v="1"/>
    <x v="2"/>
    <x v="2"/>
    <x v="2"/>
    <x v="0"/>
    <x v="2"/>
    <x v="2"/>
  </r>
  <r>
    <x v="0"/>
    <x v="3"/>
    <x v="3"/>
    <x v="2"/>
    <x v="3"/>
    <x v="3"/>
    <x v="1"/>
    <x v="2"/>
    <x v="3"/>
    <x v="3"/>
  </r>
  <r>
    <x v="0"/>
    <x v="4"/>
    <x v="4"/>
    <x v="0"/>
    <x v="4"/>
    <x v="4"/>
    <x v="3"/>
    <x v="3"/>
    <x v="4"/>
    <x v="4"/>
  </r>
  <r>
    <x v="0"/>
    <x v="5"/>
    <x v="0"/>
    <x v="3"/>
    <x v="1"/>
    <x v="5"/>
    <x v="4"/>
    <x v="4"/>
    <x v="5"/>
    <x v="5"/>
  </r>
  <r>
    <x v="0"/>
    <x v="6"/>
    <x v="1"/>
    <x v="3"/>
    <x v="5"/>
    <x v="6"/>
    <x v="1"/>
    <x v="5"/>
    <x v="6"/>
    <x v="6"/>
  </r>
  <r>
    <x v="0"/>
    <x v="7"/>
    <x v="2"/>
    <x v="4"/>
    <x v="0"/>
    <x v="6"/>
    <x v="0"/>
    <x v="0"/>
    <x v="7"/>
    <x v="7"/>
  </r>
  <r>
    <x v="0"/>
    <x v="8"/>
    <x v="3"/>
    <x v="4"/>
    <x v="3"/>
    <x v="7"/>
    <x v="3"/>
    <x v="6"/>
    <x v="8"/>
    <x v="8"/>
  </r>
  <r>
    <x v="0"/>
    <x v="9"/>
    <x v="4"/>
    <x v="4"/>
    <x v="1"/>
    <x v="2"/>
    <x v="1"/>
    <x v="1"/>
    <x v="9"/>
    <x v="9"/>
  </r>
  <r>
    <x v="1"/>
    <x v="0"/>
    <x v="0"/>
    <x v="1"/>
    <x v="5"/>
    <x v="8"/>
    <x v="5"/>
    <x v="7"/>
    <x v="10"/>
    <x v="10"/>
  </r>
  <r>
    <x v="1"/>
    <x v="1"/>
    <x v="1"/>
    <x v="0"/>
    <x v="3"/>
    <x v="5"/>
    <x v="2"/>
    <x v="8"/>
    <x v="11"/>
    <x v="11"/>
  </r>
  <r>
    <x v="1"/>
    <x v="2"/>
    <x v="2"/>
    <x v="1"/>
    <x v="6"/>
    <x v="5"/>
    <x v="4"/>
    <x v="4"/>
    <x v="12"/>
    <x v="5"/>
  </r>
  <r>
    <x v="1"/>
    <x v="3"/>
    <x v="3"/>
    <x v="3"/>
    <x v="5"/>
    <x v="6"/>
    <x v="1"/>
    <x v="5"/>
    <x v="13"/>
    <x v="12"/>
  </r>
  <r>
    <x v="1"/>
    <x v="4"/>
    <x v="4"/>
    <x v="2"/>
    <x v="4"/>
    <x v="8"/>
    <x v="3"/>
    <x v="3"/>
    <x v="14"/>
    <x v="13"/>
  </r>
  <r>
    <x v="1"/>
    <x v="5"/>
    <x v="0"/>
    <x v="2"/>
    <x v="1"/>
    <x v="6"/>
    <x v="1"/>
    <x v="1"/>
    <x v="15"/>
    <x v="14"/>
  </r>
  <r>
    <x v="1"/>
    <x v="6"/>
    <x v="1"/>
    <x v="4"/>
    <x v="1"/>
    <x v="2"/>
    <x v="6"/>
    <x v="9"/>
    <x v="16"/>
    <x v="15"/>
  </r>
  <r>
    <x v="1"/>
    <x v="7"/>
    <x v="2"/>
    <x v="5"/>
    <x v="4"/>
    <x v="6"/>
    <x v="3"/>
    <x v="3"/>
    <x v="17"/>
    <x v="16"/>
  </r>
  <r>
    <x v="1"/>
    <x v="8"/>
    <x v="3"/>
    <x v="6"/>
    <x v="5"/>
    <x v="9"/>
    <x v="1"/>
    <x v="5"/>
    <x v="18"/>
    <x v="17"/>
  </r>
  <r>
    <x v="1"/>
    <x v="9"/>
    <x v="4"/>
    <x v="0"/>
    <x v="7"/>
    <x v="10"/>
    <x v="1"/>
    <x v="7"/>
    <x v="19"/>
    <x v="18"/>
  </r>
  <r>
    <x v="2"/>
    <x v="0"/>
    <x v="0"/>
    <x v="0"/>
    <x v="2"/>
    <x v="6"/>
    <x v="6"/>
    <x v="1"/>
    <x v="20"/>
    <x v="19"/>
  </r>
  <r>
    <x v="2"/>
    <x v="1"/>
    <x v="1"/>
    <x v="2"/>
    <x v="0"/>
    <x v="5"/>
    <x v="2"/>
    <x v="10"/>
    <x v="21"/>
    <x v="20"/>
  </r>
  <r>
    <x v="2"/>
    <x v="2"/>
    <x v="2"/>
    <x v="4"/>
    <x v="5"/>
    <x v="11"/>
    <x v="1"/>
    <x v="5"/>
    <x v="22"/>
    <x v="21"/>
  </r>
  <r>
    <x v="2"/>
    <x v="3"/>
    <x v="3"/>
    <x v="7"/>
    <x v="5"/>
    <x v="7"/>
    <x v="0"/>
    <x v="11"/>
    <x v="23"/>
    <x v="22"/>
  </r>
  <r>
    <x v="2"/>
    <x v="4"/>
    <x v="4"/>
    <x v="8"/>
    <x v="7"/>
    <x v="11"/>
    <x v="0"/>
    <x v="12"/>
    <x v="24"/>
    <x v="23"/>
  </r>
  <r>
    <x v="3"/>
    <x v="0"/>
    <x v="0"/>
    <x v="9"/>
    <x v="3"/>
    <x v="12"/>
    <x v="7"/>
    <x v="13"/>
    <x v="25"/>
    <x v="24"/>
  </r>
  <r>
    <x v="3"/>
    <x v="1"/>
    <x v="1"/>
    <x v="9"/>
    <x v="2"/>
    <x v="13"/>
    <x v="0"/>
    <x v="14"/>
    <x v="26"/>
    <x v="25"/>
  </r>
  <r>
    <x v="3"/>
    <x v="2"/>
    <x v="2"/>
    <x v="0"/>
    <x v="4"/>
    <x v="4"/>
    <x v="4"/>
    <x v="4"/>
    <x v="27"/>
    <x v="5"/>
  </r>
  <r>
    <x v="3"/>
    <x v="3"/>
    <x v="3"/>
    <x v="10"/>
    <x v="6"/>
    <x v="6"/>
    <x v="6"/>
    <x v="15"/>
    <x v="28"/>
    <x v="26"/>
  </r>
  <r>
    <x v="3"/>
    <x v="4"/>
    <x v="4"/>
    <x v="4"/>
    <x v="2"/>
    <x v="9"/>
    <x v="1"/>
    <x v="16"/>
    <x v="29"/>
    <x v="27"/>
  </r>
  <r>
    <x v="3"/>
    <x v="5"/>
    <x v="0"/>
    <x v="5"/>
    <x v="1"/>
    <x v="11"/>
    <x v="1"/>
    <x v="1"/>
    <x v="30"/>
    <x v="28"/>
  </r>
  <r>
    <x v="3"/>
    <x v="6"/>
    <x v="1"/>
    <x v="5"/>
    <x v="4"/>
    <x v="6"/>
    <x v="0"/>
    <x v="1"/>
    <x v="31"/>
    <x v="29"/>
  </r>
  <r>
    <x v="4"/>
    <x v="0"/>
    <x v="2"/>
    <x v="8"/>
    <x v="6"/>
    <x v="14"/>
    <x v="1"/>
    <x v="17"/>
    <x v="32"/>
    <x v="30"/>
  </r>
  <r>
    <x v="4"/>
    <x v="1"/>
    <x v="3"/>
    <x v="9"/>
    <x v="3"/>
    <x v="12"/>
    <x v="2"/>
    <x v="8"/>
    <x v="33"/>
    <x v="31"/>
  </r>
  <r>
    <x v="4"/>
    <x v="2"/>
    <x v="4"/>
    <x v="3"/>
    <x v="0"/>
    <x v="8"/>
    <x v="1"/>
    <x v="18"/>
    <x v="34"/>
    <x v="32"/>
  </r>
  <r>
    <x v="4"/>
    <x v="3"/>
    <x v="0"/>
    <x v="10"/>
    <x v="7"/>
    <x v="0"/>
    <x v="1"/>
    <x v="7"/>
    <x v="35"/>
    <x v="33"/>
  </r>
  <r>
    <x v="4"/>
    <x v="4"/>
    <x v="1"/>
    <x v="2"/>
    <x v="5"/>
    <x v="2"/>
    <x v="1"/>
    <x v="5"/>
    <x v="36"/>
    <x v="34"/>
  </r>
  <r>
    <x v="4"/>
    <x v="5"/>
    <x v="2"/>
    <x v="4"/>
    <x v="2"/>
    <x v="9"/>
    <x v="0"/>
    <x v="14"/>
    <x v="37"/>
    <x v="35"/>
  </r>
  <r>
    <x v="4"/>
    <x v="6"/>
    <x v="3"/>
    <x v="4"/>
    <x v="2"/>
    <x v="9"/>
    <x v="1"/>
    <x v="16"/>
    <x v="38"/>
    <x v="36"/>
  </r>
  <r>
    <x v="4"/>
    <x v="7"/>
    <x v="4"/>
    <x v="4"/>
    <x v="7"/>
    <x v="8"/>
    <x v="4"/>
    <x v="4"/>
    <x v="39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4" cacheId="0" applyNumberFormats="0" applyBorderFormats="0" applyFontFormats="0" applyPatternFormats="0" applyAlignmentFormats="0" applyWidthHeightFormats="1" dataCaption="Wartości" updatedVersion="4" minRefreshableVersion="3" showDrill="0" useAutoFormatting="1" itemPrintTitles="1" createdVersion="4" indent="0" compact="0" compactData="0" multipleFieldFilters="0">
  <location ref="A3:J44" firstHeaderRow="0" firstDataRow="1" firstDataCol="8"/>
  <pivotFields count="10">
    <pivotField axis="axisRow" compact="0" outline="0" showAll="0" defaultSubtotal="0">
      <items count="5">
        <item x="4"/>
        <item x="3"/>
        <item x="0"/>
        <item x="1"/>
        <item x="2"/>
      </items>
    </pivotField>
    <pivotField axis="axisRow" compact="0" outline="0" showAll="0" defaultSubtotal="0">
      <items count="10">
        <item x="0"/>
        <item x="9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5">
        <item x="0"/>
        <item x="4"/>
        <item x="2"/>
        <item x="1"/>
        <item x="3"/>
      </items>
    </pivotField>
    <pivotField axis="axisRow" compact="0" numFmtId="14" outline="0" showAll="0" defaultSubtotal="0">
      <items count="11">
        <item x="0"/>
        <item x="1"/>
        <item x="10"/>
        <item x="3"/>
        <item x="2"/>
        <item x="4"/>
        <item x="5"/>
        <item x="7"/>
        <item x="6"/>
        <item x="8"/>
        <item x="9"/>
      </items>
    </pivotField>
    <pivotField axis="axisRow" compact="0" outline="0" showAll="0" defaultSubtotal="0">
      <items count="8">
        <item x="7"/>
        <item x="4"/>
        <item x="0"/>
        <item x="1"/>
        <item x="5"/>
        <item x="6"/>
        <item x="3"/>
        <item x="2"/>
      </items>
    </pivotField>
    <pivotField axis="axisRow" compact="0" numFmtId="14" outline="0" showAll="0" defaultSubtotal="0">
      <items count="15">
        <item x="10"/>
        <item x="4"/>
        <item x="0"/>
        <item x="1"/>
        <item x="8"/>
        <item x="5"/>
        <item x="6"/>
        <item x="2"/>
        <item x="11"/>
        <item x="3"/>
        <item x="7"/>
        <item x="9"/>
        <item x="14"/>
        <item x="12"/>
        <item x="13"/>
      </items>
    </pivotField>
    <pivotField axis="axisRow" compact="0" numFmtId="3" outline="0" showAll="0" defaultSubtotal="0">
      <items count="8">
        <item x="4"/>
        <item x="3"/>
        <item x="0"/>
        <item x="1"/>
        <item x="2"/>
        <item x="6"/>
        <item x="5"/>
        <item x="7"/>
      </items>
    </pivotField>
    <pivotField axis="axisRow" compact="0" numFmtId="9" outline="0" showAll="0" defaultSubtotal="0">
      <items count="19">
        <item x="4"/>
        <item x="6"/>
        <item x="14"/>
        <item x="3"/>
        <item x="11"/>
        <item x="16"/>
        <item x="2"/>
        <item x="17"/>
        <item x="0"/>
        <item x="5"/>
        <item x="8"/>
        <item x="1"/>
        <item x="18"/>
        <item x="15"/>
        <item x="12"/>
        <item x="10"/>
        <item x="9"/>
        <item x="13"/>
        <item x="7"/>
      </items>
    </pivotField>
    <pivotField dataField="1" compact="0" numFmtId="3" outline="0" showAll="0" defaultSubtotal="0"/>
    <pivotField dataField="1" compact="0" numFmtId="3" outline="0" showAll="0" defaultSubtotal="0"/>
  </pivotFields>
  <rowFields count="8">
    <field x="0"/>
    <field x="1"/>
    <field x="2"/>
    <field x="3"/>
    <field x="5"/>
    <field x="4"/>
    <field x="6"/>
    <field x="7"/>
  </rowFields>
  <rowItems count="41">
    <i>
      <x/>
      <x/>
      <x v="2"/>
      <x v="9"/>
      <x v="12"/>
      <x v="5"/>
      <x v="3"/>
      <x v="7"/>
    </i>
    <i r="1">
      <x v="2"/>
      <x v="4"/>
      <x v="10"/>
      <x v="13"/>
      <x v="6"/>
      <x v="4"/>
      <x v="10"/>
    </i>
    <i r="1">
      <x v="3"/>
      <x v="1"/>
      <x v="3"/>
      <x v="4"/>
      <x v="2"/>
      <x v="3"/>
      <x v="12"/>
    </i>
    <i r="1">
      <x v="4"/>
      <x/>
      <x v="2"/>
      <x v="2"/>
      <x/>
      <x v="3"/>
      <x v="18"/>
    </i>
    <i r="1">
      <x v="5"/>
      <x v="3"/>
      <x v="4"/>
      <x v="7"/>
      <x v="4"/>
      <x v="3"/>
      <x v="9"/>
    </i>
    <i r="1">
      <x v="6"/>
      <x v="2"/>
      <x v="5"/>
      <x v="11"/>
      <x v="7"/>
      <x v="2"/>
      <x v="2"/>
    </i>
    <i r="1">
      <x v="7"/>
      <x v="4"/>
      <x v="5"/>
      <x v="11"/>
      <x v="7"/>
      <x v="3"/>
      <x v="5"/>
    </i>
    <i r="1">
      <x v="8"/>
      <x v="1"/>
      <x v="5"/>
      <x v="4"/>
      <x/>
      <x/>
      <x/>
    </i>
    <i>
      <x v="1"/>
      <x/>
      <x/>
      <x v="10"/>
      <x v="13"/>
      <x v="6"/>
      <x v="7"/>
      <x v="17"/>
    </i>
    <i r="1">
      <x v="2"/>
      <x v="3"/>
      <x v="10"/>
      <x v="14"/>
      <x v="7"/>
      <x v="2"/>
      <x v="2"/>
    </i>
    <i r="1">
      <x v="3"/>
      <x v="2"/>
      <x/>
      <x v="1"/>
      <x v="1"/>
      <x/>
      <x/>
    </i>
    <i r="1">
      <x v="4"/>
      <x v="4"/>
      <x v="2"/>
      <x v="6"/>
      <x v="5"/>
      <x v="5"/>
      <x v="13"/>
    </i>
    <i r="1">
      <x v="5"/>
      <x v="1"/>
      <x v="5"/>
      <x v="11"/>
      <x v="7"/>
      <x v="3"/>
      <x v="5"/>
    </i>
    <i r="1">
      <x v="6"/>
      <x/>
      <x v="6"/>
      <x v="8"/>
      <x v="3"/>
      <x v="3"/>
      <x v="11"/>
    </i>
    <i r="1">
      <x v="7"/>
      <x v="3"/>
      <x v="6"/>
      <x v="6"/>
      <x v="1"/>
      <x v="2"/>
      <x v="11"/>
    </i>
    <i>
      <x v="2"/>
      <x/>
      <x/>
      <x/>
      <x v="2"/>
      <x v="2"/>
      <x v="2"/>
      <x v="8"/>
    </i>
    <i r="1">
      <x v="1"/>
      <x v="1"/>
      <x v="5"/>
      <x v="7"/>
      <x v="3"/>
      <x v="3"/>
      <x v="11"/>
    </i>
    <i r="1">
      <x v="2"/>
      <x v="3"/>
      <x/>
      <x v="3"/>
      <x v="3"/>
      <x v="3"/>
      <x v="11"/>
    </i>
    <i r="1">
      <x v="3"/>
      <x v="2"/>
      <x v="1"/>
      <x v="7"/>
      <x v="7"/>
      <x v="4"/>
      <x v="8"/>
    </i>
    <i r="1">
      <x v="4"/>
      <x v="4"/>
      <x v="4"/>
      <x v="9"/>
      <x v="6"/>
      <x v="3"/>
      <x v="6"/>
    </i>
    <i r="1">
      <x v="5"/>
      <x v="1"/>
      <x/>
      <x v="1"/>
      <x v="1"/>
      <x v="1"/>
      <x v="3"/>
    </i>
    <i r="1">
      <x v="6"/>
      <x/>
      <x v="3"/>
      <x v="5"/>
      <x v="3"/>
      <x/>
      <x/>
    </i>
    <i r="1">
      <x v="7"/>
      <x v="3"/>
      <x v="3"/>
      <x v="6"/>
      <x v="4"/>
      <x v="3"/>
      <x v="9"/>
    </i>
    <i r="1">
      <x v="8"/>
      <x v="2"/>
      <x v="5"/>
      <x v="6"/>
      <x v="2"/>
      <x v="2"/>
      <x v="8"/>
    </i>
    <i r="1">
      <x v="9"/>
      <x v="4"/>
      <x v="5"/>
      <x v="10"/>
      <x v="6"/>
      <x v="1"/>
      <x v="1"/>
    </i>
    <i>
      <x v="3"/>
      <x/>
      <x/>
      <x v="1"/>
      <x v="4"/>
      <x v="4"/>
      <x v="6"/>
      <x v="18"/>
    </i>
    <i r="1">
      <x v="1"/>
      <x v="1"/>
      <x/>
      <x/>
      <x/>
      <x v="3"/>
      <x v="18"/>
    </i>
    <i r="1">
      <x v="2"/>
      <x v="3"/>
      <x/>
      <x v="5"/>
      <x v="6"/>
      <x v="4"/>
      <x v="10"/>
    </i>
    <i r="1">
      <x v="3"/>
      <x v="2"/>
      <x v="1"/>
      <x v="5"/>
      <x v="5"/>
      <x/>
      <x/>
    </i>
    <i r="1">
      <x v="4"/>
      <x v="4"/>
      <x v="3"/>
      <x v="6"/>
      <x v="4"/>
      <x v="3"/>
      <x v="9"/>
    </i>
    <i r="1">
      <x v="5"/>
      <x v="1"/>
      <x v="4"/>
      <x v="4"/>
      <x v="1"/>
      <x v="1"/>
      <x v="3"/>
    </i>
    <i r="1">
      <x v="6"/>
      <x/>
      <x v="4"/>
      <x v="6"/>
      <x v="3"/>
      <x v="3"/>
      <x v="11"/>
    </i>
    <i r="1">
      <x v="7"/>
      <x v="3"/>
      <x v="5"/>
      <x v="7"/>
      <x v="3"/>
      <x v="5"/>
      <x v="16"/>
    </i>
    <i r="1">
      <x v="8"/>
      <x v="2"/>
      <x v="6"/>
      <x v="6"/>
      <x v="1"/>
      <x v="1"/>
      <x v="3"/>
    </i>
    <i r="1">
      <x v="9"/>
      <x v="4"/>
      <x v="8"/>
      <x v="11"/>
      <x v="4"/>
      <x v="3"/>
      <x v="9"/>
    </i>
    <i>
      <x v="4"/>
      <x/>
      <x/>
      <x/>
      <x v="6"/>
      <x v="7"/>
      <x v="5"/>
      <x v="11"/>
    </i>
    <i r="1">
      <x v="2"/>
      <x v="3"/>
      <x v="4"/>
      <x v="5"/>
      <x v="2"/>
      <x v="4"/>
      <x v="15"/>
    </i>
    <i r="1">
      <x v="3"/>
      <x v="2"/>
      <x v="5"/>
      <x v="8"/>
      <x v="4"/>
      <x v="3"/>
      <x v="9"/>
    </i>
    <i r="1">
      <x v="4"/>
      <x v="4"/>
      <x v="7"/>
      <x v="10"/>
      <x v="4"/>
      <x v="2"/>
      <x v="4"/>
    </i>
    <i r="1">
      <x v="5"/>
      <x v="1"/>
      <x v="9"/>
      <x v="8"/>
      <x/>
      <x v="2"/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8" baseField="7" baseItem="10" numFmtId="3"/>
    <dataField name="Actual " fld="9" baseField="7" baseItem="10" numFmtId="3"/>
  </dataFields>
  <formats count="3"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przestawna7" cacheId="0" applyNumberFormats="0" applyBorderFormats="0" applyFontFormats="0" applyPatternFormats="0" applyAlignmentFormats="0" applyWidthHeightFormats="1" dataCaption="Wartości" updatedVersion="4" minRefreshableVersion="3" showDrill="0" useAutoFormatting="1" itemPrintTitles="1" createdVersion="4" indent="0" compact="0" compactData="0" multipleFieldFilters="0">
  <location ref="A5:J46" firstHeaderRow="0" firstDataRow="1" firstDataCol="8"/>
  <pivotFields count="10">
    <pivotField axis="axisRow" compact="0" outline="0" showAll="0" defaultSubtotal="0">
      <items count="5">
        <item x="4"/>
        <item x="3"/>
        <item x="0"/>
        <item x="1"/>
        <item x="2"/>
      </items>
    </pivotField>
    <pivotField axis="axisRow" compact="0" outline="0" showAll="0" defaultSubtotal="0">
      <items count="10">
        <item x="0"/>
        <item x="9"/>
        <item x="1"/>
        <item x="2"/>
        <item x="3"/>
        <item x="4"/>
        <item x="5"/>
        <item x="6"/>
        <item x="7"/>
        <item x="8"/>
      </items>
    </pivotField>
    <pivotField axis="axisRow" compact="0" outline="0" showAll="0" defaultSubtotal="0">
      <items count="5">
        <item x="0"/>
        <item x="4"/>
        <item x="2"/>
        <item x="1"/>
        <item x="3"/>
      </items>
    </pivotField>
    <pivotField axis="axisRow" compact="0" numFmtId="14" outline="0" showAll="0" defaultSubtotal="0">
      <items count="11">
        <item x="0"/>
        <item x="1"/>
        <item x="10"/>
        <item x="3"/>
        <item x="2"/>
        <item x="4"/>
        <item x="5"/>
        <item x="7"/>
        <item x="6"/>
        <item x="8"/>
        <item x="9"/>
      </items>
    </pivotField>
    <pivotField axis="axisRow" compact="0" outline="0" showAll="0" defaultSubtotal="0">
      <items count="8">
        <item x="7"/>
        <item x="4"/>
        <item x="0"/>
        <item x="1"/>
        <item x="5"/>
        <item x="6"/>
        <item x="3"/>
        <item x="2"/>
      </items>
    </pivotField>
    <pivotField axis="axisRow" compact="0" numFmtId="14" outline="0" showAll="0" defaultSubtotal="0">
      <items count="15">
        <item x="10"/>
        <item x="4"/>
        <item x="0"/>
        <item x="1"/>
        <item x="8"/>
        <item x="5"/>
        <item x="6"/>
        <item x="2"/>
        <item x="11"/>
        <item x="3"/>
        <item x="7"/>
        <item x="9"/>
        <item x="14"/>
        <item x="12"/>
        <item x="13"/>
      </items>
    </pivotField>
    <pivotField axis="axisRow" compact="0" numFmtId="3" outline="0" showAll="0" defaultSubtotal="0">
      <items count="8">
        <item x="4"/>
        <item x="3"/>
        <item x="0"/>
        <item x="1"/>
        <item x="2"/>
        <item x="6"/>
        <item x="5"/>
        <item x="7"/>
      </items>
    </pivotField>
    <pivotField axis="axisRow" compact="0" numFmtId="9" outline="0" showAll="0" defaultSubtotal="0">
      <items count="19">
        <item x="4"/>
        <item x="6"/>
        <item x="14"/>
        <item x="3"/>
        <item x="11"/>
        <item x="16"/>
        <item x="2"/>
        <item x="17"/>
        <item x="0"/>
        <item x="5"/>
        <item x="8"/>
        <item x="1"/>
        <item x="18"/>
        <item x="15"/>
        <item x="12"/>
        <item x="10"/>
        <item x="9"/>
        <item x="13"/>
        <item x="7"/>
      </items>
    </pivotField>
    <pivotField dataField="1" compact="0" numFmtId="3" outline="0" showAll="0" defaultSubtotal="0">
      <items count="40">
        <item x="37"/>
        <item x="17"/>
        <item x="19"/>
        <item x="15"/>
        <item x="2"/>
        <item x="32"/>
        <item x="27"/>
        <item x="16"/>
        <item x="6"/>
        <item x="5"/>
        <item x="0"/>
        <item x="11"/>
        <item x="26"/>
        <item x="10"/>
        <item x="28"/>
        <item x="24"/>
        <item x="36"/>
        <item x="1"/>
        <item x="9"/>
        <item x="4"/>
        <item x="33"/>
        <item x="8"/>
        <item x="7"/>
        <item x="30"/>
        <item x="34"/>
        <item x="18"/>
        <item x="39"/>
        <item x="21"/>
        <item x="3"/>
        <item x="25"/>
        <item x="38"/>
        <item x="35"/>
        <item x="22"/>
        <item x="20"/>
        <item x="14"/>
        <item x="29"/>
        <item x="23"/>
        <item x="13"/>
        <item x="12"/>
        <item x="31"/>
      </items>
    </pivotField>
    <pivotField dataField="1" compact="0" numFmtId="3" outline="0" showAll="0" defaultSubtotal="0">
      <items count="37">
        <item x="5"/>
        <item x="35"/>
        <item x="16"/>
        <item x="2"/>
        <item x="30"/>
        <item x="14"/>
        <item x="25"/>
        <item x="11"/>
        <item x="18"/>
        <item x="8"/>
        <item x="6"/>
        <item x="0"/>
        <item x="4"/>
        <item x="23"/>
        <item x="15"/>
        <item x="34"/>
        <item x="9"/>
        <item x="1"/>
        <item x="7"/>
        <item x="26"/>
        <item x="31"/>
        <item x="3"/>
        <item x="36"/>
        <item x="10"/>
        <item x="17"/>
        <item x="22"/>
        <item x="21"/>
        <item x="27"/>
        <item x="28"/>
        <item x="13"/>
        <item x="12"/>
        <item x="32"/>
        <item x="19"/>
        <item x="29"/>
        <item x="20"/>
        <item x="24"/>
        <item x="33"/>
      </items>
    </pivotField>
  </pivotFields>
  <rowFields count="8">
    <field x="0"/>
    <field x="1"/>
    <field x="2"/>
    <field x="3"/>
    <field x="5"/>
    <field x="4"/>
    <field x="6"/>
    <field x="7"/>
  </rowFields>
  <rowItems count="41">
    <i>
      <x/>
      <x/>
      <x v="2"/>
      <x v="9"/>
      <x v="12"/>
      <x v="5"/>
      <x v="3"/>
      <x v="7"/>
    </i>
    <i r="1">
      <x v="2"/>
      <x v="4"/>
      <x v="10"/>
      <x v="13"/>
      <x v="6"/>
      <x v="4"/>
      <x v="10"/>
    </i>
    <i r="1">
      <x v="3"/>
      <x v="1"/>
      <x v="3"/>
      <x v="4"/>
      <x v="2"/>
      <x v="3"/>
      <x v="12"/>
    </i>
    <i r="1">
      <x v="4"/>
      <x/>
      <x v="2"/>
      <x v="2"/>
      <x/>
      <x v="3"/>
      <x v="18"/>
    </i>
    <i r="1">
      <x v="5"/>
      <x v="3"/>
      <x v="4"/>
      <x v="7"/>
      <x v="4"/>
      <x v="3"/>
      <x v="9"/>
    </i>
    <i r="1">
      <x v="6"/>
      <x v="2"/>
      <x v="5"/>
      <x v="11"/>
      <x v="7"/>
      <x v="2"/>
      <x v="2"/>
    </i>
    <i r="1">
      <x v="7"/>
      <x v="4"/>
      <x v="5"/>
      <x v="11"/>
      <x v="7"/>
      <x v="3"/>
      <x v="5"/>
    </i>
    <i r="1">
      <x v="8"/>
      <x v="1"/>
      <x v="5"/>
      <x v="4"/>
      <x/>
      <x/>
      <x/>
    </i>
    <i>
      <x v="1"/>
      <x/>
      <x/>
      <x v="10"/>
      <x v="13"/>
      <x v="6"/>
      <x v="7"/>
      <x v="17"/>
    </i>
    <i r="1">
      <x v="2"/>
      <x v="3"/>
      <x v="10"/>
      <x v="14"/>
      <x v="7"/>
      <x v="2"/>
      <x v="2"/>
    </i>
    <i r="1">
      <x v="3"/>
      <x v="2"/>
      <x/>
      <x v="1"/>
      <x v="1"/>
      <x/>
      <x/>
    </i>
    <i r="1">
      <x v="4"/>
      <x v="4"/>
      <x v="2"/>
      <x v="6"/>
      <x v="5"/>
      <x v="5"/>
      <x v="13"/>
    </i>
    <i r="1">
      <x v="5"/>
      <x v="1"/>
      <x v="5"/>
      <x v="11"/>
      <x v="7"/>
      <x v="3"/>
      <x v="5"/>
    </i>
    <i r="1">
      <x v="6"/>
      <x/>
      <x v="6"/>
      <x v="8"/>
      <x v="3"/>
      <x v="3"/>
      <x v="11"/>
    </i>
    <i r="1">
      <x v="7"/>
      <x v="3"/>
      <x v="6"/>
      <x v="6"/>
      <x v="1"/>
      <x v="2"/>
      <x v="11"/>
    </i>
    <i>
      <x v="2"/>
      <x/>
      <x/>
      <x/>
      <x v="2"/>
      <x v="2"/>
      <x v="2"/>
      <x v="8"/>
    </i>
    <i r="1">
      <x v="1"/>
      <x v="1"/>
      <x v="5"/>
      <x v="7"/>
      <x v="3"/>
      <x v="3"/>
      <x v="11"/>
    </i>
    <i r="1">
      <x v="2"/>
      <x v="3"/>
      <x/>
      <x v="3"/>
      <x v="3"/>
      <x v="3"/>
      <x v="11"/>
    </i>
    <i r="1">
      <x v="3"/>
      <x v="2"/>
      <x v="1"/>
      <x v="7"/>
      <x v="7"/>
      <x v="4"/>
      <x v="8"/>
    </i>
    <i r="1">
      <x v="4"/>
      <x v="4"/>
      <x v="4"/>
      <x v="9"/>
      <x v="6"/>
      <x v="3"/>
      <x v="6"/>
    </i>
    <i r="1">
      <x v="5"/>
      <x v="1"/>
      <x/>
      <x v="1"/>
      <x v="1"/>
      <x v="1"/>
      <x v="3"/>
    </i>
    <i r="1">
      <x v="6"/>
      <x/>
      <x v="3"/>
      <x v="5"/>
      <x v="3"/>
      <x/>
      <x/>
    </i>
    <i r="1">
      <x v="7"/>
      <x v="3"/>
      <x v="3"/>
      <x v="6"/>
      <x v="4"/>
      <x v="3"/>
      <x v="9"/>
    </i>
    <i r="1">
      <x v="8"/>
      <x v="2"/>
      <x v="5"/>
      <x v="6"/>
      <x v="2"/>
      <x v="2"/>
      <x v="8"/>
    </i>
    <i r="1">
      <x v="9"/>
      <x v="4"/>
      <x v="5"/>
      <x v="10"/>
      <x v="6"/>
      <x v="1"/>
      <x v="1"/>
    </i>
    <i>
      <x v="3"/>
      <x/>
      <x/>
      <x v="1"/>
      <x v="4"/>
      <x v="4"/>
      <x v="6"/>
      <x v="18"/>
    </i>
    <i r="1">
      <x v="1"/>
      <x v="1"/>
      <x/>
      <x/>
      <x/>
      <x v="3"/>
      <x v="18"/>
    </i>
    <i r="1">
      <x v="2"/>
      <x v="3"/>
      <x/>
      <x v="5"/>
      <x v="6"/>
      <x v="4"/>
      <x v="10"/>
    </i>
    <i r="1">
      <x v="3"/>
      <x v="2"/>
      <x v="1"/>
      <x v="5"/>
      <x v="5"/>
      <x/>
      <x/>
    </i>
    <i r="1">
      <x v="4"/>
      <x v="4"/>
      <x v="3"/>
      <x v="6"/>
      <x v="4"/>
      <x v="3"/>
      <x v="9"/>
    </i>
    <i r="1">
      <x v="5"/>
      <x v="1"/>
      <x v="4"/>
      <x v="4"/>
      <x v="1"/>
      <x v="1"/>
      <x v="3"/>
    </i>
    <i r="1">
      <x v="6"/>
      <x/>
      <x v="4"/>
      <x v="6"/>
      <x v="3"/>
      <x v="3"/>
      <x v="11"/>
    </i>
    <i r="1">
      <x v="7"/>
      <x v="3"/>
      <x v="5"/>
      <x v="7"/>
      <x v="3"/>
      <x v="5"/>
      <x v="16"/>
    </i>
    <i r="1">
      <x v="8"/>
      <x v="2"/>
      <x v="6"/>
      <x v="6"/>
      <x v="1"/>
      <x v="1"/>
      <x v="3"/>
    </i>
    <i r="1">
      <x v="9"/>
      <x v="4"/>
      <x v="8"/>
      <x v="11"/>
      <x v="4"/>
      <x v="3"/>
      <x v="9"/>
    </i>
    <i>
      <x v="4"/>
      <x/>
      <x/>
      <x/>
      <x v="6"/>
      <x v="7"/>
      <x v="5"/>
      <x v="11"/>
    </i>
    <i r="1">
      <x v="2"/>
      <x v="3"/>
      <x v="4"/>
      <x v="5"/>
      <x v="2"/>
      <x v="4"/>
      <x v="15"/>
    </i>
    <i r="1">
      <x v="3"/>
      <x v="2"/>
      <x v="5"/>
      <x v="8"/>
      <x v="4"/>
      <x v="3"/>
      <x v="9"/>
    </i>
    <i r="1">
      <x v="4"/>
      <x v="4"/>
      <x v="7"/>
      <x v="10"/>
      <x v="4"/>
      <x v="2"/>
      <x v="4"/>
    </i>
    <i r="1">
      <x v="5"/>
      <x v="1"/>
      <x v="9"/>
      <x v="8"/>
      <x/>
      <x v="2"/>
      <x v="14"/>
    </i>
    <i t="grand">
      <x/>
    </i>
  </rowItems>
  <colFields count="1">
    <field x="-2"/>
  </colFields>
  <colItems count="2">
    <i>
      <x/>
    </i>
    <i i="1">
      <x v="1"/>
    </i>
  </colItems>
  <dataFields count="2">
    <dataField name="Budget " fld="8" baseField="0" baseItem="0"/>
    <dataField name="Actual 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przestawna6" cacheId="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5">
  <location ref="C30:D31" firstHeaderRow="0" firstDataRow="1" firstDataCol="0"/>
  <pivotFields count="10">
    <pivotField showAll="0">
      <items count="6">
        <item x="4"/>
        <item x="3"/>
        <item x="0"/>
        <item x="1"/>
        <item x="2"/>
        <item t="default"/>
      </items>
    </pivotField>
    <pivotField showAll="0"/>
    <pivotField showAll="0">
      <items count="6">
        <item x="0"/>
        <item x="4"/>
        <item x="2"/>
        <item x="1"/>
        <item x="3"/>
        <item t="default"/>
      </items>
    </pivotField>
    <pivotField numFmtId="14" showAll="0"/>
    <pivotField showAll="0"/>
    <pivotField numFmtId="14" showAll="0"/>
    <pivotField numFmtId="3" showAll="0"/>
    <pivotField numFmtId="9" showAll="0"/>
    <pivotField dataField="1" numFmtId="3" showAll="0"/>
    <pivotField dataField="1" numFmtId="3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Actual " fld="9" baseField="0" baseItem="1" numFmtId="3"/>
    <dataField name="Budget " fld="8" baseField="0" baseItem="1" numFmtId="3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10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przestawna5" cacheId="0" dataOnRows="1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C23:D25" firstHeaderRow="1" firstDataRow="1" firstDataCol="1"/>
  <pivotFields count="10">
    <pivotField showAll="0">
      <items count="6">
        <item x="4"/>
        <item x="3"/>
        <item x="0"/>
        <item x="1"/>
        <item x="2"/>
        <item t="default"/>
      </items>
    </pivotField>
    <pivotField showAll="0"/>
    <pivotField showAll="0">
      <items count="6">
        <item x="0"/>
        <item x="4"/>
        <item x="2"/>
        <item x="1"/>
        <item x="3"/>
        <item t="default"/>
      </items>
    </pivotField>
    <pivotField numFmtId="14" showAll="0"/>
    <pivotField dataField="1" showAll="0"/>
    <pivotField numFmtId="14" showAll="0"/>
    <pivotField dataField="1" numFmtId="3" showAll="0"/>
    <pivotField numFmtId="9" showAll="0"/>
    <pivotField numFmtId="3" showAll="0"/>
    <pivotField numFmtId="3" showAll="0"/>
  </pivotFields>
  <rowFields count="1">
    <field x="-2"/>
  </rowFields>
  <rowItems count="2">
    <i>
      <x/>
    </i>
    <i i="1">
      <x v="1"/>
    </i>
  </rowItems>
  <colItems count="1">
    <i/>
  </colItems>
  <dataFields count="2">
    <dataField name="Suma z Days completed" fld="6" baseField="0" baseItem="0"/>
    <dataField name="Suma z Duration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Project" sourceName="Project">
  <pivotTables>
    <pivotTable tabId="7" name="Tabela przestawna6"/>
    <pivotTable tabId="6" name="Tabela przestawna4"/>
    <pivotTable tabId="7" name="Tabela przestawna5"/>
    <pivotTable tabId="8" name="Tabela przestawna7"/>
  </pivotTables>
  <data>
    <tabular pivotCacheId="1">
      <items count="5">
        <i x="4" s="1"/>
        <i x="3" s="1"/>
        <i x="0" s="1"/>
        <i x="1" s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Manager" sourceName="Manager">
  <pivotTables>
    <pivotTable tabId="7" name="Tabela przestawna6"/>
    <pivotTable tabId="6" name="Tabela przestawna4"/>
    <pivotTable tabId="7" name="Tabela przestawna5"/>
    <pivotTable tabId="8" name="Tabela przestawna7"/>
  </pivotTables>
  <data>
    <tabular pivotCacheId="1">
      <items count="5">
        <i x="0" s="1"/>
        <i x="4" s="1"/>
        <i x="2" s="1"/>
        <i x="1" s="1"/>
        <i x="3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ject 1" cache="Fragmentator_Project" caption="Project" columnCount="5" rowHeight="241300"/>
  <slicer name="Manager 1" cache="Fragmentator_Manager" caption="Manager" columnCount="5" rowHeight="241300"/>
</slicers>
</file>

<file path=xl/tables/table1.xml><?xml version="1.0" encoding="utf-8"?>
<table xmlns="http://schemas.openxmlformats.org/spreadsheetml/2006/main" id="4" name="Tabela15" displayName="Tabela15" ref="A1:J41" totalsRowShown="0" headerRowCellStyle="Normalny 2" dataCellStyle="Normalny 2">
  <autoFilter ref="A1:J41"/>
  <tableColumns count="10">
    <tableColumn id="1" name="Project" dataCellStyle="Normalny 2"/>
    <tableColumn id="2" name="Task" dataCellStyle="Normalny 2"/>
    <tableColumn id="3" name="Manager" dataCellStyle="Normalny 2"/>
    <tableColumn id="4" name="Start Date" dataDxfId="6" dataCellStyle="Normalny 2"/>
    <tableColumn id="5" name="Duration" dataCellStyle="Normalny 2"/>
    <tableColumn id="6" name="End Date" dataDxfId="5" dataCellStyle="Normalny 2">
      <calculatedColumnFormula>WORKDAY.INTL(Tabela15[[#This Row],[Start Date]]-1,Tabela15[[#This Row],[Duration]],1)</calculatedColumnFormula>
    </tableColumn>
    <tableColumn id="7" name="Days completed" dataDxfId="4" dataCellStyle="Normalny 2"/>
    <tableColumn id="8" name="Progress" dataDxfId="3" dataCellStyle="Procentowy 2">
      <calculatedColumnFormula>Tabela15[[#This Row],[Days completed]]/Tabela15[[#This Row],[Duration]]</calculatedColumnFormula>
    </tableColumn>
    <tableColumn id="9" name="Budget" dataDxfId="2" dataCellStyle="Normalny 2"/>
    <tableColumn id="10" name="Actual" dataDxfId="1" dataCellStyle="Normalny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teka">
  <a:themeElements>
    <a:clrScheme name="Apteka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Apteka">
      <a:majorFont>
        <a:latin typeface="Book Antiqua"/>
        <a:ea typeface=""/>
        <a:cs typeface=""/>
        <a:font script="Jpan" typeface="HGS明朝B"/>
        <a:font script="Hang" typeface="HY견명조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견명조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pteka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3000"/>
            <a:satMod val="140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70000"/>
                <a:satMod val="170000"/>
              </a:schemeClr>
              <a:schemeClr val="phClr">
                <a:shade val="70000"/>
                <a:satMod val="13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4"/>
  <sheetViews>
    <sheetView showGridLines="0" workbookViewId="0">
      <selection activeCell="B58" sqref="B58"/>
    </sheetView>
  </sheetViews>
  <sheetFormatPr defaultRowHeight="16.5" x14ac:dyDescent="0.3"/>
  <cols>
    <col min="1" max="1" width="19.5" customWidth="1"/>
    <col min="2" max="2" width="15.375" customWidth="1"/>
    <col min="3" max="3" width="22" customWidth="1"/>
    <col min="4" max="4" width="15.25" customWidth="1"/>
    <col min="5" max="7" width="11" customWidth="1"/>
    <col min="8" max="8" width="10.375" customWidth="1"/>
    <col min="9" max="9" width="9.875" bestFit="1" customWidth="1"/>
    <col min="10" max="10" width="8.875" customWidth="1"/>
  </cols>
  <sheetData>
    <row r="3" spans="1:10" ht="13.9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11" t="s">
        <v>8</v>
      </c>
      <c r="J3" s="11" t="s">
        <v>9</v>
      </c>
    </row>
    <row r="4" spans="1:10" ht="13.9" x14ac:dyDescent="0.25">
      <c r="A4" t="s">
        <v>10</v>
      </c>
      <c r="B4" t="s">
        <v>11</v>
      </c>
      <c r="C4" t="s">
        <v>12</v>
      </c>
      <c r="D4" s="10">
        <v>43889</v>
      </c>
      <c r="E4" s="10">
        <v>43900</v>
      </c>
      <c r="F4">
        <v>8</v>
      </c>
      <c r="G4" s="8">
        <v>3</v>
      </c>
      <c r="H4" s="9">
        <v>0.375</v>
      </c>
      <c r="I4" s="8">
        <v>96000</v>
      </c>
      <c r="J4" s="8">
        <v>32256</v>
      </c>
    </row>
    <row r="5" spans="1:10" ht="13.9" x14ac:dyDescent="0.25">
      <c r="B5" t="s">
        <v>13</v>
      </c>
      <c r="C5" t="s">
        <v>14</v>
      </c>
      <c r="D5" s="10">
        <v>43892</v>
      </c>
      <c r="E5" s="10">
        <v>43902</v>
      </c>
      <c r="F5">
        <v>9</v>
      </c>
      <c r="G5" s="8">
        <v>4</v>
      </c>
      <c r="H5" s="9">
        <v>0.44444444444444442</v>
      </c>
      <c r="I5" s="8">
        <v>513000</v>
      </c>
      <c r="J5" s="8">
        <v>226233</v>
      </c>
    </row>
    <row r="6" spans="1:10" ht="13.9" x14ac:dyDescent="0.25">
      <c r="B6" t="s">
        <v>15</v>
      </c>
      <c r="C6" t="s">
        <v>16</v>
      </c>
      <c r="D6" s="10">
        <v>43881</v>
      </c>
      <c r="E6" s="10">
        <v>43887</v>
      </c>
      <c r="F6">
        <v>5</v>
      </c>
      <c r="G6" s="8">
        <v>3</v>
      </c>
      <c r="H6" s="9">
        <v>0.6</v>
      </c>
      <c r="I6" s="8">
        <v>616000</v>
      </c>
      <c r="J6" s="8">
        <v>401579</v>
      </c>
    </row>
    <row r="7" spans="1:10" ht="13.9" x14ac:dyDescent="0.25">
      <c r="B7" t="s">
        <v>17</v>
      </c>
      <c r="C7" t="s">
        <v>18</v>
      </c>
      <c r="D7" s="10">
        <v>43880</v>
      </c>
      <c r="E7" s="10">
        <v>43882</v>
      </c>
      <c r="F7">
        <v>3</v>
      </c>
      <c r="G7" s="8">
        <v>3</v>
      </c>
      <c r="H7" s="9">
        <v>1</v>
      </c>
      <c r="I7" s="8">
        <v>817000</v>
      </c>
      <c r="J7" s="8">
        <v>807069</v>
      </c>
    </row>
    <row r="8" spans="1:10" ht="13.9" x14ac:dyDescent="0.25">
      <c r="B8" t="s">
        <v>19</v>
      </c>
      <c r="C8" t="s">
        <v>20</v>
      </c>
      <c r="D8" s="10">
        <v>43882</v>
      </c>
      <c r="E8" s="10">
        <v>43892</v>
      </c>
      <c r="F8">
        <v>7</v>
      </c>
      <c r="G8" s="8">
        <v>3</v>
      </c>
      <c r="H8" s="9">
        <v>0.42857142857142855</v>
      </c>
      <c r="I8" s="8">
        <v>372000</v>
      </c>
      <c r="J8" s="8">
        <v>173166</v>
      </c>
    </row>
    <row r="9" spans="1:10" ht="13.9" x14ac:dyDescent="0.25">
      <c r="B9" t="s">
        <v>21</v>
      </c>
      <c r="C9" t="s">
        <v>12</v>
      </c>
      <c r="D9" s="10">
        <v>43885</v>
      </c>
      <c r="E9" s="10">
        <v>43896</v>
      </c>
      <c r="F9">
        <v>10</v>
      </c>
      <c r="G9" s="8">
        <v>2</v>
      </c>
      <c r="H9" s="9">
        <v>0.2</v>
      </c>
      <c r="I9" s="8">
        <v>50000</v>
      </c>
      <c r="J9" s="8">
        <v>8400</v>
      </c>
    </row>
    <row r="10" spans="1:10" ht="13.9" x14ac:dyDescent="0.25">
      <c r="B10" t="s">
        <v>22</v>
      </c>
      <c r="C10" t="s">
        <v>14</v>
      </c>
      <c r="D10" s="10">
        <v>43885</v>
      </c>
      <c r="E10" s="10">
        <v>43896</v>
      </c>
      <c r="F10">
        <v>10</v>
      </c>
      <c r="G10" s="8">
        <v>3</v>
      </c>
      <c r="H10" s="9">
        <v>0.3</v>
      </c>
      <c r="I10" s="8">
        <v>807000</v>
      </c>
      <c r="J10" s="8">
        <v>262679</v>
      </c>
    </row>
    <row r="11" spans="1:10" ht="13.9" x14ac:dyDescent="0.25">
      <c r="B11" t="s">
        <v>23</v>
      </c>
      <c r="C11" t="s">
        <v>16</v>
      </c>
      <c r="D11" s="10">
        <v>43885</v>
      </c>
      <c r="E11" s="10">
        <v>43887</v>
      </c>
      <c r="F11">
        <v>3</v>
      </c>
      <c r="G11" s="8">
        <v>0</v>
      </c>
      <c r="H11" s="9">
        <v>0</v>
      </c>
      <c r="I11" s="8">
        <v>691000</v>
      </c>
      <c r="J11" s="8">
        <v>0</v>
      </c>
    </row>
    <row r="12" spans="1:10" ht="13.9" x14ac:dyDescent="0.25">
      <c r="A12" t="s">
        <v>24</v>
      </c>
      <c r="B12" t="s">
        <v>11</v>
      </c>
      <c r="C12" t="s">
        <v>18</v>
      </c>
      <c r="D12" s="10">
        <v>43892</v>
      </c>
      <c r="E12" s="10">
        <v>43902</v>
      </c>
      <c r="F12">
        <v>9</v>
      </c>
      <c r="G12" s="8">
        <v>8</v>
      </c>
      <c r="H12" s="9">
        <v>0.88888888888888884</v>
      </c>
      <c r="I12" s="8">
        <v>787000</v>
      </c>
      <c r="J12" s="8">
        <v>727188</v>
      </c>
    </row>
    <row r="13" spans="1:10" ht="13.9" x14ac:dyDescent="0.25">
      <c r="B13" t="s">
        <v>13</v>
      </c>
      <c r="C13" t="s">
        <v>20</v>
      </c>
      <c r="D13" s="10">
        <v>43892</v>
      </c>
      <c r="E13" s="10">
        <v>43903</v>
      </c>
      <c r="F13">
        <v>10</v>
      </c>
      <c r="G13" s="8">
        <v>2</v>
      </c>
      <c r="H13" s="9">
        <v>0.2</v>
      </c>
      <c r="I13" s="8">
        <v>228000</v>
      </c>
      <c r="J13" s="8">
        <v>47880</v>
      </c>
    </row>
    <row r="14" spans="1:10" ht="13.9" x14ac:dyDescent="0.25">
      <c r="B14" t="s">
        <v>15</v>
      </c>
      <c r="C14" t="s">
        <v>12</v>
      </c>
      <c r="D14" s="10">
        <v>43878</v>
      </c>
      <c r="E14" s="10">
        <v>43881</v>
      </c>
      <c r="F14">
        <v>4</v>
      </c>
      <c r="G14" s="8">
        <v>0</v>
      </c>
      <c r="H14" s="9">
        <v>0</v>
      </c>
      <c r="I14" s="8">
        <v>147000</v>
      </c>
      <c r="J14" s="8">
        <v>0</v>
      </c>
    </row>
    <row r="15" spans="1:10" ht="13.9" x14ac:dyDescent="0.25">
      <c r="B15" t="s">
        <v>17</v>
      </c>
      <c r="C15" t="s">
        <v>14</v>
      </c>
      <c r="D15" s="10">
        <v>43880</v>
      </c>
      <c r="E15" s="10">
        <v>43889</v>
      </c>
      <c r="F15">
        <v>8</v>
      </c>
      <c r="G15" s="8">
        <v>5</v>
      </c>
      <c r="H15" s="9">
        <v>0.625</v>
      </c>
      <c r="I15" s="8">
        <v>338000</v>
      </c>
      <c r="J15" s="8">
        <v>205123</v>
      </c>
    </row>
    <row r="16" spans="1:10" ht="13.9" x14ac:dyDescent="0.25">
      <c r="B16" t="s">
        <v>19</v>
      </c>
      <c r="C16" t="s">
        <v>16</v>
      </c>
      <c r="D16" s="10">
        <v>43885</v>
      </c>
      <c r="E16" s="10">
        <v>43896</v>
      </c>
      <c r="F16">
        <v>10</v>
      </c>
      <c r="G16" s="8">
        <v>3</v>
      </c>
      <c r="H16" s="9">
        <v>0.3</v>
      </c>
      <c r="I16" s="8">
        <v>857000</v>
      </c>
      <c r="J16" s="8">
        <v>305949</v>
      </c>
    </row>
    <row r="17" spans="1:10" ht="13.9" x14ac:dyDescent="0.25">
      <c r="B17" t="s">
        <v>21</v>
      </c>
      <c r="C17" t="s">
        <v>18</v>
      </c>
      <c r="D17" s="10">
        <v>43886</v>
      </c>
      <c r="E17" s="10">
        <v>43893</v>
      </c>
      <c r="F17">
        <v>6</v>
      </c>
      <c r="G17" s="8">
        <v>3</v>
      </c>
      <c r="H17" s="9">
        <v>0.5</v>
      </c>
      <c r="I17" s="8">
        <v>602000</v>
      </c>
      <c r="J17" s="8">
        <v>322371</v>
      </c>
    </row>
    <row r="18" spans="1:10" ht="13.9" x14ac:dyDescent="0.25">
      <c r="B18" t="s">
        <v>22</v>
      </c>
      <c r="C18" t="s">
        <v>20</v>
      </c>
      <c r="D18" s="10">
        <v>43886</v>
      </c>
      <c r="E18" s="10">
        <v>43889</v>
      </c>
      <c r="F18">
        <v>4</v>
      </c>
      <c r="G18" s="8">
        <v>2</v>
      </c>
      <c r="H18" s="9">
        <v>0.5</v>
      </c>
      <c r="I18" s="8">
        <v>990000</v>
      </c>
      <c r="J18" s="8">
        <v>451440</v>
      </c>
    </row>
    <row r="19" spans="1:10" ht="13.9" x14ac:dyDescent="0.25">
      <c r="A19" t="s">
        <v>25</v>
      </c>
      <c r="B19" t="s">
        <v>11</v>
      </c>
      <c r="C19" t="s">
        <v>18</v>
      </c>
      <c r="D19" s="10">
        <v>43878</v>
      </c>
      <c r="E19" s="10">
        <v>43882</v>
      </c>
      <c r="F19">
        <v>5</v>
      </c>
      <c r="G19" s="8">
        <v>2</v>
      </c>
      <c r="H19" s="9">
        <v>0.4</v>
      </c>
      <c r="I19" s="8">
        <v>218000</v>
      </c>
      <c r="J19" s="8">
        <v>97337</v>
      </c>
    </row>
    <row r="20" spans="1:10" ht="13.9" x14ac:dyDescent="0.25">
      <c r="B20" t="s">
        <v>26</v>
      </c>
      <c r="C20" t="s">
        <v>16</v>
      </c>
      <c r="D20" s="10">
        <v>43885</v>
      </c>
      <c r="E20" s="10">
        <v>43892</v>
      </c>
      <c r="F20">
        <v>6</v>
      </c>
      <c r="G20" s="8">
        <v>3</v>
      </c>
      <c r="H20" s="9">
        <v>0.5</v>
      </c>
      <c r="I20" s="8">
        <v>416000</v>
      </c>
      <c r="J20" s="8">
        <v>175015</v>
      </c>
    </row>
    <row r="21" spans="1:10" ht="13.9" x14ac:dyDescent="0.25">
      <c r="B21" t="s">
        <v>13</v>
      </c>
      <c r="C21" t="s">
        <v>20</v>
      </c>
      <c r="D21" s="10">
        <v>43878</v>
      </c>
      <c r="E21" s="10">
        <v>43885</v>
      </c>
      <c r="F21">
        <v>6</v>
      </c>
      <c r="G21" s="8">
        <v>3</v>
      </c>
      <c r="H21" s="9">
        <v>0.5</v>
      </c>
      <c r="I21" s="8">
        <v>393000</v>
      </c>
      <c r="J21" s="8">
        <v>177440</v>
      </c>
    </row>
    <row r="22" spans="1:10" ht="13.9" x14ac:dyDescent="0.25">
      <c r="B22" t="s">
        <v>15</v>
      </c>
      <c r="C22" t="s">
        <v>12</v>
      </c>
      <c r="D22" s="10">
        <v>43879</v>
      </c>
      <c r="E22" s="10">
        <v>43892</v>
      </c>
      <c r="F22">
        <v>10</v>
      </c>
      <c r="G22" s="8">
        <v>4</v>
      </c>
      <c r="H22" s="9">
        <v>0.4</v>
      </c>
      <c r="I22" s="8">
        <v>86000</v>
      </c>
      <c r="J22" s="8">
        <v>31046</v>
      </c>
    </row>
    <row r="23" spans="1:10" ht="13.9" x14ac:dyDescent="0.25">
      <c r="B23" t="s">
        <v>17</v>
      </c>
      <c r="C23" t="s">
        <v>14</v>
      </c>
      <c r="D23" s="10">
        <v>43882</v>
      </c>
      <c r="E23" s="10">
        <v>43894</v>
      </c>
      <c r="F23">
        <v>9</v>
      </c>
      <c r="G23" s="8">
        <v>3</v>
      </c>
      <c r="H23" s="9">
        <v>0.33333333333333331</v>
      </c>
      <c r="I23" s="8">
        <v>732000</v>
      </c>
      <c r="J23" s="8">
        <v>261324</v>
      </c>
    </row>
    <row r="24" spans="1:10" ht="13.9" x14ac:dyDescent="0.25">
      <c r="B24" t="s">
        <v>19</v>
      </c>
      <c r="C24" t="s">
        <v>16</v>
      </c>
      <c r="D24" s="10">
        <v>43878</v>
      </c>
      <c r="E24" s="10">
        <v>43881</v>
      </c>
      <c r="F24">
        <v>4</v>
      </c>
      <c r="G24" s="8">
        <v>1</v>
      </c>
      <c r="H24" s="9">
        <v>0.25</v>
      </c>
      <c r="I24" s="8">
        <v>492000</v>
      </c>
      <c r="J24" s="8">
        <v>116850</v>
      </c>
    </row>
    <row r="25" spans="1:10" ht="13.9" x14ac:dyDescent="0.25">
      <c r="B25" t="s">
        <v>21</v>
      </c>
      <c r="C25" t="s">
        <v>18</v>
      </c>
      <c r="D25" s="10">
        <v>43881</v>
      </c>
      <c r="E25" s="10">
        <v>43888</v>
      </c>
      <c r="F25">
        <v>6</v>
      </c>
      <c r="G25" s="8">
        <v>0</v>
      </c>
      <c r="H25" s="9">
        <v>0</v>
      </c>
      <c r="I25" s="8">
        <v>188000</v>
      </c>
      <c r="J25" s="8">
        <v>0</v>
      </c>
    </row>
    <row r="26" spans="1:10" ht="13.9" x14ac:dyDescent="0.25">
      <c r="B26" t="s">
        <v>22</v>
      </c>
      <c r="C26" t="s">
        <v>20</v>
      </c>
      <c r="D26" s="10">
        <v>43881</v>
      </c>
      <c r="E26" s="10">
        <v>43889</v>
      </c>
      <c r="F26">
        <v>7</v>
      </c>
      <c r="G26" s="8">
        <v>3</v>
      </c>
      <c r="H26" s="9">
        <v>0.42857142857142855</v>
      </c>
      <c r="I26" s="8">
        <v>180000</v>
      </c>
      <c r="J26" s="8">
        <v>79380</v>
      </c>
    </row>
    <row r="27" spans="1:10" ht="13.9" x14ac:dyDescent="0.25">
      <c r="B27" t="s">
        <v>23</v>
      </c>
      <c r="C27" t="s">
        <v>12</v>
      </c>
      <c r="D27" s="10">
        <v>43885</v>
      </c>
      <c r="E27" s="10">
        <v>43889</v>
      </c>
      <c r="F27">
        <v>5</v>
      </c>
      <c r="G27" s="8">
        <v>2</v>
      </c>
      <c r="H27" s="9">
        <v>0.4</v>
      </c>
      <c r="I27" s="8">
        <v>582000</v>
      </c>
      <c r="J27" s="8">
        <v>195231</v>
      </c>
    </row>
    <row r="28" spans="1:10" ht="13.9" x14ac:dyDescent="0.25">
      <c r="B28" t="s">
        <v>27</v>
      </c>
      <c r="C28" t="s">
        <v>14</v>
      </c>
      <c r="D28" s="10">
        <v>43885</v>
      </c>
      <c r="E28" s="10">
        <v>43895</v>
      </c>
      <c r="F28">
        <v>9</v>
      </c>
      <c r="G28" s="8">
        <v>1</v>
      </c>
      <c r="H28" s="9">
        <v>0.1111111111111111</v>
      </c>
      <c r="I28" s="8">
        <v>562000</v>
      </c>
      <c r="J28" s="8">
        <v>74746</v>
      </c>
    </row>
    <row r="29" spans="1:10" ht="13.9" x14ac:dyDescent="0.25">
      <c r="A29" t="s">
        <v>28</v>
      </c>
      <c r="B29" t="s">
        <v>11</v>
      </c>
      <c r="C29" t="s">
        <v>18</v>
      </c>
      <c r="D29" s="10">
        <v>43879</v>
      </c>
      <c r="E29" s="10">
        <v>43887</v>
      </c>
      <c r="F29">
        <v>7</v>
      </c>
      <c r="G29" s="8">
        <v>7</v>
      </c>
      <c r="H29" s="9">
        <v>1</v>
      </c>
      <c r="I29" s="8">
        <v>293000</v>
      </c>
      <c r="J29" s="8">
        <v>273001</v>
      </c>
    </row>
    <row r="30" spans="1:10" ht="13.9" x14ac:dyDescent="0.25">
      <c r="B30" t="s">
        <v>26</v>
      </c>
      <c r="C30" t="s">
        <v>16</v>
      </c>
      <c r="D30" s="10">
        <v>43878</v>
      </c>
      <c r="E30" s="10">
        <v>43880</v>
      </c>
      <c r="F30">
        <v>3</v>
      </c>
      <c r="G30" s="8">
        <v>3</v>
      </c>
      <c r="H30" s="9">
        <v>1</v>
      </c>
      <c r="I30" s="8">
        <v>68000</v>
      </c>
      <c r="J30" s="8">
        <v>64987</v>
      </c>
    </row>
    <row r="31" spans="1:10" ht="13.9" x14ac:dyDescent="0.25">
      <c r="B31" t="s">
        <v>13</v>
      </c>
      <c r="C31" t="s">
        <v>20</v>
      </c>
      <c r="D31" s="10">
        <v>43878</v>
      </c>
      <c r="E31" s="10">
        <v>43888</v>
      </c>
      <c r="F31">
        <v>9</v>
      </c>
      <c r="G31" s="8">
        <v>4</v>
      </c>
      <c r="H31" s="9">
        <v>0.44444444444444442</v>
      </c>
      <c r="I31" s="8">
        <v>224000</v>
      </c>
      <c r="J31" s="8">
        <v>57910</v>
      </c>
    </row>
    <row r="32" spans="1:10" ht="13.9" x14ac:dyDescent="0.25">
      <c r="B32" t="s">
        <v>15</v>
      </c>
      <c r="C32" t="s">
        <v>12</v>
      </c>
      <c r="D32" s="10">
        <v>43879</v>
      </c>
      <c r="E32" s="10">
        <v>43888</v>
      </c>
      <c r="F32">
        <v>8</v>
      </c>
      <c r="G32" s="8">
        <v>0</v>
      </c>
      <c r="H32" s="9">
        <v>0</v>
      </c>
      <c r="I32" s="8">
        <v>978000</v>
      </c>
      <c r="J32" s="8">
        <v>0</v>
      </c>
    </row>
    <row r="33" spans="1:10" ht="13.9" x14ac:dyDescent="0.25">
      <c r="B33" t="s">
        <v>17</v>
      </c>
      <c r="C33" t="s">
        <v>14</v>
      </c>
      <c r="D33" s="10">
        <v>43881</v>
      </c>
      <c r="E33" s="10">
        <v>43889</v>
      </c>
      <c r="F33">
        <v>7</v>
      </c>
      <c r="G33" s="8">
        <v>3</v>
      </c>
      <c r="H33" s="9">
        <v>0.42857142857142855</v>
      </c>
      <c r="I33" s="8">
        <v>932000</v>
      </c>
      <c r="J33" s="8">
        <v>379157</v>
      </c>
    </row>
    <row r="34" spans="1:10" ht="13.9" x14ac:dyDescent="0.25">
      <c r="B34" t="s">
        <v>19</v>
      </c>
      <c r="C34" t="s">
        <v>16</v>
      </c>
      <c r="D34" s="10">
        <v>43882</v>
      </c>
      <c r="E34" s="10">
        <v>43887</v>
      </c>
      <c r="F34">
        <v>4</v>
      </c>
      <c r="G34" s="8">
        <v>1</v>
      </c>
      <c r="H34" s="9">
        <v>0.25</v>
      </c>
      <c r="I34" s="8">
        <v>854000</v>
      </c>
      <c r="J34" s="8">
        <v>322812</v>
      </c>
    </row>
    <row r="35" spans="1:10" ht="13.9" x14ac:dyDescent="0.25">
      <c r="B35" t="s">
        <v>21</v>
      </c>
      <c r="C35" t="s">
        <v>18</v>
      </c>
      <c r="D35" s="10">
        <v>43882</v>
      </c>
      <c r="E35" s="10">
        <v>43889</v>
      </c>
      <c r="F35">
        <v>6</v>
      </c>
      <c r="G35" s="8">
        <v>3</v>
      </c>
      <c r="H35" s="9">
        <v>0.5</v>
      </c>
      <c r="I35" s="8">
        <v>81000</v>
      </c>
      <c r="J35" s="8">
        <v>38461</v>
      </c>
    </row>
    <row r="36" spans="1:10" ht="13.9" x14ac:dyDescent="0.25">
      <c r="B36" t="s">
        <v>22</v>
      </c>
      <c r="C36" t="s">
        <v>20</v>
      </c>
      <c r="D36" s="10">
        <v>43885</v>
      </c>
      <c r="E36" s="10">
        <v>43892</v>
      </c>
      <c r="F36">
        <v>6</v>
      </c>
      <c r="G36" s="8">
        <v>5</v>
      </c>
      <c r="H36" s="9">
        <v>0.83333333333333337</v>
      </c>
      <c r="I36" s="8">
        <v>169000</v>
      </c>
      <c r="J36" s="8">
        <v>136468</v>
      </c>
    </row>
    <row r="37" spans="1:10" ht="13.9" x14ac:dyDescent="0.25">
      <c r="B37" t="s">
        <v>23</v>
      </c>
      <c r="C37" t="s">
        <v>12</v>
      </c>
      <c r="D37" s="10">
        <v>43886</v>
      </c>
      <c r="E37" s="10">
        <v>43889</v>
      </c>
      <c r="F37">
        <v>4</v>
      </c>
      <c r="G37" s="8">
        <v>1</v>
      </c>
      <c r="H37" s="9">
        <v>0.25</v>
      </c>
      <c r="I37" s="8">
        <v>61000</v>
      </c>
      <c r="J37" s="8">
        <v>12078</v>
      </c>
    </row>
    <row r="38" spans="1:10" ht="13.9" x14ac:dyDescent="0.25">
      <c r="B38" t="s">
        <v>27</v>
      </c>
      <c r="C38" t="s">
        <v>14</v>
      </c>
      <c r="D38" s="10">
        <v>43888</v>
      </c>
      <c r="E38" s="10">
        <v>43896</v>
      </c>
      <c r="F38">
        <v>7</v>
      </c>
      <c r="G38" s="8">
        <v>3</v>
      </c>
      <c r="H38" s="9">
        <v>0.42857142857142855</v>
      </c>
      <c r="I38" s="8">
        <v>645000</v>
      </c>
      <c r="J38" s="8">
        <v>273048</v>
      </c>
    </row>
    <row r="39" spans="1:10" ht="13.9" x14ac:dyDescent="0.25">
      <c r="A39" t="s">
        <v>29</v>
      </c>
      <c r="B39" t="s">
        <v>11</v>
      </c>
      <c r="C39" t="s">
        <v>18</v>
      </c>
      <c r="D39" s="10">
        <v>43878</v>
      </c>
      <c r="E39" s="10">
        <v>43889</v>
      </c>
      <c r="F39">
        <v>10</v>
      </c>
      <c r="G39" s="8">
        <v>5</v>
      </c>
      <c r="H39" s="9">
        <v>0.5</v>
      </c>
      <c r="I39" s="8">
        <v>839000</v>
      </c>
      <c r="J39" s="8">
        <v>406974</v>
      </c>
    </row>
    <row r="40" spans="1:10" x14ac:dyDescent="0.3">
      <c r="B40" t="s">
        <v>13</v>
      </c>
      <c r="C40" t="s">
        <v>20</v>
      </c>
      <c r="D40" s="10">
        <v>43882</v>
      </c>
      <c r="E40" s="10">
        <v>43888</v>
      </c>
      <c r="F40">
        <v>5</v>
      </c>
      <c r="G40" s="8">
        <v>4</v>
      </c>
      <c r="H40" s="9">
        <v>0.8</v>
      </c>
      <c r="I40" s="8">
        <v>729000</v>
      </c>
      <c r="J40" s="8">
        <v>487139</v>
      </c>
    </row>
    <row r="41" spans="1:10" x14ac:dyDescent="0.3">
      <c r="B41" t="s">
        <v>15</v>
      </c>
      <c r="C41" t="s">
        <v>12</v>
      </c>
      <c r="D41" s="10">
        <v>43885</v>
      </c>
      <c r="E41" s="10">
        <v>43893</v>
      </c>
      <c r="F41">
        <v>7</v>
      </c>
      <c r="G41" s="8">
        <v>3</v>
      </c>
      <c r="H41" s="9">
        <v>0.42857142857142855</v>
      </c>
      <c r="I41" s="8">
        <v>826000</v>
      </c>
      <c r="J41" s="8">
        <v>298186</v>
      </c>
    </row>
    <row r="42" spans="1:10" x14ac:dyDescent="0.3">
      <c r="B42" t="s">
        <v>17</v>
      </c>
      <c r="C42" t="s">
        <v>14</v>
      </c>
      <c r="D42" s="10">
        <v>43887</v>
      </c>
      <c r="E42" s="10">
        <v>43895</v>
      </c>
      <c r="F42">
        <v>7</v>
      </c>
      <c r="G42" s="8">
        <v>2</v>
      </c>
      <c r="H42" s="9">
        <v>0.2857142857142857</v>
      </c>
      <c r="I42" s="8">
        <v>895000</v>
      </c>
      <c r="J42" s="8">
        <v>280583</v>
      </c>
    </row>
    <row r="43" spans="1:10" x14ac:dyDescent="0.3">
      <c r="B43" t="s">
        <v>19</v>
      </c>
      <c r="C43" t="s">
        <v>16</v>
      </c>
      <c r="D43" s="10">
        <v>43889</v>
      </c>
      <c r="E43" s="10">
        <v>43893</v>
      </c>
      <c r="F43">
        <v>3</v>
      </c>
      <c r="G43" s="8">
        <v>2</v>
      </c>
      <c r="H43" s="9">
        <v>0.66666666666666663</v>
      </c>
      <c r="I43" s="8">
        <v>341000</v>
      </c>
      <c r="J43" s="8">
        <v>129785</v>
      </c>
    </row>
    <row r="44" spans="1:10" x14ac:dyDescent="0.3">
      <c r="A44" t="s">
        <v>30</v>
      </c>
      <c r="I44" s="8">
        <v>19695000</v>
      </c>
      <c r="J44" s="8">
        <v>8340291</v>
      </c>
    </row>
  </sheetData>
  <pageMargins left="0.7" right="0.7" top="0.75" bottom="0.75" header="0.3" footer="0.3"/>
  <pageSetup paperSize="9" orientation="portrait" r:id="rId2"/>
  <headerFooter>
    <oddFooter>&amp;C_x000D_&amp;1#&amp;"Arial"&amp;6&amp;K626469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8" sqref="C38"/>
    </sheetView>
  </sheetViews>
  <sheetFormatPr defaultRowHeight="16.5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52"/>
  <sheetViews>
    <sheetView showGridLines="0" zoomScale="70" zoomScaleNormal="70" workbookViewId="0">
      <pane ySplit="5" topLeftCell="A11" activePane="bottomLeft" state="frozen"/>
      <selection pane="bottomLeft" activeCell="G50" sqref="G50:G52"/>
    </sheetView>
  </sheetViews>
  <sheetFormatPr defaultRowHeight="16.5" x14ac:dyDescent="0.3"/>
  <cols>
    <col min="1" max="1" width="26.25" customWidth="1"/>
    <col min="2" max="6" width="13.25" customWidth="1"/>
    <col min="7" max="7" width="6.25" customWidth="1"/>
    <col min="8" max="8" width="10.375" customWidth="1"/>
    <col min="9" max="9" width="9.25" customWidth="1"/>
    <col min="10" max="10" width="8.25" customWidth="1"/>
    <col min="11" max="11" width="11.375" customWidth="1"/>
    <col min="12" max="12" width="14.25" customWidth="1"/>
    <col min="35" max="35" width="11.5" customWidth="1"/>
  </cols>
  <sheetData>
    <row r="1" spans="1:45" ht="48.75" customHeight="1" x14ac:dyDescent="0.25">
      <c r="A1" s="15" t="s">
        <v>31</v>
      </c>
      <c r="B1" s="15"/>
      <c r="C1" s="15"/>
      <c r="D1" s="15"/>
      <c r="E1" s="16" t="str">
        <f>TEXT(MIN(D6:D45),"d-mmm-rr")&amp;" to "&amp;TEXT(MAX(E6:E45),"d-mmm-rr")</f>
        <v>17-lut-20 to 13-mar-20</v>
      </c>
      <c r="F1" s="16"/>
      <c r="G1" s="16"/>
      <c r="H1" s="16"/>
      <c r="I1" s="14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45" ht="24.75" customHeight="1" x14ac:dyDescent="0.25"/>
    <row r="3" spans="1:45" ht="27" customHeight="1" x14ac:dyDescent="0.25"/>
    <row r="4" spans="1:45" ht="29.25" customHeight="1" x14ac:dyDescent="0.25"/>
    <row r="5" spans="1:45" ht="30" customHeight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t="s">
        <v>8</v>
      </c>
      <c r="J5" t="s">
        <v>9</v>
      </c>
      <c r="K5" s="13" cm="1">
        <f t="array" ref="K5:AJ5">_xlfn.SEQUENCE(1,26,MIN(D6:D49)+Workings!J17,1)</f>
        <v>43884</v>
      </c>
      <c r="L5" s="13">
        <v>43885</v>
      </c>
      <c r="M5" s="13">
        <v>43886</v>
      </c>
      <c r="N5" s="13">
        <v>43887</v>
      </c>
      <c r="O5" s="13">
        <v>43888</v>
      </c>
      <c r="P5" s="13">
        <v>43889</v>
      </c>
      <c r="Q5" s="13">
        <v>43890</v>
      </c>
      <c r="R5" s="13">
        <v>43891</v>
      </c>
      <c r="S5" s="13">
        <v>43892</v>
      </c>
      <c r="T5" s="13">
        <v>43893</v>
      </c>
      <c r="U5" s="13">
        <v>43894</v>
      </c>
      <c r="V5" s="13">
        <v>43895</v>
      </c>
      <c r="W5" s="13">
        <v>43896</v>
      </c>
      <c r="X5" s="13">
        <v>43897</v>
      </c>
      <c r="Y5" s="13">
        <v>43898</v>
      </c>
      <c r="Z5" s="13">
        <v>43899</v>
      </c>
      <c r="AA5" s="13">
        <v>43900</v>
      </c>
      <c r="AB5" s="13">
        <v>43901</v>
      </c>
      <c r="AC5" s="13">
        <v>43902</v>
      </c>
      <c r="AD5" s="13">
        <v>43903</v>
      </c>
      <c r="AE5" s="13">
        <v>43904</v>
      </c>
      <c r="AF5" s="13">
        <v>43905</v>
      </c>
      <c r="AG5" s="13">
        <v>43906</v>
      </c>
      <c r="AH5" s="13">
        <v>43907</v>
      </c>
      <c r="AI5" s="13">
        <v>43908</v>
      </c>
      <c r="AJ5" s="13">
        <v>43909</v>
      </c>
    </row>
    <row r="6" spans="1:45" ht="13.9" x14ac:dyDescent="0.25">
      <c r="A6" t="s">
        <v>10</v>
      </c>
      <c r="B6" t="s">
        <v>11</v>
      </c>
      <c r="C6" t="s">
        <v>12</v>
      </c>
      <c r="D6" s="10">
        <v>43889</v>
      </c>
      <c r="E6" s="10">
        <v>43900</v>
      </c>
      <c r="F6">
        <v>8</v>
      </c>
      <c r="G6" s="8">
        <v>3</v>
      </c>
      <c r="H6" s="9">
        <v>0.375</v>
      </c>
      <c r="I6">
        <v>96000</v>
      </c>
      <c r="J6">
        <v>32256</v>
      </c>
      <c r="AK6" s="13"/>
      <c r="AL6" s="13"/>
      <c r="AM6" s="13"/>
      <c r="AN6" s="13"/>
      <c r="AO6" s="13"/>
      <c r="AP6" s="13"/>
      <c r="AQ6" s="13"/>
      <c r="AR6" s="13"/>
      <c r="AS6" s="13"/>
    </row>
    <row r="7" spans="1:45" ht="13.9" x14ac:dyDescent="0.25">
      <c r="B7" t="s">
        <v>13</v>
      </c>
      <c r="C7" t="s">
        <v>14</v>
      </c>
      <c r="D7" s="10">
        <v>43892</v>
      </c>
      <c r="E7" s="10">
        <v>43902</v>
      </c>
      <c r="F7">
        <v>9</v>
      </c>
      <c r="G7" s="8">
        <v>4</v>
      </c>
      <c r="H7" s="9">
        <v>0.44444444444444442</v>
      </c>
      <c r="I7">
        <v>513000</v>
      </c>
      <c r="J7">
        <v>226233</v>
      </c>
    </row>
    <row r="8" spans="1:45" ht="13.9" x14ac:dyDescent="0.25">
      <c r="B8" t="s">
        <v>15</v>
      </c>
      <c r="C8" t="s">
        <v>16</v>
      </c>
      <c r="D8" s="10">
        <v>43881</v>
      </c>
      <c r="E8" s="10">
        <v>43887</v>
      </c>
      <c r="F8">
        <v>5</v>
      </c>
      <c r="G8" s="8">
        <v>3</v>
      </c>
      <c r="H8" s="9">
        <v>0.6</v>
      </c>
      <c r="I8">
        <v>616000</v>
      </c>
      <c r="J8">
        <v>401579</v>
      </c>
    </row>
    <row r="9" spans="1:45" ht="13.9" x14ac:dyDescent="0.25">
      <c r="B9" t="s">
        <v>17</v>
      </c>
      <c r="C9" t="s">
        <v>18</v>
      </c>
      <c r="D9" s="10">
        <v>43880</v>
      </c>
      <c r="E9" s="10">
        <v>43882</v>
      </c>
      <c r="F9">
        <v>3</v>
      </c>
      <c r="G9" s="8">
        <v>3</v>
      </c>
      <c r="H9" s="9">
        <v>1</v>
      </c>
      <c r="I9">
        <v>817000</v>
      </c>
      <c r="J9">
        <v>807069</v>
      </c>
    </row>
    <row r="10" spans="1:45" ht="13.9" x14ac:dyDescent="0.25">
      <c r="B10" t="s">
        <v>19</v>
      </c>
      <c r="C10" t="s">
        <v>20</v>
      </c>
      <c r="D10" s="10">
        <v>43882</v>
      </c>
      <c r="E10" s="10">
        <v>43892</v>
      </c>
      <c r="F10">
        <v>7</v>
      </c>
      <c r="G10" s="8">
        <v>3</v>
      </c>
      <c r="H10" s="9">
        <v>0.42857142857142855</v>
      </c>
      <c r="I10">
        <v>372000</v>
      </c>
      <c r="J10">
        <v>173166</v>
      </c>
    </row>
    <row r="11" spans="1:45" ht="13.9" x14ac:dyDescent="0.25">
      <c r="B11" t="s">
        <v>21</v>
      </c>
      <c r="C11" t="s">
        <v>12</v>
      </c>
      <c r="D11" s="10">
        <v>43885</v>
      </c>
      <c r="E11" s="10">
        <v>43896</v>
      </c>
      <c r="F11">
        <v>10</v>
      </c>
      <c r="G11" s="8">
        <v>2</v>
      </c>
      <c r="H11" s="9">
        <v>0.2</v>
      </c>
      <c r="I11">
        <v>50000</v>
      </c>
      <c r="J11">
        <v>8400</v>
      </c>
    </row>
    <row r="12" spans="1:45" ht="13.9" x14ac:dyDescent="0.25">
      <c r="B12" t="s">
        <v>22</v>
      </c>
      <c r="C12" t="s">
        <v>14</v>
      </c>
      <c r="D12" s="10">
        <v>43885</v>
      </c>
      <c r="E12" s="10">
        <v>43896</v>
      </c>
      <c r="F12">
        <v>10</v>
      </c>
      <c r="G12" s="8">
        <v>3</v>
      </c>
      <c r="H12" s="9">
        <v>0.3</v>
      </c>
      <c r="I12">
        <v>807000</v>
      </c>
      <c r="J12">
        <v>262679</v>
      </c>
    </row>
    <row r="13" spans="1:45" ht="13.9" x14ac:dyDescent="0.25">
      <c r="B13" t="s">
        <v>23</v>
      </c>
      <c r="C13" t="s">
        <v>16</v>
      </c>
      <c r="D13" s="10">
        <v>43885</v>
      </c>
      <c r="E13" s="10">
        <v>43887</v>
      </c>
      <c r="F13">
        <v>3</v>
      </c>
      <c r="G13" s="8">
        <v>0</v>
      </c>
      <c r="H13" s="9">
        <v>0</v>
      </c>
      <c r="I13">
        <v>691000</v>
      </c>
      <c r="J13">
        <v>0</v>
      </c>
    </row>
    <row r="14" spans="1:45" ht="13.9" x14ac:dyDescent="0.25">
      <c r="A14" t="s">
        <v>24</v>
      </c>
      <c r="B14" t="s">
        <v>11</v>
      </c>
      <c r="C14" t="s">
        <v>18</v>
      </c>
      <c r="D14" s="10">
        <v>43892</v>
      </c>
      <c r="E14" s="10">
        <v>43902</v>
      </c>
      <c r="F14">
        <v>9</v>
      </c>
      <c r="G14" s="8">
        <v>8</v>
      </c>
      <c r="H14" s="9">
        <v>0.88888888888888884</v>
      </c>
      <c r="I14">
        <v>787000</v>
      </c>
      <c r="J14">
        <v>727188</v>
      </c>
    </row>
    <row r="15" spans="1:45" ht="13.9" x14ac:dyDescent="0.25">
      <c r="B15" t="s">
        <v>13</v>
      </c>
      <c r="C15" t="s">
        <v>20</v>
      </c>
      <c r="D15" s="10">
        <v>43892</v>
      </c>
      <c r="E15" s="10">
        <v>43903</v>
      </c>
      <c r="F15">
        <v>10</v>
      </c>
      <c r="G15" s="8">
        <v>2</v>
      </c>
      <c r="H15" s="9">
        <v>0.2</v>
      </c>
      <c r="I15">
        <v>228000</v>
      </c>
      <c r="J15">
        <v>47880</v>
      </c>
    </row>
    <row r="16" spans="1:45" ht="13.9" x14ac:dyDescent="0.25">
      <c r="B16" t="s">
        <v>15</v>
      </c>
      <c r="C16" t="s">
        <v>12</v>
      </c>
      <c r="D16" s="10">
        <v>43878</v>
      </c>
      <c r="E16" s="10">
        <v>43881</v>
      </c>
      <c r="F16">
        <v>4</v>
      </c>
      <c r="G16" s="8">
        <v>0</v>
      </c>
      <c r="H16" s="9">
        <v>0</v>
      </c>
      <c r="I16">
        <v>147000</v>
      </c>
      <c r="J16">
        <v>0</v>
      </c>
    </row>
    <row r="17" spans="1:10" ht="13.9" x14ac:dyDescent="0.25">
      <c r="B17" t="s">
        <v>17</v>
      </c>
      <c r="C17" t="s">
        <v>14</v>
      </c>
      <c r="D17" s="10">
        <v>43880</v>
      </c>
      <c r="E17" s="10">
        <v>43889</v>
      </c>
      <c r="F17">
        <v>8</v>
      </c>
      <c r="G17" s="8">
        <v>5</v>
      </c>
      <c r="H17" s="9">
        <v>0.625</v>
      </c>
      <c r="I17">
        <v>338000</v>
      </c>
      <c r="J17">
        <v>205123</v>
      </c>
    </row>
    <row r="18" spans="1:10" ht="13.9" x14ac:dyDescent="0.25">
      <c r="B18" t="s">
        <v>19</v>
      </c>
      <c r="C18" t="s">
        <v>16</v>
      </c>
      <c r="D18" s="10">
        <v>43885</v>
      </c>
      <c r="E18" s="10">
        <v>43896</v>
      </c>
      <c r="F18">
        <v>10</v>
      </c>
      <c r="G18" s="8">
        <v>3</v>
      </c>
      <c r="H18" s="9">
        <v>0.3</v>
      </c>
      <c r="I18">
        <v>857000</v>
      </c>
      <c r="J18">
        <v>305949</v>
      </c>
    </row>
    <row r="19" spans="1:10" ht="13.9" x14ac:dyDescent="0.25">
      <c r="B19" t="s">
        <v>21</v>
      </c>
      <c r="C19" t="s">
        <v>18</v>
      </c>
      <c r="D19" s="10">
        <v>43886</v>
      </c>
      <c r="E19" s="10">
        <v>43893</v>
      </c>
      <c r="F19">
        <v>6</v>
      </c>
      <c r="G19" s="8">
        <v>3</v>
      </c>
      <c r="H19" s="9">
        <v>0.5</v>
      </c>
      <c r="I19">
        <v>602000</v>
      </c>
      <c r="J19">
        <v>322371</v>
      </c>
    </row>
    <row r="20" spans="1:10" ht="13.9" x14ac:dyDescent="0.25">
      <c r="B20" t="s">
        <v>22</v>
      </c>
      <c r="C20" t="s">
        <v>20</v>
      </c>
      <c r="D20" s="10">
        <v>43886</v>
      </c>
      <c r="E20" s="10">
        <v>43889</v>
      </c>
      <c r="F20">
        <v>4</v>
      </c>
      <c r="G20" s="8">
        <v>2</v>
      </c>
      <c r="H20" s="9">
        <v>0.5</v>
      </c>
      <c r="I20">
        <v>990000</v>
      </c>
      <c r="J20">
        <v>451440</v>
      </c>
    </row>
    <row r="21" spans="1:10" ht="13.9" x14ac:dyDescent="0.25">
      <c r="A21" t="s">
        <v>25</v>
      </c>
      <c r="B21" t="s">
        <v>11</v>
      </c>
      <c r="C21" t="s">
        <v>18</v>
      </c>
      <c r="D21" s="10">
        <v>43878</v>
      </c>
      <c r="E21" s="10">
        <v>43882</v>
      </c>
      <c r="F21">
        <v>5</v>
      </c>
      <c r="G21" s="8">
        <v>2</v>
      </c>
      <c r="H21" s="9">
        <v>0.4</v>
      </c>
      <c r="I21">
        <v>218000</v>
      </c>
      <c r="J21">
        <v>97337</v>
      </c>
    </row>
    <row r="22" spans="1:10" ht="13.9" x14ac:dyDescent="0.25">
      <c r="B22" t="s">
        <v>26</v>
      </c>
      <c r="C22" t="s">
        <v>16</v>
      </c>
      <c r="D22" s="10">
        <v>43885</v>
      </c>
      <c r="E22" s="10">
        <v>43892</v>
      </c>
      <c r="F22">
        <v>6</v>
      </c>
      <c r="G22" s="8">
        <v>3</v>
      </c>
      <c r="H22" s="9">
        <v>0.5</v>
      </c>
      <c r="I22">
        <v>416000</v>
      </c>
      <c r="J22">
        <v>175015</v>
      </c>
    </row>
    <row r="23" spans="1:10" ht="13.9" x14ac:dyDescent="0.25">
      <c r="B23" t="s">
        <v>13</v>
      </c>
      <c r="C23" t="s">
        <v>20</v>
      </c>
      <c r="D23" s="10">
        <v>43878</v>
      </c>
      <c r="E23" s="10">
        <v>43885</v>
      </c>
      <c r="F23">
        <v>6</v>
      </c>
      <c r="G23" s="8">
        <v>3</v>
      </c>
      <c r="H23" s="9">
        <v>0.5</v>
      </c>
      <c r="I23">
        <v>393000</v>
      </c>
      <c r="J23">
        <v>177440</v>
      </c>
    </row>
    <row r="24" spans="1:10" ht="13.9" x14ac:dyDescent="0.25">
      <c r="B24" t="s">
        <v>15</v>
      </c>
      <c r="C24" t="s">
        <v>12</v>
      </c>
      <c r="D24" s="10">
        <v>43879</v>
      </c>
      <c r="E24" s="10">
        <v>43892</v>
      </c>
      <c r="F24">
        <v>10</v>
      </c>
      <c r="G24" s="8">
        <v>4</v>
      </c>
      <c r="H24" s="9">
        <v>0.4</v>
      </c>
      <c r="I24">
        <v>86000</v>
      </c>
      <c r="J24">
        <v>31046</v>
      </c>
    </row>
    <row r="25" spans="1:10" ht="13.9" x14ac:dyDescent="0.25">
      <c r="B25" t="s">
        <v>17</v>
      </c>
      <c r="C25" t="s">
        <v>14</v>
      </c>
      <c r="D25" s="10">
        <v>43882</v>
      </c>
      <c r="E25" s="10">
        <v>43894</v>
      </c>
      <c r="F25">
        <v>9</v>
      </c>
      <c r="G25" s="8">
        <v>3</v>
      </c>
      <c r="H25" s="9">
        <v>0.33333333333333331</v>
      </c>
      <c r="I25">
        <v>732000</v>
      </c>
      <c r="J25">
        <v>261324</v>
      </c>
    </row>
    <row r="26" spans="1:10" ht="13.9" x14ac:dyDescent="0.25">
      <c r="B26" t="s">
        <v>19</v>
      </c>
      <c r="C26" t="s">
        <v>16</v>
      </c>
      <c r="D26" s="10">
        <v>43878</v>
      </c>
      <c r="E26" s="10">
        <v>43881</v>
      </c>
      <c r="F26">
        <v>4</v>
      </c>
      <c r="G26" s="8">
        <v>1</v>
      </c>
      <c r="H26" s="9">
        <v>0.25</v>
      </c>
      <c r="I26">
        <v>492000</v>
      </c>
      <c r="J26">
        <v>116850</v>
      </c>
    </row>
    <row r="27" spans="1:10" ht="13.9" x14ac:dyDescent="0.25">
      <c r="B27" t="s">
        <v>21</v>
      </c>
      <c r="C27" t="s">
        <v>18</v>
      </c>
      <c r="D27" s="10">
        <v>43881</v>
      </c>
      <c r="E27" s="10">
        <v>43888</v>
      </c>
      <c r="F27">
        <v>6</v>
      </c>
      <c r="G27" s="8">
        <v>0</v>
      </c>
      <c r="H27" s="9">
        <v>0</v>
      </c>
      <c r="I27">
        <v>188000</v>
      </c>
      <c r="J27">
        <v>0</v>
      </c>
    </row>
    <row r="28" spans="1:10" ht="13.9" x14ac:dyDescent="0.25">
      <c r="B28" t="s">
        <v>22</v>
      </c>
      <c r="C28" t="s">
        <v>20</v>
      </c>
      <c r="D28" s="10">
        <v>43881</v>
      </c>
      <c r="E28" s="10">
        <v>43889</v>
      </c>
      <c r="F28">
        <v>7</v>
      </c>
      <c r="G28" s="8">
        <v>3</v>
      </c>
      <c r="H28" s="9">
        <v>0.42857142857142855</v>
      </c>
      <c r="I28">
        <v>180000</v>
      </c>
      <c r="J28">
        <v>79380</v>
      </c>
    </row>
    <row r="29" spans="1:10" ht="13.9" x14ac:dyDescent="0.25">
      <c r="B29" t="s">
        <v>23</v>
      </c>
      <c r="C29" t="s">
        <v>12</v>
      </c>
      <c r="D29" s="10">
        <v>43885</v>
      </c>
      <c r="E29" s="10">
        <v>43889</v>
      </c>
      <c r="F29">
        <v>5</v>
      </c>
      <c r="G29" s="8">
        <v>2</v>
      </c>
      <c r="H29" s="9">
        <v>0.4</v>
      </c>
      <c r="I29">
        <v>582000</v>
      </c>
      <c r="J29">
        <v>195231</v>
      </c>
    </row>
    <row r="30" spans="1:10" ht="13.9" x14ac:dyDescent="0.25">
      <c r="B30" t="s">
        <v>27</v>
      </c>
      <c r="C30" t="s">
        <v>14</v>
      </c>
      <c r="D30" s="10">
        <v>43885</v>
      </c>
      <c r="E30" s="10">
        <v>43895</v>
      </c>
      <c r="F30">
        <v>9</v>
      </c>
      <c r="G30" s="8">
        <v>1</v>
      </c>
      <c r="H30" s="9">
        <v>0.1111111111111111</v>
      </c>
      <c r="I30">
        <v>562000</v>
      </c>
      <c r="J30">
        <v>74746</v>
      </c>
    </row>
    <row r="31" spans="1:10" ht="13.9" x14ac:dyDescent="0.25">
      <c r="A31" t="s">
        <v>28</v>
      </c>
      <c r="B31" t="s">
        <v>11</v>
      </c>
      <c r="C31" t="s">
        <v>18</v>
      </c>
      <c r="D31" s="10">
        <v>43879</v>
      </c>
      <c r="E31" s="10">
        <v>43887</v>
      </c>
      <c r="F31">
        <v>7</v>
      </c>
      <c r="G31" s="8">
        <v>7</v>
      </c>
      <c r="H31" s="9">
        <v>1</v>
      </c>
      <c r="I31">
        <v>293000</v>
      </c>
      <c r="J31">
        <v>273001</v>
      </c>
    </row>
    <row r="32" spans="1:10" ht="13.9" x14ac:dyDescent="0.25">
      <c r="B32" t="s">
        <v>26</v>
      </c>
      <c r="C32" t="s">
        <v>16</v>
      </c>
      <c r="D32" s="10">
        <v>43878</v>
      </c>
      <c r="E32" s="10">
        <v>43880</v>
      </c>
      <c r="F32">
        <v>3</v>
      </c>
      <c r="G32" s="8">
        <v>3</v>
      </c>
      <c r="H32" s="9">
        <v>1</v>
      </c>
      <c r="I32">
        <v>68000</v>
      </c>
      <c r="J32">
        <v>64987</v>
      </c>
    </row>
    <row r="33" spans="1:10" ht="13.9" x14ac:dyDescent="0.25">
      <c r="B33" t="s">
        <v>13</v>
      </c>
      <c r="C33" t="s">
        <v>20</v>
      </c>
      <c r="D33" s="10">
        <v>43878</v>
      </c>
      <c r="E33" s="10">
        <v>43888</v>
      </c>
      <c r="F33">
        <v>9</v>
      </c>
      <c r="G33" s="8">
        <v>4</v>
      </c>
      <c r="H33" s="9">
        <v>0.44444444444444442</v>
      </c>
      <c r="I33">
        <v>224000</v>
      </c>
      <c r="J33">
        <v>57910</v>
      </c>
    </row>
    <row r="34" spans="1:10" ht="13.9" x14ac:dyDescent="0.25">
      <c r="B34" t="s">
        <v>15</v>
      </c>
      <c r="C34" t="s">
        <v>12</v>
      </c>
      <c r="D34" s="10">
        <v>43879</v>
      </c>
      <c r="E34" s="10">
        <v>43888</v>
      </c>
      <c r="F34">
        <v>8</v>
      </c>
      <c r="G34" s="8">
        <v>0</v>
      </c>
      <c r="H34" s="9">
        <v>0</v>
      </c>
      <c r="I34">
        <v>978000</v>
      </c>
      <c r="J34">
        <v>0</v>
      </c>
    </row>
    <row r="35" spans="1:10" ht="13.9" x14ac:dyDescent="0.25">
      <c r="B35" t="s">
        <v>17</v>
      </c>
      <c r="C35" t="s">
        <v>14</v>
      </c>
      <c r="D35" s="10">
        <v>43881</v>
      </c>
      <c r="E35" s="10">
        <v>43889</v>
      </c>
      <c r="F35">
        <v>7</v>
      </c>
      <c r="G35" s="8">
        <v>3</v>
      </c>
      <c r="H35" s="9">
        <v>0.42857142857142855</v>
      </c>
      <c r="I35">
        <v>932000</v>
      </c>
      <c r="J35">
        <v>379157</v>
      </c>
    </row>
    <row r="36" spans="1:10" ht="13.9" x14ac:dyDescent="0.25">
      <c r="B36" t="s">
        <v>19</v>
      </c>
      <c r="C36" t="s">
        <v>16</v>
      </c>
      <c r="D36" s="10">
        <v>43882</v>
      </c>
      <c r="E36" s="10">
        <v>43887</v>
      </c>
      <c r="F36">
        <v>4</v>
      </c>
      <c r="G36" s="8">
        <v>1</v>
      </c>
      <c r="H36" s="9">
        <v>0.25</v>
      </c>
      <c r="I36">
        <v>854000</v>
      </c>
      <c r="J36">
        <v>322812</v>
      </c>
    </row>
    <row r="37" spans="1:10" ht="13.9" x14ac:dyDescent="0.25">
      <c r="B37" t="s">
        <v>21</v>
      </c>
      <c r="C37" t="s">
        <v>18</v>
      </c>
      <c r="D37" s="10">
        <v>43882</v>
      </c>
      <c r="E37" s="10">
        <v>43889</v>
      </c>
      <c r="F37">
        <v>6</v>
      </c>
      <c r="G37" s="8">
        <v>3</v>
      </c>
      <c r="H37" s="9">
        <v>0.5</v>
      </c>
      <c r="I37">
        <v>81000</v>
      </c>
      <c r="J37">
        <v>38461</v>
      </c>
    </row>
    <row r="38" spans="1:10" ht="13.9" x14ac:dyDescent="0.25">
      <c r="B38" t="s">
        <v>22</v>
      </c>
      <c r="C38" t="s">
        <v>20</v>
      </c>
      <c r="D38" s="10">
        <v>43885</v>
      </c>
      <c r="E38" s="10">
        <v>43892</v>
      </c>
      <c r="F38">
        <v>6</v>
      </c>
      <c r="G38" s="8">
        <v>5</v>
      </c>
      <c r="H38" s="9">
        <v>0.83333333333333337</v>
      </c>
      <c r="I38">
        <v>169000</v>
      </c>
      <c r="J38">
        <v>136468</v>
      </c>
    </row>
    <row r="39" spans="1:10" ht="13.9" x14ac:dyDescent="0.25">
      <c r="B39" t="s">
        <v>23</v>
      </c>
      <c r="C39" t="s">
        <v>12</v>
      </c>
      <c r="D39" s="10">
        <v>43886</v>
      </c>
      <c r="E39" s="10">
        <v>43889</v>
      </c>
      <c r="F39">
        <v>4</v>
      </c>
      <c r="G39" s="8">
        <v>1</v>
      </c>
      <c r="H39" s="9">
        <v>0.25</v>
      </c>
      <c r="I39">
        <v>61000</v>
      </c>
      <c r="J39">
        <v>12078</v>
      </c>
    </row>
    <row r="40" spans="1:10" ht="13.9" x14ac:dyDescent="0.25">
      <c r="B40" t="s">
        <v>27</v>
      </c>
      <c r="C40" t="s">
        <v>14</v>
      </c>
      <c r="D40" s="10">
        <v>43888</v>
      </c>
      <c r="E40" s="10">
        <v>43896</v>
      </c>
      <c r="F40">
        <v>7</v>
      </c>
      <c r="G40" s="8">
        <v>3</v>
      </c>
      <c r="H40" s="9">
        <v>0.42857142857142855</v>
      </c>
      <c r="I40">
        <v>645000</v>
      </c>
      <c r="J40">
        <v>273048</v>
      </c>
    </row>
    <row r="41" spans="1:10" ht="13.9" x14ac:dyDescent="0.25">
      <c r="A41" t="s">
        <v>29</v>
      </c>
      <c r="B41" t="s">
        <v>11</v>
      </c>
      <c r="C41" t="s">
        <v>18</v>
      </c>
      <c r="D41" s="10">
        <v>43878</v>
      </c>
      <c r="E41" s="10">
        <v>43889</v>
      </c>
      <c r="F41">
        <v>10</v>
      </c>
      <c r="G41" s="8">
        <v>5</v>
      </c>
      <c r="H41" s="9">
        <v>0.5</v>
      </c>
      <c r="I41">
        <v>839000</v>
      </c>
      <c r="J41">
        <v>406974</v>
      </c>
    </row>
    <row r="42" spans="1:10" ht="13.9" x14ac:dyDescent="0.25">
      <c r="B42" t="s">
        <v>13</v>
      </c>
      <c r="C42" t="s">
        <v>20</v>
      </c>
      <c r="D42" s="10">
        <v>43882</v>
      </c>
      <c r="E42" s="10">
        <v>43888</v>
      </c>
      <c r="F42">
        <v>5</v>
      </c>
      <c r="G42" s="8">
        <v>4</v>
      </c>
      <c r="H42" s="9">
        <v>0.8</v>
      </c>
      <c r="I42">
        <v>729000</v>
      </c>
      <c r="J42">
        <v>487139</v>
      </c>
    </row>
    <row r="43" spans="1:10" ht="13.9" x14ac:dyDescent="0.25">
      <c r="B43" t="s">
        <v>15</v>
      </c>
      <c r="C43" t="s">
        <v>12</v>
      </c>
      <c r="D43" s="10">
        <v>43885</v>
      </c>
      <c r="E43" s="10">
        <v>43893</v>
      </c>
      <c r="F43">
        <v>7</v>
      </c>
      <c r="G43" s="8">
        <v>3</v>
      </c>
      <c r="H43" s="9">
        <v>0.42857142857142855</v>
      </c>
      <c r="I43">
        <v>826000</v>
      </c>
      <c r="J43">
        <v>298186</v>
      </c>
    </row>
    <row r="44" spans="1:10" ht="13.9" x14ac:dyDescent="0.25">
      <c r="B44" t="s">
        <v>17</v>
      </c>
      <c r="C44" t="s">
        <v>14</v>
      </c>
      <c r="D44" s="10">
        <v>43887</v>
      </c>
      <c r="E44" s="10">
        <v>43895</v>
      </c>
      <c r="F44">
        <v>7</v>
      </c>
      <c r="G44" s="8">
        <v>2</v>
      </c>
      <c r="H44" s="9">
        <v>0.2857142857142857</v>
      </c>
      <c r="I44">
        <v>895000</v>
      </c>
      <c r="J44">
        <v>280583</v>
      </c>
    </row>
    <row r="45" spans="1:10" ht="13.9" x14ac:dyDescent="0.25">
      <c r="B45" t="s">
        <v>19</v>
      </c>
      <c r="C45" t="s">
        <v>16</v>
      </c>
      <c r="D45" s="10">
        <v>43889</v>
      </c>
      <c r="E45" s="10">
        <v>43893</v>
      </c>
      <c r="F45">
        <v>3</v>
      </c>
      <c r="G45" s="8">
        <v>2</v>
      </c>
      <c r="H45" s="9">
        <v>0.66666666666666663</v>
      </c>
      <c r="I45">
        <v>341000</v>
      </c>
      <c r="J45">
        <v>129785</v>
      </c>
    </row>
    <row r="46" spans="1:10" x14ac:dyDescent="0.3">
      <c r="A46" t="s">
        <v>30</v>
      </c>
      <c r="I46">
        <v>19695000</v>
      </c>
      <c r="J46">
        <v>8340291</v>
      </c>
    </row>
    <row r="50" spans="7:7" ht="13.9" x14ac:dyDescent="0.25">
      <c r="G50" t="s">
        <v>47</v>
      </c>
    </row>
    <row r="51" spans="7:7" x14ac:dyDescent="0.3">
      <c r="G51" t="s">
        <v>48</v>
      </c>
    </row>
    <row r="52" spans="7:7" x14ac:dyDescent="0.3">
      <c r="G52" t="s">
        <v>49</v>
      </c>
    </row>
  </sheetData>
  <mergeCells count="3">
    <mergeCell ref="A1:D1"/>
    <mergeCell ref="E1:H1"/>
    <mergeCell ref="J1:AA1"/>
  </mergeCells>
  <conditionalFormatting sqref="H6:H50">
    <cfRule type="dataBar" priority="16">
      <dataBar>
        <cfvo type="min"/>
        <cfvo type="max"/>
        <color theme="4"/>
      </dataBar>
      <extLst>
        <ext xmlns:x14="http://schemas.microsoft.com/office/spreadsheetml/2009/9/main" uri="{B025F937-C7B1-47D3-B67F-A62EFF666E3E}">
          <x14:id>{56D552A2-7818-4EA4-95B9-3050CA89A389}</x14:id>
        </ext>
      </extLst>
    </cfRule>
  </conditionalFormatting>
  <conditionalFormatting sqref="K5:AJ5">
    <cfRule type="expression" dxfId="11" priority="15">
      <formula>$K$5&lt;&gt;""</formula>
    </cfRule>
  </conditionalFormatting>
  <conditionalFormatting sqref="K6:AJ45">
    <cfRule type="expression" dxfId="10" priority="1" stopIfTrue="1">
      <formula>AND(WEEKDAY(K$5,2)&gt;5,$B6&lt;&gt;"")</formula>
    </cfRule>
    <cfRule type="expression" dxfId="9" priority="2" stopIfTrue="1">
      <formula>AND(K$5&gt;=WORKDAY.INTL($D6,$G6,1),$H6=0,K$5&lt;=$E6)</formula>
    </cfRule>
    <cfRule type="expression" dxfId="8" priority="3">
      <formula>AND(K$5&gt;=WORKDAY.INTL($D6,$G6,1),$H6&lt;&gt;1,K$5&lt;=$E6)</formula>
    </cfRule>
    <cfRule type="expression" dxfId="7" priority="4">
      <formula>AND(K$5&gt;=$D6,WORKDAY.INTL($D6,$G6,1)-1&gt;=K$5)</formula>
    </cfRule>
  </conditionalFormatting>
  <pageMargins left="0.7" right="0.7" top="0.75" bottom="0.75" header="0.3" footer="0.3"/>
  <pageSetup paperSize="9" orientation="portrait" r:id="rId2"/>
  <headerFooter>
    <oddFooter>&amp;C_x000D_&amp;1#&amp;"Arial"&amp;6&amp;K626469 Internal</oddFooter>
  </headerFooter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Scroll Bar 1">
              <controlPr defaultSize="0" autoPict="0">
                <anchor moveWithCells="1">
                  <from>
                    <xdr:col>7</xdr:col>
                    <xdr:colOff>581025</xdr:colOff>
                    <xdr:row>0</xdr:row>
                    <xdr:rowOff>104775</xdr:rowOff>
                  </from>
                  <to>
                    <xdr:col>9</xdr:col>
                    <xdr:colOff>485775</xdr:colOff>
                    <xdr:row>0</xdr:row>
                    <xdr:rowOff>533400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6D552A2-7818-4EA4-95B9-3050CA89A3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H6:H50</xm:sqref>
        </x14:conditionalFormatting>
      </x14:conditionalFormattings>
    </ex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C21" sqref="C21"/>
    </sheetView>
  </sheetViews>
  <sheetFormatPr defaultRowHeight="16.5" x14ac:dyDescent="0.3"/>
  <cols>
    <col min="1" max="1" width="9.375" customWidth="1"/>
    <col min="3" max="3" width="10.875" customWidth="1"/>
    <col min="4" max="4" width="11.875" customWidth="1"/>
    <col min="6" max="6" width="11" customWidth="1"/>
  </cols>
  <sheetData>
    <row r="1" spans="1:10" ht="13.9" x14ac:dyDescent="0.25">
      <c r="A1" s="1" t="s">
        <v>0</v>
      </c>
      <c r="B1" s="1" t="s">
        <v>1</v>
      </c>
      <c r="C1" s="1" t="s">
        <v>2</v>
      </c>
      <c r="D1" s="5" t="s">
        <v>3</v>
      </c>
      <c r="E1" s="1" t="s">
        <v>5</v>
      </c>
      <c r="F1" s="2" t="s">
        <v>4</v>
      </c>
      <c r="G1" s="4" t="s">
        <v>6</v>
      </c>
      <c r="H1" s="1" t="s">
        <v>7</v>
      </c>
      <c r="I1" s="1" t="s">
        <v>32</v>
      </c>
      <c r="J1" s="1" t="s">
        <v>33</v>
      </c>
    </row>
    <row r="2" spans="1:10" ht="13.9" x14ac:dyDescent="0.25">
      <c r="A2" s="1" t="s">
        <v>25</v>
      </c>
      <c r="B2" s="1" t="s">
        <v>11</v>
      </c>
      <c r="C2" s="1" t="s">
        <v>18</v>
      </c>
      <c r="D2" s="2">
        <v>43878</v>
      </c>
      <c r="E2" s="1">
        <v>5</v>
      </c>
      <c r="F2" s="2">
        <f>WORKDAY.INTL(Tabela15[[#This Row],[Start Date]]-1,Tabela15[[#This Row],[Duration]],1)</f>
        <v>43882</v>
      </c>
      <c r="G2" s="4">
        <v>2</v>
      </c>
      <c r="H2" s="3">
        <f>Tabela15[[#This Row],[Days completed]]/Tabela15[[#This Row],[Duration]]</f>
        <v>0.4</v>
      </c>
      <c r="I2" s="4">
        <v>218000</v>
      </c>
      <c r="J2" s="4">
        <v>97337</v>
      </c>
    </row>
    <row r="3" spans="1:10" ht="13.9" x14ac:dyDescent="0.25">
      <c r="A3" s="1" t="s">
        <v>25</v>
      </c>
      <c r="B3" s="1" t="s">
        <v>13</v>
      </c>
      <c r="C3" s="1" t="s">
        <v>20</v>
      </c>
      <c r="D3" s="2">
        <v>43878</v>
      </c>
      <c r="E3" s="1">
        <v>6</v>
      </c>
      <c r="F3" s="2">
        <f>WORKDAY.INTL(Tabela15[[#This Row],[Start Date]]-1,Tabela15[[#This Row],[Duration]],1)</f>
        <v>43885</v>
      </c>
      <c r="G3" s="4">
        <v>3</v>
      </c>
      <c r="H3" s="3">
        <f>Tabela15[[#This Row],[Days completed]]/Tabela15[[#This Row],[Duration]]</f>
        <v>0.5</v>
      </c>
      <c r="I3" s="4">
        <v>393000</v>
      </c>
      <c r="J3" s="4">
        <v>177440</v>
      </c>
    </row>
    <row r="4" spans="1:10" ht="13.9" x14ac:dyDescent="0.25">
      <c r="A4" s="1" t="s">
        <v>25</v>
      </c>
      <c r="B4" s="1" t="s">
        <v>15</v>
      </c>
      <c r="C4" s="1" t="s">
        <v>12</v>
      </c>
      <c r="D4" s="2">
        <v>43879</v>
      </c>
      <c r="E4" s="1">
        <v>10</v>
      </c>
      <c r="F4" s="2">
        <f>WORKDAY.INTL(Tabela15[[#This Row],[Start Date]]-1,Tabela15[[#This Row],[Duration]],1)</f>
        <v>43892</v>
      </c>
      <c r="G4" s="4">
        <v>4</v>
      </c>
      <c r="H4" s="3">
        <f>Tabela15[[#This Row],[Days completed]]/Tabela15[[#This Row],[Duration]]</f>
        <v>0.4</v>
      </c>
      <c r="I4" s="4">
        <v>86000</v>
      </c>
      <c r="J4" s="4">
        <v>31046</v>
      </c>
    </row>
    <row r="5" spans="1:10" ht="13.9" x14ac:dyDescent="0.25">
      <c r="A5" s="1" t="s">
        <v>25</v>
      </c>
      <c r="B5" s="1" t="s">
        <v>17</v>
      </c>
      <c r="C5" s="1" t="s">
        <v>14</v>
      </c>
      <c r="D5" s="2">
        <v>43882</v>
      </c>
      <c r="E5" s="1">
        <v>9</v>
      </c>
      <c r="F5" s="2">
        <f>WORKDAY.INTL(Tabela15[[#This Row],[Start Date]]-1,Tabela15[[#This Row],[Duration]],1)</f>
        <v>43894</v>
      </c>
      <c r="G5" s="4">
        <v>3</v>
      </c>
      <c r="H5" s="3">
        <f>Tabela15[[#This Row],[Days completed]]/Tabela15[[#This Row],[Duration]]</f>
        <v>0.33333333333333331</v>
      </c>
      <c r="I5" s="4">
        <v>732000</v>
      </c>
      <c r="J5" s="4">
        <v>261324</v>
      </c>
    </row>
    <row r="6" spans="1:10" ht="13.9" x14ac:dyDescent="0.25">
      <c r="A6" s="1" t="s">
        <v>25</v>
      </c>
      <c r="B6" s="1" t="s">
        <v>19</v>
      </c>
      <c r="C6" s="1" t="s">
        <v>16</v>
      </c>
      <c r="D6" s="2">
        <v>43878</v>
      </c>
      <c r="E6" s="1">
        <v>4</v>
      </c>
      <c r="F6" s="2">
        <f>WORKDAY.INTL(Tabela15[[#This Row],[Start Date]]-1,Tabela15[[#This Row],[Duration]],1)</f>
        <v>43881</v>
      </c>
      <c r="G6" s="4">
        <v>1</v>
      </c>
      <c r="H6" s="3">
        <f>Tabela15[[#This Row],[Days completed]]/Tabela15[[#This Row],[Duration]]</f>
        <v>0.25</v>
      </c>
      <c r="I6" s="4">
        <v>492000</v>
      </c>
      <c r="J6" s="4">
        <v>116850</v>
      </c>
    </row>
    <row r="7" spans="1:10" ht="13.9" x14ac:dyDescent="0.25">
      <c r="A7" s="1" t="s">
        <v>25</v>
      </c>
      <c r="B7" s="1" t="s">
        <v>21</v>
      </c>
      <c r="C7" s="1" t="s">
        <v>18</v>
      </c>
      <c r="D7" s="2">
        <v>43881</v>
      </c>
      <c r="E7" s="1">
        <v>6</v>
      </c>
      <c r="F7" s="2">
        <f>WORKDAY.INTL(Tabela15[[#This Row],[Start Date]]-1,Tabela15[[#This Row],[Duration]],1)</f>
        <v>43888</v>
      </c>
      <c r="G7" s="4">
        <v>0</v>
      </c>
      <c r="H7" s="3">
        <f>Tabela15[[#This Row],[Days completed]]/Tabela15[[#This Row],[Duration]]</f>
        <v>0</v>
      </c>
      <c r="I7" s="4">
        <v>188000</v>
      </c>
      <c r="J7" s="4">
        <v>0</v>
      </c>
    </row>
    <row r="8" spans="1:10" ht="13.9" x14ac:dyDescent="0.25">
      <c r="A8" s="1" t="s">
        <v>25</v>
      </c>
      <c r="B8" s="1" t="s">
        <v>22</v>
      </c>
      <c r="C8" s="1" t="s">
        <v>20</v>
      </c>
      <c r="D8" s="2">
        <v>43881</v>
      </c>
      <c r="E8" s="1">
        <v>7</v>
      </c>
      <c r="F8" s="2">
        <f>WORKDAY.INTL(Tabela15[[#This Row],[Start Date]]-1,Tabela15[[#This Row],[Duration]],1)</f>
        <v>43889</v>
      </c>
      <c r="G8" s="4">
        <v>3</v>
      </c>
      <c r="H8" s="3">
        <f>Tabela15[[#This Row],[Days completed]]/Tabela15[[#This Row],[Duration]]</f>
        <v>0.42857142857142855</v>
      </c>
      <c r="I8" s="4">
        <v>180000</v>
      </c>
      <c r="J8" s="4">
        <v>79380</v>
      </c>
    </row>
    <row r="9" spans="1:10" ht="13.9" x14ac:dyDescent="0.25">
      <c r="A9" s="1" t="s">
        <v>25</v>
      </c>
      <c r="B9" s="1" t="s">
        <v>23</v>
      </c>
      <c r="C9" s="1" t="s">
        <v>12</v>
      </c>
      <c r="D9" s="2">
        <v>43885</v>
      </c>
      <c r="E9" s="1">
        <v>5</v>
      </c>
      <c r="F9" s="2">
        <f>WORKDAY.INTL(Tabela15[[#This Row],[Start Date]]-1,Tabela15[[#This Row],[Duration]],1)</f>
        <v>43889</v>
      </c>
      <c r="G9" s="4">
        <v>2</v>
      </c>
      <c r="H9" s="3">
        <f>Tabela15[[#This Row],[Days completed]]/Tabela15[[#This Row],[Duration]]</f>
        <v>0.4</v>
      </c>
      <c r="I9" s="4">
        <v>582000</v>
      </c>
      <c r="J9" s="4">
        <v>195231</v>
      </c>
    </row>
    <row r="10" spans="1:10" ht="13.9" x14ac:dyDescent="0.25">
      <c r="A10" s="1" t="s">
        <v>25</v>
      </c>
      <c r="B10" s="1" t="s">
        <v>27</v>
      </c>
      <c r="C10" s="1" t="s">
        <v>14</v>
      </c>
      <c r="D10" s="2">
        <v>43885</v>
      </c>
      <c r="E10" s="1">
        <v>9</v>
      </c>
      <c r="F10" s="2">
        <f>WORKDAY.INTL(Tabela15[[#This Row],[Start Date]]-1,Tabela15[[#This Row],[Duration]],1)</f>
        <v>43895</v>
      </c>
      <c r="G10" s="4">
        <v>1</v>
      </c>
      <c r="H10" s="3">
        <f>Tabela15[[#This Row],[Days completed]]/Tabela15[[#This Row],[Duration]]</f>
        <v>0.1111111111111111</v>
      </c>
      <c r="I10" s="4">
        <v>562000</v>
      </c>
      <c r="J10" s="4">
        <v>74746</v>
      </c>
    </row>
    <row r="11" spans="1:10" ht="13.9" x14ac:dyDescent="0.25">
      <c r="A11" s="1" t="s">
        <v>25</v>
      </c>
      <c r="B11" s="1" t="s">
        <v>26</v>
      </c>
      <c r="C11" s="1" t="s">
        <v>16</v>
      </c>
      <c r="D11" s="2">
        <v>43885</v>
      </c>
      <c r="E11" s="1">
        <v>6</v>
      </c>
      <c r="F11" s="2">
        <f>WORKDAY.INTL(Tabela15[[#This Row],[Start Date]]-1,Tabela15[[#This Row],[Duration]],1)</f>
        <v>43892</v>
      </c>
      <c r="G11" s="4">
        <v>3</v>
      </c>
      <c r="H11" s="3">
        <f>Tabela15[[#This Row],[Days completed]]/Tabela15[[#This Row],[Duration]]</f>
        <v>0.5</v>
      </c>
      <c r="I11" s="4">
        <v>416000</v>
      </c>
      <c r="J11" s="4">
        <v>175015</v>
      </c>
    </row>
    <row r="12" spans="1:10" ht="13.9" x14ac:dyDescent="0.25">
      <c r="A12" s="1" t="s">
        <v>28</v>
      </c>
      <c r="B12" s="1" t="s">
        <v>11</v>
      </c>
      <c r="C12" s="1" t="s">
        <v>18</v>
      </c>
      <c r="D12" s="2">
        <v>43879</v>
      </c>
      <c r="E12" s="1">
        <v>7</v>
      </c>
      <c r="F12" s="2">
        <f>WORKDAY.INTL(Tabela15[[#This Row],[Start Date]]-1,Tabela15[[#This Row],[Duration]],1)</f>
        <v>43887</v>
      </c>
      <c r="G12" s="4">
        <v>7</v>
      </c>
      <c r="H12" s="3">
        <f>Tabela15[[#This Row],[Days completed]]/Tabela15[[#This Row],[Duration]]</f>
        <v>1</v>
      </c>
      <c r="I12" s="4">
        <v>293000</v>
      </c>
      <c r="J12" s="4">
        <v>273001</v>
      </c>
    </row>
    <row r="13" spans="1:10" ht="13.9" x14ac:dyDescent="0.25">
      <c r="A13" s="1" t="s">
        <v>28</v>
      </c>
      <c r="B13" s="1" t="s">
        <v>13</v>
      </c>
      <c r="C13" s="1" t="s">
        <v>20</v>
      </c>
      <c r="D13" s="2">
        <v>43878</v>
      </c>
      <c r="E13" s="1">
        <v>9</v>
      </c>
      <c r="F13" s="2">
        <f>WORKDAY.INTL(Tabela15[[#This Row],[Start Date]]-1,Tabela15[[#This Row],[Duration]],1)</f>
        <v>43888</v>
      </c>
      <c r="G13" s="4">
        <v>4</v>
      </c>
      <c r="H13" s="3">
        <f>Tabela15[[#This Row],[Days completed]]/Tabela15[[#This Row],[Duration]]</f>
        <v>0.44444444444444442</v>
      </c>
      <c r="I13" s="4">
        <v>224000</v>
      </c>
      <c r="J13" s="4">
        <v>57910</v>
      </c>
    </row>
    <row r="14" spans="1:10" ht="13.9" x14ac:dyDescent="0.25">
      <c r="A14" s="1" t="s">
        <v>28</v>
      </c>
      <c r="B14" s="1" t="s">
        <v>15</v>
      </c>
      <c r="C14" s="1" t="s">
        <v>12</v>
      </c>
      <c r="D14" s="2">
        <v>43879</v>
      </c>
      <c r="E14" s="1">
        <v>8</v>
      </c>
      <c r="F14" s="2">
        <f>WORKDAY.INTL(Tabela15[[#This Row],[Start Date]]-1,Tabela15[[#This Row],[Duration]],1)</f>
        <v>43888</v>
      </c>
      <c r="G14" s="4">
        <v>0</v>
      </c>
      <c r="H14" s="3">
        <f>Tabela15[[#This Row],[Days completed]]/Tabela15[[#This Row],[Duration]]</f>
        <v>0</v>
      </c>
      <c r="I14" s="4">
        <v>978000</v>
      </c>
      <c r="J14" s="4">
        <v>0</v>
      </c>
    </row>
    <row r="15" spans="1:10" ht="13.9" x14ac:dyDescent="0.25">
      <c r="A15" s="1" t="s">
        <v>28</v>
      </c>
      <c r="B15" s="1" t="s">
        <v>17</v>
      </c>
      <c r="C15" s="1" t="s">
        <v>14</v>
      </c>
      <c r="D15" s="2">
        <v>43881</v>
      </c>
      <c r="E15" s="1">
        <v>7</v>
      </c>
      <c r="F15" s="2">
        <f>WORKDAY.INTL(Tabela15[[#This Row],[Start Date]]-1,Tabela15[[#This Row],[Duration]],1)</f>
        <v>43889</v>
      </c>
      <c r="G15" s="4">
        <v>3</v>
      </c>
      <c r="H15" s="3">
        <f>Tabela15[[#This Row],[Days completed]]/Tabela15[[#This Row],[Duration]]</f>
        <v>0.42857142857142855</v>
      </c>
      <c r="I15" s="4">
        <v>932000</v>
      </c>
      <c r="J15" s="4">
        <v>379157</v>
      </c>
    </row>
    <row r="16" spans="1:10" ht="13.9" x14ac:dyDescent="0.25">
      <c r="A16" s="1" t="s">
        <v>28</v>
      </c>
      <c r="B16" s="1" t="s">
        <v>19</v>
      </c>
      <c r="C16" s="1" t="s">
        <v>16</v>
      </c>
      <c r="D16" s="2">
        <v>43882</v>
      </c>
      <c r="E16" s="1">
        <v>4</v>
      </c>
      <c r="F16" s="2">
        <f>WORKDAY.INTL(Tabela15[[#This Row],[Start Date]]-1,Tabela15[[#This Row],[Duration]],1)</f>
        <v>43887</v>
      </c>
      <c r="G16" s="4">
        <v>1</v>
      </c>
      <c r="H16" s="3">
        <f>Tabela15[[#This Row],[Days completed]]/Tabela15[[#This Row],[Duration]]</f>
        <v>0.25</v>
      </c>
      <c r="I16" s="4">
        <v>854000</v>
      </c>
      <c r="J16" s="4">
        <v>322812</v>
      </c>
    </row>
    <row r="17" spans="1:10" ht="13.9" x14ac:dyDescent="0.25">
      <c r="A17" s="1" t="s">
        <v>28</v>
      </c>
      <c r="B17" s="1" t="s">
        <v>21</v>
      </c>
      <c r="C17" s="1" t="s">
        <v>18</v>
      </c>
      <c r="D17" s="2">
        <v>43882</v>
      </c>
      <c r="E17" s="1">
        <v>6</v>
      </c>
      <c r="F17" s="2">
        <f>WORKDAY.INTL(Tabela15[[#This Row],[Start Date]]-1,Tabela15[[#This Row],[Duration]],1)</f>
        <v>43889</v>
      </c>
      <c r="G17" s="4">
        <v>3</v>
      </c>
      <c r="H17" s="3">
        <f>Tabela15[[#This Row],[Days completed]]/Tabela15[[#This Row],[Duration]]</f>
        <v>0.5</v>
      </c>
      <c r="I17" s="4">
        <v>81000</v>
      </c>
      <c r="J17" s="4">
        <v>38461</v>
      </c>
    </row>
    <row r="18" spans="1:10" ht="13.9" x14ac:dyDescent="0.25">
      <c r="A18" s="1" t="s">
        <v>28</v>
      </c>
      <c r="B18" s="1" t="s">
        <v>22</v>
      </c>
      <c r="C18" s="1" t="s">
        <v>20</v>
      </c>
      <c r="D18" s="2">
        <v>43885</v>
      </c>
      <c r="E18" s="1">
        <v>6</v>
      </c>
      <c r="F18" s="2">
        <f>WORKDAY.INTL(Tabela15[[#This Row],[Start Date]]-1,Tabela15[[#This Row],[Duration]],1)</f>
        <v>43892</v>
      </c>
      <c r="G18" s="4">
        <v>5</v>
      </c>
      <c r="H18" s="3">
        <f>Tabela15[[#This Row],[Days completed]]/Tabela15[[#This Row],[Duration]]</f>
        <v>0.83333333333333337</v>
      </c>
      <c r="I18" s="4">
        <v>169000</v>
      </c>
      <c r="J18" s="4">
        <v>136468</v>
      </c>
    </row>
    <row r="19" spans="1:10" ht="13.9" x14ac:dyDescent="0.25">
      <c r="A19" s="1" t="s">
        <v>28</v>
      </c>
      <c r="B19" s="1" t="s">
        <v>23</v>
      </c>
      <c r="C19" s="1" t="s">
        <v>12</v>
      </c>
      <c r="D19" s="2">
        <v>43886</v>
      </c>
      <c r="E19" s="1">
        <v>4</v>
      </c>
      <c r="F19" s="2">
        <f>WORKDAY.INTL(Tabela15[[#This Row],[Start Date]]-1,Tabela15[[#This Row],[Duration]],1)</f>
        <v>43889</v>
      </c>
      <c r="G19" s="4">
        <v>1</v>
      </c>
      <c r="H19" s="3">
        <f>Tabela15[[#This Row],[Days completed]]/Tabela15[[#This Row],[Duration]]</f>
        <v>0.25</v>
      </c>
      <c r="I19" s="4">
        <v>61000</v>
      </c>
      <c r="J19" s="4">
        <v>12078</v>
      </c>
    </row>
    <row r="20" spans="1:10" ht="13.9" x14ac:dyDescent="0.25">
      <c r="A20" s="1" t="s">
        <v>28</v>
      </c>
      <c r="B20" s="1" t="s">
        <v>27</v>
      </c>
      <c r="C20" s="1" t="s">
        <v>14</v>
      </c>
      <c r="D20" s="2">
        <v>43888</v>
      </c>
      <c r="E20" s="1">
        <v>7</v>
      </c>
      <c r="F20" s="2">
        <f>WORKDAY.INTL(Tabela15[[#This Row],[Start Date]]-1,Tabela15[[#This Row],[Duration]],1)</f>
        <v>43896</v>
      </c>
      <c r="G20" s="4">
        <v>3</v>
      </c>
      <c r="H20" s="3">
        <f>Tabela15[[#This Row],[Days completed]]/Tabela15[[#This Row],[Duration]]</f>
        <v>0.42857142857142855</v>
      </c>
      <c r="I20" s="4">
        <v>645000</v>
      </c>
      <c r="J20" s="4">
        <v>273048</v>
      </c>
    </row>
    <row r="21" spans="1:10" ht="13.9" x14ac:dyDescent="0.25">
      <c r="A21" s="1" t="s">
        <v>28</v>
      </c>
      <c r="B21" s="1" t="s">
        <v>26</v>
      </c>
      <c r="C21" s="1" t="s">
        <v>16</v>
      </c>
      <c r="D21" s="2">
        <v>43878</v>
      </c>
      <c r="E21" s="1">
        <v>3</v>
      </c>
      <c r="F21" s="2">
        <f>WORKDAY.INTL(Tabela15[[#This Row],[Start Date]]-1,Tabela15[[#This Row],[Duration]],1)</f>
        <v>43880</v>
      </c>
      <c r="G21" s="4">
        <v>3</v>
      </c>
      <c r="H21" s="3">
        <f>Tabela15[[#This Row],[Days completed]]/Tabela15[[#This Row],[Duration]]</f>
        <v>1</v>
      </c>
      <c r="I21" s="4">
        <v>68000</v>
      </c>
      <c r="J21" s="4">
        <v>64987</v>
      </c>
    </row>
    <row r="22" spans="1:10" ht="13.9" x14ac:dyDescent="0.25">
      <c r="A22" s="1" t="s">
        <v>29</v>
      </c>
      <c r="B22" s="1" t="s">
        <v>11</v>
      </c>
      <c r="C22" s="1" t="s">
        <v>18</v>
      </c>
      <c r="D22" s="2">
        <v>43878</v>
      </c>
      <c r="E22" s="1">
        <v>10</v>
      </c>
      <c r="F22" s="2">
        <f>WORKDAY.INTL(Tabela15[[#This Row],[Start Date]]-1,Tabela15[[#This Row],[Duration]],1)</f>
        <v>43889</v>
      </c>
      <c r="G22" s="4">
        <v>5</v>
      </c>
      <c r="H22" s="3">
        <f>Tabela15[[#This Row],[Days completed]]/Tabela15[[#This Row],[Duration]]</f>
        <v>0.5</v>
      </c>
      <c r="I22" s="4">
        <v>839000</v>
      </c>
      <c r="J22" s="4">
        <v>406974</v>
      </c>
    </row>
    <row r="23" spans="1:10" ht="13.9" x14ac:dyDescent="0.25">
      <c r="A23" s="1" t="s">
        <v>29</v>
      </c>
      <c r="B23" s="1" t="s">
        <v>13</v>
      </c>
      <c r="C23" s="1" t="s">
        <v>20</v>
      </c>
      <c r="D23" s="2">
        <v>43882</v>
      </c>
      <c r="E23" s="1">
        <v>5</v>
      </c>
      <c r="F23" s="2">
        <f>WORKDAY.INTL(Tabela15[[#This Row],[Start Date]]-1,Tabela15[[#This Row],[Duration]],1)</f>
        <v>43888</v>
      </c>
      <c r="G23" s="4">
        <v>4</v>
      </c>
      <c r="H23" s="3">
        <f>Tabela15[[#This Row],[Days completed]]/Tabela15[[#This Row],[Duration]]</f>
        <v>0.8</v>
      </c>
      <c r="I23" s="4">
        <v>729000</v>
      </c>
      <c r="J23" s="4">
        <v>487139</v>
      </c>
    </row>
    <row r="24" spans="1:10" ht="13.9" x14ac:dyDescent="0.25">
      <c r="A24" s="1" t="s">
        <v>29</v>
      </c>
      <c r="B24" s="1" t="s">
        <v>15</v>
      </c>
      <c r="C24" s="1" t="s">
        <v>12</v>
      </c>
      <c r="D24" s="2">
        <v>43885</v>
      </c>
      <c r="E24" s="1">
        <v>7</v>
      </c>
      <c r="F24" s="2">
        <f>WORKDAY.INTL(Tabela15[[#This Row],[Start Date]]-1,Tabela15[[#This Row],[Duration]],1)</f>
        <v>43893</v>
      </c>
      <c r="G24" s="4">
        <v>3</v>
      </c>
      <c r="H24" s="3">
        <f>Tabela15[[#This Row],[Days completed]]/Tabela15[[#This Row],[Duration]]</f>
        <v>0.42857142857142855</v>
      </c>
      <c r="I24" s="4">
        <v>826000</v>
      </c>
      <c r="J24" s="4">
        <v>298186</v>
      </c>
    </row>
    <row r="25" spans="1:10" ht="13.9" x14ac:dyDescent="0.25">
      <c r="A25" s="1" t="s">
        <v>29</v>
      </c>
      <c r="B25" s="1" t="s">
        <v>17</v>
      </c>
      <c r="C25" s="1" t="s">
        <v>14</v>
      </c>
      <c r="D25" s="2">
        <v>43887</v>
      </c>
      <c r="E25" s="1">
        <v>7</v>
      </c>
      <c r="F25" s="2">
        <f>WORKDAY.INTL(Tabela15[[#This Row],[Start Date]]-1,Tabela15[[#This Row],[Duration]],1)</f>
        <v>43895</v>
      </c>
      <c r="G25" s="4">
        <v>2</v>
      </c>
      <c r="H25" s="3">
        <f>Tabela15[[#This Row],[Days completed]]/Tabela15[[#This Row],[Duration]]</f>
        <v>0.2857142857142857</v>
      </c>
      <c r="I25" s="4">
        <v>895000</v>
      </c>
      <c r="J25" s="4">
        <v>280583</v>
      </c>
    </row>
    <row r="26" spans="1:10" ht="13.9" x14ac:dyDescent="0.25">
      <c r="A26" s="1" t="s">
        <v>29</v>
      </c>
      <c r="B26" s="1" t="s">
        <v>19</v>
      </c>
      <c r="C26" s="1" t="s">
        <v>16</v>
      </c>
      <c r="D26" s="2">
        <v>43889</v>
      </c>
      <c r="E26" s="1">
        <v>3</v>
      </c>
      <c r="F26" s="2">
        <f>WORKDAY.INTL(Tabela15[[#This Row],[Start Date]]-1,Tabela15[[#This Row],[Duration]],1)</f>
        <v>43893</v>
      </c>
      <c r="G26" s="4">
        <v>2</v>
      </c>
      <c r="H26" s="3">
        <f>Tabela15[[#This Row],[Days completed]]/Tabela15[[#This Row],[Duration]]</f>
        <v>0.66666666666666663</v>
      </c>
      <c r="I26" s="4">
        <v>341000</v>
      </c>
      <c r="J26" s="4">
        <v>129785</v>
      </c>
    </row>
    <row r="27" spans="1:10" ht="13.9" x14ac:dyDescent="0.25">
      <c r="A27" s="1" t="s">
        <v>24</v>
      </c>
      <c r="B27" s="1" t="s">
        <v>11</v>
      </c>
      <c r="C27" s="1" t="s">
        <v>18</v>
      </c>
      <c r="D27" s="2">
        <v>43892</v>
      </c>
      <c r="E27" s="1">
        <v>9</v>
      </c>
      <c r="F27" s="2">
        <f>WORKDAY.INTL(Tabela15[[#This Row],[Start Date]]-1,Tabela15[[#This Row],[Duration]],1)</f>
        <v>43902</v>
      </c>
      <c r="G27" s="4">
        <v>8</v>
      </c>
      <c r="H27" s="3">
        <f>Tabela15[[#This Row],[Days completed]]/Tabela15[[#This Row],[Duration]]</f>
        <v>0.88888888888888884</v>
      </c>
      <c r="I27" s="4">
        <v>787000</v>
      </c>
      <c r="J27" s="4">
        <v>727188</v>
      </c>
    </row>
    <row r="28" spans="1:10" ht="13.9" x14ac:dyDescent="0.25">
      <c r="A28" s="1" t="s">
        <v>24</v>
      </c>
      <c r="B28" s="1" t="s">
        <v>13</v>
      </c>
      <c r="C28" s="1" t="s">
        <v>20</v>
      </c>
      <c r="D28" s="2">
        <v>43892</v>
      </c>
      <c r="E28" s="1">
        <v>10</v>
      </c>
      <c r="F28" s="2">
        <f>WORKDAY.INTL(Tabela15[[#This Row],[Start Date]]-1,Tabela15[[#This Row],[Duration]],1)</f>
        <v>43903</v>
      </c>
      <c r="G28" s="4">
        <v>2</v>
      </c>
      <c r="H28" s="3">
        <f>Tabela15[[#This Row],[Days completed]]/Tabela15[[#This Row],[Duration]]</f>
        <v>0.2</v>
      </c>
      <c r="I28" s="4">
        <v>228000</v>
      </c>
      <c r="J28" s="4">
        <v>47880</v>
      </c>
    </row>
    <row r="29" spans="1:10" ht="13.9" x14ac:dyDescent="0.25">
      <c r="A29" s="1" t="s">
        <v>24</v>
      </c>
      <c r="B29" s="1" t="s">
        <v>15</v>
      </c>
      <c r="C29" s="1" t="s">
        <v>12</v>
      </c>
      <c r="D29" s="2">
        <v>43878</v>
      </c>
      <c r="E29" s="1">
        <v>4</v>
      </c>
      <c r="F29" s="2">
        <f>WORKDAY.INTL(Tabela15[[#This Row],[Start Date]]-1,Tabela15[[#This Row],[Duration]],1)</f>
        <v>43881</v>
      </c>
      <c r="G29" s="4">
        <v>0</v>
      </c>
      <c r="H29" s="3">
        <f>Tabela15[[#This Row],[Days completed]]/Tabela15[[#This Row],[Duration]]</f>
        <v>0</v>
      </c>
      <c r="I29" s="4">
        <v>147000</v>
      </c>
      <c r="J29" s="4">
        <v>0</v>
      </c>
    </row>
    <row r="30" spans="1:10" ht="13.9" x14ac:dyDescent="0.25">
      <c r="A30" s="1" t="s">
        <v>24</v>
      </c>
      <c r="B30" s="1" t="s">
        <v>17</v>
      </c>
      <c r="C30" s="1" t="s">
        <v>14</v>
      </c>
      <c r="D30" s="2">
        <v>43880</v>
      </c>
      <c r="E30" s="1">
        <v>8</v>
      </c>
      <c r="F30" s="2">
        <f>WORKDAY.INTL(Tabela15[[#This Row],[Start Date]]-1,Tabela15[[#This Row],[Duration]],1)</f>
        <v>43889</v>
      </c>
      <c r="G30" s="4">
        <v>5</v>
      </c>
      <c r="H30" s="3">
        <f>Tabela15[[#This Row],[Days completed]]/Tabela15[[#This Row],[Duration]]</f>
        <v>0.625</v>
      </c>
      <c r="I30" s="4">
        <v>338000</v>
      </c>
      <c r="J30" s="4">
        <v>205123</v>
      </c>
    </row>
    <row r="31" spans="1:10" ht="13.9" x14ac:dyDescent="0.25">
      <c r="A31" s="1" t="s">
        <v>24</v>
      </c>
      <c r="B31" s="1" t="s">
        <v>19</v>
      </c>
      <c r="C31" s="1" t="s">
        <v>16</v>
      </c>
      <c r="D31" s="2">
        <v>43885</v>
      </c>
      <c r="E31" s="1">
        <v>10</v>
      </c>
      <c r="F31" s="2">
        <f>WORKDAY.INTL(Tabela15[[#This Row],[Start Date]]-1,Tabela15[[#This Row],[Duration]],1)</f>
        <v>43896</v>
      </c>
      <c r="G31" s="4">
        <v>3</v>
      </c>
      <c r="H31" s="3">
        <f>Tabela15[[#This Row],[Days completed]]/Tabela15[[#This Row],[Duration]]</f>
        <v>0.3</v>
      </c>
      <c r="I31" s="4">
        <v>857000</v>
      </c>
      <c r="J31" s="4">
        <v>305949</v>
      </c>
    </row>
    <row r="32" spans="1:10" ht="13.9" x14ac:dyDescent="0.25">
      <c r="A32" s="1" t="s">
        <v>24</v>
      </c>
      <c r="B32" s="1" t="s">
        <v>21</v>
      </c>
      <c r="C32" s="1" t="s">
        <v>18</v>
      </c>
      <c r="D32" s="2">
        <v>43886</v>
      </c>
      <c r="E32" s="1">
        <v>6</v>
      </c>
      <c r="F32" s="2">
        <f>WORKDAY.INTL(Tabela15[[#This Row],[Start Date]]-1,Tabela15[[#This Row],[Duration]],1)</f>
        <v>43893</v>
      </c>
      <c r="G32" s="4">
        <v>3</v>
      </c>
      <c r="H32" s="3">
        <f>Tabela15[[#This Row],[Days completed]]/Tabela15[[#This Row],[Duration]]</f>
        <v>0.5</v>
      </c>
      <c r="I32" s="4">
        <v>602000</v>
      </c>
      <c r="J32" s="4">
        <v>322371</v>
      </c>
    </row>
    <row r="33" spans="1:10" ht="13.9" x14ac:dyDescent="0.25">
      <c r="A33" s="1" t="s">
        <v>24</v>
      </c>
      <c r="B33" s="1" t="s">
        <v>22</v>
      </c>
      <c r="C33" s="1" t="s">
        <v>20</v>
      </c>
      <c r="D33" s="2">
        <v>43886</v>
      </c>
      <c r="E33" s="1">
        <v>4</v>
      </c>
      <c r="F33" s="2">
        <f>WORKDAY.INTL(Tabela15[[#This Row],[Start Date]]-1,Tabela15[[#This Row],[Duration]],1)</f>
        <v>43889</v>
      </c>
      <c r="G33" s="4">
        <v>2</v>
      </c>
      <c r="H33" s="3">
        <f>Tabela15[[#This Row],[Days completed]]/Tabela15[[#This Row],[Duration]]</f>
        <v>0.5</v>
      </c>
      <c r="I33" s="4">
        <v>990000</v>
      </c>
      <c r="J33" s="4">
        <v>451440</v>
      </c>
    </row>
    <row r="34" spans="1:10" ht="13.9" x14ac:dyDescent="0.25">
      <c r="A34" s="1" t="s">
        <v>10</v>
      </c>
      <c r="B34" s="1" t="s">
        <v>11</v>
      </c>
      <c r="C34" s="1" t="s">
        <v>12</v>
      </c>
      <c r="D34" s="2">
        <v>43889</v>
      </c>
      <c r="E34" s="1">
        <v>8</v>
      </c>
      <c r="F34" s="2">
        <f>WORKDAY.INTL(Tabela15[[#This Row],[Start Date]]-1,Tabela15[[#This Row],[Duration]],1)</f>
        <v>43900</v>
      </c>
      <c r="G34" s="4">
        <v>3</v>
      </c>
      <c r="H34" s="3">
        <f>Tabela15[[#This Row],[Days completed]]/Tabela15[[#This Row],[Duration]]</f>
        <v>0.375</v>
      </c>
      <c r="I34" s="4">
        <v>96000</v>
      </c>
      <c r="J34" s="4">
        <v>32256</v>
      </c>
    </row>
    <row r="35" spans="1:10" ht="13.9" x14ac:dyDescent="0.25">
      <c r="A35" s="1" t="s">
        <v>10</v>
      </c>
      <c r="B35" s="1" t="s">
        <v>13</v>
      </c>
      <c r="C35" s="1" t="s">
        <v>14</v>
      </c>
      <c r="D35" s="2">
        <v>43892</v>
      </c>
      <c r="E35" s="1">
        <v>9</v>
      </c>
      <c r="F35" s="2">
        <f>WORKDAY.INTL(Tabela15[[#This Row],[Start Date]]-1,Tabela15[[#This Row],[Duration]],1)</f>
        <v>43902</v>
      </c>
      <c r="G35" s="4">
        <v>4</v>
      </c>
      <c r="H35" s="3">
        <f>Tabela15[[#This Row],[Days completed]]/Tabela15[[#This Row],[Duration]]</f>
        <v>0.44444444444444442</v>
      </c>
      <c r="I35" s="4">
        <v>513000</v>
      </c>
      <c r="J35" s="4">
        <v>226233</v>
      </c>
    </row>
    <row r="36" spans="1:10" ht="13.9" x14ac:dyDescent="0.25">
      <c r="A36" s="1" t="s">
        <v>10</v>
      </c>
      <c r="B36" s="1" t="s">
        <v>15</v>
      </c>
      <c r="C36" s="1" t="s">
        <v>16</v>
      </c>
      <c r="D36" s="2">
        <v>43881</v>
      </c>
      <c r="E36" s="1">
        <v>5</v>
      </c>
      <c r="F36" s="2">
        <f>WORKDAY.INTL(Tabela15[[#This Row],[Start Date]]-1,Tabela15[[#This Row],[Duration]],1)</f>
        <v>43887</v>
      </c>
      <c r="G36" s="4">
        <v>3</v>
      </c>
      <c r="H36" s="3">
        <f>Tabela15[[#This Row],[Days completed]]/Tabela15[[#This Row],[Duration]]</f>
        <v>0.6</v>
      </c>
      <c r="I36" s="4">
        <v>616000</v>
      </c>
      <c r="J36" s="4">
        <v>401579</v>
      </c>
    </row>
    <row r="37" spans="1:10" ht="13.9" x14ac:dyDescent="0.25">
      <c r="A37" s="1" t="s">
        <v>10</v>
      </c>
      <c r="B37" s="1" t="s">
        <v>17</v>
      </c>
      <c r="C37" s="1" t="s">
        <v>18</v>
      </c>
      <c r="D37" s="2">
        <v>43880</v>
      </c>
      <c r="E37" s="1">
        <v>3</v>
      </c>
      <c r="F37" s="2">
        <f>WORKDAY.INTL(Tabela15[[#This Row],[Start Date]]-1,Tabela15[[#This Row],[Duration]],1)</f>
        <v>43882</v>
      </c>
      <c r="G37" s="4">
        <v>3</v>
      </c>
      <c r="H37" s="3">
        <f>Tabela15[[#This Row],[Days completed]]/Tabela15[[#This Row],[Duration]]</f>
        <v>1</v>
      </c>
      <c r="I37" s="4">
        <v>817000</v>
      </c>
      <c r="J37" s="4">
        <v>807069</v>
      </c>
    </row>
    <row r="38" spans="1:10" ht="13.9" x14ac:dyDescent="0.25">
      <c r="A38" s="1" t="s">
        <v>10</v>
      </c>
      <c r="B38" s="1" t="s">
        <v>19</v>
      </c>
      <c r="C38" s="1" t="s">
        <v>20</v>
      </c>
      <c r="D38" s="2">
        <v>43882</v>
      </c>
      <c r="E38" s="1">
        <v>7</v>
      </c>
      <c r="F38" s="2">
        <f>WORKDAY.INTL(Tabela15[[#This Row],[Start Date]]-1,Tabela15[[#This Row],[Duration]],1)</f>
        <v>43892</v>
      </c>
      <c r="G38" s="4">
        <v>3</v>
      </c>
      <c r="H38" s="3">
        <f>Tabela15[[#This Row],[Days completed]]/Tabela15[[#This Row],[Duration]]</f>
        <v>0.42857142857142855</v>
      </c>
      <c r="I38" s="4">
        <v>372000</v>
      </c>
      <c r="J38" s="4">
        <v>173166</v>
      </c>
    </row>
    <row r="39" spans="1:10" ht="13.9" x14ac:dyDescent="0.25">
      <c r="A39" s="1" t="s">
        <v>10</v>
      </c>
      <c r="B39" s="1" t="s">
        <v>21</v>
      </c>
      <c r="C39" s="1" t="s">
        <v>12</v>
      </c>
      <c r="D39" s="2">
        <v>43885</v>
      </c>
      <c r="E39" s="1">
        <v>10</v>
      </c>
      <c r="F39" s="2">
        <f>WORKDAY.INTL(Tabela15[[#This Row],[Start Date]]-1,Tabela15[[#This Row],[Duration]],1)</f>
        <v>43896</v>
      </c>
      <c r="G39" s="4">
        <v>2</v>
      </c>
      <c r="H39" s="3">
        <f>Tabela15[[#This Row],[Days completed]]/Tabela15[[#This Row],[Duration]]</f>
        <v>0.2</v>
      </c>
      <c r="I39" s="4">
        <v>50000</v>
      </c>
      <c r="J39" s="4">
        <v>8400</v>
      </c>
    </row>
    <row r="40" spans="1:10" x14ac:dyDescent="0.3">
      <c r="A40" s="1" t="s">
        <v>10</v>
      </c>
      <c r="B40" s="1" t="s">
        <v>22</v>
      </c>
      <c r="C40" s="1" t="s">
        <v>14</v>
      </c>
      <c r="D40" s="2">
        <v>43885</v>
      </c>
      <c r="E40" s="1">
        <v>10</v>
      </c>
      <c r="F40" s="2">
        <f>WORKDAY.INTL(Tabela15[[#This Row],[Start Date]]-1,Tabela15[[#This Row],[Duration]],1)</f>
        <v>43896</v>
      </c>
      <c r="G40" s="4">
        <v>3</v>
      </c>
      <c r="H40" s="3">
        <f>Tabela15[[#This Row],[Days completed]]/Tabela15[[#This Row],[Duration]]</f>
        <v>0.3</v>
      </c>
      <c r="I40" s="4">
        <v>807000</v>
      </c>
      <c r="J40" s="4">
        <v>262679</v>
      </c>
    </row>
    <row r="41" spans="1:10" x14ac:dyDescent="0.3">
      <c r="A41" s="1" t="s">
        <v>10</v>
      </c>
      <c r="B41" s="1" t="s">
        <v>23</v>
      </c>
      <c r="C41" s="1" t="s">
        <v>16</v>
      </c>
      <c r="D41" s="2">
        <v>43885</v>
      </c>
      <c r="E41" s="1">
        <v>3</v>
      </c>
      <c r="F41" s="2">
        <f>WORKDAY.INTL(Tabela15[[#This Row],[Start Date]]-1,Tabela15[[#This Row],[Duration]],1)</f>
        <v>43887</v>
      </c>
      <c r="G41" s="4">
        <v>0</v>
      </c>
      <c r="H41" s="3">
        <f>Tabela15[[#This Row],[Days completed]]/Tabela15[[#This Row],[Duration]]</f>
        <v>0</v>
      </c>
      <c r="I41" s="4">
        <v>691000</v>
      </c>
      <c r="J41" s="4">
        <v>0</v>
      </c>
    </row>
  </sheetData>
  <pageMargins left="0.7" right="0.7" top="0.75" bottom="0.75" header="0.3" footer="0.3"/>
  <headerFooter>
    <oddFooter>&amp;C_x000D_&amp;1#&amp;"Arial"&amp;6&amp;K626469 Internal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K22" sqref="K22"/>
    </sheetView>
  </sheetViews>
  <sheetFormatPr defaultRowHeight="16.5" x14ac:dyDescent="0.3"/>
  <cols>
    <col min="3" max="3" width="22.875" customWidth="1"/>
    <col min="4" max="4" width="3.875" customWidth="1"/>
  </cols>
  <sheetData>
    <row r="2" spans="1:10" ht="13.9" x14ac:dyDescent="0.25">
      <c r="B2" t="s">
        <v>34</v>
      </c>
      <c r="C2" t="s">
        <v>35</v>
      </c>
      <c r="D2" t="s">
        <v>36</v>
      </c>
    </row>
    <row r="3" spans="1:10" ht="13.9" x14ac:dyDescent="0.25">
      <c r="A3" t="s">
        <v>34</v>
      </c>
      <c r="B3">
        <f>COUNTIF(Table!H4:H47,"="&amp;0)</f>
        <v>4</v>
      </c>
      <c r="C3">
        <v>33</v>
      </c>
      <c r="D3">
        <v>3</v>
      </c>
    </row>
    <row r="4" spans="1:10" ht="13.9" x14ac:dyDescent="0.25">
      <c r="A4" t="s">
        <v>35</v>
      </c>
      <c r="B4">
        <f>COUNTIFS(Table!H4:H47,"&lt;&gt;"&amp;0,Table!H4:H47,"&lt;"&amp;1)</f>
        <v>33</v>
      </c>
    </row>
    <row r="5" spans="1:10" ht="13.9" x14ac:dyDescent="0.25">
      <c r="A5" t="s">
        <v>36</v>
      </c>
      <c r="B5">
        <f>COUNTIF(Table!H4:H47,"="&amp;1)</f>
        <v>3</v>
      </c>
    </row>
    <row r="6" spans="1:10" ht="13.9" x14ac:dyDescent="0.25">
      <c r="A6" t="s">
        <v>37</v>
      </c>
      <c r="B6">
        <f>B3+B4</f>
        <v>37</v>
      </c>
    </row>
    <row r="7" spans="1:10" ht="13.9" x14ac:dyDescent="0.25">
      <c r="A7" t="s">
        <v>38</v>
      </c>
      <c r="B7">
        <f>B5+B6</f>
        <v>40</v>
      </c>
    </row>
    <row r="16" spans="1:10" ht="13.9" x14ac:dyDescent="0.25">
      <c r="J16" t="s">
        <v>46</v>
      </c>
    </row>
    <row r="17" spans="2:10" ht="13.9" x14ac:dyDescent="0.25">
      <c r="J17">
        <v>6</v>
      </c>
    </row>
    <row r="23" spans="2:10" x14ac:dyDescent="0.3">
      <c r="C23" s="6" t="s">
        <v>39</v>
      </c>
    </row>
    <row r="24" spans="2:10" ht="13.9" x14ac:dyDescent="0.25">
      <c r="C24" s="7" t="s">
        <v>40</v>
      </c>
      <c r="D24">
        <v>112</v>
      </c>
      <c r="G24" t="s">
        <v>41</v>
      </c>
      <c r="H24" s="12">
        <f>GETPIVOTDATA("Suma z Days completed",$C$23)/GETPIVOTDATA("Suma z Duration",$C$23)</f>
        <v>0.42105263157894735</v>
      </c>
    </row>
    <row r="25" spans="2:10" ht="13.9" x14ac:dyDescent="0.25">
      <c r="C25" s="7" t="s">
        <v>42</v>
      </c>
      <c r="D25">
        <v>266</v>
      </c>
      <c r="G25" t="s">
        <v>43</v>
      </c>
      <c r="H25" s="12">
        <f>1-H24</f>
        <v>0.57894736842105265</v>
      </c>
    </row>
    <row r="30" spans="2:10" ht="13.9" x14ac:dyDescent="0.25">
      <c r="C30" t="s">
        <v>9</v>
      </c>
      <c r="D30" t="s">
        <v>8</v>
      </c>
    </row>
    <row r="31" spans="2:10" ht="13.9" x14ac:dyDescent="0.25">
      <c r="B31" t="s">
        <v>44</v>
      </c>
      <c r="C31" s="8">
        <v>8340291</v>
      </c>
      <c r="D31" s="8">
        <v>19695000</v>
      </c>
      <c r="E31">
        <f>GETPIVOTDATA("Actual ",$C$30)</f>
        <v>8340291</v>
      </c>
      <c r="F31">
        <f>E31</f>
        <v>8340291</v>
      </c>
    </row>
    <row r="32" spans="2:10" ht="13.9" x14ac:dyDescent="0.25">
      <c r="B32" t="s">
        <v>45</v>
      </c>
      <c r="C32" s="12">
        <f>GETPIVOTDATA("Actual ",$C$30)/GETPIVOTDATA("Budget ",$C$30)</f>
        <v>0.42347250571210965</v>
      </c>
      <c r="D32" s="12">
        <f>1-C32</f>
        <v>0.57652749428789041</v>
      </c>
    </row>
  </sheetData>
  <pageMargins left="0.7" right="0.7" top="0.75" bottom="0.75" header="0.3" footer="0.3"/>
  <headerFooter>
    <oddFooter>&amp;C_x000D_&amp;1#&amp;"Arial"&amp;6&amp;K626469 Internal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Table</vt:lpstr>
      <vt:lpstr>Description</vt:lpstr>
      <vt:lpstr>Dashboard</vt:lpstr>
      <vt:lpstr>Data</vt:lpstr>
      <vt:lpstr>Workings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Łukasz Naperty</dc:creator>
  <cp:keywords/>
  <dc:description/>
  <cp:lastModifiedBy>Łukasz Naperty</cp:lastModifiedBy>
  <cp:revision/>
  <dcterms:created xsi:type="dcterms:W3CDTF">2023-08-05T17:42:47Z</dcterms:created>
  <dcterms:modified xsi:type="dcterms:W3CDTF">2023-09-08T13:40:52Z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2023-08-06T16:19:07Z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2d941437-1068-4114-81bf-6e08888d28e0</vt:lpwstr>
  </property>
  <property fmtid="{D5CDD505-2E9C-101B-9397-08002B2CF9AE}" pid="8" name="MSIP_Label_23f93e5f-d3c2-49a7-ba94-15405423c204_ContentBits">
    <vt:lpwstr>2</vt:lpwstr>
  </property>
</Properties>
</file>