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205" yWindow="525" windowWidth="16860" windowHeight="9645" tabRatio="674"/>
  </bookViews>
  <sheets>
    <sheet name="MPS(input)" sheetId="30" r:id="rId1"/>
    <sheet name="MPS(calc_process)" sheetId="31" r:id="rId2"/>
    <sheet name="MSS" sheetId="33" r:id="rId3"/>
    <sheet name="MRS(input)" sheetId="36" r:id="rId4"/>
    <sheet name="MRS(calc_process)" sheetId="35" r:id="rId5"/>
  </sheets>
  <definedNames>
    <definedName name="_xlnm.Print_Area" localSheetId="1">'MPS(calc_process)'!$A$1:$I$37</definedName>
    <definedName name="_xlnm.Print_Area" localSheetId="0">'MPS(input)'!$A$1:$K$31</definedName>
    <definedName name="_xlnm.Print_Area" localSheetId="4">'MRS(calc_process)'!$A$1:$I$37</definedName>
    <definedName name="_xlnm.Print_Area" localSheetId="3">'MRS(input)'!$A$1:$L$31</definedName>
  </definedNames>
  <calcPr calcId="145621"/>
</workbook>
</file>

<file path=xl/calcChain.xml><?xml version="1.0" encoding="utf-8"?>
<calcChain xmlns="http://schemas.openxmlformats.org/spreadsheetml/2006/main">
  <c r="G6" i="35" l="1"/>
  <c r="D26" i="36"/>
  <c r="G6" i="31"/>
  <c r="B26" i="30"/>
  <c r="E21" i="30" l="1"/>
  <c r="G26" i="35"/>
  <c r="G16" i="35"/>
  <c r="H22" i="36" l="1"/>
  <c r="H20" i="36"/>
  <c r="H19" i="36"/>
  <c r="H18" i="36"/>
  <c r="H17" i="36"/>
  <c r="H16" i="36"/>
  <c r="H15" i="36"/>
  <c r="K22" i="36" l="1"/>
  <c r="K21" i="36"/>
  <c r="K20" i="36"/>
  <c r="K19" i="36"/>
  <c r="K18" i="36"/>
  <c r="K17" i="36"/>
  <c r="K16" i="36"/>
  <c r="K15" i="36"/>
  <c r="F22" i="36"/>
  <c r="F20" i="36"/>
  <c r="F19" i="36"/>
  <c r="G17" i="35" s="1"/>
  <c r="F18" i="36"/>
  <c r="F17" i="36"/>
  <c r="F16" i="36"/>
  <c r="F15" i="36"/>
  <c r="L2" i="36"/>
  <c r="I2" i="35"/>
  <c r="L1" i="36"/>
  <c r="I1" i="35"/>
  <c r="G23" i="35" l="1"/>
  <c r="G13" i="35"/>
  <c r="G24" i="35"/>
  <c r="G25" i="35" s="1"/>
  <c r="G14" i="35"/>
  <c r="G22" i="35"/>
  <c r="G12" i="35"/>
  <c r="G8" i="35"/>
  <c r="C2" i="33"/>
  <c r="C1" i="33"/>
  <c r="G15" i="35" l="1"/>
  <c r="G20" i="35"/>
  <c r="I2" i="31"/>
  <c r="F21" i="36"/>
  <c r="G18" i="35" s="1"/>
  <c r="G8" i="31"/>
  <c r="G17" i="31"/>
  <c r="G10" i="35" l="1"/>
  <c r="G18" i="31"/>
  <c r="G24" i="31"/>
  <c r="G25" i="31" s="1"/>
  <c r="G14" i="31"/>
  <c r="G15" i="31" s="1"/>
  <c r="G23" i="31"/>
  <c r="G13" i="31"/>
  <c r="G22" i="31"/>
  <c r="G12" i="31"/>
  <c r="G16" i="31"/>
  <c r="G26" i="31"/>
  <c r="G20" i="31" l="1"/>
  <c r="G10" i="31"/>
  <c r="I1" i="31" l="1"/>
</calcChain>
</file>

<file path=xl/sharedStrings.xml><?xml version="1.0" encoding="utf-8"?>
<sst xmlns="http://schemas.openxmlformats.org/spreadsheetml/2006/main" count="398" uniqueCount="167">
  <si>
    <t>Units</t>
    <phoneticPr fontId="2"/>
  </si>
  <si>
    <t>Parameter</t>
  </si>
  <si>
    <t>MWh/p</t>
    <phoneticPr fontId="2"/>
  </si>
  <si>
    <t>1. Calculations for emission reductions</t>
    <phoneticPr fontId="2"/>
  </si>
  <si>
    <t>Fuel type</t>
    <phoneticPr fontId="2"/>
  </si>
  <si>
    <t>Value</t>
    <phoneticPr fontId="2"/>
  </si>
  <si>
    <t>Units</t>
    <phoneticPr fontId="2"/>
  </si>
  <si>
    <t>Emission reductions during the period p</t>
    <phoneticPr fontId="2"/>
  </si>
  <si>
    <t>2. Selected default values, etc.</t>
    <phoneticPr fontId="2"/>
  </si>
  <si>
    <t>-</t>
    <phoneticPr fontId="2"/>
  </si>
  <si>
    <t>3. Calculations for reference emissions</t>
    <phoneticPr fontId="2"/>
  </si>
  <si>
    <t>Reference emissions during the period p</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</si>
  <si>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</si>
  <si>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</si>
  <si>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</si>
  <si>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</si>
  <si>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</si>
  <si>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</si>
  <si>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</si>
  <si>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</si>
  <si>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</si>
  <si>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</si>
  <si>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</si>
  <si>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</si>
  <si>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</si>
  <si>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</si>
  <si>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</si>
  <si>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</si>
  <si>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</si>
  <si>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Power consumption of project chiller i</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</si>
  <si>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</si>
  <si>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</si>
  <si>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</si>
  <si>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t>Project emissions during the period p</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</si>
  <si>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</si>
  <si>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</si>
  <si>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</si>
  <si>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</si>
  <si>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</si>
  <si>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</si>
  <si>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</si>
  <si>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</si>
  <si>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</si>
  <si>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</si>
  <si>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</si>
  <si>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</si>
  <si>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</si>
  <si>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</si>
  <si>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</si>
  <si>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</si>
  <si>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</si>
  <si>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</si>
  <si>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</si>
  <si>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</si>
  <si>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</si>
  <si>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</si>
  <si>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</si>
  <si>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</si>
  <si>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</si>
  <si>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</si>
  <si>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</si>
  <si>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</si>
  <si>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</si>
  <si>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</si>
  <si>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</si>
  <si>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</si>
  <si>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</si>
  <si>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</si>
  <si>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</si>
  <si>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</si>
  <si>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</si>
  <si>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</si>
  <si>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</si>
  <si>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</si>
  <si>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</si>
  <si>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</si>
  <si>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</si>
  <si>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</si>
  <si>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</si>
  <si>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</si>
  <si>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</si>
  <si>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</si>
  <si>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Output cooling water temperature of project chiller i set under the project specific condition</t>
    <phoneticPr fontId="2"/>
  </si>
  <si>
    <t>degree Celsius</t>
    <phoneticPr fontId="2"/>
  </si>
  <si>
    <t>Specifications of project chiller i prepared for the quotation or factory acceptance test data by manufacturer</t>
    <phoneticPr fontId="2"/>
  </si>
  <si>
    <r>
      <t>T</t>
    </r>
    <r>
      <rPr>
        <vertAlign val="subscript"/>
        <sz val="11"/>
        <rFont val="Arial"/>
        <family val="2"/>
      </rPr>
      <t>chilled-out,i</t>
    </r>
    <phoneticPr fontId="2"/>
  </si>
  <si>
    <t>Output chilled water temperature of project chiller i set under the project specific condition</t>
    <phoneticPr fontId="2"/>
  </si>
  <si>
    <r>
      <t>COP</t>
    </r>
    <r>
      <rPr>
        <vertAlign val="subscript"/>
        <sz val="11"/>
        <rFont val="Arial"/>
        <family val="2"/>
      </rPr>
      <t>RE,i</t>
    </r>
    <phoneticPr fontId="2"/>
  </si>
  <si>
    <t>COP of reference chiller i under the standardizing temperature conditions</t>
    <phoneticPr fontId="2"/>
  </si>
  <si>
    <t>-</t>
    <phoneticPr fontId="2"/>
  </si>
  <si>
    <r>
      <t>COP</t>
    </r>
    <r>
      <rPr>
        <vertAlign val="subscript"/>
        <sz val="11"/>
        <rFont val="Arial"/>
        <family val="2"/>
      </rPr>
      <t>PJ,i</t>
    </r>
    <phoneticPr fontId="2"/>
  </si>
  <si>
    <t>COP of project chiller i under the project specific conditions</t>
    <phoneticPr fontId="2"/>
  </si>
  <si>
    <r>
      <t>COP</t>
    </r>
    <r>
      <rPr>
        <vertAlign val="subscript"/>
        <sz val="11"/>
        <rFont val="Arial"/>
        <family val="2"/>
      </rPr>
      <t>PJ,tc,i</t>
    </r>
    <phoneticPr fontId="2"/>
  </si>
  <si>
    <t>COP of project chiller i calculated under the standardizing temperature conditions</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</si>
  <si>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</si>
  <si>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</si>
  <si>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</si>
  <si>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</si>
  <si>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</si>
  <si>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</si>
  <si>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</si>
  <si>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</si>
  <si>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</si>
  <si>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</si>
  <si>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</si>
  <si>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</si>
  <si>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</si>
  <si>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</si>
  <si>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</si>
  <si>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</si>
  <si>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</si>
  <si>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</si>
  <si>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</si>
  <si>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</si>
  <si>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</si>
  <si>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</si>
  <si>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project chiller i calculated under the standardizing temperature conditions</t>
    <phoneticPr fontId="2"/>
  </si>
  <si>
    <t>COP of reference chiller i under the standardizing temperature conditions</t>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</si>
  <si>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</si>
  <si>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</si>
  <si>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</si>
  <si>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</si>
  <si>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</si>
  <si>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</si>
  <si>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</si>
  <si>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</si>
  <si>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</si>
  <si>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</si>
  <si>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</si>
  <si>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</si>
  <si>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</si>
  <si>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</si>
  <si>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</si>
  <si>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</si>
  <si>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</si>
  <si>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</si>
  <si>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</si>
  <si>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</si>
  <si>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</si>
  <si>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</si>
  <si>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</si>
  <si>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</si>
  <si>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Table3: </t>
    </r>
    <r>
      <rPr>
        <b/>
        <i/>
        <sz val="11"/>
        <rFont val="Arial"/>
        <family val="2"/>
      </rPr>
      <t>Ex-post</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</si>
  <si>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 xml:space="preserve">Table 1: Parameters monitored </t>
    </r>
    <r>
      <rPr>
        <b/>
        <i/>
        <sz val="11"/>
        <rFont val="Arial"/>
        <family val="2"/>
      </rPr>
      <t>ex post</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</si>
  <si>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</si>
  <si>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ER</t>
    </r>
    <r>
      <rPr>
        <vertAlign val="subscript"/>
        <sz val="11"/>
        <color indexed="8"/>
        <rFont val="Arial"/>
        <family val="2"/>
      </rPr>
      <t>p</t>
    </r>
    <phoneticPr fontId="2"/>
  </si>
  <si>
    <t>Monitoring Spreadsheet: JCM_ID_AM002_ver02.0</t>
    <phoneticPr fontId="2"/>
  </si>
  <si>
    <t>Option B</t>
    <phoneticPr fontId="2"/>
  </si>
  <si>
    <t xml:space="preserve">Invoice from the power company for Option B </t>
    <phoneticPr fontId="2"/>
  </si>
  <si>
    <t>In the project, there is no generator for captive electricity. Thus, this parameter is not applicable for this project.</t>
  </si>
  <si>
    <t>In the project, there is no generator for captive electricity.</t>
  </si>
  <si>
    <t>Plant Manager</t>
  </si>
  <si>
    <t xml:space="preserve">Responsible for project planning, implementation, monitoring results and reporting.
</t>
  </si>
  <si>
    <t>Supervisor</t>
  </si>
  <si>
    <t>Chiller Operator</t>
  </si>
  <si>
    <t xml:space="preserve">Appointed to be in charge of confirming the archived data that are manually recorded / collected and provided by auto data collection system (the system) after being checked and corrected when necessary. Also, appointed to be in charge of monitoring procedure (data collection/storage and data sharing with manufacturer), including monitoring equipments and calibrations, and training of monitoring.
</t>
    <phoneticPr fontId="16"/>
  </si>
  <si>
    <t>Appointed to be in charge of manual data recording and direct checking of the archived data for irregularity and lack, in order for cross checking of data collected by the system.</t>
    <phoneticPr fontId="16"/>
  </si>
  <si>
    <t>[for Option B] 
Data is collected and recorded from invoices from the power company.</t>
    <phoneticPr fontId="2"/>
  </si>
  <si>
    <t>Automatic collected data is also recorded and stored.
Since the project period is 7 years, no calibration will be conducted during the project period.</t>
    <phoneticPr fontId="2"/>
  </si>
  <si>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t>
    </r>
    <r>
      <rPr>
        <sz val="11"/>
        <rFont val="Arial"/>
        <family val="2"/>
      </rPr>
      <t xml:space="preserve">1) Measured data is automatically sent to a server where data is recorded and stored. Measured data is manually recorded by responsible staff for calculation of emission reduction. 
</t>
    </r>
    <r>
      <rPr>
        <sz val="11"/>
        <rFont val="ＭＳ Ｐゴシック"/>
        <family val="3"/>
        <charset val="128"/>
      </rPr>
      <t>　</t>
    </r>
    <r>
      <rPr>
        <sz val="11"/>
        <rFont val="Arial"/>
        <family val="2"/>
      </rPr>
      <t>2) Recorded data is checked its integrity once a month by responsible staff.
The accuracy level of electric meter is ±0.5%.
The data monitored and required for verification and issuance will be kept and archived electronically for two years after the final issuance of credits.
- Calibration</t>
    </r>
    <r>
      <rPr>
        <sz val="11"/>
        <rFont val="ＭＳ Ｐゴシック"/>
        <family val="3"/>
        <charset val="128"/>
      </rPr>
      <t xml:space="preserve">：
</t>
    </r>
    <r>
      <rPr>
        <sz val="11"/>
        <rFont val="Arial"/>
        <family val="2"/>
      </rPr>
      <t xml:space="preserve">Calibration was conducted by the Manufacturer at the time of Manufacturer's inspection. Next calibration is required after 10 years. </t>
    </r>
    <phoneticPr fontId="2"/>
  </si>
  <si>
    <t>Continuously</t>
    <phoneticPr fontId="2"/>
  </si>
  <si>
    <t>Reference Number: ID005</t>
    <phoneticPr fontId="2"/>
  </si>
  <si>
    <t>Monitoring Plan Sheet (Calculation Process Sheet) [Attachment to Project Design Document]</t>
    <phoneticPr fontId="2"/>
  </si>
  <si>
    <r>
      <t>COP</t>
    </r>
    <r>
      <rPr>
        <vertAlign val="subscript"/>
        <sz val="11"/>
        <rFont val="Arial"/>
        <family val="2"/>
      </rPr>
      <t>RE,i</t>
    </r>
    <r>
      <rPr>
        <sz val="11"/>
        <rFont val="Arial"/>
        <family val="2"/>
      </rPr>
      <t xml:space="preserve"> (300</t>
    </r>
    <r>
      <rPr>
        <sz val="11"/>
        <rFont val="Arial Unicode MS"/>
        <family val="3"/>
        <charset val="128"/>
      </rPr>
      <t>≤</t>
    </r>
    <r>
      <rPr>
        <sz val="11"/>
        <rFont val="Arial"/>
        <family val="2"/>
      </rPr>
      <t>x&lt;450USRt)</t>
    </r>
  </si>
  <si>
    <r>
      <t>COP</t>
    </r>
    <r>
      <rPr>
        <vertAlign val="subscript"/>
        <sz val="11"/>
        <rFont val="Arial"/>
        <family val="2"/>
      </rPr>
      <t>RE,i</t>
    </r>
    <r>
      <rPr>
        <sz val="11"/>
        <rFont val="Arial"/>
        <family val="2"/>
      </rPr>
      <t xml:space="preserve"> (450</t>
    </r>
    <r>
      <rPr>
        <sz val="11"/>
        <rFont val="Arial Unicode MS"/>
        <family val="3"/>
        <charset val="128"/>
      </rPr>
      <t>≤</t>
    </r>
    <r>
      <rPr>
        <sz val="11"/>
        <rFont val="Arial"/>
        <family val="2"/>
      </rPr>
      <t>x&lt;500USRt)</t>
    </r>
  </si>
  <si>
    <r>
      <t>COP</t>
    </r>
    <r>
      <rPr>
        <vertAlign val="subscript"/>
        <sz val="11"/>
        <rFont val="Arial"/>
        <family val="2"/>
      </rPr>
      <t>RE,i</t>
    </r>
    <r>
      <rPr>
        <sz val="11"/>
        <rFont val="Arial"/>
        <family val="2"/>
      </rPr>
      <t xml:space="preserve"> (500</t>
    </r>
    <r>
      <rPr>
        <sz val="11"/>
        <rFont val="Arial Unicode MS"/>
        <family val="3"/>
        <charset val="128"/>
      </rPr>
      <t>≤</t>
    </r>
    <r>
      <rPr>
        <sz val="11"/>
        <rFont val="Arial"/>
        <family val="2"/>
      </rPr>
      <t>x&lt;700USRt)</t>
    </r>
  </si>
  <si>
    <r>
      <t>COP</t>
    </r>
    <r>
      <rPr>
        <vertAlign val="subscript"/>
        <sz val="11"/>
        <rFont val="Arial"/>
        <family val="2"/>
      </rPr>
      <t>RE,i</t>
    </r>
    <r>
      <rPr>
        <sz val="11"/>
        <rFont val="Arial"/>
        <family val="2"/>
      </rPr>
      <t xml:space="preserve"> (700</t>
    </r>
    <r>
      <rPr>
        <sz val="11"/>
        <rFont val="Arial Unicode MS"/>
        <family val="3"/>
        <charset val="128"/>
      </rPr>
      <t>≤</t>
    </r>
    <r>
      <rPr>
        <sz val="11"/>
        <rFont val="Arial"/>
        <family val="2"/>
      </rPr>
      <t>x&lt;1250USRt)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</si>
</sst>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Red]\-#,##0.000"/>
    <numFmt numFmtId="177" formatCode="0.00_ "/>
    <numFmt numFmtId="178" formatCode="#,##0.0;[Red]\-#,##0.0"/>
    <numFmt numFmtId="179" formatCode="0.0_ "/>
  </numFmts>
  <fonts count="23"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sz val="11"/>
      <name val="Arial Unicode MS"/>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right style="medium">
        <color indexed="10"/>
      </right>
      <top style="thin">
        <color theme="1" tint="0.34998626667073579"/>
      </top>
      <bottom style="thin">
        <color theme="1" tint="0.34998626667073579"/>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191">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1" xfId="0" applyFont="1" applyBorder="1" applyAlignment="1">
      <alignment horizontal="center" vertical="center"/>
    </xf>
    <xf numFmtId="177" fontId="3" fillId="0" borderId="5" xfId="0" applyNumberFormat="1" applyFont="1" applyBorder="1">
      <alignment vertical="center"/>
    </xf>
    <xf numFmtId="177"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7"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6" xfId="0" applyFont="1" applyFill="1" applyBorder="1" applyAlignment="1">
      <alignment horizontal="center" vertical="center"/>
    </xf>
    <xf numFmtId="177" fontId="6" fillId="0" borderId="5" xfId="0" applyNumberFormat="1" applyFont="1" applyBorder="1">
      <alignment vertical="center"/>
    </xf>
    <xf numFmtId="0" fontId="6" fillId="0" borderId="4" xfId="0" applyFont="1" applyBorder="1" applyAlignment="1">
      <alignment horizontal="center" vertical="center"/>
    </xf>
    <xf numFmtId="177" fontId="6" fillId="0" borderId="5" xfId="0" applyNumberFormat="1" applyFont="1" applyBorder="1" applyAlignment="1">
      <alignment vertical="center" wrapText="1"/>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6"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6"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6" xfId="0" applyFont="1" applyFill="1" applyBorder="1" applyAlignment="1">
      <alignment horizontal="center" vertical="center"/>
    </xf>
    <xf numFmtId="0" fontId="3" fillId="7" borderId="2" xfId="0" applyFont="1" applyFill="1" applyBorder="1">
      <alignment vertical="center"/>
    </xf>
    <xf numFmtId="0" fontId="3" fillId="7" borderId="11" xfId="0" applyFont="1" applyFill="1" applyBorder="1">
      <alignment vertical="center"/>
    </xf>
    <xf numFmtId="0" fontId="3" fillId="7" borderId="12" xfId="0" applyFont="1" applyFill="1" applyBorder="1">
      <alignment vertical="center"/>
    </xf>
    <xf numFmtId="0" fontId="3" fillId="7" borderId="9"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9" xfId="0" applyFont="1" applyFill="1" applyBorder="1">
      <alignment vertical="center"/>
    </xf>
    <xf numFmtId="0" fontId="6" fillId="7" borderId="6" xfId="0" applyFont="1" applyFill="1" applyBorder="1" applyAlignment="1">
      <alignment vertical="center"/>
    </xf>
    <xf numFmtId="0" fontId="6" fillId="7" borderId="1" xfId="0" applyFont="1" applyFill="1" applyBorder="1" applyAlignment="1">
      <alignment vertical="center"/>
    </xf>
    <xf numFmtId="0" fontId="6" fillId="7" borderId="8" xfId="0" applyFont="1" applyFill="1" applyBorder="1">
      <alignment vertical="center"/>
    </xf>
    <xf numFmtId="0" fontId="6" fillId="6" borderId="6" xfId="0" applyFont="1" applyFill="1" applyBorder="1">
      <alignment vertical="center"/>
    </xf>
    <xf numFmtId="0" fontId="6" fillId="6" borderId="10" xfId="0" applyFont="1" applyFill="1" applyBorder="1">
      <alignment vertical="center"/>
    </xf>
    <xf numFmtId="0" fontId="6" fillId="6" borderId="7" xfId="0" applyFont="1" applyFill="1" applyBorder="1">
      <alignment vertical="center"/>
    </xf>
    <xf numFmtId="0" fontId="6" fillId="6" borderId="8"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3"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1" xfId="0" applyFont="1" applyFill="1" applyBorder="1">
      <alignment vertical="center"/>
    </xf>
    <xf numFmtId="0" fontId="5" fillId="4" borderId="13" xfId="0" applyFont="1" applyFill="1" applyBorder="1" applyAlignment="1">
      <alignment horizontal="center" vertical="center"/>
    </xf>
    <xf numFmtId="0" fontId="3" fillId="4" borderId="13"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6" xfId="0" applyFont="1" applyFill="1" applyBorder="1" applyAlignment="1">
      <alignment horizontal="center" vertical="center" wrapText="1"/>
    </xf>
    <xf numFmtId="0" fontId="6" fillId="6" borderId="16" xfId="0" quotePrefix="1" applyFont="1" applyFill="1" applyBorder="1" applyAlignment="1">
      <alignment horizontal="center" vertical="center"/>
    </xf>
    <xf numFmtId="0" fontId="5" fillId="5" borderId="16"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6" xfId="0" applyFont="1" applyFill="1" applyBorder="1" applyAlignment="1" applyProtection="1">
      <alignment vertical="center" wrapText="1"/>
      <protection locked="0"/>
    </xf>
    <xf numFmtId="0" fontId="6" fillId="0" borderId="16" xfId="0" applyFont="1" applyFill="1" applyBorder="1" applyAlignment="1" applyProtection="1">
      <alignment horizontal="center" vertical="center" wrapText="1"/>
      <protection locked="0"/>
    </xf>
    <xf numFmtId="0" fontId="19" fillId="4" borderId="0" xfId="0" applyFont="1" applyFill="1" applyAlignment="1">
      <alignment vertical="center"/>
    </xf>
    <xf numFmtId="176" fontId="6" fillId="6" borderId="1" xfId="2" applyNumberFormat="1" applyFont="1" applyFill="1" applyBorder="1">
      <alignment vertical="center"/>
    </xf>
    <xf numFmtId="178" fontId="6" fillId="6" borderId="1" xfId="2" applyNumberFormat="1" applyFont="1" applyFill="1" applyBorder="1">
      <alignment vertical="center"/>
    </xf>
    <xf numFmtId="0" fontId="6" fillId="6" borderId="1" xfId="0" applyFont="1" applyFill="1" applyBorder="1">
      <alignment vertical="center"/>
    </xf>
    <xf numFmtId="177" fontId="6" fillId="6" borderId="1" xfId="0" applyNumberFormat="1" applyFont="1" applyFill="1" applyBorder="1">
      <alignment vertical="center"/>
    </xf>
    <xf numFmtId="179"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7" xfId="0" applyFont="1" applyFill="1" applyBorder="1">
      <alignment vertical="center"/>
    </xf>
    <xf numFmtId="0" fontId="6" fillId="7" borderId="28" xfId="0" applyFont="1" applyFill="1" applyBorder="1">
      <alignment vertical="center"/>
    </xf>
    <xf numFmtId="0" fontId="6" fillId="6" borderId="28" xfId="0" applyFont="1" applyFill="1" applyBorder="1">
      <alignment vertical="center"/>
    </xf>
    <xf numFmtId="0" fontId="6" fillId="6" borderId="29" xfId="0" applyFont="1" applyFill="1" applyBorder="1">
      <alignment vertical="center"/>
    </xf>
    <xf numFmtId="0" fontId="6" fillId="6" borderId="20" xfId="0" applyFont="1" applyFill="1" applyBorder="1">
      <alignment vertical="center"/>
    </xf>
    <xf numFmtId="0" fontId="6" fillId="0" borderId="30" xfId="0" applyFont="1" applyFill="1" applyBorder="1" applyAlignment="1">
      <alignment horizontal="center" vertical="center"/>
    </xf>
    <xf numFmtId="0" fontId="6" fillId="0" borderId="31" xfId="0" applyFont="1" applyBorder="1" applyAlignment="1">
      <alignment horizontal="center" vertical="center"/>
    </xf>
    <xf numFmtId="0" fontId="5" fillId="4" borderId="32" xfId="0" applyFont="1" applyFill="1" applyBorder="1">
      <alignment vertical="center"/>
    </xf>
    <xf numFmtId="0" fontId="3" fillId="4" borderId="33" xfId="0" applyFont="1" applyFill="1" applyBorder="1">
      <alignment vertical="center"/>
    </xf>
    <xf numFmtId="0" fontId="5" fillId="4" borderId="33" xfId="0" applyFont="1" applyFill="1" applyBorder="1">
      <alignment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shrinkToFit="1"/>
    </xf>
    <xf numFmtId="0" fontId="3" fillId="4" borderId="36" xfId="0" applyFont="1" applyFill="1" applyBorder="1">
      <alignment vertical="center"/>
    </xf>
    <xf numFmtId="0" fontId="3" fillId="0" borderId="37" xfId="0" applyFont="1" applyFill="1" applyBorder="1" applyAlignment="1">
      <alignment horizontal="center" vertical="center"/>
    </xf>
    <xf numFmtId="0" fontId="5" fillId="4" borderId="38" xfId="0" applyFont="1" applyFill="1" applyBorder="1">
      <alignment vertical="center"/>
    </xf>
    <xf numFmtId="0" fontId="11" fillId="4" borderId="37" xfId="0" applyFont="1" applyFill="1" applyBorder="1" applyAlignment="1">
      <alignment horizontal="center" vertical="center"/>
    </xf>
    <xf numFmtId="0" fontId="3" fillId="4" borderId="38" xfId="0" applyFont="1" applyFill="1" applyBorder="1">
      <alignment vertical="center"/>
    </xf>
    <xf numFmtId="0" fontId="6" fillId="0" borderId="37" xfId="0" applyFont="1" applyBorder="1" applyAlignment="1">
      <alignment horizontal="center" vertical="center"/>
    </xf>
    <xf numFmtId="0" fontId="5" fillId="4" borderId="39" xfId="0" applyFont="1" applyFill="1" applyBorder="1" applyAlignment="1">
      <alignment horizontal="center" vertical="center"/>
    </xf>
    <xf numFmtId="0" fontId="3" fillId="4" borderId="40" xfId="0" applyFont="1" applyFill="1" applyBorder="1">
      <alignment vertical="center"/>
    </xf>
    <xf numFmtId="0" fontId="3" fillId="0" borderId="37" xfId="0" applyFont="1" applyBorder="1" applyAlignment="1">
      <alignment horizontal="center" vertical="center"/>
    </xf>
    <xf numFmtId="0" fontId="6" fillId="2" borderId="37" xfId="0" applyFont="1" applyFill="1" applyBorder="1" applyAlignment="1">
      <alignment horizontal="center" vertical="center"/>
    </xf>
    <xf numFmtId="0" fontId="5" fillId="4" borderId="41" xfId="0" applyFont="1" applyFill="1" applyBorder="1" applyAlignment="1">
      <alignment horizontal="center" vertical="center"/>
    </xf>
    <xf numFmtId="0" fontId="6" fillId="8" borderId="16" xfId="0" applyFont="1" applyFill="1" applyBorder="1">
      <alignment vertical="center"/>
    </xf>
    <xf numFmtId="177" fontId="3" fillId="8" borderId="16" xfId="0" applyNumberFormat="1" applyFont="1" applyFill="1" applyBorder="1" applyAlignment="1">
      <alignment horizontal="center" vertical="center"/>
    </xf>
    <xf numFmtId="0" fontId="3" fillId="8" borderId="16" xfId="0" applyFont="1" applyFill="1" applyBorder="1" applyAlignment="1">
      <alignment horizontal="center" vertical="center"/>
    </xf>
    <xf numFmtId="177" fontId="6" fillId="8" borderId="16" xfId="0" applyNumberFormat="1" applyFont="1" applyFill="1" applyBorder="1" applyAlignment="1">
      <alignment horizontal="center" vertical="center"/>
    </xf>
    <xf numFmtId="0" fontId="12" fillId="8" borderId="16" xfId="0" applyFont="1" applyFill="1" applyBorder="1" applyAlignment="1">
      <alignment horizontal="center" vertical="center"/>
    </xf>
    <xf numFmtId="0" fontId="3" fillId="0" borderId="3" xfId="0" applyFont="1" applyBorder="1" applyAlignment="1">
      <alignment horizontal="center" vertical="center"/>
    </xf>
    <xf numFmtId="177" fontId="3" fillId="0" borderId="42" xfId="0" applyNumberFormat="1" applyFont="1" applyBorder="1">
      <alignment vertical="center"/>
    </xf>
    <xf numFmtId="177" fontId="6" fillId="0" borderId="42" xfId="0" applyNumberFormat="1" applyFont="1" applyBorder="1" applyAlignment="1">
      <alignment vertical="center" wrapText="1"/>
    </xf>
    <xf numFmtId="177" fontId="6" fillId="0" borderId="42" xfId="0" applyNumberFormat="1" applyFont="1" applyBorder="1">
      <alignment vertical="center"/>
    </xf>
    <xf numFmtId="177" fontId="6" fillId="9" borderId="1" xfId="0" applyNumberFormat="1" applyFont="1" applyFill="1" applyBorder="1">
      <alignment vertical="center"/>
    </xf>
    <xf numFmtId="0" fontId="6" fillId="9" borderId="1" xfId="0" applyFont="1" applyFill="1" applyBorder="1" applyAlignment="1">
      <alignment horizontal="center" vertical="center"/>
    </xf>
    <xf numFmtId="179" fontId="6" fillId="9" borderId="1" xfId="0" applyNumberFormat="1" applyFont="1" applyFill="1" applyBorder="1">
      <alignment vertical="center"/>
    </xf>
    <xf numFmtId="177"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30" xfId="2" applyNumberFormat="1" applyFont="1" applyFill="1" applyBorder="1">
      <alignment vertical="center"/>
    </xf>
    <xf numFmtId="0" fontId="6" fillId="6" borderId="30" xfId="0" applyFont="1" applyFill="1" applyBorder="1" applyAlignment="1">
      <alignment horizontal="center" vertical="center"/>
    </xf>
    <xf numFmtId="177"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8" fontId="6" fillId="2" borderId="1" xfId="2" applyNumberFormat="1" applyFont="1" applyFill="1" applyBorder="1" applyProtection="1">
      <alignment vertical="center"/>
      <protection locked="0"/>
    </xf>
    <xf numFmtId="0" fontId="6" fillId="0" borderId="1" xfId="0" applyFont="1" applyBorder="1" applyProtection="1">
      <alignment vertical="center"/>
      <protection locked="0"/>
    </xf>
    <xf numFmtId="177" fontId="6" fillId="0" borderId="1" xfId="0" applyNumberFormat="1" applyFont="1" applyBorder="1" applyProtection="1">
      <alignment vertical="center"/>
      <protection locked="0"/>
    </xf>
    <xf numFmtId="179" fontId="6" fillId="0" borderId="1" xfId="0" applyNumberFormat="1" applyFont="1" applyBorder="1" applyProtection="1">
      <alignment vertical="center"/>
      <protection locked="0"/>
    </xf>
    <xf numFmtId="177" fontId="6" fillId="0" borderId="1" xfId="0" applyNumberFormat="1" applyFont="1" applyFill="1" applyBorder="1" applyProtection="1">
      <alignment vertical="center"/>
    </xf>
    <xf numFmtId="0" fontId="12" fillId="2" borderId="1" xfId="0" applyFont="1" applyFill="1" applyBorder="1" applyAlignment="1" applyProtection="1">
      <alignment vertical="center" wrapText="1"/>
      <protection locked="0"/>
    </xf>
    <xf numFmtId="176" fontId="6" fillId="2" borderId="1" xfId="2" applyNumberFormat="1" applyFont="1" applyFill="1" applyBorder="1" applyProtection="1">
      <alignment vertical="center"/>
      <protection locked="0"/>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5" fillId="5" borderId="16" xfId="0" applyFont="1" applyFill="1" applyBorder="1" applyAlignment="1">
      <alignment horizontal="center" vertical="center" wrapText="1"/>
    </xf>
    <xf numFmtId="0" fontId="6" fillId="0" borderId="1" xfId="0" applyFont="1" applyFill="1" applyBorder="1" applyAlignment="1">
      <alignment vertical="center" wrapText="1"/>
    </xf>
    <xf numFmtId="38" fontId="6" fillId="2" borderId="14" xfId="2" applyNumberFormat="1" applyFont="1" applyFill="1" applyBorder="1" applyAlignment="1">
      <alignment horizontal="right" vertical="center"/>
    </xf>
    <xf numFmtId="38" fontId="6" fillId="2" borderId="15" xfId="2" applyNumberFormat="1" applyFont="1" applyFill="1" applyBorder="1" applyAlignment="1">
      <alignment horizontal="right" vertical="center"/>
    </xf>
    <xf numFmtId="0" fontId="5" fillId="5" borderId="17" xfId="0" applyFont="1" applyFill="1" applyBorder="1" applyAlignment="1">
      <alignment horizontal="center" vertical="center"/>
    </xf>
    <xf numFmtId="0" fontId="6" fillId="0" borderId="3" xfId="0" applyFont="1" applyBorder="1" applyAlignment="1" applyProtection="1">
      <alignment horizontal="left" vertical="center" wrapText="1"/>
      <protection locked="0"/>
    </xf>
    <xf numFmtId="0" fontId="6" fillId="0" borderId="4" xfId="0" applyFont="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8"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8" xfId="0" applyFont="1" applyFill="1" applyBorder="1" applyAlignment="1">
      <alignment vertical="center" wrapText="1"/>
    </xf>
    <xf numFmtId="0" fontId="13" fillId="7" borderId="19" xfId="0" applyFont="1" applyFill="1" applyBorder="1" applyAlignment="1">
      <alignment vertical="center" wrapText="1"/>
    </xf>
    <xf numFmtId="0" fontId="13" fillId="7" borderId="20" xfId="0" applyFont="1" applyFill="1" applyBorder="1" applyAlignment="1">
      <alignment vertical="center" wrapText="1"/>
    </xf>
    <xf numFmtId="0" fontId="15" fillId="4" borderId="0" xfId="0" applyFont="1" applyFill="1" applyAlignment="1">
      <alignment horizontal="left" vertical="center"/>
    </xf>
    <xf numFmtId="0" fontId="20" fillId="5" borderId="16" xfId="0" applyFont="1" applyFill="1" applyBorder="1" applyAlignment="1">
      <alignment horizontal="center" vertical="center"/>
    </xf>
    <xf numFmtId="49" fontId="6" fillId="0" borderId="21" xfId="0" applyNumberFormat="1" applyFont="1" applyBorder="1" applyAlignment="1" applyProtection="1">
      <alignment horizontal="center" vertical="center" wrapText="1"/>
      <protection locked="0"/>
    </xf>
    <xf numFmtId="49" fontId="6" fillId="0" borderId="43" xfId="0" applyNumberFormat="1" applyFont="1" applyBorder="1" applyAlignment="1" applyProtection="1">
      <alignment horizontal="center" vertical="center" wrapText="1"/>
      <protection locked="0"/>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3" xfId="0" applyFont="1" applyFill="1" applyBorder="1" applyAlignment="1">
      <alignment vertical="center" wrapText="1"/>
    </xf>
    <xf numFmtId="0" fontId="6" fillId="6" borderId="4" xfId="0" applyFont="1" applyFill="1" applyBorder="1" applyAlignment="1">
      <alignment vertical="center" wrapText="1"/>
    </xf>
    <xf numFmtId="0" fontId="6" fillId="6" borderId="11" xfId="0" applyFont="1" applyFill="1" applyBorder="1" applyAlignment="1">
      <alignment vertical="center" wrapText="1"/>
    </xf>
    <xf numFmtId="0" fontId="6" fillId="6" borderId="12" xfId="0" applyFont="1" applyFill="1" applyBorder="1" applyAlignment="1">
      <alignment vertical="center" wrapText="1"/>
    </xf>
    <xf numFmtId="0" fontId="6" fillId="6" borderId="11" xfId="0" applyFont="1" applyFill="1" applyBorder="1" applyAlignment="1">
      <alignment vertical="center"/>
    </xf>
    <xf numFmtId="0" fontId="6" fillId="6" borderId="12" xfId="0" applyFont="1" applyFill="1" applyBorder="1" applyAlignment="1">
      <alignment vertical="center"/>
    </xf>
    <xf numFmtId="0" fontId="5" fillId="5" borderId="21"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6" fillId="6" borderId="24" xfId="0" applyFont="1" applyFill="1" applyBorder="1" applyAlignment="1">
      <alignment vertical="center" wrapText="1"/>
    </xf>
    <xf numFmtId="0" fontId="6" fillId="6" borderId="26" xfId="0" applyFont="1" applyFill="1" applyBorder="1" applyAlignment="1">
      <alignment vertical="center" wrapText="1"/>
    </xf>
    <xf numFmtId="0" fontId="6" fillId="6" borderId="25" xfId="0" applyFont="1" applyFill="1" applyBorder="1" applyAlignment="1">
      <alignment vertical="center" wrapText="1"/>
    </xf>
    <xf numFmtId="0" fontId="6" fillId="6" borderId="10" xfId="0" applyFont="1" applyFill="1" applyBorder="1" applyAlignment="1">
      <alignment vertical="center" wrapText="1"/>
    </xf>
    <xf numFmtId="0" fontId="6" fillId="6" borderId="24"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8" borderId="16" xfId="0" applyFont="1" applyFill="1" applyBorder="1">
      <alignment vertical="center"/>
    </xf>
    <xf numFmtId="0" fontId="6" fillId="8" borderId="16" xfId="0" applyFont="1" applyFill="1" applyBorder="1">
      <alignment vertical="center"/>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66CCFF"/>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70" zoomScaleNormal="60" zoomScaleSheetLayoutView="70" workbookViewId="0"/>
  </sheetViews>
  <sheetFormatPr defaultColWidth="9" defaultRowHeight="14.25" x14ac:dyDescent="0.15"/>
  <cols>
    <col min="1" max="1" width="2.5" style="17" customWidth="1"/>
    <col min="2" max="2" width="11.875" style="17" customWidth="1"/>
    <col min="3" max="3" width="12.625" style="17" customWidth="1"/>
    <col min="4" max="4" width="29" style="17" customWidth="1"/>
    <col min="5" max="5" width="11.25" style="17" customWidth="1"/>
    <col min="6" max="6" width="13.125" style="17" customWidth="1"/>
    <col min="7" max="7" width="11.5" style="17" customWidth="1"/>
    <col min="8" max="8" width="11.875" style="17" customWidth="1"/>
    <col min="9" max="9" width="62.625" style="17" customWidth="1"/>
    <col min="10" max="10" width="13.625" style="17" customWidth="1"/>
    <col min="11" max="11" width="11.625" style="17" customWidth="1"/>
    <col min="12" max="16384" width="9" style="17"/>
  </cols>
  <sheetData>
    <row r="1" spans="1:11" ht="18" customHeight="1" x14ac:dyDescent="0.15">
      <c r="K1" s="31" t="s">
        <v>146</v>
      </c>
    </row>
    <row r="2" spans="1:11" ht="18" customHeight="1" x14ac:dyDescent="0.15">
      <c r="K2" s="31" t="s">
        <v>161</v>
      </c>
    </row>
    <row r="3" spans="1:11" ht="27.75" customHeight="1" x14ac:dyDescent="0.15">
      <c r="A3" s="85" t="s">
        <v>37</v>
      </c>
      <c r="B3" s="32"/>
      <c r="C3" s="32"/>
      <c r="D3" s="32"/>
      <c r="E3" s="32"/>
      <c r="F3" s="32"/>
      <c r="G3" s="32"/>
      <c r="H3" s="32"/>
      <c r="I3" s="32"/>
      <c r="J3" s="32"/>
      <c r="K3" s="33"/>
    </row>
    <row r="5" spans="1:11" ht="15" customHeight="1" x14ac:dyDescent="0.15">
      <c r="A5" s="34" t="s">
        <v>61</v>
      </c>
      <c r="B5" s="34"/>
    </row>
    <row r="6" spans="1:11" ht="15" customHeight="1" x14ac:dyDescent="0.15">
      <c r="A6" s="34"/>
      <c r="B6" s="41" t="s">
        <v>38</v>
      </c>
      <c r="C6" s="41" t="s">
        <v>39</v>
      </c>
      <c r="D6" s="41" t="s">
        <v>40</v>
      </c>
      <c r="E6" s="41" t="s">
        <v>41</v>
      </c>
      <c r="F6" s="41" t="s">
        <v>42</v>
      </c>
      <c r="G6" s="41" t="s">
        <v>43</v>
      </c>
      <c r="H6" s="41" t="s">
        <v>44</v>
      </c>
      <c r="I6" s="41" t="s">
        <v>45</v>
      </c>
      <c r="J6" s="41" t="s">
        <v>46</v>
      </c>
      <c r="K6" s="41" t="s">
        <v>47</v>
      </c>
    </row>
    <row r="7" spans="1:11" s="35" customFormat="1" ht="30" customHeight="1" x14ac:dyDescent="0.15">
      <c r="B7" s="41" t="s">
        <v>48</v>
      </c>
      <c r="C7" s="41" t="s">
        <v>49</v>
      </c>
      <c r="D7" s="41" t="s">
        <v>50</v>
      </c>
      <c r="E7" s="41" t="s">
        <v>51</v>
      </c>
      <c r="F7" s="41" t="s">
        <v>52</v>
      </c>
      <c r="G7" s="41" t="s">
        <v>53</v>
      </c>
      <c r="H7" s="41" t="s">
        <v>54</v>
      </c>
      <c r="I7" s="41" t="s">
        <v>55</v>
      </c>
      <c r="J7" s="41" t="s">
        <v>56</v>
      </c>
      <c r="K7" s="41" t="s">
        <v>57</v>
      </c>
    </row>
    <row r="8" spans="1:11" ht="309" customHeight="1" x14ac:dyDescent="0.15">
      <c r="B8" s="26" t="s">
        <v>58</v>
      </c>
      <c r="C8" s="29" t="s">
        <v>16</v>
      </c>
      <c r="D8" s="27" t="s">
        <v>63</v>
      </c>
      <c r="E8" s="136">
        <v>1872</v>
      </c>
      <c r="F8" s="91" t="s">
        <v>64</v>
      </c>
      <c r="G8" s="137" t="s">
        <v>73</v>
      </c>
      <c r="H8" s="137" t="s">
        <v>74</v>
      </c>
      <c r="I8" s="138" t="s">
        <v>159</v>
      </c>
      <c r="J8" s="138" t="s">
        <v>160</v>
      </c>
      <c r="K8" s="138" t="s">
        <v>158</v>
      </c>
    </row>
    <row r="9" spans="1:11" ht="87.75" customHeight="1" x14ac:dyDescent="0.15">
      <c r="B9" s="26" t="s">
        <v>59</v>
      </c>
      <c r="C9" s="29" t="s">
        <v>65</v>
      </c>
      <c r="D9" s="27" t="s">
        <v>66</v>
      </c>
      <c r="E9" s="136">
        <v>59813</v>
      </c>
      <c r="F9" s="91" t="s">
        <v>64</v>
      </c>
      <c r="G9" s="137" t="s">
        <v>147</v>
      </c>
      <c r="H9" s="137" t="s">
        <v>148</v>
      </c>
      <c r="I9" s="138" t="s">
        <v>157</v>
      </c>
      <c r="J9" s="138" t="s">
        <v>69</v>
      </c>
      <c r="K9" s="138"/>
    </row>
    <row r="10" spans="1:11" ht="144.75" customHeight="1" x14ac:dyDescent="0.15">
      <c r="B10" s="26" t="s">
        <v>60</v>
      </c>
      <c r="C10" s="29" t="s">
        <v>70</v>
      </c>
      <c r="D10" s="27" t="s">
        <v>71</v>
      </c>
      <c r="E10" s="136">
        <v>0</v>
      </c>
      <c r="F10" s="91" t="s">
        <v>72</v>
      </c>
      <c r="G10" s="137" t="s">
        <v>73</v>
      </c>
      <c r="H10" s="137" t="s">
        <v>74</v>
      </c>
      <c r="I10" s="138" t="s">
        <v>75</v>
      </c>
      <c r="J10" s="138" t="s">
        <v>76</v>
      </c>
      <c r="K10" s="144" t="s">
        <v>149</v>
      </c>
    </row>
    <row r="11" spans="1:11" ht="8.25" customHeight="1" x14ac:dyDescent="0.15"/>
    <row r="12" spans="1:11" ht="15" customHeight="1" x14ac:dyDescent="0.15">
      <c r="A12" s="34" t="s">
        <v>77</v>
      </c>
    </row>
    <row r="13" spans="1:11" ht="15" customHeight="1" x14ac:dyDescent="0.15">
      <c r="B13" s="42" t="s">
        <v>38</v>
      </c>
      <c r="C13" s="149" t="s">
        <v>39</v>
      </c>
      <c r="D13" s="149"/>
      <c r="E13" s="42" t="s">
        <v>40</v>
      </c>
      <c r="F13" s="42" t="s">
        <v>41</v>
      </c>
      <c r="G13" s="149" t="s">
        <v>42</v>
      </c>
      <c r="H13" s="149"/>
      <c r="I13" s="149"/>
      <c r="J13" s="149" t="s">
        <v>43</v>
      </c>
      <c r="K13" s="149"/>
    </row>
    <row r="14" spans="1:11" ht="30" customHeight="1" x14ac:dyDescent="0.15">
      <c r="B14" s="42" t="s">
        <v>49</v>
      </c>
      <c r="C14" s="149" t="s">
        <v>50</v>
      </c>
      <c r="D14" s="149"/>
      <c r="E14" s="42" t="s">
        <v>51</v>
      </c>
      <c r="F14" s="42" t="s">
        <v>52</v>
      </c>
      <c r="G14" s="149" t="s">
        <v>54</v>
      </c>
      <c r="H14" s="149"/>
      <c r="I14" s="149"/>
      <c r="J14" s="149" t="s">
        <v>57</v>
      </c>
      <c r="K14" s="149"/>
    </row>
    <row r="15" spans="1:11" ht="68.25" customHeight="1" x14ac:dyDescent="0.15">
      <c r="B15" s="91" t="s">
        <v>78</v>
      </c>
      <c r="C15" s="147" t="s">
        <v>114</v>
      </c>
      <c r="D15" s="147"/>
      <c r="E15" s="145">
        <v>0.84299999999999997</v>
      </c>
      <c r="F15" s="91" t="s">
        <v>113</v>
      </c>
      <c r="G15" s="148" t="s">
        <v>79</v>
      </c>
      <c r="H15" s="148"/>
      <c r="I15" s="148"/>
      <c r="J15" s="146"/>
      <c r="K15" s="146"/>
    </row>
    <row r="16" spans="1:11" ht="54.75" customHeight="1" x14ac:dyDescent="0.15">
      <c r="B16" s="91" t="s">
        <v>78</v>
      </c>
      <c r="C16" s="147" t="s">
        <v>115</v>
      </c>
      <c r="D16" s="147"/>
      <c r="E16" s="139">
        <v>0.8</v>
      </c>
      <c r="F16" s="91" t="s">
        <v>113</v>
      </c>
      <c r="G16" s="148" t="s">
        <v>80</v>
      </c>
      <c r="H16" s="148"/>
      <c r="I16" s="148"/>
      <c r="J16" s="154" t="s">
        <v>150</v>
      </c>
      <c r="K16" s="155"/>
    </row>
    <row r="17" spans="1:11" ht="51" customHeight="1" x14ac:dyDescent="0.15">
      <c r="B17" s="91" t="s">
        <v>81</v>
      </c>
      <c r="C17" s="147" t="s">
        <v>82</v>
      </c>
      <c r="D17" s="147"/>
      <c r="E17" s="140">
        <v>36.9</v>
      </c>
      <c r="F17" s="92" t="s">
        <v>83</v>
      </c>
      <c r="G17" s="148" t="s">
        <v>84</v>
      </c>
      <c r="H17" s="148"/>
      <c r="I17" s="148"/>
      <c r="J17" s="146"/>
      <c r="K17" s="146"/>
    </row>
    <row r="18" spans="1:11" ht="51" customHeight="1" x14ac:dyDescent="0.15">
      <c r="B18" s="91" t="s">
        <v>85</v>
      </c>
      <c r="C18" s="147" t="s">
        <v>86</v>
      </c>
      <c r="D18" s="147"/>
      <c r="E18" s="140">
        <v>14</v>
      </c>
      <c r="F18" s="92" t="s">
        <v>83</v>
      </c>
      <c r="G18" s="148" t="s">
        <v>84</v>
      </c>
      <c r="H18" s="148"/>
      <c r="I18" s="148"/>
      <c r="J18" s="146"/>
      <c r="K18" s="146"/>
    </row>
    <row r="19" spans="1:11" ht="33" customHeight="1" x14ac:dyDescent="0.15">
      <c r="B19" s="91" t="s">
        <v>87</v>
      </c>
      <c r="C19" s="147" t="s">
        <v>88</v>
      </c>
      <c r="D19" s="147"/>
      <c r="E19" s="141">
        <v>5.59</v>
      </c>
      <c r="F19" s="93" t="s">
        <v>89</v>
      </c>
      <c r="G19" s="148" t="s">
        <v>107</v>
      </c>
      <c r="H19" s="148"/>
      <c r="I19" s="148"/>
      <c r="J19" s="146"/>
      <c r="K19" s="146"/>
    </row>
    <row r="20" spans="1:11" ht="33" customHeight="1" x14ac:dyDescent="0.15">
      <c r="B20" s="91" t="s">
        <v>90</v>
      </c>
      <c r="C20" s="147" t="s">
        <v>91</v>
      </c>
      <c r="D20" s="147"/>
      <c r="E20" s="141">
        <v>7.81</v>
      </c>
      <c r="F20" s="93" t="s">
        <v>89</v>
      </c>
      <c r="G20" s="148" t="s">
        <v>84</v>
      </c>
      <c r="H20" s="148"/>
      <c r="I20" s="148"/>
      <c r="J20" s="146"/>
      <c r="K20" s="146"/>
    </row>
    <row r="21" spans="1:11" ht="33" customHeight="1" x14ac:dyDescent="0.15">
      <c r="B21" s="91" t="s">
        <v>92</v>
      </c>
      <c r="C21" s="147" t="s">
        <v>93</v>
      </c>
      <c r="D21" s="147"/>
      <c r="E21" s="143">
        <f>ROUND(E20*(36.9-14+1.5+1.5)/(37-7+1.5+1.5),2)</f>
        <v>6.13</v>
      </c>
      <c r="F21" s="93" t="s">
        <v>89</v>
      </c>
      <c r="G21" s="156" t="s">
        <v>144</v>
      </c>
      <c r="H21" s="156"/>
      <c r="I21" s="156"/>
      <c r="J21" s="146"/>
      <c r="K21" s="146"/>
    </row>
    <row r="22" spans="1:11" ht="21" customHeight="1" x14ac:dyDescent="0.15">
      <c r="B22" s="91" t="s">
        <v>95</v>
      </c>
      <c r="C22" s="147" t="s">
        <v>96</v>
      </c>
      <c r="D22" s="147"/>
      <c r="E22" s="142">
        <v>0</v>
      </c>
      <c r="F22" s="91" t="s">
        <v>97</v>
      </c>
      <c r="G22" s="148" t="s">
        <v>98</v>
      </c>
      <c r="H22" s="148"/>
      <c r="I22" s="148"/>
      <c r="J22" s="146"/>
      <c r="K22" s="146"/>
    </row>
    <row r="23" spans="1:11" ht="6.75" customHeight="1" x14ac:dyDescent="0.15"/>
    <row r="24" spans="1:11" ht="17.25" customHeight="1" x14ac:dyDescent="0.15">
      <c r="A24" s="36" t="s">
        <v>99</v>
      </c>
      <c r="B24" s="36"/>
    </row>
    <row r="25" spans="1:11" ht="17.25" customHeight="1" thickBot="1" x14ac:dyDescent="0.2">
      <c r="B25" s="153" t="s">
        <v>108</v>
      </c>
      <c r="C25" s="153"/>
      <c r="D25" s="45" t="s">
        <v>52</v>
      </c>
    </row>
    <row r="26" spans="1:11" ht="19.5" thickBot="1" x14ac:dyDescent="0.2">
      <c r="B26" s="151">
        <f>ROUNDDOWN('MPS(calc_process)'!G6,0)</f>
        <v>152</v>
      </c>
      <c r="C26" s="152"/>
      <c r="D26" s="37" t="s">
        <v>100</v>
      </c>
    </row>
    <row r="27" spans="1:11" ht="20.100000000000001" customHeight="1" x14ac:dyDescent="0.15">
      <c r="B27" s="38"/>
      <c r="C27" s="38"/>
      <c r="F27" s="39"/>
      <c r="G27" s="39"/>
    </row>
    <row r="28" spans="1:11" ht="15" customHeight="1" x14ac:dyDescent="0.15">
      <c r="A28" s="34" t="s">
        <v>101</v>
      </c>
    </row>
    <row r="29" spans="1:11" ht="15" customHeight="1" x14ac:dyDescent="0.15">
      <c r="B29" s="16" t="s">
        <v>102</v>
      </c>
      <c r="C29" s="150" t="s">
        <v>103</v>
      </c>
      <c r="D29" s="150"/>
      <c r="E29" s="150"/>
      <c r="F29" s="150"/>
      <c r="G29" s="150"/>
      <c r="H29" s="150"/>
      <c r="I29" s="150"/>
      <c r="J29" s="40"/>
    </row>
    <row r="30" spans="1:11" ht="15" customHeight="1" x14ac:dyDescent="0.15">
      <c r="B30" s="16" t="s">
        <v>104</v>
      </c>
      <c r="C30" s="150" t="s">
        <v>105</v>
      </c>
      <c r="D30" s="150"/>
      <c r="E30" s="150"/>
      <c r="F30" s="150"/>
      <c r="G30" s="150"/>
      <c r="H30" s="150"/>
      <c r="I30" s="150"/>
      <c r="J30" s="40"/>
    </row>
    <row r="31" spans="1:11" ht="15" customHeight="1" x14ac:dyDescent="0.15">
      <c r="B31" s="16" t="s">
        <v>73</v>
      </c>
      <c r="C31" s="150" t="s">
        <v>106</v>
      </c>
      <c r="D31" s="150"/>
      <c r="E31" s="150"/>
      <c r="F31" s="150"/>
      <c r="G31" s="150"/>
      <c r="H31" s="150"/>
      <c r="I31" s="150"/>
      <c r="J31" s="40"/>
    </row>
  </sheetData>
  <sheetProtection password="C7C3" sheet="1" objects="1" scenarios="1" formatCells="0" formatRows="0"/>
  <mergeCells count="35">
    <mergeCell ref="J22:K22"/>
    <mergeCell ref="C16:D16"/>
    <mergeCell ref="G16:I16"/>
    <mergeCell ref="J16:K16"/>
    <mergeCell ref="C20:D20"/>
    <mergeCell ref="G20:I20"/>
    <mergeCell ref="J20:K20"/>
    <mergeCell ref="C21:D21"/>
    <mergeCell ref="G21:I21"/>
    <mergeCell ref="J21:K21"/>
    <mergeCell ref="J19:K19"/>
    <mergeCell ref="C30:I30"/>
    <mergeCell ref="C31:I31"/>
    <mergeCell ref="B26:C26"/>
    <mergeCell ref="C19:D19"/>
    <mergeCell ref="C29:I29"/>
    <mergeCell ref="C22:D22"/>
    <mergeCell ref="G22:I22"/>
    <mergeCell ref="G19:I19"/>
    <mergeCell ref="B25:C25"/>
    <mergeCell ref="C13:D13"/>
    <mergeCell ref="C14:D14"/>
    <mergeCell ref="J13:K13"/>
    <mergeCell ref="J14:K14"/>
    <mergeCell ref="G13:I13"/>
    <mergeCell ref="G14:I14"/>
    <mergeCell ref="J15:K15"/>
    <mergeCell ref="J18:K18"/>
    <mergeCell ref="C15:D15"/>
    <mergeCell ref="G15:I15"/>
    <mergeCell ref="C18:D18"/>
    <mergeCell ref="G18:I18"/>
    <mergeCell ref="C17:D17"/>
    <mergeCell ref="G17:I17"/>
    <mergeCell ref="J17:K17"/>
  </mergeCells>
  <phoneticPr fontId="2"/>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x14ac:dyDescent="0.15">
      <c r="I1" s="8" t="str">
        <f>'MPS(input)'!K1</f>
        <v>Monitoring Spreadsheet: JCM_ID_AM002_ver02.0</v>
      </c>
    </row>
    <row r="2" spans="1:11" s="43" customFormat="1" ht="18" customHeight="1" x14ac:dyDescent="0.15">
      <c r="I2" s="44" t="str">
        <f>'MPS(input)'!K2</f>
        <v>Reference Number: ID005</v>
      </c>
    </row>
    <row r="3" spans="1:11" ht="27.75" customHeight="1" x14ac:dyDescent="0.15">
      <c r="A3" s="157" t="s">
        <v>162</v>
      </c>
      <c r="B3" s="157"/>
      <c r="C3" s="157"/>
      <c r="D3" s="157"/>
      <c r="E3" s="157"/>
      <c r="F3" s="157"/>
      <c r="G3" s="157"/>
      <c r="H3" s="157"/>
      <c r="I3" s="157"/>
    </row>
    <row r="4" spans="1:11" ht="11.25" customHeight="1" x14ac:dyDescent="0.15"/>
    <row r="5" spans="1:11" ht="18.75" customHeight="1" thickBot="1" x14ac:dyDescent="0.2">
      <c r="A5" s="101" t="s">
        <v>3</v>
      </c>
      <c r="B5" s="102"/>
      <c r="C5" s="102"/>
      <c r="D5" s="102"/>
      <c r="E5" s="103"/>
      <c r="F5" s="104" t="s">
        <v>4</v>
      </c>
      <c r="G5" s="105" t="s">
        <v>5</v>
      </c>
      <c r="H5" s="105" t="s">
        <v>6</v>
      </c>
      <c r="I5" s="106" t="s">
        <v>1</v>
      </c>
    </row>
    <row r="6" spans="1:11" ht="18.75" customHeight="1" thickBot="1" x14ac:dyDescent="0.2">
      <c r="A6" s="107"/>
      <c r="B6" s="46" t="s">
        <v>7</v>
      </c>
      <c r="C6" s="46"/>
      <c r="D6" s="47"/>
      <c r="E6" s="48"/>
      <c r="F6" s="12" t="s">
        <v>138</v>
      </c>
      <c r="G6" s="124">
        <f>G10-G20</f>
        <v>152.4457674418602</v>
      </c>
      <c r="H6" s="9" t="s">
        <v>14</v>
      </c>
      <c r="I6" s="108" t="s">
        <v>145</v>
      </c>
    </row>
    <row r="7" spans="1:11" ht="18.75" customHeight="1" x14ac:dyDescent="0.15">
      <c r="A7" s="109" t="s">
        <v>8</v>
      </c>
      <c r="B7" s="60"/>
      <c r="C7" s="61"/>
      <c r="D7" s="62"/>
      <c r="E7" s="63"/>
      <c r="F7" s="64"/>
      <c r="G7" s="65"/>
      <c r="H7" s="64"/>
      <c r="I7" s="110"/>
      <c r="J7" s="15"/>
      <c r="K7" s="15"/>
    </row>
    <row r="8" spans="1:11" ht="33" customHeight="1" x14ac:dyDescent="0.15">
      <c r="A8" s="111"/>
      <c r="B8" s="163" t="s">
        <v>117</v>
      </c>
      <c r="C8" s="164"/>
      <c r="D8" s="164"/>
      <c r="E8" s="165"/>
      <c r="F8" s="10" t="s">
        <v>137</v>
      </c>
      <c r="G8" s="130">
        <f>'MPS(input)'!E19</f>
        <v>5.59</v>
      </c>
      <c r="H8" s="131" t="s">
        <v>9</v>
      </c>
      <c r="I8" s="112" t="s">
        <v>125</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23" t="s">
        <v>137</v>
      </c>
      <c r="G10" s="125">
        <f>(G16*G14*(G18/G17)*G12)+(G16*G15*(G18/G17)*G13)</f>
        <v>1730.5417674418602</v>
      </c>
      <c r="H10" s="9" t="s">
        <v>14</v>
      </c>
      <c r="I10" s="115" t="s">
        <v>15</v>
      </c>
    </row>
    <row r="11" spans="1:11" ht="18.75" customHeight="1" x14ac:dyDescent="0.15">
      <c r="A11" s="114"/>
      <c r="B11" s="52"/>
      <c r="C11" s="56" t="s">
        <v>18</v>
      </c>
      <c r="D11" s="57"/>
      <c r="E11" s="30"/>
      <c r="F11" s="11" t="s">
        <v>137</v>
      </c>
      <c r="G11" s="25"/>
      <c r="H11" s="19"/>
      <c r="I11" s="112"/>
    </row>
    <row r="12" spans="1:11" ht="18.75" customHeight="1" x14ac:dyDescent="0.15">
      <c r="A12" s="114"/>
      <c r="B12" s="52"/>
      <c r="C12" s="160"/>
      <c r="D12" s="57" t="s">
        <v>21</v>
      </c>
      <c r="E12" s="37"/>
      <c r="F12" s="10" t="s">
        <v>22</v>
      </c>
      <c r="G12" s="127">
        <f>'MPS(input)'!E15</f>
        <v>0.84299999999999997</v>
      </c>
      <c r="H12" s="128" t="s">
        <v>23</v>
      </c>
      <c r="I12" s="112" t="s">
        <v>24</v>
      </c>
    </row>
    <row r="13" spans="1:11" ht="18.75" customHeight="1" x14ac:dyDescent="0.15">
      <c r="A13" s="114"/>
      <c r="B13" s="52"/>
      <c r="C13" s="160"/>
      <c r="D13" s="57" t="s">
        <v>25</v>
      </c>
      <c r="E13" s="37"/>
      <c r="F13" s="10" t="s">
        <v>22</v>
      </c>
      <c r="G13" s="129">
        <f>'MPS(input)'!$E$16</f>
        <v>0.8</v>
      </c>
      <c r="H13" s="128" t="s">
        <v>23</v>
      </c>
      <c r="I13" s="112" t="s">
        <v>24</v>
      </c>
    </row>
    <row r="14" spans="1:11" ht="39" customHeight="1" x14ac:dyDescent="0.15">
      <c r="A14" s="114"/>
      <c r="B14" s="52"/>
      <c r="C14" s="160"/>
      <c r="D14" s="158" t="s">
        <v>26</v>
      </c>
      <c r="E14" s="159"/>
      <c r="F14" s="20" t="s">
        <v>137</v>
      </c>
      <c r="G14" s="14">
        <f>'MPS(input)'!$E$9/('MPS(input)'!$E$9+'MPS(input)'!$E$10*'MPS(input)'!$E$22/1000)</f>
        <v>1</v>
      </c>
      <c r="H14" s="10" t="s">
        <v>27</v>
      </c>
      <c r="I14" s="112" t="s">
        <v>27</v>
      </c>
    </row>
    <row r="15" spans="1:11" ht="39" customHeight="1" x14ac:dyDescent="0.15">
      <c r="A15" s="114"/>
      <c r="B15" s="52"/>
      <c r="C15" s="160"/>
      <c r="D15" s="158" t="s">
        <v>28</v>
      </c>
      <c r="E15" s="159"/>
      <c r="F15" s="20" t="s">
        <v>137</v>
      </c>
      <c r="G15" s="14">
        <f>1-G14</f>
        <v>0</v>
      </c>
      <c r="H15" s="10" t="s">
        <v>27</v>
      </c>
      <c r="I15" s="112" t="s">
        <v>27</v>
      </c>
    </row>
    <row r="16" spans="1:11" ht="18.75" customHeight="1" x14ac:dyDescent="0.15">
      <c r="A16" s="114"/>
      <c r="B16" s="52"/>
      <c r="C16" s="160"/>
      <c r="D16" s="57" t="s">
        <v>29</v>
      </c>
      <c r="E16" s="37"/>
      <c r="F16" s="20" t="s">
        <v>22</v>
      </c>
      <c r="G16" s="89">
        <f>'MPS(input)'!E8</f>
        <v>1872</v>
      </c>
      <c r="H16" s="28" t="s">
        <v>30</v>
      </c>
      <c r="I16" s="116" t="s">
        <v>31</v>
      </c>
    </row>
    <row r="17" spans="1:9" ht="39" customHeight="1" x14ac:dyDescent="0.15">
      <c r="A17" s="114"/>
      <c r="B17" s="49"/>
      <c r="C17" s="161"/>
      <c r="D17" s="158" t="s">
        <v>118</v>
      </c>
      <c r="E17" s="159"/>
      <c r="F17" s="10" t="s">
        <v>137</v>
      </c>
      <c r="G17" s="130">
        <f>'MPS(input)'!E19</f>
        <v>5.59</v>
      </c>
      <c r="H17" s="131" t="s">
        <v>27</v>
      </c>
      <c r="I17" s="112" t="s">
        <v>32</v>
      </c>
    </row>
    <row r="18" spans="1:9" ht="39" customHeight="1" x14ac:dyDescent="0.15">
      <c r="A18" s="107"/>
      <c r="B18" s="47"/>
      <c r="C18" s="162"/>
      <c r="D18" s="158" t="s">
        <v>116</v>
      </c>
      <c r="E18" s="159"/>
      <c r="F18" s="10" t="s">
        <v>137</v>
      </c>
      <c r="G18" s="134">
        <f>'MPS(input)'!E21</f>
        <v>6.13</v>
      </c>
      <c r="H18" s="135" t="s">
        <v>27</v>
      </c>
      <c r="I18" s="116" t="s">
        <v>124</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137</v>
      </c>
      <c r="G20" s="126">
        <f>(G26*G22*G24)+(G26*G23*G25)</f>
        <v>1578.096</v>
      </c>
      <c r="H20" s="22" t="s">
        <v>34</v>
      </c>
      <c r="I20" s="112" t="s">
        <v>35</v>
      </c>
    </row>
    <row r="21" spans="1:9" ht="18.75" customHeight="1" x14ac:dyDescent="0.15">
      <c r="A21" s="111"/>
      <c r="B21" s="55"/>
      <c r="C21" s="58" t="s">
        <v>36</v>
      </c>
      <c r="D21" s="57"/>
      <c r="E21" s="37"/>
      <c r="F21" s="19" t="s">
        <v>137</v>
      </c>
      <c r="G21" s="25"/>
      <c r="H21" s="22"/>
      <c r="I21" s="112"/>
    </row>
    <row r="22" spans="1:9" ht="18.75" customHeight="1" x14ac:dyDescent="0.15">
      <c r="A22" s="111"/>
      <c r="B22" s="55"/>
      <c r="C22" s="59"/>
      <c r="D22" s="57" t="s">
        <v>21</v>
      </c>
      <c r="E22" s="37"/>
      <c r="F22" s="10" t="s">
        <v>22</v>
      </c>
      <c r="G22" s="127">
        <f>'MPS(input)'!E15</f>
        <v>0.84299999999999997</v>
      </c>
      <c r="H22" s="128" t="s">
        <v>23</v>
      </c>
      <c r="I22" s="112" t="s">
        <v>24</v>
      </c>
    </row>
    <row r="23" spans="1:9" ht="18.75" customHeight="1" x14ac:dyDescent="0.15">
      <c r="A23" s="111"/>
      <c r="B23" s="55"/>
      <c r="C23" s="59"/>
      <c r="D23" s="57" t="s">
        <v>25</v>
      </c>
      <c r="E23" s="37"/>
      <c r="F23" s="10" t="s">
        <v>22</v>
      </c>
      <c r="G23" s="129">
        <f>'MPS(input)'!$E$16</f>
        <v>0.8</v>
      </c>
      <c r="H23" s="128" t="s">
        <v>23</v>
      </c>
      <c r="I23" s="112" t="s">
        <v>24</v>
      </c>
    </row>
    <row r="24" spans="1:9" ht="39" customHeight="1" x14ac:dyDescent="0.15">
      <c r="A24" s="111"/>
      <c r="B24" s="55"/>
      <c r="C24" s="59"/>
      <c r="D24" s="158" t="s">
        <v>26</v>
      </c>
      <c r="E24" s="159"/>
      <c r="F24" s="20" t="s">
        <v>137</v>
      </c>
      <c r="G24" s="14">
        <f>'MPS(input)'!$E$9/('MPS(input)'!$E$9+'MPS(input)'!$E$10*'MPS(input)'!$E$22/1000)</f>
        <v>1</v>
      </c>
      <c r="H24" s="10" t="s">
        <v>27</v>
      </c>
      <c r="I24" s="112" t="s">
        <v>27</v>
      </c>
    </row>
    <row r="25" spans="1:9" ht="39" customHeight="1" x14ac:dyDescent="0.15">
      <c r="A25" s="111"/>
      <c r="B25" s="55"/>
      <c r="C25" s="59"/>
      <c r="D25" s="158" t="s">
        <v>28</v>
      </c>
      <c r="E25" s="159"/>
      <c r="F25" s="20" t="s">
        <v>137</v>
      </c>
      <c r="G25" s="14">
        <f>1-G24</f>
        <v>0</v>
      </c>
      <c r="H25" s="10" t="s">
        <v>27</v>
      </c>
      <c r="I25" s="112" t="s">
        <v>27</v>
      </c>
    </row>
    <row r="26" spans="1:9" ht="18.75" customHeight="1" x14ac:dyDescent="0.15">
      <c r="A26" s="94"/>
      <c r="B26" s="95"/>
      <c r="C26" s="96"/>
      <c r="D26" s="97" t="s">
        <v>29</v>
      </c>
      <c r="E26" s="98"/>
      <c r="F26" s="99" t="s">
        <v>22</v>
      </c>
      <c r="G26" s="132">
        <f>'MPS(input)'!E8</f>
        <v>1872</v>
      </c>
      <c r="H26" s="133" t="s">
        <v>30</v>
      </c>
      <c r="I26" s="100" t="s">
        <v>31</v>
      </c>
    </row>
    <row r="27" spans="1:9" x14ac:dyDescent="0.15">
      <c r="A27" s="2"/>
      <c r="B27" s="2"/>
      <c r="C27" s="2"/>
      <c r="D27" s="2"/>
      <c r="E27" s="2"/>
      <c r="F27" s="7"/>
      <c r="G27" s="6"/>
      <c r="H27" s="6"/>
      <c r="I27" s="3"/>
    </row>
    <row r="28" spans="1:9" ht="21.75" customHeight="1" x14ac:dyDescent="0.15">
      <c r="E28" s="2" t="s">
        <v>13</v>
      </c>
      <c r="F28" s="4"/>
    </row>
    <row r="29" spans="1:9" ht="21.75" customHeight="1" x14ac:dyDescent="0.15">
      <c r="E29" s="118" t="s">
        <v>119</v>
      </c>
      <c r="F29" s="119">
        <v>4.92</v>
      </c>
      <c r="G29" s="120" t="s">
        <v>9</v>
      </c>
    </row>
    <row r="30" spans="1:9" ht="21.75" customHeight="1" x14ac:dyDescent="0.15">
      <c r="E30" s="190" t="s">
        <v>163</v>
      </c>
      <c r="F30" s="121">
        <v>5.33</v>
      </c>
      <c r="G30" s="120" t="s">
        <v>9</v>
      </c>
      <c r="H30" s="2"/>
    </row>
    <row r="31" spans="1:9" ht="21.75" customHeight="1" x14ac:dyDescent="0.15">
      <c r="E31" s="190" t="s">
        <v>164</v>
      </c>
      <c r="F31" s="119">
        <v>5.59</v>
      </c>
      <c r="G31" s="120" t="s">
        <v>9</v>
      </c>
      <c r="H31" s="2"/>
    </row>
    <row r="32" spans="1:9" ht="21.75" customHeight="1" x14ac:dyDescent="0.15">
      <c r="E32" s="190" t="s">
        <v>165</v>
      </c>
      <c r="F32" s="119">
        <v>5.85</v>
      </c>
      <c r="G32" s="120" t="s">
        <v>9</v>
      </c>
      <c r="H32" s="2"/>
    </row>
    <row r="33" spans="5:8" s="5" customFormat="1" ht="21.75" customHeight="1" x14ac:dyDescent="0.15">
      <c r="E33" s="190" t="s">
        <v>166</v>
      </c>
      <c r="F33" s="119">
        <v>5.94</v>
      </c>
      <c r="G33" s="120" t="s">
        <v>9</v>
      </c>
      <c r="H33" s="2"/>
    </row>
    <row r="34" spans="5:8" s="5" customFormat="1" ht="21.75" customHeight="1" x14ac:dyDescent="0.15">
      <c r="E34" s="2"/>
      <c r="F34" s="18"/>
      <c r="G34" s="3"/>
      <c r="H34" s="2"/>
    </row>
    <row r="35" spans="5:8" s="5" customFormat="1" ht="21.75" customHeight="1" x14ac:dyDescent="0.15">
      <c r="E35" s="118" t="s">
        <v>19</v>
      </c>
      <c r="F35" s="121">
        <v>1.5</v>
      </c>
      <c r="G35" s="122" t="s">
        <v>17</v>
      </c>
      <c r="H35" s="2"/>
    </row>
    <row r="36" spans="5:8" s="5" customFormat="1" ht="21.75" customHeight="1" x14ac:dyDescent="0.15">
      <c r="E36" s="118" t="s">
        <v>20</v>
      </c>
      <c r="F36" s="121">
        <v>1.5</v>
      </c>
      <c r="G36" s="122" t="s">
        <v>17</v>
      </c>
      <c r="H36" s="2"/>
    </row>
    <row r="37" spans="5:8" s="5" customFormat="1" x14ac:dyDescent="0.15">
      <c r="E37" s="2"/>
      <c r="F37" s="2"/>
      <c r="G37" s="2"/>
      <c r="H37" s="2"/>
    </row>
  </sheetData>
  <sheetProtection password="C7C3"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Normal="80" zoomScaleSheetLayoutView="100"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77" t="str">
        <f>'MPS(input)'!K1</f>
        <v>Monitoring Spreadsheet: JCM_ID_AM002_ver02.0</v>
      </c>
    </row>
    <row r="2" spans="1:3" ht="18" customHeight="1" x14ac:dyDescent="0.15">
      <c r="C2" s="77" t="str">
        <f>'MPS(input)'!K2</f>
        <v>Reference Number: ID005</v>
      </c>
    </row>
    <row r="3" spans="1:3" ht="24" customHeight="1" x14ac:dyDescent="0.15">
      <c r="A3" s="166" t="s">
        <v>109</v>
      </c>
      <c r="B3" s="166"/>
      <c r="C3" s="166"/>
    </row>
    <row r="5" spans="1:3" ht="21" customHeight="1" x14ac:dyDescent="0.15">
      <c r="B5" s="78" t="s">
        <v>110</v>
      </c>
      <c r="C5" s="78" t="s">
        <v>111</v>
      </c>
    </row>
    <row r="6" spans="1:3" ht="54" customHeight="1" x14ac:dyDescent="0.15">
      <c r="B6" s="83" t="s">
        <v>151</v>
      </c>
      <c r="C6" s="83" t="s">
        <v>152</v>
      </c>
    </row>
    <row r="7" spans="1:3" ht="141.75" customHeight="1" x14ac:dyDescent="0.15">
      <c r="B7" s="83" t="s">
        <v>153</v>
      </c>
      <c r="C7" s="83" t="s">
        <v>155</v>
      </c>
    </row>
    <row r="8" spans="1:3" ht="65.25" customHeight="1" x14ac:dyDescent="0.15">
      <c r="B8" s="83" t="s">
        <v>154</v>
      </c>
      <c r="C8" s="83" t="s">
        <v>156</v>
      </c>
    </row>
    <row r="9" spans="1:3" ht="54" customHeight="1" x14ac:dyDescent="0.15">
      <c r="B9" s="83"/>
      <c r="C9" s="83"/>
    </row>
    <row r="10" spans="1:3" ht="54" customHeight="1" x14ac:dyDescent="0.15">
      <c r="B10" s="83"/>
      <c r="C10" s="83"/>
    </row>
    <row r="11" spans="1:3" ht="54" customHeight="1" x14ac:dyDescent="0.15">
      <c r="B11" s="83"/>
      <c r="C11" s="83"/>
    </row>
    <row r="12" spans="1:3" ht="54" customHeight="1" x14ac:dyDescent="0.15">
      <c r="B12" s="83"/>
      <c r="C12" s="83"/>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1"/>
  <sheetViews>
    <sheetView showGridLines="0" view="pageBreakPreview" zoomScale="60" zoomScaleNormal="60" workbookViewId="0"/>
  </sheetViews>
  <sheetFormatPr defaultColWidth="9" defaultRowHeight="14.25" x14ac:dyDescent="0.15"/>
  <cols>
    <col min="1" max="1" width="1.5" style="17" customWidth="1"/>
    <col min="2" max="2" width="11.125" style="17" customWidth="1"/>
    <col min="3" max="3" width="11.375" style="17" customWidth="1"/>
    <col min="4" max="4" width="12.125" style="17" customWidth="1"/>
    <col min="5" max="5" width="15.75" style="17" customWidth="1"/>
    <col min="6" max="6" width="11.5" style="17" customWidth="1"/>
    <col min="7" max="7" width="13.25" style="17" customWidth="1"/>
    <col min="8" max="8" width="12.875" style="17" customWidth="1"/>
    <col min="9" max="9" width="15.375" style="17" customWidth="1"/>
    <col min="10" max="10" width="58.625" style="17" customWidth="1"/>
    <col min="11" max="11" width="13.125" style="17" customWidth="1"/>
    <col min="12" max="12" width="11.875" style="17" customWidth="1"/>
    <col min="13" max="16384" width="9" style="17"/>
  </cols>
  <sheetData>
    <row r="1" spans="1:12" ht="18" customHeight="1" x14ac:dyDescent="0.15">
      <c r="L1" s="77" t="str">
        <f>'MPS(input)'!K1</f>
        <v>Monitoring Spreadsheet: JCM_ID_AM002_ver02.0</v>
      </c>
    </row>
    <row r="2" spans="1:12" ht="18" customHeight="1" x14ac:dyDescent="0.15">
      <c r="L2" s="77" t="str">
        <f>'MPS(input)'!K2</f>
        <v>Reference Number: ID005</v>
      </c>
    </row>
    <row r="3" spans="1:12" ht="27.75" customHeight="1" x14ac:dyDescent="0.15">
      <c r="A3" s="85" t="s">
        <v>120</v>
      </c>
      <c r="B3" s="32"/>
      <c r="C3" s="32"/>
      <c r="D3" s="32"/>
      <c r="E3" s="32"/>
      <c r="F3" s="32"/>
      <c r="G3" s="32"/>
      <c r="H3" s="32"/>
      <c r="I3" s="32"/>
      <c r="J3" s="32"/>
      <c r="K3" s="33"/>
      <c r="L3" s="33"/>
    </row>
    <row r="4" spans="1:12" ht="14.25" customHeight="1" x14ac:dyDescent="0.15"/>
    <row r="5" spans="1:12" ht="15" customHeight="1" x14ac:dyDescent="0.15">
      <c r="A5" s="34" t="s">
        <v>143</v>
      </c>
      <c r="B5" s="34"/>
    </row>
    <row r="6" spans="1:12" ht="15" customHeight="1" x14ac:dyDescent="0.15">
      <c r="A6" s="34"/>
      <c r="B6" s="78" t="s">
        <v>38</v>
      </c>
      <c r="C6" s="78" t="s">
        <v>126</v>
      </c>
      <c r="D6" s="78" t="s">
        <v>127</v>
      </c>
      <c r="E6" s="78" t="s">
        <v>128</v>
      </c>
      <c r="F6" s="78" t="s">
        <v>129</v>
      </c>
      <c r="G6" s="78" t="s">
        <v>130</v>
      </c>
      <c r="H6" s="78" t="s">
        <v>131</v>
      </c>
      <c r="I6" s="78" t="s">
        <v>132</v>
      </c>
      <c r="J6" s="78" t="s">
        <v>133</v>
      </c>
      <c r="K6" s="78" t="s">
        <v>135</v>
      </c>
      <c r="L6" s="78" t="s">
        <v>136</v>
      </c>
    </row>
    <row r="7" spans="1:12" s="35" customFormat="1" ht="30" customHeight="1" x14ac:dyDescent="0.15">
      <c r="B7" s="78" t="s">
        <v>112</v>
      </c>
      <c r="C7" s="78" t="s">
        <v>48</v>
      </c>
      <c r="D7" s="78" t="s">
        <v>49</v>
      </c>
      <c r="E7" s="78" t="s">
        <v>50</v>
      </c>
      <c r="F7" s="78" t="s">
        <v>141</v>
      </c>
      <c r="G7" s="78" t="s">
        <v>52</v>
      </c>
      <c r="H7" s="78" t="s">
        <v>53</v>
      </c>
      <c r="I7" s="78" t="s">
        <v>54</v>
      </c>
      <c r="J7" s="78" t="s">
        <v>55</v>
      </c>
      <c r="K7" s="78" t="s">
        <v>56</v>
      </c>
      <c r="L7" s="78" t="s">
        <v>57</v>
      </c>
    </row>
    <row r="8" spans="1:12" ht="333.75" customHeight="1" x14ac:dyDescent="0.15">
      <c r="B8" s="84"/>
      <c r="C8" s="79" t="s">
        <v>58</v>
      </c>
      <c r="D8" s="29" t="s">
        <v>62</v>
      </c>
      <c r="E8" s="27" t="s">
        <v>63</v>
      </c>
      <c r="F8" s="136"/>
      <c r="G8" s="91" t="s">
        <v>64</v>
      </c>
      <c r="H8" s="137" t="s">
        <v>73</v>
      </c>
      <c r="I8" s="137" t="s">
        <v>74</v>
      </c>
      <c r="J8" s="138" t="s">
        <v>159</v>
      </c>
      <c r="K8" s="138" t="s">
        <v>76</v>
      </c>
      <c r="L8" s="138"/>
    </row>
    <row r="9" spans="1:12" ht="129" customHeight="1" x14ac:dyDescent="0.15">
      <c r="B9" s="84"/>
      <c r="C9" s="79" t="s">
        <v>59</v>
      </c>
      <c r="D9" s="29" t="s">
        <v>65</v>
      </c>
      <c r="E9" s="27" t="s">
        <v>66</v>
      </c>
      <c r="F9" s="136"/>
      <c r="G9" s="91" t="s">
        <v>64</v>
      </c>
      <c r="H9" s="137" t="s">
        <v>67</v>
      </c>
      <c r="I9" s="137" t="s">
        <v>68</v>
      </c>
      <c r="J9" s="138" t="s">
        <v>157</v>
      </c>
      <c r="K9" s="138" t="s">
        <v>69</v>
      </c>
      <c r="L9" s="138"/>
    </row>
    <row r="10" spans="1:12" ht="92.25" customHeight="1" x14ac:dyDescent="0.15">
      <c r="B10" s="84"/>
      <c r="C10" s="79" t="s">
        <v>60</v>
      </c>
      <c r="D10" s="29" t="s">
        <v>70</v>
      </c>
      <c r="E10" s="27" t="s">
        <v>71</v>
      </c>
      <c r="F10" s="136"/>
      <c r="G10" s="91" t="s">
        <v>72</v>
      </c>
      <c r="H10" s="137" t="s">
        <v>73</v>
      </c>
      <c r="I10" s="137" t="s">
        <v>74</v>
      </c>
      <c r="J10" s="138" t="s">
        <v>75</v>
      </c>
      <c r="K10" s="138" t="s">
        <v>76</v>
      </c>
      <c r="L10" s="138"/>
    </row>
    <row r="11" spans="1:12" ht="8.25" customHeight="1" x14ac:dyDescent="0.15"/>
    <row r="12" spans="1:12" ht="20.100000000000001" customHeight="1" x14ac:dyDescent="0.15">
      <c r="A12" s="34" t="s">
        <v>140</v>
      </c>
    </row>
    <row r="13" spans="1:12" ht="20.100000000000001" customHeight="1" x14ac:dyDescent="0.15">
      <c r="B13" s="149" t="s">
        <v>38</v>
      </c>
      <c r="C13" s="149"/>
      <c r="D13" s="149" t="s">
        <v>39</v>
      </c>
      <c r="E13" s="149"/>
      <c r="F13" s="78" t="s">
        <v>40</v>
      </c>
      <c r="G13" s="78" t="s">
        <v>41</v>
      </c>
      <c r="H13" s="178" t="s">
        <v>42</v>
      </c>
      <c r="I13" s="179"/>
      <c r="J13" s="180"/>
      <c r="K13" s="178" t="s">
        <v>43</v>
      </c>
      <c r="L13" s="180"/>
    </row>
    <row r="14" spans="1:12" ht="39" customHeight="1" x14ac:dyDescent="0.15">
      <c r="B14" s="149" t="s">
        <v>49</v>
      </c>
      <c r="C14" s="149"/>
      <c r="D14" s="149" t="s">
        <v>50</v>
      </c>
      <c r="E14" s="149"/>
      <c r="F14" s="78" t="s">
        <v>51</v>
      </c>
      <c r="G14" s="78" t="s">
        <v>52</v>
      </c>
      <c r="H14" s="178" t="s">
        <v>54</v>
      </c>
      <c r="I14" s="179"/>
      <c r="J14" s="180"/>
      <c r="K14" s="178" t="s">
        <v>57</v>
      </c>
      <c r="L14" s="180"/>
    </row>
    <row r="15" spans="1:12" ht="81" customHeight="1" x14ac:dyDescent="0.15">
      <c r="B15" s="176" t="s">
        <v>78</v>
      </c>
      <c r="C15" s="177"/>
      <c r="D15" s="174" t="s">
        <v>114</v>
      </c>
      <c r="E15" s="175"/>
      <c r="F15" s="86">
        <f>'MPS(input)'!E15</f>
        <v>0.84299999999999997</v>
      </c>
      <c r="G15" s="91" t="s">
        <v>113</v>
      </c>
      <c r="H15" s="181"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82"/>
      <c r="J15" s="183"/>
      <c r="K15" s="185" t="str">
        <f>IF('MPS(input)'!J15&gt;0,'MPS(input)'!J15,"")</f>
        <v/>
      </c>
      <c r="L15" s="186"/>
    </row>
    <row r="16" spans="1:12" ht="63" customHeight="1" x14ac:dyDescent="0.15">
      <c r="B16" s="170" t="s">
        <v>78</v>
      </c>
      <c r="C16" s="171"/>
      <c r="D16" s="172" t="s">
        <v>115</v>
      </c>
      <c r="E16" s="173"/>
      <c r="F16" s="87">
        <f>'MPS(input)'!E16</f>
        <v>0.8</v>
      </c>
      <c r="G16" s="91" t="s">
        <v>113</v>
      </c>
      <c r="H16" s="172" t="str">
        <f>'MPS(input)'!G16</f>
        <v>CDM approved small scale methodology: AMS-I.A</v>
      </c>
      <c r="I16" s="184"/>
      <c r="J16" s="173"/>
      <c r="K16" s="187" t="str">
        <f>IF('MPS(input)'!J16&gt;0,'MPS(input)'!J16,"")</f>
        <v>In the project, there is no generator for captive electricity.</v>
      </c>
      <c r="L16" s="188"/>
    </row>
    <row r="17" spans="1:12" ht="64.5" customHeight="1" x14ac:dyDescent="0.15">
      <c r="B17" s="170" t="s">
        <v>81</v>
      </c>
      <c r="C17" s="171"/>
      <c r="D17" s="172" t="s">
        <v>82</v>
      </c>
      <c r="E17" s="173"/>
      <c r="F17" s="88">
        <f>'MPS(input)'!E17</f>
        <v>36.9</v>
      </c>
      <c r="G17" s="92" t="s">
        <v>83</v>
      </c>
      <c r="H17" s="172" t="str">
        <f>'MPS(input)'!G17</f>
        <v>Specifications of project chiller i prepared for the quotation or factory acceptance test data by manufacturer</v>
      </c>
      <c r="I17" s="184"/>
      <c r="J17" s="173"/>
      <c r="K17" s="187" t="str">
        <f>IF('MPS(input)'!J17&gt;0,'MPS(input)'!J17,"")</f>
        <v/>
      </c>
      <c r="L17" s="188"/>
    </row>
    <row r="18" spans="1:12" ht="64.5" customHeight="1" x14ac:dyDescent="0.15">
      <c r="B18" s="170" t="s">
        <v>85</v>
      </c>
      <c r="C18" s="171"/>
      <c r="D18" s="172" t="s">
        <v>86</v>
      </c>
      <c r="E18" s="173"/>
      <c r="F18" s="88">
        <f>'MPS(input)'!E18</f>
        <v>14</v>
      </c>
      <c r="G18" s="92" t="s">
        <v>83</v>
      </c>
      <c r="H18" s="172" t="str">
        <f>'MPS(input)'!G18</f>
        <v>Specifications of project chiller i prepared for the quotation or factory acceptance test data by manufacturer</v>
      </c>
      <c r="I18" s="184"/>
      <c r="J18" s="173"/>
      <c r="K18" s="187" t="str">
        <f>IF('MPS(input)'!J18&gt;0,'MPS(input)'!J18,"")</f>
        <v/>
      </c>
      <c r="L18" s="188"/>
    </row>
    <row r="19" spans="1:12" ht="63" customHeight="1" x14ac:dyDescent="0.15">
      <c r="B19" s="170" t="s">
        <v>87</v>
      </c>
      <c r="C19" s="171"/>
      <c r="D19" s="172" t="s">
        <v>88</v>
      </c>
      <c r="E19" s="173"/>
      <c r="F19" s="89">
        <f>'MPS(input)'!E19</f>
        <v>5.59</v>
      </c>
      <c r="G19" s="93" t="s">
        <v>89</v>
      </c>
      <c r="H19" s="172" t="str">
        <f>'MPS(input)'!G19</f>
        <v>Selected from the default values set in the methodology</v>
      </c>
      <c r="I19" s="184"/>
      <c r="J19" s="173"/>
      <c r="K19" s="187" t="str">
        <f>IF('MPS(input)'!J19&gt;0,'MPS(input)'!J19,"")</f>
        <v/>
      </c>
      <c r="L19" s="188"/>
    </row>
    <row r="20" spans="1:12" ht="48" customHeight="1" x14ac:dyDescent="0.15">
      <c r="B20" s="170" t="s">
        <v>90</v>
      </c>
      <c r="C20" s="171"/>
      <c r="D20" s="172" t="s">
        <v>91</v>
      </c>
      <c r="E20" s="173"/>
      <c r="F20" s="89">
        <f>'MPS(input)'!E20</f>
        <v>7.81</v>
      </c>
      <c r="G20" s="93" t="s">
        <v>89</v>
      </c>
      <c r="H20" s="172" t="str">
        <f>'MPS(input)'!G20</f>
        <v>Specifications of project chiller i prepared for the quotation or factory acceptance test data by manufacturer</v>
      </c>
      <c r="I20" s="184"/>
      <c r="J20" s="173"/>
      <c r="K20" s="187" t="str">
        <f>IF('MPS(input)'!J20&gt;0,'MPS(input)'!J20,"")</f>
        <v/>
      </c>
      <c r="L20" s="188"/>
    </row>
    <row r="21" spans="1:12" ht="63" customHeight="1" x14ac:dyDescent="0.15">
      <c r="B21" s="170" t="s">
        <v>92</v>
      </c>
      <c r="C21" s="171"/>
      <c r="D21" s="172" t="s">
        <v>93</v>
      </c>
      <c r="E21" s="173"/>
      <c r="F21" s="89">
        <f>'MPS(input)'!E21</f>
        <v>6.13</v>
      </c>
      <c r="G21" s="93" t="s">
        <v>89</v>
      </c>
      <c r="H21" s="172" t="s">
        <v>94</v>
      </c>
      <c r="I21" s="184"/>
      <c r="J21" s="173"/>
      <c r="K21" s="187" t="str">
        <f>IF('MPS(input)'!J21&gt;0,'MPS(input)'!J21,"")</f>
        <v/>
      </c>
      <c r="L21" s="188"/>
    </row>
    <row r="22" spans="1:12" ht="27" customHeight="1" x14ac:dyDescent="0.15">
      <c r="B22" s="170" t="s">
        <v>95</v>
      </c>
      <c r="C22" s="171"/>
      <c r="D22" s="172" t="s">
        <v>96</v>
      </c>
      <c r="E22" s="173"/>
      <c r="F22" s="90">
        <f>'MPS(input)'!E22</f>
        <v>0</v>
      </c>
      <c r="G22" s="91" t="s">
        <v>97</v>
      </c>
      <c r="H22" s="172" t="str">
        <f>'MPS(input)'!G22</f>
        <v>Specification of generator for captive electricity</v>
      </c>
      <c r="I22" s="184"/>
      <c r="J22" s="173"/>
      <c r="K22" s="187" t="str">
        <f>IF('MPS(input)'!J22&gt;0,'MPS(input)'!J22,"")</f>
        <v/>
      </c>
      <c r="L22" s="188"/>
    </row>
    <row r="23" spans="1:12" ht="6.75" customHeight="1" x14ac:dyDescent="0.15"/>
    <row r="24" spans="1:12" ht="18.75" customHeight="1" x14ac:dyDescent="0.15">
      <c r="A24" s="36" t="s">
        <v>142</v>
      </c>
      <c r="B24" s="36"/>
    </row>
    <row r="25" spans="1:12" ht="17.25" thickBot="1" x14ac:dyDescent="0.2">
      <c r="B25" s="167" t="s">
        <v>134</v>
      </c>
      <c r="C25" s="167"/>
      <c r="D25" s="153" t="s">
        <v>108</v>
      </c>
      <c r="E25" s="153"/>
      <c r="F25" s="80" t="s">
        <v>52</v>
      </c>
    </row>
    <row r="26" spans="1:12" ht="19.5" thickBot="1" x14ac:dyDescent="0.2">
      <c r="B26" s="168"/>
      <c r="C26" s="169"/>
      <c r="D26" s="151" t="e">
        <f>ROUNDDOWN('MRS(calc_process)'!G6,0)</f>
        <v>#DIV/0!</v>
      </c>
      <c r="E26" s="152"/>
      <c r="F26" s="37" t="s">
        <v>100</v>
      </c>
    </row>
    <row r="27" spans="1:12" ht="20.100000000000001" customHeight="1" x14ac:dyDescent="0.15">
      <c r="B27" s="38"/>
      <c r="C27" s="38"/>
      <c r="F27" s="39"/>
      <c r="G27" s="39"/>
    </row>
    <row r="28" spans="1:12" ht="15" customHeight="1" x14ac:dyDescent="0.15">
      <c r="A28" s="34" t="s">
        <v>101</v>
      </c>
    </row>
    <row r="29" spans="1:12" ht="15" customHeight="1" x14ac:dyDescent="0.15">
      <c r="B29" s="16" t="s">
        <v>102</v>
      </c>
      <c r="C29" s="150" t="s">
        <v>103</v>
      </c>
      <c r="D29" s="150"/>
      <c r="E29" s="150"/>
      <c r="F29" s="150"/>
      <c r="G29" s="150"/>
      <c r="H29" s="150"/>
      <c r="I29" s="150"/>
      <c r="J29" s="40"/>
    </row>
    <row r="30" spans="1:12" ht="15" customHeight="1" x14ac:dyDescent="0.15">
      <c r="B30" s="16" t="s">
        <v>104</v>
      </c>
      <c r="C30" s="150" t="s">
        <v>105</v>
      </c>
      <c r="D30" s="150"/>
      <c r="E30" s="150"/>
      <c r="F30" s="150"/>
      <c r="G30" s="150"/>
      <c r="H30" s="150"/>
      <c r="I30" s="150"/>
      <c r="J30" s="40"/>
    </row>
    <row r="31" spans="1:12" ht="15" customHeight="1" x14ac:dyDescent="0.15">
      <c r="B31" s="16" t="s">
        <v>73</v>
      </c>
      <c r="C31" s="150" t="s">
        <v>106</v>
      </c>
      <c r="D31" s="150"/>
      <c r="E31" s="150"/>
      <c r="F31" s="150"/>
      <c r="G31" s="150"/>
      <c r="H31" s="150"/>
      <c r="I31" s="150"/>
      <c r="J31" s="40"/>
    </row>
  </sheetData>
  <sheetProtection password="C7C3" sheet="1" objects="1" scenarios="1" formatCells="0" formatRows="0"/>
  <mergeCells count="47">
    <mergeCell ref="K18:L18"/>
    <mergeCell ref="K19:L19"/>
    <mergeCell ref="K20:L20"/>
    <mergeCell ref="K21:L21"/>
    <mergeCell ref="K22:L22"/>
    <mergeCell ref="K13:L13"/>
    <mergeCell ref="K14:L14"/>
    <mergeCell ref="K15:L15"/>
    <mergeCell ref="K16:L16"/>
    <mergeCell ref="K17:L17"/>
    <mergeCell ref="H18:J18"/>
    <mergeCell ref="H19:J19"/>
    <mergeCell ref="H20:J20"/>
    <mergeCell ref="H21:J21"/>
    <mergeCell ref="H22:J22"/>
    <mergeCell ref="H13:J13"/>
    <mergeCell ref="H14:J14"/>
    <mergeCell ref="H15:J15"/>
    <mergeCell ref="H16:J16"/>
    <mergeCell ref="H17:J17"/>
    <mergeCell ref="B13:C13"/>
    <mergeCell ref="B14:C14"/>
    <mergeCell ref="D14:E14"/>
    <mergeCell ref="D13:E13"/>
    <mergeCell ref="B15:C15"/>
    <mergeCell ref="B16:C16"/>
    <mergeCell ref="D15:E15"/>
    <mergeCell ref="D16:E16"/>
    <mergeCell ref="B17:C17"/>
    <mergeCell ref="B18:C18"/>
    <mergeCell ref="D17:E17"/>
    <mergeCell ref="D18:E18"/>
    <mergeCell ref="B19:C19"/>
    <mergeCell ref="B20:C20"/>
    <mergeCell ref="D19:E19"/>
    <mergeCell ref="D20:E20"/>
    <mergeCell ref="B21:C21"/>
    <mergeCell ref="B22:C22"/>
    <mergeCell ref="D21:E21"/>
    <mergeCell ref="D22:E22"/>
    <mergeCell ref="D25:E25"/>
    <mergeCell ref="D26:E26"/>
    <mergeCell ref="C29:I29"/>
    <mergeCell ref="C30:I30"/>
    <mergeCell ref="C31:I31"/>
    <mergeCell ref="B25:C25"/>
    <mergeCell ref="B26:C26"/>
  </mergeCells>
  <phoneticPr fontId="16"/>
  <pageMargins left="0.70866141732283472" right="0.70866141732283472" top="0.74803149606299213" bottom="0.74803149606299213" header="0.31496062992125984" footer="0.31496062992125984"/>
  <pageSetup paperSize="9" scale="68" fitToHeight="2" orientation="landscape" r:id="rId1"/>
  <headerFooter>
    <oddFooter>&amp;C&amp;"Arial,標準"II-1</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90" zoomScaleNormal="100" zoomScaleSheetLayoutView="90" workbookViewId="0"/>
  </sheetViews>
  <sheetFormatPr defaultColWidth="9" defaultRowHeight="14.25" x14ac:dyDescent="0.15"/>
  <cols>
    <col min="1" max="4" width="3.625" style="73" customWidth="1"/>
    <col min="5" max="5" width="47.125" style="73" customWidth="1"/>
    <col min="6" max="7" width="12.625" style="73" customWidth="1"/>
    <col min="8" max="8" width="14.625" style="73" customWidth="1"/>
    <col min="9" max="9" width="12.75" style="76" customWidth="1"/>
    <col min="10" max="16384" width="9" style="73"/>
  </cols>
  <sheetData>
    <row r="1" spans="1:11" ht="18" customHeight="1" x14ac:dyDescent="0.15">
      <c r="I1" s="77" t="str">
        <f>'MPS(input)'!K1</f>
        <v>Monitoring Spreadsheet: JCM_ID_AM002_ver02.0</v>
      </c>
    </row>
    <row r="2" spans="1:11" ht="18" customHeight="1" x14ac:dyDescent="0.15">
      <c r="I2" s="77" t="str">
        <f>'MPS(input)'!K2</f>
        <v>Reference Number: ID005</v>
      </c>
    </row>
    <row r="3" spans="1:11" ht="27.75" customHeight="1" x14ac:dyDescent="0.15">
      <c r="A3" s="157" t="s">
        <v>121</v>
      </c>
      <c r="B3" s="157"/>
      <c r="C3" s="157"/>
      <c r="D3" s="157"/>
      <c r="E3" s="157"/>
      <c r="F3" s="157"/>
      <c r="G3" s="157"/>
      <c r="H3" s="157"/>
      <c r="I3" s="157"/>
    </row>
    <row r="4" spans="1:11" ht="11.25" customHeight="1" x14ac:dyDescent="0.15"/>
    <row r="5" spans="1:11" ht="18.75" customHeight="1" thickBot="1" x14ac:dyDescent="0.2">
      <c r="A5" s="101" t="s">
        <v>3</v>
      </c>
      <c r="B5" s="102"/>
      <c r="C5" s="102"/>
      <c r="D5" s="102"/>
      <c r="E5" s="103"/>
      <c r="F5" s="104" t="s">
        <v>4</v>
      </c>
      <c r="G5" s="105" t="s">
        <v>5</v>
      </c>
      <c r="H5" s="105" t="s">
        <v>0</v>
      </c>
      <c r="I5" s="106" t="s">
        <v>1</v>
      </c>
    </row>
    <row r="6" spans="1:11" ht="18.75" customHeight="1" thickBot="1" x14ac:dyDescent="0.2">
      <c r="A6" s="107"/>
      <c r="B6" s="46" t="s">
        <v>7</v>
      </c>
      <c r="C6" s="46"/>
      <c r="D6" s="47"/>
      <c r="E6" s="48"/>
      <c r="F6" s="12" t="s">
        <v>139</v>
      </c>
      <c r="G6" s="13" t="e">
        <f>G10-G20</f>
        <v>#DIV/0!</v>
      </c>
      <c r="H6" s="9" t="s">
        <v>14</v>
      </c>
      <c r="I6" s="108" t="s">
        <v>145</v>
      </c>
    </row>
    <row r="7" spans="1:11" ht="18.75" customHeight="1" x14ac:dyDescent="0.15">
      <c r="A7" s="109" t="s">
        <v>8</v>
      </c>
      <c r="B7" s="60"/>
      <c r="C7" s="61"/>
      <c r="D7" s="62"/>
      <c r="E7" s="63"/>
      <c r="F7" s="64"/>
      <c r="G7" s="65"/>
      <c r="H7" s="64"/>
      <c r="I7" s="110"/>
      <c r="J7" s="81"/>
      <c r="K7" s="81"/>
    </row>
    <row r="8" spans="1:11" ht="33" customHeight="1" x14ac:dyDescent="0.15">
      <c r="A8" s="111"/>
      <c r="B8" s="163" t="s">
        <v>88</v>
      </c>
      <c r="C8" s="164"/>
      <c r="D8" s="164"/>
      <c r="E8" s="165"/>
      <c r="F8" s="10" t="s">
        <v>137</v>
      </c>
      <c r="G8" s="130">
        <f>'MPS(input)'!E19</f>
        <v>5.59</v>
      </c>
      <c r="H8" s="131" t="s">
        <v>9</v>
      </c>
      <c r="I8" s="112" t="s">
        <v>122</v>
      </c>
    </row>
    <row r="9" spans="1:11" ht="18.75" customHeight="1" thickBot="1" x14ac:dyDescent="0.2">
      <c r="A9" s="109" t="s">
        <v>10</v>
      </c>
      <c r="B9" s="66"/>
      <c r="C9" s="72"/>
      <c r="D9" s="67"/>
      <c r="E9" s="67"/>
      <c r="F9" s="67"/>
      <c r="G9" s="68"/>
      <c r="H9" s="67"/>
      <c r="I9" s="113"/>
    </row>
    <row r="10" spans="1:11" ht="19.5" customHeight="1" thickBot="1" x14ac:dyDescent="0.2">
      <c r="A10" s="114"/>
      <c r="B10" s="49" t="s">
        <v>11</v>
      </c>
      <c r="C10" s="50"/>
      <c r="D10" s="51"/>
      <c r="E10" s="51"/>
      <c r="F10" s="11" t="s">
        <v>137</v>
      </c>
      <c r="G10" s="23" t="e">
        <f>(G16*G14*(G18/G17)*G12)+(G16*G15*(G18/G17)*G13)</f>
        <v>#DIV/0!</v>
      </c>
      <c r="H10" s="11" t="s">
        <v>14</v>
      </c>
      <c r="I10" s="115" t="s">
        <v>15</v>
      </c>
    </row>
    <row r="11" spans="1:11" ht="18.75" customHeight="1" x14ac:dyDescent="0.15">
      <c r="A11" s="114"/>
      <c r="B11" s="52"/>
      <c r="C11" s="56" t="s">
        <v>18</v>
      </c>
      <c r="D11" s="57"/>
      <c r="E11" s="30"/>
      <c r="F11" s="11" t="s">
        <v>137</v>
      </c>
      <c r="G11" s="16"/>
      <c r="H11" s="19"/>
      <c r="I11" s="112"/>
    </row>
    <row r="12" spans="1:11" ht="18.75" customHeight="1" x14ac:dyDescent="0.15">
      <c r="A12" s="114"/>
      <c r="B12" s="52"/>
      <c r="C12" s="160"/>
      <c r="D12" s="57" t="s">
        <v>21</v>
      </c>
      <c r="E12" s="37"/>
      <c r="F12" s="10" t="s">
        <v>22</v>
      </c>
      <c r="G12" s="127">
        <f>'MRS(input)'!F15</f>
        <v>0.84299999999999997</v>
      </c>
      <c r="H12" s="128" t="s">
        <v>23</v>
      </c>
      <c r="I12" s="112" t="s">
        <v>24</v>
      </c>
    </row>
    <row r="13" spans="1:11" ht="18.75" customHeight="1" x14ac:dyDescent="0.15">
      <c r="A13" s="114"/>
      <c r="B13" s="52"/>
      <c r="C13" s="160"/>
      <c r="D13" s="57" t="s">
        <v>25</v>
      </c>
      <c r="E13" s="37"/>
      <c r="F13" s="10" t="s">
        <v>22</v>
      </c>
      <c r="G13" s="129">
        <f>'MRS(input)'!F16</f>
        <v>0.8</v>
      </c>
      <c r="H13" s="128" t="s">
        <v>23</v>
      </c>
      <c r="I13" s="112" t="s">
        <v>24</v>
      </c>
    </row>
    <row r="14" spans="1:11" ht="39" customHeight="1" x14ac:dyDescent="0.15">
      <c r="A14" s="114"/>
      <c r="B14" s="52"/>
      <c r="C14" s="160"/>
      <c r="D14" s="158" t="s">
        <v>26</v>
      </c>
      <c r="E14" s="159"/>
      <c r="F14" s="20" t="s">
        <v>137</v>
      </c>
      <c r="G14" s="14" t="e">
        <f>'MRS(input)'!F$9/('MRS(input)'!F$9+'MRS(input)'!F$10*'MRS(input)'!F$22/1000)</f>
        <v>#DIV/0!</v>
      </c>
      <c r="H14" s="10" t="s">
        <v>9</v>
      </c>
      <c r="I14" s="112" t="s">
        <v>9</v>
      </c>
    </row>
    <row r="15" spans="1:11" ht="39" customHeight="1" x14ac:dyDescent="0.15">
      <c r="A15" s="114"/>
      <c r="B15" s="52"/>
      <c r="C15" s="160"/>
      <c r="D15" s="158" t="s">
        <v>28</v>
      </c>
      <c r="E15" s="159"/>
      <c r="F15" s="20" t="s">
        <v>137</v>
      </c>
      <c r="G15" s="14" t="e">
        <f>1-G14</f>
        <v>#DIV/0!</v>
      </c>
      <c r="H15" s="10" t="s">
        <v>9</v>
      </c>
      <c r="I15" s="112" t="s">
        <v>9</v>
      </c>
    </row>
    <row r="16" spans="1:11" ht="18.75" customHeight="1" x14ac:dyDescent="0.15">
      <c r="A16" s="114"/>
      <c r="B16" s="52"/>
      <c r="C16" s="160"/>
      <c r="D16" s="57" t="s">
        <v>29</v>
      </c>
      <c r="E16" s="37"/>
      <c r="F16" s="20" t="s">
        <v>22</v>
      </c>
      <c r="G16" s="89">
        <f>'MRS(input)'!F8</f>
        <v>0</v>
      </c>
      <c r="H16" s="28" t="s">
        <v>2</v>
      </c>
      <c r="I16" s="116" t="s">
        <v>16</v>
      </c>
    </row>
    <row r="17" spans="1:9" ht="39" customHeight="1" x14ac:dyDescent="0.15">
      <c r="A17" s="114"/>
      <c r="B17" s="49"/>
      <c r="C17" s="161"/>
      <c r="D17" s="158" t="s">
        <v>118</v>
      </c>
      <c r="E17" s="159"/>
      <c r="F17" s="10" t="s">
        <v>137</v>
      </c>
      <c r="G17" s="130">
        <f>'MRS(input)'!F19</f>
        <v>5.59</v>
      </c>
      <c r="H17" s="131" t="s">
        <v>9</v>
      </c>
      <c r="I17" s="112" t="s">
        <v>32</v>
      </c>
    </row>
    <row r="18" spans="1:9" ht="39" customHeight="1" x14ac:dyDescent="0.15">
      <c r="A18" s="107"/>
      <c r="B18" s="47"/>
      <c r="C18" s="162"/>
      <c r="D18" s="158" t="s">
        <v>116</v>
      </c>
      <c r="E18" s="159"/>
      <c r="F18" s="10" t="s">
        <v>137</v>
      </c>
      <c r="G18" s="134">
        <f>'MRS(input)'!F21</f>
        <v>6.13</v>
      </c>
      <c r="H18" s="135" t="s">
        <v>9</v>
      </c>
      <c r="I18" s="116" t="s">
        <v>123</v>
      </c>
    </row>
    <row r="19" spans="1:9" ht="18.75" customHeight="1" thickBot="1" x14ac:dyDescent="0.2">
      <c r="A19" s="109" t="s">
        <v>12</v>
      </c>
      <c r="B19" s="69"/>
      <c r="C19" s="69"/>
      <c r="D19" s="69"/>
      <c r="E19" s="70"/>
      <c r="F19" s="71"/>
      <c r="G19" s="68"/>
      <c r="H19" s="71"/>
      <c r="I19" s="117"/>
    </row>
    <row r="20" spans="1:9" ht="18.75" customHeight="1" thickBot="1" x14ac:dyDescent="0.2">
      <c r="A20" s="111"/>
      <c r="B20" s="53" t="s">
        <v>33</v>
      </c>
      <c r="C20" s="53"/>
      <c r="D20" s="53"/>
      <c r="E20" s="54"/>
      <c r="F20" s="24" t="s">
        <v>137</v>
      </c>
      <c r="G20" s="21" t="e">
        <f>(G26*G22*G24)+(G26*G23*G25)</f>
        <v>#DIV/0!</v>
      </c>
      <c r="H20" s="22" t="s">
        <v>34</v>
      </c>
      <c r="I20" s="112" t="s">
        <v>35</v>
      </c>
    </row>
    <row r="21" spans="1:9" ht="18.75" customHeight="1" x14ac:dyDescent="0.15">
      <c r="A21" s="111"/>
      <c r="B21" s="55"/>
      <c r="C21" s="58" t="s">
        <v>36</v>
      </c>
      <c r="D21" s="57"/>
      <c r="E21" s="37"/>
      <c r="F21" s="19" t="s">
        <v>137</v>
      </c>
      <c r="G21" s="25"/>
      <c r="H21" s="22"/>
      <c r="I21" s="112"/>
    </row>
    <row r="22" spans="1:9" ht="18.75" customHeight="1" x14ac:dyDescent="0.15">
      <c r="A22" s="111"/>
      <c r="B22" s="55"/>
      <c r="C22" s="59"/>
      <c r="D22" s="57" t="s">
        <v>21</v>
      </c>
      <c r="E22" s="37"/>
      <c r="F22" s="10" t="s">
        <v>22</v>
      </c>
      <c r="G22" s="127">
        <f>'MRS(input)'!F15</f>
        <v>0.84299999999999997</v>
      </c>
      <c r="H22" s="128" t="s">
        <v>23</v>
      </c>
      <c r="I22" s="112" t="s">
        <v>24</v>
      </c>
    </row>
    <row r="23" spans="1:9" ht="18.75" customHeight="1" x14ac:dyDescent="0.15">
      <c r="A23" s="111"/>
      <c r="B23" s="55"/>
      <c r="C23" s="59"/>
      <c r="D23" s="57" t="s">
        <v>25</v>
      </c>
      <c r="E23" s="37"/>
      <c r="F23" s="10" t="s">
        <v>22</v>
      </c>
      <c r="G23" s="129">
        <f>'MRS(input)'!$F$16</f>
        <v>0.8</v>
      </c>
      <c r="H23" s="128" t="s">
        <v>23</v>
      </c>
      <c r="I23" s="112" t="s">
        <v>24</v>
      </c>
    </row>
    <row r="24" spans="1:9" ht="39" customHeight="1" x14ac:dyDescent="0.15">
      <c r="A24" s="111"/>
      <c r="B24" s="55"/>
      <c r="C24" s="59"/>
      <c r="D24" s="158" t="s">
        <v>26</v>
      </c>
      <c r="E24" s="159"/>
      <c r="F24" s="20" t="s">
        <v>137</v>
      </c>
      <c r="G24" s="14" t="e">
        <f>'MRS(input)'!F$9/('MRS(input)'!F$9+'MRS(input)'!F$10*'MRS(input)'!F$22/1000)</f>
        <v>#DIV/0!</v>
      </c>
      <c r="H24" s="10" t="s">
        <v>9</v>
      </c>
      <c r="I24" s="112" t="s">
        <v>9</v>
      </c>
    </row>
    <row r="25" spans="1:9" ht="39" customHeight="1" x14ac:dyDescent="0.15">
      <c r="A25" s="111"/>
      <c r="B25" s="55"/>
      <c r="C25" s="59"/>
      <c r="D25" s="158" t="s">
        <v>28</v>
      </c>
      <c r="E25" s="159"/>
      <c r="F25" s="20" t="s">
        <v>137</v>
      </c>
      <c r="G25" s="14" t="e">
        <f>1-G24</f>
        <v>#DIV/0!</v>
      </c>
      <c r="H25" s="10" t="s">
        <v>9</v>
      </c>
      <c r="I25" s="112" t="s">
        <v>9</v>
      </c>
    </row>
    <row r="26" spans="1:9" ht="18.75" customHeight="1" x14ac:dyDescent="0.15">
      <c r="A26" s="94"/>
      <c r="B26" s="95"/>
      <c r="C26" s="96"/>
      <c r="D26" s="97" t="s">
        <v>29</v>
      </c>
      <c r="E26" s="98"/>
      <c r="F26" s="99" t="s">
        <v>22</v>
      </c>
      <c r="G26" s="132">
        <f>'MRS(input)'!F8</f>
        <v>0</v>
      </c>
      <c r="H26" s="133" t="s">
        <v>2</v>
      </c>
      <c r="I26" s="100" t="s">
        <v>16</v>
      </c>
    </row>
    <row r="27" spans="1:9" x14ac:dyDescent="0.15">
      <c r="A27" s="74"/>
      <c r="B27" s="74"/>
      <c r="C27" s="74"/>
      <c r="D27" s="74"/>
      <c r="E27" s="74"/>
      <c r="F27" s="7"/>
      <c r="G27" s="6"/>
      <c r="H27" s="6"/>
      <c r="I27" s="3"/>
    </row>
    <row r="28" spans="1:9" ht="21.75" customHeight="1" x14ac:dyDescent="0.15">
      <c r="E28" s="74" t="s">
        <v>13</v>
      </c>
      <c r="F28" s="75"/>
    </row>
    <row r="29" spans="1:9" ht="21.75" customHeight="1" x14ac:dyDescent="0.15">
      <c r="E29" s="118" t="s">
        <v>119</v>
      </c>
      <c r="F29" s="119">
        <v>4.92</v>
      </c>
      <c r="G29" s="120" t="s">
        <v>9</v>
      </c>
    </row>
    <row r="30" spans="1:9" ht="21.75" customHeight="1" x14ac:dyDescent="0.15">
      <c r="E30" s="189" t="s">
        <v>163</v>
      </c>
      <c r="F30" s="121">
        <v>5.33</v>
      </c>
      <c r="G30" s="120" t="s">
        <v>9</v>
      </c>
      <c r="H30" s="74"/>
    </row>
    <row r="31" spans="1:9" ht="21.75" customHeight="1" x14ac:dyDescent="0.15">
      <c r="E31" s="189" t="s">
        <v>164</v>
      </c>
      <c r="F31" s="119">
        <v>5.59</v>
      </c>
      <c r="G31" s="120" t="s">
        <v>9</v>
      </c>
      <c r="H31" s="74"/>
    </row>
    <row r="32" spans="1:9" ht="21.75" customHeight="1" x14ac:dyDescent="0.15">
      <c r="E32" s="189" t="s">
        <v>165</v>
      </c>
      <c r="F32" s="119">
        <v>5.85</v>
      </c>
      <c r="G32" s="120" t="s">
        <v>9</v>
      </c>
      <c r="H32" s="74"/>
    </row>
    <row r="33" spans="5:8" s="76" customFormat="1" ht="21.75" customHeight="1" x14ac:dyDescent="0.15">
      <c r="E33" s="189" t="s">
        <v>166</v>
      </c>
      <c r="F33" s="119">
        <v>5.94</v>
      </c>
      <c r="G33" s="120" t="s">
        <v>9</v>
      </c>
      <c r="H33" s="74"/>
    </row>
    <row r="34" spans="5:8" s="76" customFormat="1" ht="21.75" customHeight="1" x14ac:dyDescent="0.15">
      <c r="E34" s="74"/>
      <c r="F34" s="18"/>
      <c r="G34" s="3"/>
      <c r="H34" s="74"/>
    </row>
    <row r="35" spans="5:8" s="76" customFormat="1" ht="21.75" customHeight="1" x14ac:dyDescent="0.15">
      <c r="E35" s="118" t="s">
        <v>19</v>
      </c>
      <c r="F35" s="121">
        <v>1.5</v>
      </c>
      <c r="G35" s="122" t="s">
        <v>17</v>
      </c>
      <c r="H35" s="74"/>
    </row>
    <row r="36" spans="5:8" s="76" customFormat="1" ht="21.75" customHeight="1" x14ac:dyDescent="0.15">
      <c r="E36" s="118" t="s">
        <v>20</v>
      </c>
      <c r="F36" s="121">
        <v>1.5</v>
      </c>
      <c r="G36" s="122" t="s">
        <v>17</v>
      </c>
      <c r="H36" s="74"/>
    </row>
    <row r="37" spans="5:8" s="76" customFormat="1" x14ac:dyDescent="0.15">
      <c r="E37" s="74"/>
      <c r="F37" s="74"/>
      <c r="G37" s="74"/>
      <c r="H37" s="74"/>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2015-12-18T12:56:00Z</cp:lastPrinted>
  <dcterms:created xsi:type="dcterms:W3CDTF">2012-01-13T02:28:29Z</dcterms:created>
  <dcterms:modified xsi:type="dcterms:W3CDTF">2017-08-02T11:10:33Z</dcterms:modified>
</cp:coreProperties>
</file>