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azabu\project\2015\P150263701_平成28年度二国間クレジット制度の効率的な運用のための検討・実施事業委託業務\02_作業\02_各種申請\03_Project\08_ID\ID010\2_public comments\"/>
    </mc:Choice>
  </mc:AlternateContent>
  <bookViews>
    <workbookView xWindow="0" yWindow="60" windowWidth="12990" windowHeight="8805" tabRatio="893"/>
  </bookViews>
  <sheets>
    <sheet name="MPS(input)" sheetId="30" r:id="rId1"/>
    <sheet name="MPS(input_separate)" sheetId="32" r:id="rId2"/>
    <sheet name="MPS(calc_process)" sheetId="31" r:id="rId3"/>
    <sheet name="MSS" sheetId="33" r:id="rId4"/>
    <sheet name="MRS(input)" sheetId="34" r:id="rId5"/>
    <sheet name="MRS(input_separate)" sheetId="35" r:id="rId6"/>
    <sheet name="MRS(calc_process)" sheetId="36" r:id="rId7"/>
  </sheets>
  <externalReferences>
    <externalReference r:id="rId8"/>
  </externalReferences>
  <definedNames>
    <definedName name="_xlnm.Print_Area" localSheetId="2">'MPS(calc_process)'!$A$1:$I$27</definedName>
    <definedName name="_xlnm.Print_Area" localSheetId="0">'MPS(input)'!$A$1:$K$29</definedName>
    <definedName name="_xlnm.Print_Area" localSheetId="6">'MRS(calc_process)'!$A$1:$I$27</definedName>
    <definedName name="_xlnm.Print_Area" localSheetId="4">'MRS(input)'!$A$1:$K$29</definedName>
    <definedName name="RdcRFL">'[1]MPS(calc_process)'!$F$22:$F$24</definedName>
  </definedNames>
  <calcPr calcId="152511"/>
</workbook>
</file>

<file path=xl/calcChain.xml><?xml version="1.0" encoding="utf-8"?>
<calcChain xmlns="http://schemas.openxmlformats.org/spreadsheetml/2006/main">
  <c r="G18" i="34" l="1"/>
  <c r="J16" i="34"/>
  <c r="G16" i="34"/>
  <c r="E18" i="30"/>
  <c r="J11" i="32" s="1"/>
  <c r="J22" i="32" l="1"/>
  <c r="J9" i="32"/>
  <c r="J13" i="32"/>
  <c r="J17" i="32"/>
  <c r="J21" i="32"/>
  <c r="J5" i="32"/>
  <c r="J7" i="32"/>
  <c r="J12" i="32"/>
  <c r="J18" i="32"/>
  <c r="J23" i="32"/>
  <c r="E18" i="34"/>
  <c r="J8" i="32"/>
  <c r="J14" i="32"/>
  <c r="J19" i="32"/>
  <c r="J24" i="32"/>
  <c r="J15" i="32"/>
  <c r="J20" i="32"/>
  <c r="J10" i="32"/>
  <c r="J16" i="32"/>
  <c r="J6" i="32"/>
  <c r="I2" i="36"/>
  <c r="I1" i="36"/>
  <c r="J20" i="34"/>
  <c r="J19" i="34"/>
  <c r="J17" i="34"/>
  <c r="J15" i="34"/>
  <c r="J14" i="34"/>
  <c r="G20" i="34"/>
  <c r="G19" i="34"/>
  <c r="G17" i="34"/>
  <c r="G15" i="34"/>
  <c r="G14" i="34"/>
  <c r="E20" i="34"/>
  <c r="E17" i="34"/>
  <c r="E14" i="34"/>
  <c r="K2" i="34"/>
  <c r="K1" i="34"/>
  <c r="K6" i="35" l="1"/>
  <c r="K10" i="35"/>
  <c r="K14" i="35"/>
  <c r="K18" i="35"/>
  <c r="K22" i="35"/>
  <c r="K11" i="35"/>
  <c r="K16" i="35"/>
  <c r="K21" i="35"/>
  <c r="K7" i="35"/>
  <c r="K12" i="35"/>
  <c r="K17" i="35"/>
  <c r="K23" i="35"/>
  <c r="K13" i="35"/>
  <c r="K24" i="35"/>
  <c r="K15" i="35"/>
  <c r="K5" i="35"/>
  <c r="K8" i="35"/>
  <c r="K19" i="35"/>
  <c r="K9" i="35"/>
  <c r="K20" i="35"/>
  <c r="F16" i="36"/>
  <c r="F24" i="35" s="1"/>
  <c r="H25" i="35"/>
  <c r="J24" i="35"/>
  <c r="I24" i="35"/>
  <c r="P24" i="35" s="1"/>
  <c r="G24" i="35"/>
  <c r="J23" i="35"/>
  <c r="I23" i="35"/>
  <c r="P23" i="35" s="1"/>
  <c r="G23" i="35"/>
  <c r="J22" i="35"/>
  <c r="I22" i="35"/>
  <c r="P22" i="35" s="1"/>
  <c r="G22" i="35"/>
  <c r="J21" i="35"/>
  <c r="I21" i="35"/>
  <c r="P21" i="35" s="1"/>
  <c r="G21" i="35"/>
  <c r="J20" i="35"/>
  <c r="I20" i="35"/>
  <c r="P20" i="35" s="1"/>
  <c r="G20" i="35"/>
  <c r="J19" i="35"/>
  <c r="I19" i="35"/>
  <c r="P19" i="35" s="1"/>
  <c r="G19" i="35"/>
  <c r="J18" i="35"/>
  <c r="I18" i="35"/>
  <c r="P18" i="35" s="1"/>
  <c r="G18" i="35"/>
  <c r="J17" i="35"/>
  <c r="I17" i="35"/>
  <c r="P17" i="35" s="1"/>
  <c r="G17" i="35"/>
  <c r="J16" i="35"/>
  <c r="I16" i="35"/>
  <c r="P16" i="35" s="1"/>
  <c r="G16" i="35"/>
  <c r="J15" i="35"/>
  <c r="I15" i="35"/>
  <c r="P15" i="35" s="1"/>
  <c r="G15" i="35"/>
  <c r="J14" i="35"/>
  <c r="I14" i="35"/>
  <c r="P14" i="35" s="1"/>
  <c r="G14" i="35"/>
  <c r="J13" i="35"/>
  <c r="I13" i="35"/>
  <c r="P13" i="35" s="1"/>
  <c r="G13" i="35"/>
  <c r="J12" i="35"/>
  <c r="I12" i="35"/>
  <c r="P12" i="35" s="1"/>
  <c r="G12" i="35"/>
  <c r="J11" i="35"/>
  <c r="I11" i="35"/>
  <c r="P11" i="35" s="1"/>
  <c r="G11" i="35"/>
  <c r="J10" i="35"/>
  <c r="I10" i="35"/>
  <c r="P10" i="35" s="1"/>
  <c r="G10" i="35"/>
  <c r="J9" i="35"/>
  <c r="I9" i="35"/>
  <c r="P9" i="35" s="1"/>
  <c r="G9" i="35"/>
  <c r="J8" i="35"/>
  <c r="I8" i="35"/>
  <c r="P8" i="35" s="1"/>
  <c r="G8" i="35"/>
  <c r="J7" i="35"/>
  <c r="I7" i="35"/>
  <c r="P7" i="35" s="1"/>
  <c r="G7" i="35"/>
  <c r="J6" i="35"/>
  <c r="I6" i="35"/>
  <c r="P6" i="35" s="1"/>
  <c r="G6" i="35"/>
  <c r="J5" i="35"/>
  <c r="I5" i="35"/>
  <c r="P5" i="35" s="1"/>
  <c r="G5" i="35"/>
  <c r="C2" i="33"/>
  <c r="C1" i="33"/>
  <c r="M24" i="35" l="1"/>
  <c r="L24" i="35"/>
  <c r="O24" i="35"/>
  <c r="P25" i="35"/>
  <c r="G12" i="36" s="1"/>
  <c r="F5" i="35"/>
  <c r="F7" i="35"/>
  <c r="F9" i="35"/>
  <c r="F13" i="35"/>
  <c r="F11" i="35"/>
  <c r="F15" i="35"/>
  <c r="F17" i="35"/>
  <c r="F19" i="35"/>
  <c r="F21" i="35"/>
  <c r="F23" i="35"/>
  <c r="F6" i="35"/>
  <c r="F8" i="35"/>
  <c r="F10" i="35"/>
  <c r="F12" i="35"/>
  <c r="F14" i="35"/>
  <c r="F16" i="35"/>
  <c r="F18" i="35"/>
  <c r="F20" i="35"/>
  <c r="F22" i="35"/>
  <c r="M18" i="35" l="1"/>
  <c r="L18" i="35"/>
  <c r="M10" i="35"/>
  <c r="L10" i="35"/>
  <c r="L21" i="35"/>
  <c r="M21" i="35"/>
  <c r="L11" i="35"/>
  <c r="M11" i="35"/>
  <c r="L5" i="35"/>
  <c r="M5" i="35"/>
  <c r="L16" i="35"/>
  <c r="M16" i="35"/>
  <c r="M8" i="35"/>
  <c r="L8" i="35"/>
  <c r="M19" i="35"/>
  <c r="L19" i="35"/>
  <c r="M13" i="35"/>
  <c r="L13" i="35"/>
  <c r="M22" i="35"/>
  <c r="L22" i="35"/>
  <c r="M14" i="35"/>
  <c r="L14" i="35"/>
  <c r="M6" i="35"/>
  <c r="L6" i="35"/>
  <c r="L17" i="35"/>
  <c r="M17" i="35"/>
  <c r="L9" i="35"/>
  <c r="M9" i="35"/>
  <c r="L20" i="35"/>
  <c r="M20" i="35"/>
  <c r="L12" i="35"/>
  <c r="M12" i="35"/>
  <c r="L23" i="35"/>
  <c r="M23" i="35"/>
  <c r="L15" i="35"/>
  <c r="M15" i="35"/>
  <c r="L7" i="35"/>
  <c r="M7" i="35"/>
  <c r="N24" i="35"/>
  <c r="Q24" i="35" s="1"/>
  <c r="O14" i="35"/>
  <c r="O17" i="35"/>
  <c r="O16" i="35"/>
  <c r="O8" i="35"/>
  <c r="O19" i="35"/>
  <c r="O13" i="35"/>
  <c r="O20" i="35"/>
  <c r="O12" i="35"/>
  <c r="O23" i="35"/>
  <c r="O15" i="35"/>
  <c r="O7" i="35"/>
  <c r="O22" i="35"/>
  <c r="O6" i="35"/>
  <c r="O9" i="35"/>
  <c r="O18" i="35"/>
  <c r="O10" i="35"/>
  <c r="O21" i="35"/>
  <c r="O11" i="35"/>
  <c r="O5" i="35"/>
  <c r="N6" i="35" l="1"/>
  <c r="N22" i="35"/>
  <c r="N19" i="35"/>
  <c r="Q19" i="35" s="1"/>
  <c r="N10" i="35"/>
  <c r="N7" i="35"/>
  <c r="N23" i="35"/>
  <c r="Q23" i="35" s="1"/>
  <c r="N20" i="35"/>
  <c r="Q20" i="35" s="1"/>
  <c r="N17" i="35"/>
  <c r="Q17" i="35" s="1"/>
  <c r="N5" i="35"/>
  <c r="Q5" i="35" s="1"/>
  <c r="N21" i="35"/>
  <c r="Q21" i="35" s="1"/>
  <c r="Q22" i="35"/>
  <c r="Q10" i="35"/>
  <c r="Q7" i="35"/>
  <c r="N15" i="35"/>
  <c r="Q15" i="35" s="1"/>
  <c r="N12" i="35"/>
  <c r="Q12" i="35" s="1"/>
  <c r="N9" i="35"/>
  <c r="Q9" i="35" s="1"/>
  <c r="N16" i="35"/>
  <c r="Q16" i="35" s="1"/>
  <c r="N11" i="35"/>
  <c r="Q11" i="35" s="1"/>
  <c r="N14" i="35"/>
  <c r="Q14" i="35" s="1"/>
  <c r="N13" i="35"/>
  <c r="Q13" i="35" s="1"/>
  <c r="N8" i="35"/>
  <c r="Q8" i="35" s="1"/>
  <c r="N18" i="35"/>
  <c r="Q18" i="35" s="1"/>
  <c r="Q6" i="35"/>
  <c r="O25" i="35"/>
  <c r="G13" i="36" s="1"/>
  <c r="G11" i="36" s="1"/>
  <c r="N25" i="35" l="1"/>
  <c r="G9" i="36" s="1"/>
  <c r="G8" i="36" s="1"/>
  <c r="G6" i="36" s="1"/>
  <c r="D24" i="34" s="1"/>
  <c r="Q25" i="35"/>
  <c r="I1" i="31"/>
  <c r="I6" i="32" l="1"/>
  <c r="I7" i="32"/>
  <c r="I8" i="32"/>
  <c r="I9" i="32"/>
  <c r="I10" i="32"/>
  <c r="I11" i="32"/>
  <c r="I12" i="32"/>
  <c r="I13" i="32"/>
  <c r="I14" i="32"/>
  <c r="I15" i="32"/>
  <c r="I16" i="32"/>
  <c r="I17" i="32"/>
  <c r="I18" i="32"/>
  <c r="I19" i="32"/>
  <c r="I20" i="32"/>
  <c r="I21" i="32"/>
  <c r="I22" i="32"/>
  <c r="I23" i="32"/>
  <c r="I24" i="32"/>
  <c r="I5" i="32"/>
  <c r="F16" i="31"/>
  <c r="E24" i="32" s="1"/>
  <c r="L24" i="32" s="1"/>
  <c r="K24" i="32" l="1"/>
  <c r="E9" i="32"/>
  <c r="L9" i="32" s="1"/>
  <c r="E17" i="32"/>
  <c r="L17" i="32" s="1"/>
  <c r="E5" i="32"/>
  <c r="E12" i="32"/>
  <c r="L12" i="32" s="1"/>
  <c r="E20" i="32"/>
  <c r="L20" i="32" s="1"/>
  <c r="E16" i="32"/>
  <c r="L16" i="32" s="1"/>
  <c r="E10" i="32"/>
  <c r="L10" i="32" s="1"/>
  <c r="E6" i="32"/>
  <c r="L6" i="32" s="1"/>
  <c r="E14" i="32"/>
  <c r="L14" i="32" s="1"/>
  <c r="E21" i="32"/>
  <c r="L21" i="32" s="1"/>
  <c r="E22" i="32"/>
  <c r="L22" i="32" s="1"/>
  <c r="E8" i="32"/>
  <c r="L8" i="32" s="1"/>
  <c r="E13" i="32"/>
  <c r="L13" i="32" s="1"/>
  <c r="E18" i="32"/>
  <c r="L18" i="32" s="1"/>
  <c r="E7" i="32"/>
  <c r="L7" i="32" s="1"/>
  <c r="E11" i="32"/>
  <c r="L11" i="32" s="1"/>
  <c r="E15" i="32"/>
  <c r="L15" i="32" s="1"/>
  <c r="E19" i="32"/>
  <c r="L19" i="32" s="1"/>
  <c r="E23" i="32"/>
  <c r="L23" i="32" s="1"/>
  <c r="F6" i="32"/>
  <c r="F7" i="32"/>
  <c r="F8" i="32"/>
  <c r="F9" i="32"/>
  <c r="F10" i="32"/>
  <c r="F11" i="32"/>
  <c r="F12" i="32"/>
  <c r="F13" i="32"/>
  <c r="F14" i="32"/>
  <c r="F15" i="32"/>
  <c r="N15" i="32" s="1"/>
  <c r="F16" i="32"/>
  <c r="F17" i="32"/>
  <c r="N17" i="32" s="1"/>
  <c r="F18" i="32"/>
  <c r="F19" i="32"/>
  <c r="F20" i="32"/>
  <c r="F21" i="32"/>
  <c r="F22" i="32"/>
  <c r="F23" i="32"/>
  <c r="F24" i="32"/>
  <c r="F5" i="32"/>
  <c r="K5" i="32" l="1"/>
  <c r="L5" i="32"/>
  <c r="M24" i="32"/>
  <c r="K23" i="32"/>
  <c r="M23" i="32" s="1"/>
  <c r="K7" i="32"/>
  <c r="M7" i="32" s="1"/>
  <c r="K22" i="32"/>
  <c r="M22" i="32" s="1"/>
  <c r="K10" i="32"/>
  <c r="M10" i="32" s="1"/>
  <c r="K19" i="32"/>
  <c r="M19" i="32" s="1"/>
  <c r="K18" i="32"/>
  <c r="M18" i="32" s="1"/>
  <c r="K21" i="32"/>
  <c r="M21" i="32" s="1"/>
  <c r="K16" i="32"/>
  <c r="M16" i="32" s="1"/>
  <c r="K17" i="32"/>
  <c r="M17" i="32" s="1"/>
  <c r="K15" i="32"/>
  <c r="M15" i="32" s="1"/>
  <c r="K13" i="32"/>
  <c r="M13" i="32" s="1"/>
  <c r="K14" i="32"/>
  <c r="M14" i="32" s="1"/>
  <c r="K20" i="32"/>
  <c r="M20" i="32" s="1"/>
  <c r="K9" i="32"/>
  <c r="M9" i="32" s="1"/>
  <c r="K11" i="32"/>
  <c r="M11" i="32" s="1"/>
  <c r="K8" i="32"/>
  <c r="M8" i="32" s="1"/>
  <c r="K6" i="32"/>
  <c r="M6" i="32" s="1"/>
  <c r="K12" i="32"/>
  <c r="M12" i="32" s="1"/>
  <c r="N22" i="32"/>
  <c r="N18" i="32"/>
  <c r="N7" i="32"/>
  <c r="N12" i="32"/>
  <c r="N21" i="32"/>
  <c r="N5" i="32"/>
  <c r="M5" i="32" l="1"/>
  <c r="N16" i="32"/>
  <c r="N9" i="32"/>
  <c r="N6" i="32"/>
  <c r="N24" i="32"/>
  <c r="N23" i="32"/>
  <c r="N13" i="32"/>
  <c r="N10" i="32"/>
  <c r="N11" i="32"/>
  <c r="N8" i="32"/>
  <c r="N14" i="32"/>
  <c r="N20" i="32"/>
  <c r="N19" i="32"/>
  <c r="I2" i="31"/>
  <c r="N25" i="32" l="1"/>
  <c r="O6" i="32"/>
  <c r="P6" i="32" s="1"/>
  <c r="O7" i="32"/>
  <c r="P7" i="32" s="1"/>
  <c r="O8" i="32"/>
  <c r="P8" i="32" s="1"/>
  <c r="O9" i="32"/>
  <c r="P9" i="32" s="1"/>
  <c r="O10" i="32"/>
  <c r="P10" i="32" s="1"/>
  <c r="O11" i="32"/>
  <c r="P11" i="32" s="1"/>
  <c r="O12" i="32"/>
  <c r="P12" i="32" s="1"/>
  <c r="O13" i="32"/>
  <c r="P13" i="32" s="1"/>
  <c r="O14" i="32"/>
  <c r="P14" i="32" s="1"/>
  <c r="O15" i="32"/>
  <c r="P15" i="32" s="1"/>
  <c r="H16" i="32"/>
  <c r="O16" i="32" s="1"/>
  <c r="P16" i="32" s="1"/>
  <c r="H17" i="32"/>
  <c r="O17" i="32" s="1"/>
  <c r="P17" i="32" s="1"/>
  <c r="H18" i="32"/>
  <c r="O18" i="32" s="1"/>
  <c r="P18" i="32" s="1"/>
  <c r="H19" i="32"/>
  <c r="O19" i="32" s="1"/>
  <c r="P19" i="32" s="1"/>
  <c r="H20" i="32"/>
  <c r="O20" i="32" s="1"/>
  <c r="P20" i="32" s="1"/>
  <c r="H21" i="32"/>
  <c r="O21" i="32" s="1"/>
  <c r="P21" i="32" s="1"/>
  <c r="H22" i="32"/>
  <c r="O22" i="32" s="1"/>
  <c r="P22" i="32" s="1"/>
  <c r="H23" i="32"/>
  <c r="O23" i="32" s="1"/>
  <c r="P23" i="32" s="1"/>
  <c r="H24" i="32"/>
  <c r="O24" i="32" s="1"/>
  <c r="P24" i="32" s="1"/>
  <c r="O5" i="32"/>
  <c r="P5" i="32" s="1"/>
  <c r="G25" i="32"/>
  <c r="O25" i="32" l="1"/>
  <c r="G12" i="31" s="1"/>
  <c r="M25" i="32" l="1"/>
  <c r="G9" i="31" s="1"/>
  <c r="G8" i="31" s="1"/>
  <c r="G13" i="31"/>
  <c r="G11" i="31" s="1"/>
  <c r="P25" i="32"/>
  <c r="G6" i="31" l="1"/>
  <c r="B24" i="30" s="1"/>
</calcChain>
</file>

<file path=xl/sharedStrings.xml><?xml version="1.0" encoding="utf-8"?>
<sst xmlns="http://schemas.openxmlformats.org/spreadsheetml/2006/main" count="433" uniqueCount="187">
  <si>
    <t>Parameter</t>
  </si>
  <si>
    <t>day/p</t>
  </si>
  <si>
    <t>W</t>
  </si>
  <si>
    <t>Monitoring Plan Sheet (Input Sheet) [Attachment to Project Design Document]</t>
  </si>
  <si>
    <t>Sectoral scope: 03</t>
  </si>
  <si>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</si>
  <si>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</si>
  <si>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</si>
  <si>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</si>
  <si>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</si>
  <si>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</si>
  <si>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</si>
  <si>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</si>
  <si>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</si>
  <si>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</si>
  <si>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</si>
  <si>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</si>
  <si>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</si>
  <si>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</si>
  <si>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</si>
  <si>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</si>
  <si>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</si>
  <si>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</si>
  <si>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</si>
  <si>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</si>
  <si>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(1)</t>
    <phoneticPr fontId="2"/>
  </si>
  <si>
    <t>-</t>
    <phoneticPr fontId="2"/>
  </si>
  <si>
    <t>Option C</t>
    <phoneticPr fontId="2"/>
  </si>
  <si>
    <t>On-site measurements.</t>
    <phoneticPr fontId="2"/>
  </si>
  <si>
    <t>On-site measurement by a flow meter. Calibrated according to JIS B 8572-4, OIML R 117-1, or by manufacturer's specification</t>
    <phoneticPr fontId="2"/>
  </si>
  <si>
    <t>Monthly</t>
    <phoneticPr fontId="2"/>
  </si>
  <si>
    <t>Input on "PMS
(input_separate)"</t>
    <phoneticPr fontId="2"/>
  </si>
  <si>
    <t>(2)</t>
    <phoneticPr fontId="2"/>
  </si>
  <si>
    <t>days</t>
    <phoneticPr fontId="2"/>
  </si>
  <si>
    <t>Operation record</t>
    <phoneticPr fontId="2"/>
  </si>
  <si>
    <t>Once at the end of this monitoring period</t>
    <phoneticPr fontId="2"/>
  </si>
  <si>
    <t>Automatically calculated on "PMS(input_separate)"</t>
    <phoneticPr fontId="2"/>
  </si>
  <si>
    <t>Air ratio for the project burner</t>
    <phoneticPr fontId="2"/>
  </si>
  <si>
    <t>The recommended operational value in the manual of the project burner.</t>
    <phoneticPr fontId="2"/>
  </si>
  <si>
    <t>W</t>
    <phoneticPr fontId="2"/>
  </si>
  <si>
    <t>Specification or nameplate of auxiliary equipments of the project furnace.</t>
    <phoneticPr fontId="2"/>
  </si>
  <si>
    <t>Input on "PMS(input_separate)"</t>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</si>
  <si>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</si>
  <si>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</si>
  <si>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</si>
  <si>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</si>
  <si>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</si>
  <si>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</si>
  <si>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r>
      <t xml:space="preserve">Table 1: Parameters to be monitored </t>
    </r>
    <r>
      <rPr>
        <b/>
        <i/>
        <sz val="11"/>
        <color indexed="8"/>
        <rFont val="Arial"/>
        <family val="2"/>
      </rPr>
      <t>ex post</t>
    </r>
    <phoneticPr fontId="2"/>
  </si>
  <si>
    <r>
      <t>FC</t>
    </r>
    <r>
      <rPr>
        <vertAlign val="subscript"/>
        <sz val="11"/>
        <rFont val="Arial"/>
        <family val="2"/>
      </rPr>
      <t>PJ,NG,i,p</t>
    </r>
    <phoneticPr fontId="2"/>
  </si>
  <si>
    <r>
      <t xml:space="preserve">Consumption of natural gas by the project furnace </t>
    </r>
    <r>
      <rPr>
        <i/>
        <sz val="11"/>
        <rFont val="Arial"/>
        <family val="2"/>
      </rPr>
      <t>i</t>
    </r>
    <r>
      <rPr>
        <sz val="11"/>
        <rFont val="Arial"/>
        <family val="2"/>
      </rPr>
      <t xml:space="preserve"> during the period </t>
    </r>
    <r>
      <rPr>
        <i/>
        <sz val="11"/>
        <rFont val="Arial"/>
        <family val="2"/>
      </rPr>
      <t>p</t>
    </r>
    <phoneticPr fontId="2"/>
  </si>
  <si>
    <r>
      <t>Nm</t>
    </r>
    <r>
      <rPr>
        <vertAlign val="superscript"/>
        <sz val="11"/>
        <color indexed="8"/>
        <rFont val="Arial"/>
        <family val="2"/>
      </rPr>
      <t>3</t>
    </r>
    <r>
      <rPr>
        <sz val="11"/>
        <color indexed="8"/>
        <rFont val="Arial"/>
        <family val="2"/>
      </rPr>
      <t>/p</t>
    </r>
    <phoneticPr fontId="2"/>
  </si>
  <si>
    <r>
      <t>D</t>
    </r>
    <r>
      <rPr>
        <vertAlign val="subscript"/>
        <sz val="11"/>
        <color theme="1"/>
        <rFont val="Arial"/>
        <family val="2"/>
      </rPr>
      <t>op,i,p</t>
    </r>
    <phoneticPr fontId="2"/>
  </si>
  <si>
    <r>
      <t xml:space="preserve">Number of operating days of the project furnace </t>
    </r>
    <r>
      <rPr>
        <i/>
        <sz val="11"/>
        <color theme="1"/>
        <rFont val="Arial"/>
        <family val="2"/>
      </rPr>
      <t>i</t>
    </r>
    <r>
      <rPr>
        <sz val="11"/>
        <color theme="1"/>
        <rFont val="Arial"/>
        <family val="2"/>
      </rPr>
      <t xml:space="preserve"> during the period </t>
    </r>
    <r>
      <rPr>
        <i/>
        <sz val="11"/>
        <color theme="1"/>
        <rFont val="Arial"/>
        <family val="2"/>
      </rPr>
      <t>p</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</si>
  <si>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</si>
  <si>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NG</t>
    </r>
    <phoneticPr fontId="2"/>
  </si>
  <si>
    <r>
      <t>CO</t>
    </r>
    <r>
      <rPr>
        <vertAlign val="subscript"/>
        <sz val="11"/>
        <rFont val="Arial"/>
        <family val="2"/>
      </rPr>
      <t>2</t>
    </r>
    <r>
      <rPr>
        <sz val="11"/>
        <rFont val="Arial"/>
        <family val="2"/>
      </rPr>
      <t xml:space="preserve"> emission factor of natural gas</t>
    </r>
    <phoneticPr fontId="2"/>
  </si>
  <si>
    <r>
      <t>tCO</t>
    </r>
    <r>
      <rPr>
        <vertAlign val="subscript"/>
        <sz val="11"/>
        <rFont val="Arial"/>
        <family val="2"/>
      </rPr>
      <t>2</t>
    </r>
    <r>
      <rPr>
        <sz val="11"/>
        <rFont val="Arial"/>
        <family val="2"/>
      </rPr>
      <t>/GJ</t>
    </r>
    <phoneticPr fontId="2"/>
  </si>
  <si>
    <r>
      <t xml:space="preserve">Country specific data or </t>
    </r>
    <r>
      <rPr>
        <i/>
        <sz val="11"/>
        <rFont val="Arial"/>
        <family val="2"/>
      </rPr>
      <t>2006 IPCC Guidelines for National Greenhouse Gas Inventories</t>
    </r>
    <r>
      <rPr>
        <sz val="11"/>
        <rFont val="Arial"/>
        <family val="2"/>
      </rPr>
      <t>, Volume 2, Table 1.4.</t>
    </r>
    <phoneticPr fontId="2"/>
  </si>
  <si>
    <r>
      <t>η</t>
    </r>
    <r>
      <rPr>
        <vertAlign val="subscript"/>
        <sz val="11"/>
        <rFont val="Arial"/>
        <family val="2"/>
      </rPr>
      <t>PJ,i</t>
    </r>
    <phoneticPr fontId="2"/>
  </si>
  <si>
    <r>
      <t xml:space="preserve">Energy efficiency of the project burner of the project furnace </t>
    </r>
    <r>
      <rPr>
        <i/>
        <sz val="11"/>
        <rFont val="Arial"/>
        <family val="2"/>
      </rPr>
      <t>i</t>
    </r>
    <phoneticPr fontId="2"/>
  </si>
  <si>
    <r>
      <t>m</t>
    </r>
    <r>
      <rPr>
        <vertAlign val="subscript"/>
        <sz val="11"/>
        <rFont val="Arial"/>
        <family val="2"/>
      </rPr>
      <t>p</t>
    </r>
    <phoneticPr fontId="2"/>
  </si>
  <si>
    <r>
      <t>RC</t>
    </r>
    <r>
      <rPr>
        <vertAlign val="subscript"/>
        <sz val="11"/>
        <rFont val="Arial"/>
        <family val="2"/>
      </rPr>
      <t>CAP,i</t>
    </r>
    <phoneticPr fontId="2"/>
  </si>
  <si>
    <r>
      <t xml:space="preserve">Total maximum rated capacity of auxiliary equipments of the project furnace </t>
    </r>
    <r>
      <rPr>
        <i/>
        <sz val="11"/>
        <rFont val="Arial"/>
        <family val="2"/>
      </rPr>
      <t xml:space="preserve">i </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</si>
  <si>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</si>
  <si>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When the project furnace consumes only grid electricity or captive electricity, the project participant applies the CO</t>
    </r>
    <r>
      <rPr>
        <vertAlign val="subscript"/>
        <sz val="11"/>
        <rFont val="Arial"/>
        <family val="2"/>
      </rPr>
      <t>2</t>
    </r>
    <r>
      <rPr>
        <sz val="11"/>
        <rFont val="Arial"/>
        <family val="2"/>
      </rPr>
      <t xml:space="preserve"> emission factor respectively.
When the project furnace may consume both grid electricity and captive electricity, the project participant applies the CO</t>
    </r>
    <r>
      <rPr>
        <vertAlign val="subscript"/>
        <sz val="11"/>
        <rFont val="Arial"/>
        <family val="2"/>
      </rPr>
      <t>2</t>
    </r>
    <r>
      <rPr>
        <sz val="11"/>
        <rFont val="Arial"/>
        <family val="2"/>
      </rPr>
      <t xml:space="preserve"> emission factor with lower value.
[CO</t>
    </r>
    <r>
      <rPr>
        <vertAlign val="subscript"/>
        <sz val="11"/>
        <rFont val="Arial"/>
        <family val="2"/>
      </rPr>
      <t>2</t>
    </r>
    <r>
      <rPr>
        <sz val="11"/>
        <rFont val="Arial"/>
        <family val="2"/>
      </rPr>
      <t xml:space="preserve"> emission factor]
For grid electricity: The most recent value available from the source stated in this table at the time of validation
For captive electricity: 0.8* [tCO</t>
    </r>
    <r>
      <rPr>
        <vertAlign val="subscript"/>
        <sz val="11"/>
        <rFont val="Arial"/>
        <family val="2"/>
      </rPr>
      <t>2</t>
    </r>
    <r>
      <rPr>
        <sz val="11"/>
        <rFont val="Arial"/>
        <family val="2"/>
      </rPr>
      <t>/MWh]
*The most recent value available from CDM approved small scale methodology AMS-I.A at the time of validation is applied.</t>
    </r>
    <phoneticPr fontId="2"/>
  </si>
  <si>
    <r>
      <t>tCO</t>
    </r>
    <r>
      <rPr>
        <vertAlign val="subscript"/>
        <sz val="11"/>
        <rFont val="Arial"/>
        <family val="2"/>
      </rPr>
      <t>2</t>
    </r>
    <r>
      <rPr>
        <sz val="11"/>
        <rFont val="Arial"/>
        <family val="2"/>
      </rPr>
      <t>/MWh</t>
    </r>
    <phoneticPr fontId="2"/>
  </si>
  <si>
    <r>
      <t>[EF</t>
    </r>
    <r>
      <rPr>
        <vertAlign val="subscript"/>
        <sz val="11"/>
        <rFont val="Arial"/>
        <family val="2"/>
      </rPr>
      <t>grid</t>
    </r>
    <r>
      <rPr>
        <sz val="11"/>
        <rFont val="Arial"/>
        <family val="2"/>
      </rPr>
      <t>]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t>
    </r>
    <r>
      <rPr>
        <vertAlign val="subscript"/>
        <sz val="11"/>
        <rFont val="Arial"/>
        <family val="2"/>
      </rPr>
      <t>captive</t>
    </r>
    <r>
      <rPr>
        <sz val="11"/>
        <rFont val="Arial"/>
        <family val="2"/>
      </rPr>
      <t>]
CDM approved small scale methodology AMS-I.A</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</si>
  <si>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</si>
  <si>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</si>
  <si>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</si>
  <si>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r>
      <t xml:space="preserve">Parameters to be monitored </t>
    </r>
    <r>
      <rPr>
        <b/>
        <i/>
        <sz val="11"/>
        <color indexed="9"/>
        <rFont val="Arial"/>
        <family val="2"/>
      </rPr>
      <t>ex post</t>
    </r>
    <phoneticPr fontId="10"/>
  </si>
  <si>
    <r>
      <t xml:space="preserve">Project-specific parameters to be fixed </t>
    </r>
    <r>
      <rPr>
        <b/>
        <i/>
        <sz val="11"/>
        <color indexed="9"/>
        <rFont val="Arial"/>
        <family val="2"/>
      </rPr>
      <t>ex ante</t>
    </r>
    <phoneticPr fontId="10"/>
  </si>
  <si>
    <r>
      <rPr>
        <b/>
        <i/>
        <sz val="11"/>
        <color theme="0"/>
        <rFont val="Arial"/>
        <family val="2"/>
      </rPr>
      <t>Ex-ante</t>
    </r>
    <r>
      <rPr>
        <b/>
        <sz val="11"/>
        <color theme="0"/>
        <rFont val="Arial"/>
        <family val="2"/>
      </rPr>
      <t xml:space="preserve"> estimation of emissions</t>
    </r>
    <phoneticPr fontId="10"/>
  </si>
  <si>
    <t>Parameters</t>
    <phoneticPr fontId="10"/>
  </si>
  <si>
    <t>Description of data</t>
    <phoneticPr fontId="10"/>
  </si>
  <si>
    <t>Units</t>
    <phoneticPr fontId="10"/>
  </si>
  <si>
    <t>Estimated values</t>
    <phoneticPr fontId="10"/>
  </si>
  <si>
    <t>Monitoring Plan Sheet (Calculation Process Sheet) [Attachment to Project Design Document]</t>
    <phoneticPr fontId="2"/>
  </si>
  <si>
    <t>1. Calculations for emission reductions</t>
    <phoneticPr fontId="2"/>
  </si>
  <si>
    <t>Fuel type</t>
    <phoneticPr fontId="2"/>
  </si>
  <si>
    <t>Value</t>
    <phoneticPr fontId="2"/>
  </si>
  <si>
    <r>
      <t xml:space="preserve">Emission reductions during the period </t>
    </r>
    <r>
      <rPr>
        <i/>
        <sz val="10"/>
        <color indexed="8"/>
        <rFont val="Arial"/>
        <family val="2"/>
      </rPr>
      <t>p</t>
    </r>
    <phoneticPr fontId="2"/>
  </si>
  <si>
    <r>
      <t>tCO</t>
    </r>
    <r>
      <rPr>
        <vertAlign val="subscript"/>
        <sz val="10"/>
        <color indexed="8"/>
        <rFont val="Arial"/>
        <family val="2"/>
      </rPr>
      <t>2</t>
    </r>
    <r>
      <rPr>
        <sz val="10"/>
        <color indexed="8"/>
        <rFont val="Arial"/>
        <family val="2"/>
      </rPr>
      <t>/p</t>
    </r>
    <phoneticPr fontId="2"/>
  </si>
  <si>
    <r>
      <t>ER</t>
    </r>
    <r>
      <rPr>
        <vertAlign val="subscript"/>
        <sz val="10"/>
        <color indexed="8"/>
        <rFont val="Arial"/>
        <family val="2"/>
      </rPr>
      <t>p</t>
    </r>
    <phoneticPr fontId="2"/>
  </si>
  <si>
    <t>2. Calculations for reference emissions</t>
    <phoneticPr fontId="2"/>
  </si>
  <si>
    <r>
      <t xml:space="preserve">Reference emissions during the period </t>
    </r>
    <r>
      <rPr>
        <i/>
        <sz val="10"/>
        <color indexed="8"/>
        <rFont val="Arial"/>
        <family val="2"/>
      </rPr>
      <t>p</t>
    </r>
    <phoneticPr fontId="2"/>
  </si>
  <si>
    <r>
      <t>RE</t>
    </r>
    <r>
      <rPr>
        <vertAlign val="subscript"/>
        <sz val="10"/>
        <color indexed="8"/>
        <rFont val="Arial"/>
        <family val="2"/>
      </rPr>
      <t>p</t>
    </r>
    <phoneticPr fontId="2"/>
  </si>
  <si>
    <r>
      <t xml:space="preserve">Reference emissions during the period </t>
    </r>
    <r>
      <rPr>
        <i/>
        <sz val="10"/>
        <color indexed="8"/>
        <rFont val="Arial"/>
        <family val="2"/>
      </rPr>
      <t>p</t>
    </r>
    <r>
      <rPr>
        <sz val="10"/>
        <color indexed="8"/>
        <rFont val="Arial"/>
        <family val="2"/>
      </rPr>
      <t xml:space="preserve"> (from fossil fuel)</t>
    </r>
    <phoneticPr fontId="2"/>
  </si>
  <si>
    <t>3. Calculations of the project emissions</t>
    <phoneticPr fontId="2"/>
  </si>
  <si>
    <r>
      <t xml:space="preserve">Project emissions during the period </t>
    </r>
    <r>
      <rPr>
        <i/>
        <sz val="10"/>
        <color indexed="8"/>
        <rFont val="Arial"/>
        <family val="2"/>
      </rPr>
      <t>p</t>
    </r>
    <phoneticPr fontId="2"/>
  </si>
  <si>
    <r>
      <t xml:space="preserve">Project emissions during the period </t>
    </r>
    <r>
      <rPr>
        <i/>
        <sz val="10"/>
        <color indexed="8"/>
        <rFont val="Arial"/>
        <family val="2"/>
      </rPr>
      <t>p</t>
    </r>
    <r>
      <rPr>
        <sz val="10"/>
        <color indexed="8"/>
        <rFont val="Arial"/>
        <family val="2"/>
      </rPr>
      <t xml:space="preserve"> (from electricity)</t>
    </r>
    <phoneticPr fontId="2"/>
  </si>
  <si>
    <r>
      <t>PE</t>
    </r>
    <r>
      <rPr>
        <vertAlign val="subscript"/>
        <sz val="10"/>
        <color indexed="8"/>
        <rFont val="Arial"/>
        <family val="2"/>
      </rPr>
      <t>elec,p</t>
    </r>
    <phoneticPr fontId="2"/>
  </si>
  <si>
    <r>
      <t xml:space="preserve">Project emissions during the period </t>
    </r>
    <r>
      <rPr>
        <i/>
        <sz val="10"/>
        <color indexed="8"/>
        <rFont val="Arial"/>
        <family val="2"/>
      </rPr>
      <t>p</t>
    </r>
    <r>
      <rPr>
        <sz val="10"/>
        <color indexed="8"/>
        <rFont val="Arial"/>
        <family val="2"/>
      </rPr>
      <t xml:space="preserve"> (from fossil fuel)</t>
    </r>
    <phoneticPr fontId="2"/>
  </si>
  <si>
    <r>
      <t>PE</t>
    </r>
    <r>
      <rPr>
        <vertAlign val="subscript"/>
        <sz val="10"/>
        <rFont val="Arial"/>
        <family val="2"/>
      </rPr>
      <t>NG</t>
    </r>
    <r>
      <rPr>
        <vertAlign val="subscript"/>
        <sz val="10"/>
        <rFont val="ＭＳ Ｐゴシック"/>
        <family val="3"/>
        <charset val="128"/>
      </rPr>
      <t>,p</t>
    </r>
    <phoneticPr fontId="2"/>
  </si>
  <si>
    <t>[List of Default Values]</t>
    <phoneticPr fontId="2"/>
  </si>
  <si>
    <t>Net calorific value of natural gas</t>
    <phoneticPr fontId="2"/>
  </si>
  <si>
    <r>
      <t>GJ/Nm</t>
    </r>
    <r>
      <rPr>
        <vertAlign val="superscript"/>
        <sz val="10"/>
        <rFont val="Arial"/>
        <family val="2"/>
      </rPr>
      <t>3</t>
    </r>
    <phoneticPr fontId="2"/>
  </si>
  <si>
    <r>
      <t>CO</t>
    </r>
    <r>
      <rPr>
        <vertAlign val="subscript"/>
        <sz val="10"/>
        <rFont val="Arial"/>
        <family val="2"/>
      </rPr>
      <t>2</t>
    </r>
    <r>
      <rPr>
        <sz val="10"/>
        <rFont val="Arial"/>
        <family val="2"/>
      </rPr>
      <t xml:space="preserve"> emission factor of natural gas (IPCC)</t>
    </r>
    <phoneticPr fontId="2"/>
  </si>
  <si>
    <r>
      <t>tCO</t>
    </r>
    <r>
      <rPr>
        <vertAlign val="subscript"/>
        <sz val="10"/>
        <rFont val="Arial"/>
        <family val="2"/>
      </rPr>
      <t>2</t>
    </r>
    <r>
      <rPr>
        <sz val="10"/>
        <rFont val="Arial"/>
        <family val="2"/>
      </rPr>
      <t>/GJ</t>
    </r>
    <phoneticPr fontId="2"/>
  </si>
  <si>
    <r>
      <t>Gw</t>
    </r>
    <r>
      <rPr>
        <vertAlign val="subscript"/>
        <sz val="10"/>
        <rFont val="Arial"/>
        <family val="2"/>
      </rPr>
      <t>NG</t>
    </r>
    <phoneticPr fontId="2"/>
  </si>
  <si>
    <r>
      <t>Nm</t>
    </r>
    <r>
      <rPr>
        <vertAlign val="superscript"/>
        <sz val="10"/>
        <rFont val="Arial"/>
        <family val="2"/>
      </rPr>
      <t>3</t>
    </r>
    <r>
      <rPr>
        <sz val="10"/>
        <rFont val="Arial"/>
        <family val="2"/>
      </rPr>
      <t>/Nm</t>
    </r>
    <r>
      <rPr>
        <vertAlign val="superscript"/>
        <sz val="10"/>
        <rFont val="Arial"/>
        <family val="2"/>
      </rPr>
      <t>3</t>
    </r>
    <phoneticPr fontId="2"/>
  </si>
  <si>
    <r>
      <t>C</t>
    </r>
    <r>
      <rPr>
        <vertAlign val="subscript"/>
        <sz val="10"/>
        <rFont val="Arial"/>
        <family val="2"/>
      </rPr>
      <t>1,p</t>
    </r>
    <phoneticPr fontId="2"/>
  </si>
  <si>
    <r>
      <t>kJ/Nm</t>
    </r>
    <r>
      <rPr>
        <vertAlign val="superscript"/>
        <sz val="10"/>
        <rFont val="Arial"/>
        <family val="2"/>
      </rPr>
      <t>3</t>
    </r>
    <r>
      <rPr>
        <sz val="10"/>
        <rFont val="ＭＳ Ｐゴシック"/>
        <family val="3"/>
        <charset val="128"/>
      </rPr>
      <t>･</t>
    </r>
    <r>
      <rPr>
        <sz val="10"/>
        <rFont val="Arial"/>
        <family val="2"/>
      </rPr>
      <t>degree Celsius</t>
    </r>
    <phoneticPr fontId="2"/>
  </si>
  <si>
    <r>
      <t>C</t>
    </r>
    <r>
      <rPr>
        <vertAlign val="subscript"/>
        <sz val="10"/>
        <rFont val="Arial"/>
        <family val="2"/>
      </rPr>
      <t>2,p</t>
    </r>
    <phoneticPr fontId="2"/>
  </si>
  <si>
    <r>
      <t>T</t>
    </r>
    <r>
      <rPr>
        <vertAlign val="subscript"/>
        <sz val="10"/>
        <rFont val="Arial"/>
        <family val="2"/>
      </rPr>
      <t>1,p</t>
    </r>
    <phoneticPr fontId="2"/>
  </si>
  <si>
    <t>degree Celsius</t>
    <phoneticPr fontId="2"/>
  </si>
  <si>
    <r>
      <t>T</t>
    </r>
    <r>
      <rPr>
        <vertAlign val="subscript"/>
        <sz val="10"/>
        <rFont val="Arial"/>
        <family val="2"/>
      </rPr>
      <t>2</t>
    </r>
    <phoneticPr fontId="2"/>
  </si>
  <si>
    <r>
      <t>A</t>
    </r>
    <r>
      <rPr>
        <vertAlign val="subscript"/>
        <sz val="10"/>
        <rFont val="Arial"/>
        <family val="2"/>
      </rPr>
      <t>0,NG</t>
    </r>
    <phoneticPr fontId="2"/>
  </si>
  <si>
    <t>Furnace i</t>
    <phoneticPr fontId="2"/>
  </si>
  <si>
    <r>
      <t>FC</t>
    </r>
    <r>
      <rPr>
        <b/>
        <vertAlign val="subscript"/>
        <sz val="11"/>
        <rFont val="Arial"/>
        <family val="2"/>
      </rPr>
      <t>PJ,NG,i,p</t>
    </r>
    <phoneticPr fontId="2"/>
  </si>
  <si>
    <r>
      <t>D</t>
    </r>
    <r>
      <rPr>
        <b/>
        <vertAlign val="subscript"/>
        <sz val="11"/>
        <rFont val="Arial"/>
        <family val="2"/>
      </rPr>
      <t>OP,i,p</t>
    </r>
    <phoneticPr fontId="2"/>
  </si>
  <si>
    <r>
      <t>NCV</t>
    </r>
    <r>
      <rPr>
        <b/>
        <vertAlign val="subscript"/>
        <sz val="11"/>
        <rFont val="Arial"/>
        <family val="2"/>
      </rPr>
      <t>NG</t>
    </r>
    <phoneticPr fontId="2"/>
  </si>
  <si>
    <r>
      <t>EF</t>
    </r>
    <r>
      <rPr>
        <b/>
        <vertAlign val="subscript"/>
        <sz val="11"/>
        <rFont val="Arial"/>
        <family val="2"/>
      </rPr>
      <t>NG</t>
    </r>
    <phoneticPr fontId="2"/>
  </si>
  <si>
    <r>
      <t>RC</t>
    </r>
    <r>
      <rPr>
        <b/>
        <vertAlign val="subscript"/>
        <sz val="11"/>
        <rFont val="Arial"/>
        <family val="2"/>
      </rPr>
      <t>CAP,i</t>
    </r>
    <phoneticPr fontId="2"/>
  </si>
  <si>
    <r>
      <t>EF</t>
    </r>
    <r>
      <rPr>
        <b/>
        <vertAlign val="subscript"/>
        <sz val="11"/>
        <rFont val="Arial"/>
        <family val="2"/>
      </rPr>
      <t>elec</t>
    </r>
    <phoneticPr fontId="2"/>
  </si>
  <si>
    <r>
      <t>m</t>
    </r>
    <r>
      <rPr>
        <b/>
        <vertAlign val="subscript"/>
        <sz val="11"/>
        <rFont val="Arial"/>
        <family val="2"/>
      </rPr>
      <t>p</t>
    </r>
    <phoneticPr fontId="10"/>
  </si>
  <si>
    <r>
      <t>η</t>
    </r>
    <r>
      <rPr>
        <b/>
        <vertAlign val="subscript"/>
        <sz val="11"/>
        <rFont val="Arial"/>
        <family val="2"/>
      </rPr>
      <t>PJ,i</t>
    </r>
    <phoneticPr fontId="10"/>
  </si>
  <si>
    <r>
      <t>RE</t>
    </r>
    <r>
      <rPr>
        <b/>
        <vertAlign val="subscript"/>
        <sz val="11"/>
        <rFont val="Arial"/>
        <family val="2"/>
      </rPr>
      <t>i,p</t>
    </r>
    <phoneticPr fontId="2"/>
  </si>
  <si>
    <r>
      <t>PE</t>
    </r>
    <r>
      <rPr>
        <b/>
        <vertAlign val="subscript"/>
        <sz val="11"/>
        <rFont val="Arial"/>
        <family val="2"/>
      </rPr>
      <t>NG,i,p</t>
    </r>
    <phoneticPr fontId="10"/>
  </si>
  <si>
    <r>
      <t>PE</t>
    </r>
    <r>
      <rPr>
        <b/>
        <vertAlign val="subscript"/>
        <sz val="11"/>
        <rFont val="Arial"/>
        <family val="2"/>
      </rPr>
      <t>elec,i,p</t>
    </r>
    <phoneticPr fontId="2"/>
  </si>
  <si>
    <r>
      <t>ER</t>
    </r>
    <r>
      <rPr>
        <b/>
        <vertAlign val="subscript"/>
        <sz val="11"/>
        <rFont val="Arial"/>
        <family val="2"/>
      </rPr>
      <t>i,p</t>
    </r>
    <phoneticPr fontId="2"/>
  </si>
  <si>
    <t>Project
furnace 
No.</t>
    <phoneticPr fontId="10"/>
  </si>
  <si>
    <r>
      <t>Consumption of 
natural gas by 
the project furnace</t>
    </r>
    <r>
      <rPr>
        <i/>
        <sz val="11"/>
        <rFont val="Arial"/>
        <family val="2"/>
      </rPr>
      <t xml:space="preserve"> i </t>
    </r>
    <r>
      <rPr>
        <sz val="11"/>
        <rFont val="Arial"/>
        <family val="2"/>
      </rPr>
      <t xml:space="preserve">during the period </t>
    </r>
    <r>
      <rPr>
        <i/>
        <sz val="11"/>
        <rFont val="Arial"/>
        <family val="2"/>
      </rPr>
      <t>p</t>
    </r>
    <phoneticPr fontId="10"/>
  </si>
  <si>
    <r>
      <t>Number of 
operating days of 
the project furnace</t>
    </r>
    <r>
      <rPr>
        <i/>
        <sz val="11"/>
        <rFont val="Arial"/>
        <family val="2"/>
      </rPr>
      <t xml:space="preserve"> i </t>
    </r>
    <r>
      <rPr>
        <sz val="11"/>
        <rFont val="Arial"/>
        <family val="2"/>
      </rPr>
      <t xml:space="preserve">during the period </t>
    </r>
    <r>
      <rPr>
        <i/>
        <sz val="11"/>
        <rFont val="Arial"/>
        <family val="2"/>
      </rPr>
      <t>p</t>
    </r>
    <phoneticPr fontId="10"/>
  </si>
  <si>
    <t>Net calorific value 
of natural gas</t>
    <phoneticPr fontId="10"/>
  </si>
  <si>
    <r>
      <t>CO</t>
    </r>
    <r>
      <rPr>
        <vertAlign val="subscript"/>
        <sz val="11"/>
        <rFont val="Arial"/>
        <family val="2"/>
      </rPr>
      <t>2</t>
    </r>
    <r>
      <rPr>
        <sz val="11"/>
        <rFont val="Arial"/>
        <family val="2"/>
      </rPr>
      <t xml:space="preserve"> emission factor of natural gas</t>
    </r>
    <phoneticPr fontId="10"/>
  </si>
  <si>
    <r>
      <t>Total maximum rated capacity of auxiliary equipments of the project furnace</t>
    </r>
    <r>
      <rPr>
        <i/>
        <sz val="11"/>
        <rFont val="Arial"/>
        <family val="2"/>
      </rPr>
      <t xml:space="preserve"> i </t>
    </r>
    <phoneticPr fontId="10"/>
  </si>
  <si>
    <r>
      <t>CO</t>
    </r>
    <r>
      <rPr>
        <vertAlign val="subscript"/>
        <sz val="11"/>
        <rFont val="Arial"/>
        <family val="2"/>
      </rPr>
      <t>2</t>
    </r>
    <r>
      <rPr>
        <sz val="11"/>
        <rFont val="Arial"/>
        <family val="2"/>
      </rPr>
      <t xml:space="preserve"> emission factor for consumed electricity</t>
    </r>
    <phoneticPr fontId="10"/>
  </si>
  <si>
    <r>
      <t xml:space="preserve">Energy efficiency of the project burner of the project furnace </t>
    </r>
    <r>
      <rPr>
        <i/>
        <sz val="11"/>
        <rFont val="Arial"/>
        <family val="2"/>
      </rPr>
      <t>i</t>
    </r>
    <phoneticPr fontId="10"/>
  </si>
  <si>
    <r>
      <t>Reference emissions by 
the project furnace</t>
    </r>
    <r>
      <rPr>
        <i/>
        <sz val="11"/>
        <rFont val="Arial"/>
        <family val="2"/>
      </rPr>
      <t xml:space="preserve"> i </t>
    </r>
    <r>
      <rPr>
        <sz val="11"/>
        <rFont val="Arial"/>
        <family val="2"/>
      </rPr>
      <t xml:space="preserve">during the period </t>
    </r>
    <r>
      <rPr>
        <i/>
        <sz val="11"/>
        <rFont val="Arial"/>
        <family val="2"/>
      </rPr>
      <t>p</t>
    </r>
    <phoneticPr fontId="10"/>
  </si>
  <si>
    <r>
      <t>Project emissions from natural gas consumption by the project furnace</t>
    </r>
    <r>
      <rPr>
        <i/>
        <sz val="11"/>
        <rFont val="Arial"/>
        <family val="2"/>
      </rPr>
      <t xml:space="preserve"> i </t>
    </r>
    <r>
      <rPr>
        <sz val="11"/>
        <rFont val="Arial"/>
        <family val="2"/>
      </rPr>
      <t xml:space="preserve">during the period </t>
    </r>
    <r>
      <rPr>
        <i/>
        <sz val="11"/>
        <rFont val="Arial"/>
        <family val="2"/>
      </rPr>
      <t>p</t>
    </r>
    <phoneticPr fontId="10"/>
  </si>
  <si>
    <r>
      <t>Project emissions from electricity consumption by the project furnace</t>
    </r>
    <r>
      <rPr>
        <i/>
        <sz val="11"/>
        <rFont val="Arial"/>
        <family val="2"/>
      </rPr>
      <t xml:space="preserve"> i </t>
    </r>
    <r>
      <rPr>
        <sz val="11"/>
        <rFont val="Arial"/>
        <family val="2"/>
      </rPr>
      <t xml:space="preserve">during the period </t>
    </r>
    <r>
      <rPr>
        <i/>
        <sz val="11"/>
        <rFont val="Arial"/>
        <family val="2"/>
      </rPr>
      <t>p</t>
    </r>
    <phoneticPr fontId="10"/>
  </si>
  <si>
    <r>
      <t>Emissions reductions by 
the project furnace</t>
    </r>
    <r>
      <rPr>
        <i/>
        <sz val="11"/>
        <rFont val="Arial"/>
        <family val="2"/>
      </rPr>
      <t xml:space="preserve"> i </t>
    </r>
    <r>
      <rPr>
        <sz val="11"/>
        <rFont val="Arial"/>
        <family val="2"/>
      </rPr>
      <t xml:space="preserve">during the period </t>
    </r>
    <r>
      <rPr>
        <i/>
        <sz val="11"/>
        <rFont val="Arial"/>
        <family val="2"/>
      </rPr>
      <t>p</t>
    </r>
    <phoneticPr fontId="10"/>
  </si>
  <si>
    <t>-</t>
    <phoneticPr fontId="10"/>
  </si>
  <si>
    <r>
      <t>Nm</t>
    </r>
    <r>
      <rPr>
        <vertAlign val="superscript"/>
        <sz val="11"/>
        <rFont val="Arial"/>
        <family val="2"/>
      </rPr>
      <t>3</t>
    </r>
    <r>
      <rPr>
        <sz val="11"/>
        <rFont val="Arial"/>
        <family val="2"/>
      </rPr>
      <t>/p</t>
    </r>
    <phoneticPr fontId="10"/>
  </si>
  <si>
    <r>
      <t>GJ/Nm</t>
    </r>
    <r>
      <rPr>
        <vertAlign val="superscript"/>
        <sz val="11"/>
        <rFont val="Arial"/>
        <family val="2"/>
      </rPr>
      <t>3</t>
    </r>
    <phoneticPr fontId="10"/>
  </si>
  <si>
    <r>
      <t>tCO</t>
    </r>
    <r>
      <rPr>
        <vertAlign val="subscript"/>
        <sz val="11"/>
        <rFont val="Arial"/>
        <family val="2"/>
      </rPr>
      <t>2</t>
    </r>
    <r>
      <rPr>
        <sz val="11"/>
        <rFont val="Arial"/>
        <family val="2"/>
      </rPr>
      <t>/GJ</t>
    </r>
    <phoneticPr fontId="10"/>
  </si>
  <si>
    <r>
      <t>tCO</t>
    </r>
    <r>
      <rPr>
        <vertAlign val="subscript"/>
        <sz val="11"/>
        <rFont val="Arial"/>
        <family val="2"/>
      </rPr>
      <t>2</t>
    </r>
    <r>
      <rPr>
        <sz val="11"/>
        <rFont val="Arial"/>
        <family val="2"/>
      </rPr>
      <t>/MWh</t>
    </r>
    <phoneticPr fontId="10"/>
  </si>
  <si>
    <r>
      <t>tCO</t>
    </r>
    <r>
      <rPr>
        <vertAlign val="subscript"/>
        <sz val="11"/>
        <rFont val="Arial"/>
        <family val="2"/>
      </rPr>
      <t>2</t>
    </r>
    <r>
      <rPr>
        <sz val="11"/>
        <rFont val="Arial"/>
        <family val="2"/>
      </rPr>
      <t>/p</t>
    </r>
    <phoneticPr fontId="10"/>
  </si>
  <si>
    <t>Total</t>
    <phoneticPr fontId="10"/>
  </si>
  <si>
    <t>N/A</t>
    <phoneticPr fontId="2"/>
  </si>
  <si>
    <t>Electricity</t>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</si>
  <si>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</si>
  <si>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</si>
  <si>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</si>
  <si>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</si>
  <si>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</si>
  <si>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</si>
  <si>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</si>
  <si>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Parameters monitored </t>
    </r>
    <r>
      <rPr>
        <b/>
        <i/>
        <sz val="11"/>
        <color indexed="9"/>
        <rFont val="Arial"/>
        <family val="2"/>
      </rPr>
      <t>ex post</t>
    </r>
    <phoneticPr fontId="10"/>
  </si>
  <si>
    <r>
      <t xml:space="preserve">Project-specific parameters fixed </t>
    </r>
    <r>
      <rPr>
        <b/>
        <i/>
        <sz val="11"/>
        <color indexed="9"/>
        <rFont val="Arial"/>
        <family val="2"/>
      </rPr>
      <t>ex ante</t>
    </r>
    <phoneticPr fontId="10"/>
  </si>
  <si>
    <r>
      <rPr>
        <b/>
        <i/>
        <sz val="11"/>
        <color theme="0"/>
        <rFont val="Arial"/>
        <family val="2"/>
      </rPr>
      <t>Ex-post</t>
    </r>
    <r>
      <rPr>
        <b/>
        <sz val="11"/>
        <color theme="0"/>
        <rFont val="Arial"/>
        <family val="2"/>
      </rPr>
      <t xml:space="preserve"> calculation of emissions</t>
    </r>
    <phoneticPr fontId="10"/>
  </si>
  <si>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</si>
  <si>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Monitored Values</t>
    <phoneticPr fontId="2"/>
  </si>
  <si>
    <t>Monitored values</t>
    <phoneticPr fontId="10"/>
  </si>
  <si>
    <t>Monitoring period</t>
    <phoneticPr fontId="10"/>
  </si>
  <si>
    <t>-</t>
    <phoneticPr fontId="10"/>
  </si>
  <si>
    <t>Monitoring Period</t>
    <phoneticPr fontId="37"/>
  </si>
  <si>
    <t>Monitoring Spreadsheet: JCM_ID_AM009_ver02.0</t>
    <phoneticPr fontId="2"/>
  </si>
  <si>
    <r>
      <t>η</t>
    </r>
    <r>
      <rPr>
        <vertAlign val="subscript"/>
        <sz val="11"/>
        <color rgb="FFFF0000"/>
        <rFont val="Arial"/>
        <family val="2"/>
      </rPr>
      <t>RE,i</t>
    </r>
    <phoneticPr fontId="2"/>
  </si>
  <si>
    <r>
      <t xml:space="preserve">Energy efficiency of the reference burner of the reference furnace </t>
    </r>
    <r>
      <rPr>
        <i/>
        <sz val="11"/>
        <color rgb="FFFF0000"/>
        <rFont val="Arial"/>
        <family val="2"/>
      </rPr>
      <t>i</t>
    </r>
    <phoneticPr fontId="2"/>
  </si>
  <si>
    <t>The project-specific value is calculated by the equation in explanatory note 1 using the recommended operational value of air ratio in the manual of the project burner.</t>
    <phoneticPr fontId="2"/>
  </si>
  <si>
    <t>Air ratio for the reference burner</t>
    <phoneticPr fontId="2"/>
  </si>
  <si>
    <r>
      <t>m</t>
    </r>
    <r>
      <rPr>
        <vertAlign val="subscript"/>
        <sz val="11"/>
        <color rgb="FFFF0000"/>
        <rFont val="Arial"/>
        <family val="2"/>
      </rPr>
      <t>r</t>
    </r>
    <phoneticPr fontId="2"/>
  </si>
  <si>
    <r>
      <t>C</t>
    </r>
    <r>
      <rPr>
        <vertAlign val="subscript"/>
        <sz val="10"/>
        <color rgb="FFFF0000"/>
        <rFont val="Arial"/>
        <family val="2"/>
      </rPr>
      <t>1,r</t>
    </r>
    <phoneticPr fontId="2"/>
  </si>
  <si>
    <r>
      <t>kJ/Nm</t>
    </r>
    <r>
      <rPr>
        <vertAlign val="superscript"/>
        <sz val="10"/>
        <color rgb="FFFF0000"/>
        <rFont val="Arial"/>
        <family val="2"/>
      </rPr>
      <t>3</t>
    </r>
    <r>
      <rPr>
        <sz val="10"/>
        <color rgb="FFFF0000"/>
        <rFont val="ＭＳ Ｐゴシック"/>
        <family val="3"/>
        <charset val="128"/>
      </rPr>
      <t>･</t>
    </r>
    <r>
      <rPr>
        <sz val="10"/>
        <color rgb="FFFF0000"/>
        <rFont val="Arial"/>
        <family val="2"/>
      </rPr>
      <t>degree Celsius</t>
    </r>
    <phoneticPr fontId="2"/>
  </si>
  <si>
    <r>
      <t>C</t>
    </r>
    <r>
      <rPr>
        <vertAlign val="subscript"/>
        <sz val="10"/>
        <color rgb="FFFF0000"/>
        <rFont val="Arial"/>
        <family val="2"/>
      </rPr>
      <t>2,r</t>
    </r>
    <phoneticPr fontId="2"/>
  </si>
  <si>
    <r>
      <t>T</t>
    </r>
    <r>
      <rPr>
        <vertAlign val="subscript"/>
        <sz val="10"/>
        <color rgb="FFFF0000"/>
        <rFont val="Arial"/>
        <family val="2"/>
      </rPr>
      <t>1,r</t>
    </r>
    <phoneticPr fontId="2"/>
  </si>
  <si>
    <r>
      <t xml:space="preserve">Energy efficiency of the reference burner of the reference furnace </t>
    </r>
    <r>
      <rPr>
        <i/>
        <sz val="11"/>
        <color rgb="FFFF0000"/>
        <rFont val="Arial"/>
        <family val="2"/>
      </rPr>
      <t>i</t>
    </r>
    <phoneticPr fontId="2"/>
  </si>
  <si>
    <r>
      <t>η</t>
    </r>
    <r>
      <rPr>
        <b/>
        <vertAlign val="subscript"/>
        <sz val="11"/>
        <color rgb="FFFF0000"/>
        <rFont val="Arial"/>
        <family val="2"/>
      </rPr>
      <t>RE,i</t>
    </r>
    <phoneticPr fontId="10"/>
  </si>
  <si>
    <r>
      <t xml:space="preserve">Energy efficiency of the reference burner of the project furnace </t>
    </r>
    <r>
      <rPr>
        <i/>
        <sz val="11"/>
        <color rgb="FFFF0000"/>
        <rFont val="Arial"/>
        <family val="2"/>
      </rPr>
      <t>i</t>
    </r>
    <phoneticPr fontId="10"/>
  </si>
  <si>
    <r>
      <t>m</t>
    </r>
    <r>
      <rPr>
        <b/>
        <vertAlign val="subscript"/>
        <sz val="11"/>
        <color rgb="FFFF0000"/>
        <rFont val="Arial"/>
        <family val="2"/>
      </rPr>
      <t>r</t>
    </r>
    <phoneticPr fontId="10"/>
  </si>
  <si>
    <r>
      <t>Air ratio for the reference burner: 
the same value as air ratio for the project burner (m</t>
    </r>
    <r>
      <rPr>
        <vertAlign val="subscript"/>
        <sz val="11"/>
        <color rgb="FFFF0000"/>
        <rFont val="Arial"/>
        <family val="2"/>
      </rPr>
      <t>p</t>
    </r>
    <r>
      <rPr>
        <sz val="11"/>
        <color rgb="FFFF0000"/>
        <rFont val="Arial"/>
        <family val="2"/>
      </rPr>
      <t>) applied.</t>
    </r>
    <phoneticPr fontId="10"/>
  </si>
  <si>
    <r>
      <t>m</t>
    </r>
    <r>
      <rPr>
        <b/>
        <vertAlign val="subscript"/>
        <sz val="11"/>
        <color rgb="FFFF0000"/>
        <rFont val="Arial"/>
        <family val="2"/>
      </rPr>
      <t>r</t>
    </r>
    <phoneticPr fontId="10"/>
  </si>
  <si>
    <r>
      <t>Air ratio for the reference burner: 
the same value as air ratio for the project burner (m</t>
    </r>
    <r>
      <rPr>
        <vertAlign val="subscript"/>
        <sz val="11"/>
        <color rgb="FFFF0000"/>
        <rFont val="Arial"/>
        <family val="2"/>
      </rPr>
      <t>p</t>
    </r>
    <r>
      <rPr>
        <sz val="11"/>
        <color rgb="FFFF0000"/>
        <rFont val="Arial"/>
        <family val="2"/>
      </rPr>
      <t>) applied.</t>
    </r>
    <phoneticPr fontId="10"/>
  </si>
  <si>
    <t>The project-specific value is calculated by the equation in explanatory note 2 using the recommended operational value of air ratio in the manual of the project burner.</t>
    <phoneticPr fontId="2"/>
  </si>
  <si>
    <r>
      <t>The same value as air ratio for the project burner (m</t>
    </r>
    <r>
      <rPr>
        <vertAlign val="subscript"/>
        <sz val="11"/>
        <color rgb="FFFF0000"/>
        <rFont val="Arial"/>
        <family val="2"/>
      </rPr>
      <t>p</t>
    </r>
    <r>
      <rPr>
        <sz val="11"/>
        <color rgb="FFFF0000"/>
        <rFont val="Arial"/>
        <family val="2"/>
      </rPr>
      <t>) is applied.
It is sourced from the recommended operational value in the manual of the project burner.</t>
    </r>
    <phoneticPr fontId="2"/>
  </si>
  <si>
    <t>Air ratio for the project burner</t>
    <phoneticPr fontId="10"/>
  </si>
  <si>
    <t>General Manager,
Hamamatsu Machinery Department,
Toyotsu Machinery Corporation</t>
    <phoneticPr fontId="10"/>
  </si>
  <si>
    <t>Responsible for project planning, implementation, monitoring results and reporting.</t>
    <phoneticPr fontId="10"/>
  </si>
  <si>
    <t>Group Leader,
Hamamatsu Machinery Group 2,
Toyotsu Machinery Corporation</t>
    <phoneticPr fontId="10"/>
  </si>
  <si>
    <t>Appointed to be in charge of approving the archived data after being checked and corrected when necessary.</t>
    <phoneticPr fontId="10"/>
  </si>
  <si>
    <t>Maintenance Division Manager,
PT. Yamaha Motor Parts Manufacturing Indonesia</t>
    <phoneticPr fontId="10"/>
  </si>
  <si>
    <t>Appointed to be in charge of monitoring procedure (data collection and storage), including monitoring equipments and calibrations, and training of monitoring personnel.</t>
    <phoneticPr fontId="10"/>
  </si>
  <si>
    <t>Operators,
PT. Yamaha Motor Parts Manufacturing Indonesia</t>
    <phoneticPr fontId="10"/>
  </si>
  <si>
    <t>Appointed to be in charge of checking the archived data.</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</si>
</sst>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76" formatCode="0.0000_ "/>
    <numFmt numFmtId="177" formatCode="#,##0.00_ "/>
    <numFmt numFmtId="178" formatCode="0.000_ "/>
    <numFmt numFmtId="179" formatCode="#,##0.0_ ;[Red]\-#,##0.0\ "/>
    <numFmt numFmtId="180" formatCode="0.00_ "/>
    <numFmt numFmtId="181" formatCode="0.000000_ "/>
    <numFmt numFmtId="182" formatCode="#,##0_ ;[Red]\-#,##0\ "/>
    <numFmt numFmtId="183" formatCode="#,##0_);[Red]\(#,##0\)"/>
    <numFmt numFmtId="184" formatCode="#,##0.000000_ ;[Red]\-#,##0.000000\ "/>
    <numFmt numFmtId="185" formatCode="#,##0_ "/>
    <numFmt numFmtId="186" formatCode="#,##0.0_);[Red]\(#,##0.0\)"/>
    <numFmt numFmtId="187" formatCode="#,##0.000_ ;[Red]\-#,##0.000\ "/>
    <numFmt numFmtId="188" formatCode="#,##0.00_ ;[Red]\-#,##0.00\ "/>
    <numFmt numFmtId="189" formatCode="#,##0.000_ "/>
  </numFmts>
  <fonts count="47"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6"/>
      <name val="ＭＳ Ｐゴシック"/>
      <family val="3"/>
      <charset val="128"/>
      <scheme val="minor"/>
    </font>
    <font>
      <b/>
      <i/>
      <sz val="11"/>
      <color indexed="9"/>
      <name val="Arial"/>
      <family val="2"/>
    </font>
    <font>
      <sz val="11"/>
      <color theme="1"/>
      <name val="Arial"/>
      <family val="2"/>
    </font>
    <font>
      <vertAlign val="subscript"/>
      <sz val="11"/>
      <color theme="1"/>
      <name val="Arial"/>
      <family val="2"/>
    </font>
    <font>
      <b/>
      <sz val="11"/>
      <color theme="1"/>
      <name val="Arial"/>
      <family val="2"/>
    </font>
    <font>
      <sz val="11"/>
      <color theme="0"/>
      <name val="Arial"/>
      <family val="2"/>
    </font>
    <font>
      <b/>
      <sz val="11"/>
      <color theme="0"/>
      <name val="Arial"/>
      <family val="2"/>
    </font>
    <font>
      <b/>
      <i/>
      <sz val="11"/>
      <color theme="0"/>
      <name val="Arial"/>
      <family val="2"/>
    </font>
    <font>
      <b/>
      <i/>
      <sz val="11"/>
      <name val="Arial"/>
      <family val="2"/>
    </font>
    <font>
      <b/>
      <sz val="11"/>
      <name val="Arial"/>
      <family val="2"/>
    </font>
    <font>
      <b/>
      <vertAlign val="subscript"/>
      <sz val="11"/>
      <name val="Arial"/>
      <family val="2"/>
    </font>
    <font>
      <vertAlign val="subscript"/>
      <sz val="11"/>
      <name val="Arial"/>
      <family val="2"/>
    </font>
    <font>
      <i/>
      <sz val="11"/>
      <name val="Arial"/>
      <family val="2"/>
    </font>
    <font>
      <b/>
      <i/>
      <sz val="11"/>
      <color indexed="8"/>
      <name val="Arial"/>
      <family val="2"/>
    </font>
    <font>
      <vertAlign val="superscript"/>
      <sz val="11"/>
      <color indexed="8"/>
      <name val="Arial"/>
      <family val="2"/>
    </font>
    <font>
      <i/>
      <sz val="11"/>
      <color theme="1"/>
      <name val="Arial"/>
      <family val="2"/>
    </font>
    <font>
      <b/>
      <vertAlign val="subscript"/>
      <sz val="11"/>
      <color indexed="8"/>
      <name val="Arial"/>
      <family val="2"/>
    </font>
    <font>
      <b/>
      <vertAlign val="subscript"/>
      <sz val="11"/>
      <color indexed="9"/>
      <name val="Arial"/>
      <family val="2"/>
    </font>
    <font>
      <b/>
      <sz val="10"/>
      <color indexed="9"/>
      <name val="Arial"/>
      <family val="2"/>
    </font>
    <font>
      <i/>
      <sz val="10"/>
      <color indexed="8"/>
      <name val="Arial"/>
      <family val="2"/>
    </font>
    <font>
      <vertAlign val="subscript"/>
      <sz val="10"/>
      <color indexed="8"/>
      <name val="Arial"/>
      <family val="2"/>
    </font>
    <font>
      <sz val="10"/>
      <name val="Arial"/>
      <family val="2"/>
    </font>
    <font>
      <vertAlign val="subscript"/>
      <sz val="10"/>
      <name val="Arial"/>
      <family val="2"/>
    </font>
    <font>
      <vertAlign val="subscript"/>
      <sz val="10"/>
      <name val="ＭＳ Ｐゴシック"/>
      <family val="3"/>
      <charset val="128"/>
    </font>
    <font>
      <vertAlign val="superscript"/>
      <sz val="10"/>
      <name val="Arial"/>
      <family val="2"/>
    </font>
    <font>
      <sz val="10"/>
      <name val="ＭＳ Ｐゴシック"/>
      <family val="3"/>
      <charset val="128"/>
    </font>
    <font>
      <vertAlign val="superscript"/>
      <sz val="11"/>
      <name val="Arial"/>
      <family val="2"/>
    </font>
    <font>
      <sz val="6"/>
      <name val="ＭＳ Ｐゴシック"/>
      <family val="2"/>
      <charset val="128"/>
      <scheme val="minor"/>
    </font>
    <font>
      <sz val="10"/>
      <color rgb="FFFF0000"/>
      <name val="Arial"/>
      <family val="2"/>
    </font>
    <font>
      <sz val="11"/>
      <color rgb="FFFF0000"/>
      <name val="Arial"/>
      <family val="2"/>
    </font>
    <font>
      <vertAlign val="subscript"/>
      <sz val="11"/>
      <color rgb="FFFF0000"/>
      <name val="Arial"/>
      <family val="2"/>
    </font>
    <font>
      <i/>
      <sz val="11"/>
      <color rgb="FFFF0000"/>
      <name val="Arial"/>
      <family val="2"/>
    </font>
    <font>
      <vertAlign val="subscript"/>
      <sz val="10"/>
      <color rgb="FFFF0000"/>
      <name val="Arial"/>
      <family val="2"/>
    </font>
    <font>
      <vertAlign val="superscript"/>
      <sz val="10"/>
      <color rgb="FFFF0000"/>
      <name val="Arial"/>
      <family val="2"/>
    </font>
    <font>
      <sz val="10"/>
      <color rgb="FFFF0000"/>
      <name val="ＭＳ Ｐゴシック"/>
      <family val="3"/>
      <charset val="128"/>
    </font>
    <font>
      <b/>
      <sz val="11"/>
      <color rgb="FFFF0000"/>
      <name val="Arial"/>
      <family val="2"/>
    </font>
    <font>
      <b/>
      <vertAlign val="subscript"/>
      <sz val="11"/>
      <color rgb="FFFF0000"/>
      <name val="Arial"/>
      <family val="2"/>
    </font>
  </fonts>
  <fills count="9">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s>
  <borders count="19">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indexed="23"/>
      </right>
      <top style="thin">
        <color theme="1" tint="0.34998626667073579"/>
      </top>
      <bottom style="thin">
        <color theme="1" tint="0.34998626667073579"/>
      </bottom>
      <diagonal/>
    </border>
    <border>
      <left style="thin">
        <color indexed="23"/>
      </left>
      <right style="thin">
        <color indexed="23"/>
      </right>
      <top style="thin">
        <color theme="1" tint="0.34998626667073579"/>
      </top>
      <bottom style="thin">
        <color theme="1" tint="0.34998626667073579"/>
      </bottom>
      <diagonal/>
    </border>
    <border>
      <left style="thin">
        <color indexed="23"/>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medium">
        <color rgb="FFFF0000"/>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right style="medium">
        <color rgb="FFFF0000"/>
      </right>
      <top style="thin">
        <color theme="1" tint="0.34998626667073579"/>
      </top>
      <bottom style="thin">
        <color theme="1" tint="0.34998626667073579"/>
      </bottom>
      <diagonal/>
    </border>
    <border>
      <left style="thin">
        <color theme="1" tint="0.34998626667073579"/>
      </left>
      <right/>
      <top style="thin">
        <color theme="1" tint="0.34998626667073579"/>
      </top>
      <bottom style="medium">
        <color rgb="FFFF0000"/>
      </bottom>
      <diagonal/>
    </border>
    <border>
      <left/>
      <right style="thin">
        <color theme="1" tint="0.34998626667073579"/>
      </right>
      <top style="thin">
        <color theme="1" tint="0.34998626667073579"/>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n">
        <color theme="1" tint="0.34998626667073579"/>
      </top>
      <bottom style="thin">
        <color theme="1" tint="0.34998626667073579"/>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60">
    <xf numFmtId="0" fontId="0" fillId="0" borderId="0" xfId="0">
      <alignment vertical="center"/>
    </xf>
    <xf numFmtId="0" fontId="7" fillId="0" borderId="0" xfId="0" applyFont="1">
      <alignment vertical="center"/>
    </xf>
    <xf numFmtId="0" fontId="3" fillId="0" borderId="0" xfId="0" applyFont="1" applyBorder="1">
      <alignment vertical="center"/>
    </xf>
    <xf numFmtId="0" fontId="7"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12" fillId="0" borderId="0" xfId="0" applyFont="1">
      <alignment vertical="center"/>
    </xf>
    <xf numFmtId="0" fontId="14" fillId="0" borderId="0" xfId="0" applyFont="1">
      <alignment vertical="center"/>
    </xf>
    <xf numFmtId="0" fontId="3" fillId="0" borderId="0" xfId="0" applyFont="1">
      <alignment vertical="center"/>
    </xf>
    <xf numFmtId="0" fontId="3" fillId="0" borderId="0" xfId="0" applyFont="1" applyAlignment="1">
      <alignment horizontal="right" vertical="center"/>
    </xf>
    <xf numFmtId="0" fontId="9" fillId="3" borderId="0" xfId="0" applyFont="1" applyFill="1" applyAlignment="1">
      <alignment vertical="center"/>
    </xf>
    <xf numFmtId="0" fontId="8" fillId="0" borderId="0" xfId="0" applyFont="1">
      <alignment vertical="center"/>
    </xf>
    <xf numFmtId="0" fontId="6" fillId="3" borderId="0" xfId="0" applyFont="1" applyFill="1" applyAlignment="1">
      <alignment vertical="center"/>
    </xf>
    <xf numFmtId="0" fontId="6" fillId="3" borderId="0" xfId="0" applyFont="1" applyFill="1" applyAlignment="1">
      <alignment horizontal="right" vertical="center"/>
    </xf>
    <xf numFmtId="179" fontId="8" fillId="5" borderId="1" xfId="1" applyNumberFormat="1" applyFont="1" applyFill="1" applyBorder="1" applyAlignment="1">
      <alignment horizontal="right" vertical="center" wrapText="1"/>
    </xf>
    <xf numFmtId="0" fontId="14" fillId="4" borderId="1" xfId="0" applyFont="1" applyFill="1" applyBorder="1">
      <alignment vertical="center"/>
    </xf>
    <xf numFmtId="0" fontId="15" fillId="4" borderId="1" xfId="0" applyFont="1" applyFill="1" applyBorder="1" applyAlignment="1">
      <alignment vertical="center" wrapText="1"/>
    </xf>
    <xf numFmtId="0" fontId="18" fillId="5" borderId="1" xfId="0" applyFont="1" applyFill="1" applyBorder="1">
      <alignment vertical="center"/>
    </xf>
    <xf numFmtId="0" fontId="19" fillId="5" borderId="1" xfId="0" applyFont="1" applyFill="1" applyBorder="1" applyAlignment="1">
      <alignment horizontal="left" vertical="center"/>
    </xf>
    <xf numFmtId="0" fontId="8" fillId="5" borderId="1" xfId="0" applyFont="1" applyFill="1" applyBorder="1" applyAlignment="1">
      <alignment vertical="center" wrapText="1"/>
    </xf>
    <xf numFmtId="0" fontId="12" fillId="5" borderId="1" xfId="0" applyFont="1" applyFill="1" applyBorder="1" applyAlignment="1">
      <alignment vertical="center" wrapText="1"/>
    </xf>
    <xf numFmtId="0" fontId="15" fillId="4" borderId="1" xfId="0" applyFont="1" applyFill="1" applyBorder="1" applyAlignment="1">
      <alignment vertical="center" wrapText="1"/>
    </xf>
    <xf numFmtId="0" fontId="12" fillId="5" borderId="1" xfId="0" applyFont="1" applyFill="1" applyBorder="1">
      <alignment vertical="center"/>
    </xf>
    <xf numFmtId="0" fontId="6" fillId="4" borderId="1" xfId="0" applyFont="1" applyFill="1" applyBorder="1" applyAlignment="1">
      <alignment horizontal="center" vertical="center"/>
    </xf>
    <xf numFmtId="0" fontId="3" fillId="5" borderId="1" xfId="0" applyFont="1" applyFill="1" applyBorder="1">
      <alignment vertical="center"/>
    </xf>
    <xf numFmtId="0" fontId="8" fillId="5" borderId="1" xfId="0" applyFont="1" applyFill="1" applyBorder="1" applyAlignment="1">
      <alignment vertical="center" wrapText="1"/>
    </xf>
    <xf numFmtId="0" fontId="6" fillId="4" borderId="1" xfId="0"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8" fillId="5" borderId="1" xfId="0" applyFont="1" applyFill="1" applyBorder="1">
      <alignment vertical="center"/>
    </xf>
    <xf numFmtId="0" fontId="3" fillId="0" borderId="1" xfId="0" applyFont="1" applyFill="1" applyBorder="1">
      <alignment vertical="center"/>
    </xf>
    <xf numFmtId="0" fontId="8" fillId="5" borderId="1" xfId="0" applyFont="1" applyFill="1" applyBorder="1" applyAlignment="1">
      <alignment vertical="center" wrapText="1" shrinkToFit="1"/>
    </xf>
    <xf numFmtId="0" fontId="6" fillId="4"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3" fillId="5" borderId="2" xfId="0" applyFont="1" applyFill="1" applyBorder="1">
      <alignment vertical="center"/>
    </xf>
    <xf numFmtId="0" fontId="4" fillId="0" borderId="0" xfId="0" applyFont="1">
      <alignment vertical="center"/>
    </xf>
    <xf numFmtId="0" fontId="4" fillId="0" borderId="0" xfId="0" applyFont="1" applyAlignment="1">
      <alignment horizontal="right" vertical="center"/>
    </xf>
    <xf numFmtId="0" fontId="4" fillId="0" borderId="0" xfId="0" applyFont="1" applyAlignment="1">
      <alignment horizontal="center" vertical="center"/>
    </xf>
    <xf numFmtId="0" fontId="28" fillId="4" borderId="3" xfId="0" applyFont="1" applyFill="1" applyBorder="1">
      <alignment vertical="center"/>
    </xf>
    <xf numFmtId="0" fontId="4" fillId="4" borderId="1" xfId="0" applyFont="1" applyFill="1" applyBorder="1">
      <alignment vertical="center"/>
    </xf>
    <xf numFmtId="0" fontId="28" fillId="4" borderId="1" xfId="0" applyFont="1" applyFill="1" applyBorder="1">
      <alignment vertical="center"/>
    </xf>
    <xf numFmtId="0" fontId="28" fillId="4" borderId="1" xfId="0" applyFont="1" applyFill="1" applyBorder="1" applyAlignment="1">
      <alignment horizontal="center" vertical="center"/>
    </xf>
    <xf numFmtId="0" fontId="28" fillId="4" borderId="3" xfId="0" applyFont="1" applyFill="1" applyBorder="1" applyAlignment="1">
      <alignment horizontal="center" vertical="center"/>
    </xf>
    <xf numFmtId="0" fontId="28" fillId="4" borderId="1" xfId="0" applyFont="1" applyFill="1" applyBorder="1" applyAlignment="1">
      <alignment horizontal="center" vertical="center" shrinkToFit="1"/>
    </xf>
    <xf numFmtId="0" fontId="4" fillId="4" borderId="9" xfId="0" applyFont="1" applyFill="1" applyBorder="1">
      <alignment vertical="center"/>
    </xf>
    <xf numFmtId="0" fontId="4" fillId="6" borderId="1" xfId="0" applyFont="1" applyFill="1" applyBorder="1">
      <alignment vertical="center"/>
    </xf>
    <xf numFmtId="0" fontId="4" fillId="0" borderId="12" xfId="0" applyFont="1" applyBorder="1">
      <alignment vertical="center"/>
    </xf>
    <xf numFmtId="179" fontId="4" fillId="0" borderId="11" xfId="1" applyNumberFormat="1" applyFont="1" applyBorder="1">
      <alignment vertical="center"/>
    </xf>
    <xf numFmtId="0" fontId="4" fillId="0" borderId="2" xfId="0" applyFont="1" applyBorder="1">
      <alignment vertical="center"/>
    </xf>
    <xf numFmtId="0" fontId="4" fillId="0" borderId="1" xfId="0" applyFont="1" applyFill="1" applyBorder="1" applyAlignment="1">
      <alignment horizontal="center" vertical="center"/>
    </xf>
    <xf numFmtId="0" fontId="28" fillId="4" borderId="10" xfId="0" applyFont="1" applyFill="1" applyBorder="1">
      <alignment vertical="center"/>
    </xf>
    <xf numFmtId="0" fontId="4" fillId="4" borderId="10" xfId="0" applyFont="1" applyFill="1" applyBorder="1">
      <alignment vertical="center"/>
    </xf>
    <xf numFmtId="0" fontId="4" fillId="6" borderId="3" xfId="0" applyFont="1" applyFill="1" applyBorder="1">
      <alignment vertical="center"/>
    </xf>
    <xf numFmtId="0" fontId="4" fillId="0" borderId="1" xfId="0" applyFont="1" applyBorder="1" applyAlignment="1">
      <alignment horizontal="center" vertical="center"/>
    </xf>
    <xf numFmtId="0" fontId="4" fillId="6" borderId="9" xfId="0" applyFont="1" applyFill="1" applyBorder="1">
      <alignment vertical="center"/>
    </xf>
    <xf numFmtId="0" fontId="4" fillId="5" borderId="1" xfId="0" applyFont="1" applyFill="1" applyBorder="1">
      <alignment vertical="center"/>
    </xf>
    <xf numFmtId="179" fontId="4" fillId="0" borderId="9" xfId="1" applyNumberFormat="1" applyFont="1" applyFill="1" applyBorder="1">
      <alignment vertical="center"/>
    </xf>
    <xf numFmtId="0" fontId="4" fillId="0" borderId="1" xfId="0" applyFont="1" applyBorder="1">
      <alignment vertical="center"/>
    </xf>
    <xf numFmtId="40" fontId="28" fillId="4" borderId="3" xfId="1" applyNumberFormat="1" applyFont="1" applyFill="1" applyBorder="1">
      <alignment vertical="center"/>
    </xf>
    <xf numFmtId="0" fontId="4" fillId="0" borderId="12" xfId="0" applyFont="1" applyBorder="1" applyAlignment="1">
      <alignment horizontal="left" vertical="center"/>
    </xf>
    <xf numFmtId="0" fontId="4" fillId="6" borderId="10" xfId="0" applyFont="1" applyFill="1" applyBorder="1">
      <alignment vertical="center"/>
    </xf>
    <xf numFmtId="179" fontId="31" fillId="0" borderId="1" xfId="1" applyNumberFormat="1" applyFont="1" applyFill="1" applyBorder="1">
      <alignment vertical="center"/>
    </xf>
    <xf numFmtId="0" fontId="31" fillId="0" borderId="1" xfId="0" applyFont="1" applyBorder="1" applyAlignment="1">
      <alignment horizontal="center" vertical="center"/>
    </xf>
    <xf numFmtId="0" fontId="31" fillId="0" borderId="0" xfId="0" applyFont="1" applyFill="1" applyBorder="1" applyAlignment="1">
      <alignment horizontal="left" vertical="center"/>
    </xf>
    <xf numFmtId="40" fontId="31" fillId="0" borderId="0" xfId="1" applyNumberFormat="1" applyFont="1" applyFill="1" applyBorder="1">
      <alignment vertical="center"/>
    </xf>
    <xf numFmtId="0" fontId="31" fillId="0" borderId="0" xfId="0" applyFont="1" applyFill="1" applyBorder="1">
      <alignment vertical="center"/>
    </xf>
    <xf numFmtId="0" fontId="4" fillId="0" borderId="0" xfId="0" applyFont="1" applyBorder="1">
      <alignment vertical="center"/>
    </xf>
    <xf numFmtId="0" fontId="31" fillId="7" borderId="1" xfId="0" applyFont="1" applyFill="1" applyBorder="1">
      <alignment vertical="center"/>
    </xf>
    <xf numFmtId="181" fontId="31" fillId="7" borderId="1" xfId="0" applyNumberFormat="1" applyFont="1" applyFill="1" applyBorder="1">
      <alignment vertical="center"/>
    </xf>
    <xf numFmtId="0" fontId="31" fillId="7" borderId="12" xfId="0" applyFont="1" applyFill="1" applyBorder="1">
      <alignment vertical="center"/>
    </xf>
    <xf numFmtId="0" fontId="31" fillId="7" borderId="2" xfId="0" applyFont="1" applyFill="1" applyBorder="1">
      <alignment vertical="center"/>
    </xf>
    <xf numFmtId="176" fontId="31" fillId="7" borderId="1" xfId="0" applyNumberFormat="1" applyFont="1" applyFill="1" applyBorder="1">
      <alignment vertical="center"/>
    </xf>
    <xf numFmtId="176" fontId="31" fillId="0" borderId="0" xfId="0" applyNumberFormat="1" applyFont="1" applyFill="1" applyBorder="1">
      <alignment vertical="center"/>
    </xf>
    <xf numFmtId="178" fontId="31" fillId="7" borderId="1" xfId="0" applyNumberFormat="1" applyFont="1" applyFill="1" applyBorder="1">
      <alignment vertical="center"/>
    </xf>
    <xf numFmtId="0" fontId="6" fillId="3" borderId="0" xfId="0" applyFont="1" applyFill="1" applyAlignment="1">
      <alignment vertical="center"/>
    </xf>
    <xf numFmtId="182" fontId="31" fillId="7" borderId="1" xfId="1" applyNumberFormat="1" applyFont="1" applyFill="1" applyBorder="1">
      <alignment vertical="center"/>
    </xf>
    <xf numFmtId="187" fontId="31" fillId="7" borderId="1" xfId="1" applyNumberFormat="1" applyFont="1" applyFill="1" applyBorder="1">
      <alignment vertical="center"/>
    </xf>
    <xf numFmtId="179" fontId="31" fillId="7" borderId="1" xfId="1" applyNumberFormat="1" applyFont="1" applyFill="1" applyBorder="1">
      <alignment vertical="center"/>
    </xf>
    <xf numFmtId="176" fontId="8" fillId="0" borderId="1" xfId="0" applyNumberFormat="1" applyFont="1" applyFill="1" applyBorder="1" applyAlignment="1" applyProtection="1">
      <alignment horizontal="right" vertical="center"/>
      <protection locked="0"/>
    </xf>
    <xf numFmtId="177" fontId="8" fillId="0" borderId="1" xfId="0" applyNumberFormat="1" applyFont="1" applyBorder="1" applyProtection="1">
      <alignment vertical="center"/>
      <protection locked="0"/>
    </xf>
    <xf numFmtId="0" fontId="8" fillId="0" borderId="12" xfId="0" applyFont="1" applyBorder="1" applyAlignment="1" applyProtection="1">
      <alignment horizontal="left" vertical="center" wrapText="1"/>
      <protection locked="0"/>
    </xf>
    <xf numFmtId="0" fontId="8" fillId="0" borderId="2" xfId="0" applyFont="1" applyBorder="1" applyAlignment="1" applyProtection="1">
      <alignment horizontal="left" vertical="center" wrapText="1"/>
      <protection locked="0"/>
    </xf>
    <xf numFmtId="0" fontId="3" fillId="0" borderId="1" xfId="0" applyFont="1" applyFill="1" applyBorder="1" applyProtection="1">
      <alignment vertical="center"/>
      <protection locked="0"/>
    </xf>
    <xf numFmtId="0" fontId="8" fillId="0" borderId="1" xfId="0" applyFont="1" applyFill="1" applyBorder="1" applyAlignment="1" applyProtection="1">
      <alignment vertical="center" wrapText="1"/>
      <protection locked="0"/>
    </xf>
    <xf numFmtId="0" fontId="3" fillId="2" borderId="1" xfId="0" applyFont="1" applyFill="1" applyBorder="1" applyAlignment="1" applyProtection="1">
      <alignment vertical="center" wrapText="1"/>
      <protection locked="0"/>
    </xf>
    <xf numFmtId="0" fontId="8" fillId="2" borderId="1" xfId="0" applyFont="1" applyFill="1" applyBorder="1" applyAlignment="1" applyProtection="1">
      <alignment vertical="center" wrapText="1"/>
      <protection locked="0"/>
    </xf>
    <xf numFmtId="178" fontId="8" fillId="5" borderId="1" xfId="0" applyNumberFormat="1" applyFont="1" applyFill="1" applyBorder="1">
      <alignment vertical="center"/>
    </xf>
    <xf numFmtId="186" fontId="8" fillId="5" borderId="1" xfId="1" applyNumberFormat="1" applyFont="1" applyFill="1" applyBorder="1">
      <alignment vertical="center"/>
    </xf>
    <xf numFmtId="186" fontId="8" fillId="5" borderId="1" xfId="0" applyNumberFormat="1" applyFont="1" applyFill="1" applyBorder="1">
      <alignment vertical="center"/>
    </xf>
    <xf numFmtId="0" fontId="19" fillId="0" borderId="1" xfId="0" applyFont="1" applyBorder="1" applyAlignment="1">
      <alignment horizontal="right" vertical="center"/>
    </xf>
    <xf numFmtId="0" fontId="8" fillId="0" borderId="1" xfId="0" applyFont="1" applyBorder="1" applyAlignment="1">
      <alignment horizontal="right" vertical="center"/>
    </xf>
    <xf numFmtId="0" fontId="8" fillId="0" borderId="1" xfId="0" applyFont="1" applyFill="1" applyBorder="1" applyAlignment="1">
      <alignment horizontal="right" vertical="center"/>
    </xf>
    <xf numFmtId="182" fontId="8" fillId="0" borderId="1" xfId="1" applyNumberFormat="1" applyFont="1" applyFill="1" applyBorder="1">
      <alignment vertical="center"/>
    </xf>
    <xf numFmtId="186" fontId="8" fillId="0" borderId="1" xfId="0" applyNumberFormat="1" applyFont="1" applyFill="1" applyBorder="1">
      <alignment vertical="center"/>
    </xf>
    <xf numFmtId="186" fontId="8" fillId="0" borderId="1" xfId="1" applyNumberFormat="1" applyFont="1" applyFill="1" applyBorder="1">
      <alignment vertical="center"/>
    </xf>
    <xf numFmtId="0" fontId="8" fillId="0" borderId="1" xfId="0" applyFont="1" applyBorder="1" applyProtection="1">
      <alignment vertical="center"/>
      <protection locked="0"/>
    </xf>
    <xf numFmtId="183" fontId="8" fillId="0" borderId="1" xfId="1" applyNumberFormat="1" applyFont="1" applyBorder="1" applyProtection="1">
      <alignment vertical="center"/>
      <protection locked="0"/>
    </xf>
    <xf numFmtId="185" fontId="8" fillId="0" borderId="1" xfId="0" applyNumberFormat="1" applyFont="1" applyBorder="1" applyProtection="1">
      <alignment vertical="center"/>
      <protection locked="0"/>
    </xf>
    <xf numFmtId="183" fontId="8" fillId="0" borderId="1" xfId="0" applyNumberFormat="1" applyFont="1" applyBorder="1" applyProtection="1">
      <alignment vertical="center"/>
      <protection locked="0"/>
    </xf>
    <xf numFmtId="183" fontId="8" fillId="0" borderId="1" xfId="0" applyNumberFormat="1" applyFont="1" applyFill="1" applyBorder="1" applyProtection="1">
      <alignment vertical="center"/>
      <protection locked="0"/>
    </xf>
    <xf numFmtId="183" fontId="8" fillId="0" borderId="1" xfId="1" applyNumberFormat="1" applyFont="1" applyFill="1" applyBorder="1" applyProtection="1">
      <alignment vertical="center"/>
      <protection locked="0"/>
    </xf>
    <xf numFmtId="0" fontId="31" fillId="0" borderId="1" xfId="0" applyFont="1" applyFill="1" applyBorder="1" applyAlignment="1">
      <alignment horizontal="center" vertical="center"/>
    </xf>
    <xf numFmtId="184" fontId="8" fillId="7" borderId="1" xfId="1" applyNumberFormat="1" applyFont="1" applyFill="1" applyBorder="1">
      <alignment vertical="center"/>
    </xf>
    <xf numFmtId="176" fontId="8" fillId="7" borderId="1" xfId="0" applyNumberFormat="1" applyFont="1" applyFill="1" applyBorder="1">
      <alignment vertical="center"/>
    </xf>
    <xf numFmtId="180" fontId="8" fillId="8" borderId="1" xfId="0" applyNumberFormat="1" applyFont="1" applyFill="1" applyBorder="1">
      <alignment vertical="center"/>
    </xf>
    <xf numFmtId="0" fontId="8" fillId="8" borderId="1" xfId="0" applyNumberFormat="1" applyFont="1" applyFill="1" applyBorder="1">
      <alignment vertical="center"/>
    </xf>
    <xf numFmtId="0" fontId="0" fillId="0" borderId="0" xfId="0" applyFont="1">
      <alignment vertical="center"/>
    </xf>
    <xf numFmtId="176" fontId="8" fillId="5" borderId="1" xfId="0" applyNumberFormat="1" applyFont="1" applyFill="1" applyBorder="1" applyAlignment="1" applyProtection="1">
      <alignment horizontal="right" vertical="center"/>
    </xf>
    <xf numFmtId="177" fontId="8" fillId="5" borderId="1" xfId="0" applyNumberFormat="1" applyFont="1" applyFill="1" applyBorder="1" applyProtection="1">
      <alignment vertical="center"/>
    </xf>
    <xf numFmtId="0" fontId="8" fillId="5" borderId="1" xfId="0" applyFont="1" applyFill="1" applyBorder="1" applyAlignment="1">
      <alignment vertical="center" wrapText="1"/>
    </xf>
    <xf numFmtId="0" fontId="16" fillId="4" borderId="1" xfId="0" applyFont="1" applyFill="1" applyBorder="1" applyAlignment="1">
      <alignment vertical="top" wrapText="1"/>
    </xf>
    <xf numFmtId="178" fontId="38" fillId="7" borderId="1" xfId="0" applyNumberFormat="1" applyFont="1" applyFill="1" applyBorder="1">
      <alignment vertical="center"/>
    </xf>
    <xf numFmtId="0" fontId="39" fillId="0" borderId="0" xfId="0" applyFont="1" applyAlignment="1">
      <alignment horizontal="right" vertical="center"/>
    </xf>
    <xf numFmtId="0" fontId="38" fillId="0" borderId="0" xfId="0" applyFont="1" applyAlignment="1">
      <alignment horizontal="right" vertical="center"/>
    </xf>
    <xf numFmtId="0" fontId="39" fillId="5" borderId="1" xfId="0" applyFont="1" applyFill="1" applyBorder="1">
      <alignment vertical="center"/>
    </xf>
    <xf numFmtId="179" fontId="39" fillId="5" borderId="1" xfId="1" applyNumberFormat="1" applyFont="1" applyFill="1" applyBorder="1" applyAlignment="1">
      <alignment horizontal="right" vertical="center" wrapText="1"/>
    </xf>
    <xf numFmtId="188" fontId="39" fillId="5" borderId="1" xfId="1" applyNumberFormat="1" applyFont="1" applyFill="1" applyBorder="1" applyAlignment="1">
      <alignment horizontal="right" vertical="center" wrapText="1"/>
    </xf>
    <xf numFmtId="0" fontId="38" fillId="7" borderId="1" xfId="0" applyFont="1" applyFill="1" applyBorder="1">
      <alignment vertical="center"/>
    </xf>
    <xf numFmtId="0" fontId="38" fillId="7" borderId="12" xfId="0" applyFont="1" applyFill="1" applyBorder="1">
      <alignment vertical="center"/>
    </xf>
    <xf numFmtId="0" fontId="38" fillId="7" borderId="2" xfId="0" applyFont="1" applyFill="1" applyBorder="1">
      <alignment vertical="center"/>
    </xf>
    <xf numFmtId="182" fontId="38" fillId="7" borderId="1" xfId="1" applyNumberFormat="1" applyFont="1" applyFill="1" applyBorder="1">
      <alignment vertical="center"/>
    </xf>
    <xf numFmtId="177" fontId="39" fillId="5" borderId="1" xfId="0" applyNumberFormat="1" applyFont="1" applyFill="1" applyBorder="1" applyProtection="1">
      <alignment vertical="center"/>
    </xf>
    <xf numFmtId="0" fontId="39" fillId="5" borderId="1" xfId="0" applyFont="1" applyFill="1" applyBorder="1" applyAlignment="1">
      <alignment horizontal="left" vertical="center" wrapText="1"/>
    </xf>
    <xf numFmtId="0" fontId="45" fillId="5" borderId="1" xfId="0" applyFont="1" applyFill="1" applyBorder="1" applyAlignment="1">
      <alignment horizontal="left" vertical="center"/>
    </xf>
    <xf numFmtId="178" fontId="39" fillId="5" borderId="1" xfId="0" applyNumberFormat="1" applyFont="1" applyFill="1" applyBorder="1">
      <alignment vertical="center"/>
    </xf>
    <xf numFmtId="180" fontId="39" fillId="8" borderId="1" xfId="0" applyNumberFormat="1" applyFont="1" applyFill="1" applyBorder="1">
      <alignment vertical="center"/>
    </xf>
    <xf numFmtId="189" fontId="8" fillId="0" borderId="1" xfId="0" applyNumberFormat="1" applyFont="1" applyBorder="1" applyProtection="1">
      <alignment vertical="center"/>
      <protection locked="0"/>
    </xf>
    <xf numFmtId="0" fontId="3" fillId="0" borderId="6" xfId="0" applyFont="1" applyFill="1" applyBorder="1" applyAlignment="1">
      <alignment vertical="center" wrapText="1"/>
    </xf>
    <xf numFmtId="0" fontId="3" fillId="0" borderId="7" xfId="0" applyFont="1" applyFill="1" applyBorder="1" applyAlignment="1">
      <alignment vertical="center" wrapText="1"/>
    </xf>
    <xf numFmtId="0" fontId="3" fillId="0" borderId="8" xfId="0" applyFont="1" applyFill="1" applyBorder="1" applyAlignment="1">
      <alignment vertical="center" wrapText="1"/>
    </xf>
    <xf numFmtId="0" fontId="6" fillId="4" borderId="1" xfId="0" applyFont="1" applyFill="1" applyBorder="1" applyAlignment="1">
      <alignment horizontal="center" vertical="center" wrapText="1"/>
    </xf>
    <xf numFmtId="0" fontId="6" fillId="4" borderId="3" xfId="0" applyFont="1" applyFill="1" applyBorder="1" applyAlignment="1">
      <alignment horizontal="center" vertical="center"/>
    </xf>
    <xf numFmtId="182" fontId="8" fillId="2" borderId="4" xfId="1" applyNumberFormat="1" applyFont="1" applyFill="1" applyBorder="1" applyAlignment="1">
      <alignment horizontal="right" vertical="center"/>
    </xf>
    <xf numFmtId="182" fontId="8" fillId="2" borderId="5" xfId="1" applyNumberFormat="1" applyFont="1" applyFill="1" applyBorder="1" applyAlignment="1">
      <alignment horizontal="right" vertical="center"/>
    </xf>
    <xf numFmtId="0" fontId="8" fillId="5" borderId="1" xfId="0" applyFont="1" applyFill="1" applyBorder="1" applyAlignment="1">
      <alignment vertical="center" wrapText="1"/>
    </xf>
    <xf numFmtId="0" fontId="8" fillId="5" borderId="1" xfId="0" applyFont="1" applyFill="1" applyBorder="1" applyAlignment="1">
      <alignment horizontal="left" vertical="center" wrapText="1"/>
    </xf>
    <xf numFmtId="0" fontId="39" fillId="5" borderId="1" xfId="0" applyFont="1" applyFill="1" applyBorder="1" applyAlignment="1">
      <alignment horizontal="left" vertical="center" wrapText="1"/>
    </xf>
    <xf numFmtId="0" fontId="8" fillId="0" borderId="1" xfId="0" applyFont="1" applyBorder="1" applyAlignment="1" applyProtection="1">
      <alignment horizontal="left" vertical="center" wrapText="1"/>
      <protection locked="0"/>
    </xf>
    <xf numFmtId="0" fontId="39" fillId="0" borderId="1" xfId="0" applyFont="1" applyBorder="1" applyAlignment="1" applyProtection="1">
      <alignment horizontal="left" vertical="center" wrapText="1"/>
      <protection locked="0"/>
    </xf>
    <xf numFmtId="0" fontId="15" fillId="4" borderId="1" xfId="0" applyFont="1" applyFill="1" applyBorder="1" applyAlignment="1">
      <alignment vertical="center" wrapText="1"/>
    </xf>
    <xf numFmtId="0" fontId="16"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4" borderId="18" xfId="0" applyFont="1" applyFill="1" applyBorder="1" applyAlignment="1">
      <alignment horizontal="left" vertical="top" wrapText="1"/>
    </xf>
    <xf numFmtId="0" fontId="6" fillId="4" borderId="2" xfId="0" applyFont="1" applyFill="1" applyBorder="1" applyAlignment="1">
      <alignment horizontal="left" vertical="top" wrapText="1"/>
    </xf>
    <xf numFmtId="0" fontId="4" fillId="5" borderId="1" xfId="0" applyFont="1" applyFill="1" applyBorder="1" applyAlignment="1">
      <alignment horizontal="left" vertical="center" wrapText="1"/>
    </xf>
    <xf numFmtId="0" fontId="6" fillId="3" borderId="0" xfId="0" applyFont="1" applyFill="1" applyAlignment="1">
      <alignment vertical="center"/>
    </xf>
    <xf numFmtId="0" fontId="9" fillId="3" borderId="0" xfId="0" applyFont="1" applyFill="1" applyAlignment="1">
      <alignment horizontal="left" vertical="center"/>
    </xf>
    <xf numFmtId="0" fontId="8" fillId="5" borderId="1" xfId="0" applyFont="1" applyFill="1" applyBorder="1" applyAlignment="1" applyProtection="1">
      <alignment horizontal="left" vertical="center" wrapText="1"/>
    </xf>
    <xf numFmtId="0" fontId="39" fillId="5" borderId="1" xfId="0" applyFont="1" applyFill="1" applyBorder="1" applyAlignment="1" applyProtection="1">
      <alignment horizontal="left" vertical="center" wrapText="1"/>
    </xf>
    <xf numFmtId="0" fontId="16" fillId="4" borderId="1" xfId="0" applyFont="1" applyFill="1" applyBorder="1" applyAlignment="1">
      <alignment horizontal="center" vertical="center"/>
    </xf>
    <xf numFmtId="49" fontId="8" fillId="0" borderId="12" xfId="0" applyNumberFormat="1" applyFont="1" applyBorder="1" applyAlignment="1" applyProtection="1">
      <alignment horizontal="center" vertical="center" shrinkToFit="1"/>
      <protection locked="0"/>
    </xf>
    <xf numFmtId="49" fontId="8" fillId="0" borderId="13" xfId="0" applyNumberFormat="1" applyFont="1" applyBorder="1" applyAlignment="1" applyProtection="1">
      <alignment horizontal="center" vertical="center" shrinkToFit="1"/>
      <protection locked="0"/>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182" fontId="8" fillId="2" borderId="16" xfId="1" applyNumberFormat="1" applyFont="1" applyFill="1" applyBorder="1" applyAlignment="1">
      <alignment vertical="center"/>
    </xf>
    <xf numFmtId="182" fontId="8" fillId="2" borderId="17" xfId="1" applyNumberFormat="1" applyFont="1" applyFill="1" applyBorder="1" applyAlignment="1">
      <alignment vertical="center"/>
    </xf>
    <xf numFmtId="0" fontId="9" fillId="3" borderId="0" xfId="0" applyFont="1" applyFill="1" applyAlignment="1">
      <alignment vertical="center"/>
    </xf>
  </cellXfs>
  <cellStyles count="2">
    <cellStyle name="桁区切り" xfId="1" builtinId="6"/>
    <cellStyle name="標準" xfId="0" builtinId="0"/>
  </cellStyles>
  <dxfs count="0"/>
  <tableStyles count="0" defaultTableStyle="TableStyleMedium9" defaultPivotStyle="PivotStyleLight16"/>
  <colors>
    <mruColors>
      <color rgb="FFCCCCFF"/>
      <color rgb="FF808080"/>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zabu\Co-Work\p1300421_H25&#24180;&#24230;MOE&#20108;&#22269;&#38291;&#12458;&#12501;&#12475;&#12483;&#12488;&#12539;&#12463;&#12524;&#12472;&#12483;&#12488;&#21046;&#24230;&#20107;&#21209;&#23616;&#26989;&#21209;\02&#20316;&#26989;\1_JC&#25903;&#25588;\01&#12514;&#12531;&#12468;&#12523;\140325_MN_AM001_ver01.0(&#20462;&#27491;&#29256;)spreadsheet&#12398;&#12415;&#20462;&#27491;\JCM_MN_AM001_ver01.0(inter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S(input)"/>
      <sheetName val="MPS(calc_process)"/>
      <sheetName val="MSS"/>
      <sheetName val="MRS(input)"/>
      <sheetName val="MRS(calc_process)"/>
    </sheetNames>
    <sheetDataSet>
      <sheetData sheetId="0" refreshError="1"/>
      <sheetData sheetId="1">
        <row r="22">
          <cell r="F22">
            <v>0.1158</v>
          </cell>
        </row>
        <row r="23">
          <cell r="F23">
            <v>9.3899999999999997E-2</v>
          </cell>
        </row>
        <row r="24">
          <cell r="F24">
            <v>7.1800000000000003E-2</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9"/>
  <sheetViews>
    <sheetView showGridLines="0" tabSelected="1" view="pageBreakPreview" zoomScale="55" zoomScaleNormal="65" zoomScaleSheetLayoutView="55" workbookViewId="0"/>
  </sheetViews>
  <sheetFormatPr defaultColWidth="9" defaultRowHeight="14.25" x14ac:dyDescent="0.15"/>
  <cols>
    <col min="1" max="1" width="2.625" style="11" customWidth="1"/>
    <col min="2" max="2" width="11.75" style="11" customWidth="1"/>
    <col min="3" max="3" width="13.625" style="11" customWidth="1"/>
    <col min="4" max="4" width="21.625" style="11" customWidth="1"/>
    <col min="5" max="6" width="10.625" style="11" customWidth="1"/>
    <col min="7" max="7" width="11.625" style="11" customWidth="1"/>
    <col min="8" max="8" width="10.25" style="11" customWidth="1"/>
    <col min="9" max="9" width="63.5" style="11" customWidth="1"/>
    <col min="10" max="10" width="12.625" style="11" customWidth="1"/>
    <col min="11" max="11" width="12.125" style="11" customWidth="1"/>
    <col min="12" max="16384" width="9" style="11"/>
  </cols>
  <sheetData>
    <row r="1" spans="1:11" ht="18" customHeight="1" x14ac:dyDescent="0.15">
      <c r="K1" s="114" t="s">
        <v>159</v>
      </c>
    </row>
    <row r="2" spans="1:11" ht="18" customHeight="1" x14ac:dyDescent="0.15">
      <c r="K2" s="12" t="s">
        <v>4</v>
      </c>
    </row>
    <row r="3" spans="1:11" ht="27.75" customHeight="1" x14ac:dyDescent="0.15">
      <c r="A3" s="13" t="s">
        <v>3</v>
      </c>
      <c r="B3" s="15"/>
      <c r="C3" s="15"/>
      <c r="D3" s="15"/>
      <c r="E3" s="15"/>
      <c r="F3" s="15"/>
      <c r="G3" s="15"/>
      <c r="H3" s="15"/>
      <c r="I3" s="15"/>
      <c r="J3" s="15"/>
      <c r="K3" s="16"/>
    </row>
    <row r="5" spans="1:11" ht="15" customHeight="1" x14ac:dyDescent="0.15">
      <c r="A5" s="3" t="s">
        <v>48</v>
      </c>
      <c r="B5" s="3"/>
    </row>
    <row r="6" spans="1:11" ht="15" customHeight="1" x14ac:dyDescent="0.15">
      <c r="A6" s="3"/>
      <c r="B6" s="29" t="s">
        <v>5</v>
      </c>
      <c r="C6" s="29" t="s">
        <v>6</v>
      </c>
      <c r="D6" s="29" t="s">
        <v>7</v>
      </c>
      <c r="E6" s="29" t="s">
        <v>8</v>
      </c>
      <c r="F6" s="29" t="s">
        <v>9</v>
      </c>
      <c r="G6" s="29" t="s">
        <v>10</v>
      </c>
      <c r="H6" s="29" t="s">
        <v>11</v>
      </c>
      <c r="I6" s="29" t="s">
        <v>12</v>
      </c>
      <c r="J6" s="29" t="s">
        <v>13</v>
      </c>
      <c r="K6" s="29" t="s">
        <v>14</v>
      </c>
    </row>
    <row r="7" spans="1:11" s="6" customFormat="1" ht="30" customHeight="1" x14ac:dyDescent="0.15">
      <c r="B7" s="29" t="s">
        <v>15</v>
      </c>
      <c r="C7" s="29" t="s">
        <v>16</v>
      </c>
      <c r="D7" s="29" t="s">
        <v>17</v>
      </c>
      <c r="E7" s="29" t="s">
        <v>18</v>
      </c>
      <c r="F7" s="29" t="s">
        <v>19</v>
      </c>
      <c r="G7" s="29" t="s">
        <v>20</v>
      </c>
      <c r="H7" s="29" t="s">
        <v>21</v>
      </c>
      <c r="I7" s="29" t="s">
        <v>22</v>
      </c>
      <c r="J7" s="29" t="s">
        <v>23</v>
      </c>
      <c r="K7" s="29" t="s">
        <v>24</v>
      </c>
    </row>
    <row r="8" spans="1:11" ht="63" customHeight="1" x14ac:dyDescent="0.15">
      <c r="B8" s="30" t="s">
        <v>25</v>
      </c>
      <c r="C8" s="31" t="s">
        <v>49</v>
      </c>
      <c r="D8" s="22" t="s">
        <v>50</v>
      </c>
      <c r="E8" s="17" t="s">
        <v>26</v>
      </c>
      <c r="F8" s="27" t="s">
        <v>51</v>
      </c>
      <c r="G8" s="84" t="s">
        <v>27</v>
      </c>
      <c r="H8" s="85" t="s">
        <v>28</v>
      </c>
      <c r="I8" s="85" t="s">
        <v>29</v>
      </c>
      <c r="J8" s="86" t="s">
        <v>30</v>
      </c>
      <c r="K8" s="85" t="s">
        <v>31</v>
      </c>
    </row>
    <row r="9" spans="1:11" ht="63" customHeight="1" x14ac:dyDescent="0.15">
      <c r="A9" s="2"/>
      <c r="B9" s="30" t="s">
        <v>32</v>
      </c>
      <c r="C9" s="25" t="s">
        <v>52</v>
      </c>
      <c r="D9" s="23" t="s">
        <v>53</v>
      </c>
      <c r="E9" s="17" t="s">
        <v>26</v>
      </c>
      <c r="F9" s="33" t="s">
        <v>33</v>
      </c>
      <c r="G9" s="84" t="s">
        <v>27</v>
      </c>
      <c r="H9" s="85" t="s">
        <v>34</v>
      </c>
      <c r="I9" s="85"/>
      <c r="J9" s="87" t="s">
        <v>35</v>
      </c>
      <c r="K9" s="85" t="s">
        <v>31</v>
      </c>
    </row>
    <row r="10" spans="1:11" ht="8.25" customHeight="1" x14ac:dyDescent="0.15"/>
    <row r="11" spans="1:11" ht="15" customHeight="1" x14ac:dyDescent="0.15">
      <c r="A11" s="3" t="s">
        <v>54</v>
      </c>
    </row>
    <row r="12" spans="1:11" ht="15" customHeight="1" x14ac:dyDescent="0.15">
      <c r="B12" s="29" t="s">
        <v>5</v>
      </c>
      <c r="C12" s="132" t="s">
        <v>6</v>
      </c>
      <c r="D12" s="132"/>
      <c r="E12" s="29" t="s">
        <v>7</v>
      </c>
      <c r="F12" s="29" t="s">
        <v>8</v>
      </c>
      <c r="G12" s="132" t="s">
        <v>9</v>
      </c>
      <c r="H12" s="132"/>
      <c r="I12" s="132"/>
      <c r="J12" s="132" t="s">
        <v>10</v>
      </c>
      <c r="K12" s="132"/>
    </row>
    <row r="13" spans="1:11" ht="30" customHeight="1" x14ac:dyDescent="0.15">
      <c r="B13" s="29" t="s">
        <v>16</v>
      </c>
      <c r="C13" s="132" t="s">
        <v>17</v>
      </c>
      <c r="D13" s="132"/>
      <c r="E13" s="29" t="s">
        <v>18</v>
      </c>
      <c r="F13" s="29" t="s">
        <v>19</v>
      </c>
      <c r="G13" s="132" t="s">
        <v>21</v>
      </c>
      <c r="H13" s="132"/>
      <c r="I13" s="132"/>
      <c r="J13" s="132" t="s">
        <v>24</v>
      </c>
      <c r="K13" s="132"/>
    </row>
    <row r="14" spans="1:11" ht="35.25" customHeight="1" x14ac:dyDescent="0.15">
      <c r="B14" s="31" t="s">
        <v>55</v>
      </c>
      <c r="C14" s="137" t="s">
        <v>56</v>
      </c>
      <c r="D14" s="137"/>
      <c r="E14" s="80">
        <v>5.6099999999999997E-2</v>
      </c>
      <c r="F14" s="31" t="s">
        <v>57</v>
      </c>
      <c r="G14" s="139" t="s">
        <v>58</v>
      </c>
      <c r="H14" s="139"/>
      <c r="I14" s="139"/>
      <c r="J14" s="139"/>
      <c r="K14" s="139"/>
    </row>
    <row r="15" spans="1:11" ht="35.25" customHeight="1" x14ac:dyDescent="0.15">
      <c r="B15" s="31" t="s">
        <v>59</v>
      </c>
      <c r="C15" s="137" t="s">
        <v>60</v>
      </c>
      <c r="D15" s="137"/>
      <c r="E15" s="17" t="s">
        <v>26</v>
      </c>
      <c r="F15" s="31" t="s">
        <v>26</v>
      </c>
      <c r="G15" s="139" t="s">
        <v>176</v>
      </c>
      <c r="H15" s="139"/>
      <c r="I15" s="139"/>
      <c r="J15" s="139" t="s">
        <v>36</v>
      </c>
      <c r="K15" s="139"/>
    </row>
    <row r="16" spans="1:11" ht="35.25" customHeight="1" x14ac:dyDescent="0.15">
      <c r="B16" s="116" t="s">
        <v>160</v>
      </c>
      <c r="C16" s="138" t="s">
        <v>161</v>
      </c>
      <c r="D16" s="138"/>
      <c r="E16" s="117" t="s">
        <v>26</v>
      </c>
      <c r="F16" s="116" t="s">
        <v>26</v>
      </c>
      <c r="G16" s="140" t="s">
        <v>162</v>
      </c>
      <c r="H16" s="140"/>
      <c r="I16" s="140"/>
      <c r="J16" s="140" t="s">
        <v>36</v>
      </c>
      <c r="K16" s="140"/>
    </row>
    <row r="17" spans="1:11" ht="35.25" customHeight="1" x14ac:dyDescent="0.15">
      <c r="B17" s="31" t="s">
        <v>61</v>
      </c>
      <c r="C17" s="137" t="s">
        <v>37</v>
      </c>
      <c r="D17" s="137"/>
      <c r="E17" s="81">
        <v>1.3</v>
      </c>
      <c r="F17" s="31" t="s">
        <v>26</v>
      </c>
      <c r="G17" s="139" t="s">
        <v>38</v>
      </c>
      <c r="H17" s="139"/>
      <c r="I17" s="139"/>
      <c r="J17" s="82"/>
      <c r="K17" s="83"/>
    </row>
    <row r="18" spans="1:11" ht="35.25" customHeight="1" x14ac:dyDescent="0.15">
      <c r="B18" s="116" t="s">
        <v>164</v>
      </c>
      <c r="C18" s="138" t="s">
        <v>163</v>
      </c>
      <c r="D18" s="138"/>
      <c r="E18" s="118">
        <f>E17</f>
        <v>1.3</v>
      </c>
      <c r="F18" s="31" t="s">
        <v>26</v>
      </c>
      <c r="G18" s="140" t="s">
        <v>177</v>
      </c>
      <c r="H18" s="140"/>
      <c r="I18" s="140"/>
      <c r="J18" s="82"/>
      <c r="K18" s="83"/>
    </row>
    <row r="19" spans="1:11" ht="50.25" customHeight="1" x14ac:dyDescent="0.15">
      <c r="B19" s="31" t="s">
        <v>62</v>
      </c>
      <c r="C19" s="137" t="s">
        <v>63</v>
      </c>
      <c r="D19" s="137"/>
      <c r="E19" s="17" t="s">
        <v>26</v>
      </c>
      <c r="F19" s="31" t="s">
        <v>39</v>
      </c>
      <c r="G19" s="139" t="s">
        <v>40</v>
      </c>
      <c r="H19" s="139"/>
      <c r="I19" s="139"/>
      <c r="J19" s="139" t="s">
        <v>41</v>
      </c>
      <c r="K19" s="139"/>
    </row>
    <row r="20" spans="1:11" s="14" customFormat="1" ht="370.5" customHeight="1" x14ac:dyDescent="0.15">
      <c r="B20" s="31" t="s">
        <v>64</v>
      </c>
      <c r="C20" s="136" t="s">
        <v>65</v>
      </c>
      <c r="D20" s="136"/>
      <c r="E20" s="128">
        <v>0.84299999999999997</v>
      </c>
      <c r="F20" s="31" t="s">
        <v>66</v>
      </c>
      <c r="G20" s="139" t="s">
        <v>67</v>
      </c>
      <c r="H20" s="139"/>
      <c r="I20" s="139"/>
      <c r="J20" s="139"/>
      <c r="K20" s="139"/>
    </row>
    <row r="21" spans="1:11" ht="6.75" customHeight="1" x14ac:dyDescent="0.15"/>
    <row r="22" spans="1:11" ht="17.25" customHeight="1" x14ac:dyDescent="0.15">
      <c r="A22" s="1" t="s">
        <v>68</v>
      </c>
      <c r="B22" s="1"/>
    </row>
    <row r="23" spans="1:11" ht="17.25" customHeight="1" thickBot="1" x14ac:dyDescent="0.2">
      <c r="B23" s="133" t="s">
        <v>69</v>
      </c>
      <c r="C23" s="133"/>
      <c r="D23" s="26" t="s">
        <v>19</v>
      </c>
    </row>
    <row r="24" spans="1:11" ht="19.5" customHeight="1" thickBot="1" x14ac:dyDescent="0.2">
      <c r="B24" s="134">
        <f>ROUNDDOWN('MPS(calc_process)'!G6, 0)</f>
        <v>91</v>
      </c>
      <c r="C24" s="135"/>
      <c r="D24" s="36" t="s">
        <v>70</v>
      </c>
    </row>
    <row r="25" spans="1:11" ht="20.100000000000001" customHeight="1" x14ac:dyDescent="0.15">
      <c r="B25" s="2"/>
      <c r="C25" s="2"/>
      <c r="F25" s="7"/>
      <c r="G25" s="7"/>
    </row>
    <row r="26" spans="1:11" ht="15" customHeight="1" x14ac:dyDescent="0.15">
      <c r="A26" s="3" t="s">
        <v>42</v>
      </c>
    </row>
    <row r="27" spans="1:11" ht="26.45" customHeight="1" x14ac:dyDescent="0.15">
      <c r="B27" s="32" t="s">
        <v>43</v>
      </c>
      <c r="C27" s="129" t="s">
        <v>44</v>
      </c>
      <c r="D27" s="130"/>
      <c r="E27" s="130"/>
      <c r="F27" s="130"/>
      <c r="G27" s="130"/>
      <c r="H27" s="130"/>
      <c r="I27" s="131"/>
      <c r="J27" s="8"/>
    </row>
    <row r="28" spans="1:11" ht="15" customHeight="1" x14ac:dyDescent="0.15">
      <c r="B28" s="32" t="s">
        <v>45</v>
      </c>
      <c r="C28" s="129" t="s">
        <v>46</v>
      </c>
      <c r="D28" s="130"/>
      <c r="E28" s="130"/>
      <c r="F28" s="130"/>
      <c r="G28" s="130"/>
      <c r="H28" s="130"/>
      <c r="I28" s="131"/>
      <c r="J28" s="8"/>
    </row>
    <row r="29" spans="1:11" ht="15" customHeight="1" x14ac:dyDescent="0.15">
      <c r="B29" s="32" t="s">
        <v>27</v>
      </c>
      <c r="C29" s="129" t="s">
        <v>47</v>
      </c>
      <c r="D29" s="130"/>
      <c r="E29" s="130"/>
      <c r="F29" s="130"/>
      <c r="G29" s="130"/>
      <c r="H29" s="130"/>
      <c r="I29" s="131"/>
      <c r="J29" s="8"/>
    </row>
  </sheetData>
  <sheetProtection formatCells="0" formatRows="0"/>
  <mergeCells count="30">
    <mergeCell ref="J12:K12"/>
    <mergeCell ref="J13:K13"/>
    <mergeCell ref="J20:K20"/>
    <mergeCell ref="G12:I12"/>
    <mergeCell ref="G13:I13"/>
    <mergeCell ref="G20:I20"/>
    <mergeCell ref="J14:K14"/>
    <mergeCell ref="G14:I14"/>
    <mergeCell ref="G19:I19"/>
    <mergeCell ref="J19:K19"/>
    <mergeCell ref="J15:K15"/>
    <mergeCell ref="G15:I15"/>
    <mergeCell ref="G17:I17"/>
    <mergeCell ref="G16:I16"/>
    <mergeCell ref="J16:K16"/>
    <mergeCell ref="G18:I18"/>
    <mergeCell ref="C28:I28"/>
    <mergeCell ref="C29:I29"/>
    <mergeCell ref="C27:I27"/>
    <mergeCell ref="C12:D12"/>
    <mergeCell ref="C13:D13"/>
    <mergeCell ref="B23:C23"/>
    <mergeCell ref="B24:C24"/>
    <mergeCell ref="C20:D20"/>
    <mergeCell ref="C14:D14"/>
    <mergeCell ref="C19:D19"/>
    <mergeCell ref="C15:D15"/>
    <mergeCell ref="C17:D17"/>
    <mergeCell ref="C16:D16"/>
    <mergeCell ref="C18:D18"/>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P25"/>
  <sheetViews>
    <sheetView view="pageBreakPreview" zoomScale="70" zoomScaleNormal="75" zoomScaleSheetLayoutView="70" workbookViewId="0"/>
  </sheetViews>
  <sheetFormatPr defaultColWidth="9" defaultRowHeight="14.25" x14ac:dyDescent="0.15"/>
  <cols>
    <col min="1" max="1" width="11.125" style="9" customWidth="1"/>
    <col min="2" max="2" width="10" style="9" bestFit="1" customWidth="1"/>
    <col min="3" max="8" width="13.125" style="9" customWidth="1"/>
    <col min="9" max="10" width="14.625" style="9" customWidth="1"/>
    <col min="11" max="16" width="13.125" style="9" customWidth="1"/>
    <col min="17" max="16384" width="9" style="9"/>
  </cols>
  <sheetData>
    <row r="1" spans="1:16" s="10" customFormat="1" ht="36" customHeight="1" x14ac:dyDescent="0.15">
      <c r="A1" s="18"/>
      <c r="B1" s="18"/>
      <c r="C1" s="143" t="s">
        <v>71</v>
      </c>
      <c r="D1" s="143"/>
      <c r="E1" s="144" t="s">
        <v>72</v>
      </c>
      <c r="F1" s="145"/>
      <c r="G1" s="145"/>
      <c r="H1" s="145"/>
      <c r="I1" s="145"/>
      <c r="J1" s="145"/>
      <c r="K1" s="145"/>
      <c r="L1" s="146"/>
      <c r="M1" s="142" t="s">
        <v>73</v>
      </c>
      <c r="N1" s="142"/>
      <c r="O1" s="142"/>
      <c r="P1" s="142"/>
    </row>
    <row r="2" spans="1:16" ht="18.75" customHeight="1" x14ac:dyDescent="0.15">
      <c r="A2" s="19" t="s">
        <v>74</v>
      </c>
      <c r="B2" s="20" t="s">
        <v>109</v>
      </c>
      <c r="C2" s="21" t="s">
        <v>110</v>
      </c>
      <c r="D2" s="21" t="s">
        <v>111</v>
      </c>
      <c r="E2" s="21" t="s">
        <v>112</v>
      </c>
      <c r="F2" s="21" t="s">
        <v>113</v>
      </c>
      <c r="G2" s="21" t="s">
        <v>114</v>
      </c>
      <c r="H2" s="21" t="s">
        <v>115</v>
      </c>
      <c r="I2" s="21" t="s">
        <v>116</v>
      </c>
      <c r="J2" s="125" t="s">
        <v>174</v>
      </c>
      <c r="K2" s="21" t="s">
        <v>117</v>
      </c>
      <c r="L2" s="125" t="s">
        <v>170</v>
      </c>
      <c r="M2" s="21" t="s">
        <v>118</v>
      </c>
      <c r="N2" s="21" t="s">
        <v>119</v>
      </c>
      <c r="O2" s="21" t="s">
        <v>120</v>
      </c>
      <c r="P2" s="21" t="s">
        <v>121</v>
      </c>
    </row>
    <row r="3" spans="1:16" ht="144" customHeight="1" x14ac:dyDescent="0.15">
      <c r="A3" s="19" t="s">
        <v>75</v>
      </c>
      <c r="B3" s="28" t="s">
        <v>122</v>
      </c>
      <c r="C3" s="35" t="s">
        <v>123</v>
      </c>
      <c r="D3" s="35" t="s">
        <v>124</v>
      </c>
      <c r="E3" s="35" t="s">
        <v>125</v>
      </c>
      <c r="F3" s="35" t="s">
        <v>126</v>
      </c>
      <c r="G3" s="35" t="s">
        <v>127</v>
      </c>
      <c r="H3" s="35" t="s">
        <v>128</v>
      </c>
      <c r="I3" s="124" t="s">
        <v>178</v>
      </c>
      <c r="J3" s="124" t="s">
        <v>175</v>
      </c>
      <c r="K3" s="35" t="s">
        <v>129</v>
      </c>
      <c r="L3" s="124" t="s">
        <v>171</v>
      </c>
      <c r="M3" s="35" t="s">
        <v>130</v>
      </c>
      <c r="N3" s="35" t="s">
        <v>131</v>
      </c>
      <c r="O3" s="35" t="s">
        <v>132</v>
      </c>
      <c r="P3" s="35" t="s">
        <v>133</v>
      </c>
    </row>
    <row r="4" spans="1:16" ht="18.75" x14ac:dyDescent="0.15">
      <c r="A4" s="19" t="s">
        <v>76</v>
      </c>
      <c r="B4" s="28" t="s">
        <v>134</v>
      </c>
      <c r="C4" s="35" t="s">
        <v>135</v>
      </c>
      <c r="D4" s="35" t="s">
        <v>1</v>
      </c>
      <c r="E4" s="35" t="s">
        <v>136</v>
      </c>
      <c r="F4" s="35" t="s">
        <v>137</v>
      </c>
      <c r="G4" s="35" t="s">
        <v>2</v>
      </c>
      <c r="H4" s="35" t="s">
        <v>138</v>
      </c>
      <c r="I4" s="35" t="s">
        <v>134</v>
      </c>
      <c r="J4" s="124" t="s">
        <v>134</v>
      </c>
      <c r="K4" s="35" t="s">
        <v>134</v>
      </c>
      <c r="L4" s="124" t="s">
        <v>134</v>
      </c>
      <c r="M4" s="35" t="s">
        <v>139</v>
      </c>
      <c r="N4" s="35" t="s">
        <v>139</v>
      </c>
      <c r="O4" s="35" t="s">
        <v>139</v>
      </c>
      <c r="P4" s="35" t="s">
        <v>139</v>
      </c>
    </row>
    <row r="5" spans="1:16" ht="14.25" customHeight="1" x14ac:dyDescent="0.15">
      <c r="A5" s="141" t="s">
        <v>77</v>
      </c>
      <c r="B5" s="97">
        <v>1</v>
      </c>
      <c r="C5" s="98">
        <v>24000</v>
      </c>
      <c r="D5" s="99">
        <v>300</v>
      </c>
      <c r="E5" s="104">
        <f>'MPS(calc_process)'!$F$16</f>
        <v>3.6658999999999997E-2</v>
      </c>
      <c r="F5" s="105">
        <f>'MPS(input)'!$E$14</f>
        <v>5.6099999999999997E-2</v>
      </c>
      <c r="G5" s="101">
        <v>1900</v>
      </c>
      <c r="H5" s="107">
        <v>0.84299999999999997</v>
      </c>
      <c r="I5" s="106">
        <f>'MPS(input)'!$E$17</f>
        <v>1.3</v>
      </c>
      <c r="J5" s="127">
        <f>'MPS(input)'!$E$18</f>
        <v>1.3</v>
      </c>
      <c r="K5" s="88">
        <f>(($E5*10^6)-(('MPS(calc_process)'!$F$19*'MPS(calc_process)'!$F$20*('MPS(calc_process)'!$F$24-'MPS(calc_process)'!$F$26))+('MPS(calc_process)'!$F$27*(I$5-1)*'MPS(calc_process)'!$F$21*('MPS(calc_process)'!$F$24-'MPS(calc_process)'!$F$26))))/($E5*10^6)</f>
        <v>0.86532670163834258</v>
      </c>
      <c r="L5" s="126">
        <f>(($E5*10^6)-(('MPS(calc_process)'!$F$19*'MPS(calc_process)'!$F$22*('MPS(calc_process)'!$F$25-'MPS(calc_process)'!$F$26))+('MPS(calc_process)'!$F$27*(J$5-1)*'MPS(calc_process)'!$F$23*('MPS(calc_process)'!$F$25-'MPS(calc_process)'!$F$26))))/($E5*10^6)</f>
        <v>0.61701219687389175</v>
      </c>
      <c r="M5" s="89">
        <f>$C5*($K5/$L5)*$E5*$F5</f>
        <v>69.2215106517029</v>
      </c>
      <c r="N5" s="89">
        <f>$C5*$E5*$F5</f>
        <v>49.357677599999995</v>
      </c>
      <c r="O5" s="90">
        <f>$G5*(10^-6)*24*$D5*$H5</f>
        <v>11.53224</v>
      </c>
      <c r="P5" s="90">
        <f>$M5-($N5+$O5)</f>
        <v>8.3315930517029031</v>
      </c>
    </row>
    <row r="6" spans="1:16" x14ac:dyDescent="0.15">
      <c r="A6" s="141"/>
      <c r="B6" s="97">
        <v>2</v>
      </c>
      <c r="C6" s="98">
        <v>24000</v>
      </c>
      <c r="D6" s="99">
        <v>300</v>
      </c>
      <c r="E6" s="104">
        <f>'MPS(calc_process)'!$F$16</f>
        <v>3.6658999999999997E-2</v>
      </c>
      <c r="F6" s="105">
        <f>'MPS(input)'!$E$14</f>
        <v>5.6099999999999997E-2</v>
      </c>
      <c r="G6" s="102">
        <v>1900</v>
      </c>
      <c r="H6" s="107">
        <v>0.84299999999999997</v>
      </c>
      <c r="I6" s="106">
        <f>'MPS(input)'!$E$17</f>
        <v>1.3</v>
      </c>
      <c r="J6" s="127">
        <f>'MPS(input)'!$E$18</f>
        <v>1.3</v>
      </c>
      <c r="K6" s="88">
        <f>(($E6*10^6)-(('MPS(calc_process)'!$F$19*'MPS(calc_process)'!$F$20*('MPS(calc_process)'!$F$24-'MPS(calc_process)'!$F$26))+('MPS(calc_process)'!$F$27*(I$5-1)*'MPS(calc_process)'!$F$21*('MPS(calc_process)'!$F$24-'MPS(calc_process)'!$F$26))))/($E6*10^6)</f>
        <v>0.86532670163834258</v>
      </c>
      <c r="L6" s="126">
        <f>(($E6*10^6)-(('MPS(calc_process)'!$F$19*'MPS(calc_process)'!$F$22*('MPS(calc_process)'!$F$25-'MPS(calc_process)'!$F$26))+('MPS(calc_process)'!$F$27*(J$5-1)*'MPS(calc_process)'!$F$23*('MPS(calc_process)'!$F$25-'MPS(calc_process)'!$F$26))))/($E6*10^6)</f>
        <v>0.61701219687389175</v>
      </c>
      <c r="M6" s="89">
        <f t="shared" ref="M6:M24" si="0">$C6*($K6/$L6)*$E6*$F6</f>
        <v>69.2215106517029</v>
      </c>
      <c r="N6" s="89">
        <f t="shared" ref="N6:N24" si="1">$C6*$E6*$F6</f>
        <v>49.357677599999995</v>
      </c>
      <c r="O6" s="90">
        <f t="shared" ref="O6:O24" si="2">$G6*(10^-6)*24*$D6*$H6</f>
        <v>11.53224</v>
      </c>
      <c r="P6" s="90">
        <f t="shared" ref="P6:P24" si="3">$M6-($N6+$O6)</f>
        <v>8.3315930517029031</v>
      </c>
    </row>
    <row r="7" spans="1:16" x14ac:dyDescent="0.15">
      <c r="A7" s="141"/>
      <c r="B7" s="97">
        <v>3</v>
      </c>
      <c r="C7" s="98">
        <v>24000</v>
      </c>
      <c r="D7" s="99">
        <v>300</v>
      </c>
      <c r="E7" s="104">
        <f>'MPS(calc_process)'!$F$16</f>
        <v>3.6658999999999997E-2</v>
      </c>
      <c r="F7" s="105">
        <f>'MPS(input)'!$E$14</f>
        <v>5.6099999999999997E-2</v>
      </c>
      <c r="G7" s="101">
        <v>1900</v>
      </c>
      <c r="H7" s="107">
        <v>0.84299999999999997</v>
      </c>
      <c r="I7" s="106">
        <f>'MPS(input)'!$E$17</f>
        <v>1.3</v>
      </c>
      <c r="J7" s="127">
        <f>'MPS(input)'!$E$18</f>
        <v>1.3</v>
      </c>
      <c r="K7" s="88">
        <f>(($E7*10^6)-(('MPS(calc_process)'!$F$19*'MPS(calc_process)'!$F$20*('MPS(calc_process)'!$F$24-'MPS(calc_process)'!$F$26))+('MPS(calc_process)'!$F$27*(I$5-1)*'MPS(calc_process)'!$F$21*('MPS(calc_process)'!$F$24-'MPS(calc_process)'!$F$26))))/($E7*10^6)</f>
        <v>0.86532670163834258</v>
      </c>
      <c r="L7" s="126">
        <f>(($E7*10^6)-(('MPS(calc_process)'!$F$19*'MPS(calc_process)'!$F$22*('MPS(calc_process)'!$F$25-'MPS(calc_process)'!$F$26))+('MPS(calc_process)'!$F$27*(J$5-1)*'MPS(calc_process)'!$F$23*('MPS(calc_process)'!$F$25-'MPS(calc_process)'!$F$26))))/($E7*10^6)</f>
        <v>0.61701219687389175</v>
      </c>
      <c r="M7" s="89">
        <f t="shared" si="0"/>
        <v>69.2215106517029</v>
      </c>
      <c r="N7" s="89">
        <f t="shared" si="1"/>
        <v>49.357677599999995</v>
      </c>
      <c r="O7" s="90">
        <f t="shared" si="2"/>
        <v>11.53224</v>
      </c>
      <c r="P7" s="90">
        <f t="shared" si="3"/>
        <v>8.3315930517029031</v>
      </c>
    </row>
    <row r="8" spans="1:16" x14ac:dyDescent="0.15">
      <c r="A8" s="141"/>
      <c r="B8" s="97">
        <v>4</v>
      </c>
      <c r="C8" s="98">
        <v>24000</v>
      </c>
      <c r="D8" s="99">
        <v>300</v>
      </c>
      <c r="E8" s="104">
        <f>'MPS(calc_process)'!$F$16</f>
        <v>3.6658999999999997E-2</v>
      </c>
      <c r="F8" s="105">
        <f>'MPS(input)'!$E$14</f>
        <v>5.6099999999999997E-2</v>
      </c>
      <c r="G8" s="102">
        <v>1900</v>
      </c>
      <c r="H8" s="107">
        <v>0.84299999999999997</v>
      </c>
      <c r="I8" s="106">
        <f>'MPS(input)'!$E$17</f>
        <v>1.3</v>
      </c>
      <c r="J8" s="127">
        <f>'MPS(input)'!$E$18</f>
        <v>1.3</v>
      </c>
      <c r="K8" s="88">
        <f>(($E8*10^6)-(('MPS(calc_process)'!$F$19*'MPS(calc_process)'!$F$20*('MPS(calc_process)'!$F$24-'MPS(calc_process)'!$F$26))+('MPS(calc_process)'!$F$27*(I$5-1)*'MPS(calc_process)'!$F$21*('MPS(calc_process)'!$F$24-'MPS(calc_process)'!$F$26))))/($E8*10^6)</f>
        <v>0.86532670163834258</v>
      </c>
      <c r="L8" s="126">
        <f>(($E8*10^6)-(('MPS(calc_process)'!$F$19*'MPS(calc_process)'!$F$22*('MPS(calc_process)'!$F$25-'MPS(calc_process)'!$F$26))+('MPS(calc_process)'!$F$27*(J$5-1)*'MPS(calc_process)'!$F$23*('MPS(calc_process)'!$F$25-'MPS(calc_process)'!$F$26))))/($E8*10^6)</f>
        <v>0.61701219687389175</v>
      </c>
      <c r="M8" s="89">
        <f t="shared" si="0"/>
        <v>69.2215106517029</v>
      </c>
      <c r="N8" s="89">
        <f t="shared" si="1"/>
        <v>49.357677599999995</v>
      </c>
      <c r="O8" s="90">
        <f t="shared" si="2"/>
        <v>11.53224</v>
      </c>
      <c r="P8" s="90">
        <f t="shared" si="3"/>
        <v>8.3315930517029031</v>
      </c>
    </row>
    <row r="9" spans="1:16" x14ac:dyDescent="0.15">
      <c r="A9" s="141"/>
      <c r="B9" s="97">
        <v>5</v>
      </c>
      <c r="C9" s="98">
        <v>24000</v>
      </c>
      <c r="D9" s="99">
        <v>300</v>
      </c>
      <c r="E9" s="104">
        <f>'MPS(calc_process)'!$F$16</f>
        <v>3.6658999999999997E-2</v>
      </c>
      <c r="F9" s="105">
        <f>'MPS(input)'!$E$14</f>
        <v>5.6099999999999997E-2</v>
      </c>
      <c r="G9" s="101">
        <v>1900</v>
      </c>
      <c r="H9" s="107">
        <v>0.84299999999999997</v>
      </c>
      <c r="I9" s="106">
        <f>'MPS(input)'!$E$17</f>
        <v>1.3</v>
      </c>
      <c r="J9" s="127">
        <f>'MPS(input)'!$E$18</f>
        <v>1.3</v>
      </c>
      <c r="K9" s="88">
        <f>(($E9*10^6)-(('MPS(calc_process)'!$F$19*'MPS(calc_process)'!$F$20*('MPS(calc_process)'!$F$24-'MPS(calc_process)'!$F$26))+('MPS(calc_process)'!$F$27*(I$5-1)*'MPS(calc_process)'!$F$21*('MPS(calc_process)'!$F$24-'MPS(calc_process)'!$F$26))))/($E9*10^6)</f>
        <v>0.86532670163834258</v>
      </c>
      <c r="L9" s="126">
        <f>(($E9*10^6)-(('MPS(calc_process)'!$F$19*'MPS(calc_process)'!$F$22*('MPS(calc_process)'!$F$25-'MPS(calc_process)'!$F$26))+('MPS(calc_process)'!$F$27*(J$5-1)*'MPS(calc_process)'!$F$23*('MPS(calc_process)'!$F$25-'MPS(calc_process)'!$F$26))))/($E9*10^6)</f>
        <v>0.61701219687389175</v>
      </c>
      <c r="M9" s="89">
        <f t="shared" si="0"/>
        <v>69.2215106517029</v>
      </c>
      <c r="N9" s="89">
        <f t="shared" si="1"/>
        <v>49.357677599999995</v>
      </c>
      <c r="O9" s="90">
        <f t="shared" si="2"/>
        <v>11.53224</v>
      </c>
      <c r="P9" s="90">
        <f t="shared" si="3"/>
        <v>8.3315930517029031</v>
      </c>
    </row>
    <row r="10" spans="1:16" x14ac:dyDescent="0.15">
      <c r="A10" s="141"/>
      <c r="B10" s="97">
        <v>6</v>
      </c>
      <c r="C10" s="98">
        <v>24000</v>
      </c>
      <c r="D10" s="99">
        <v>300</v>
      </c>
      <c r="E10" s="104">
        <f>'MPS(calc_process)'!$F$16</f>
        <v>3.6658999999999997E-2</v>
      </c>
      <c r="F10" s="105">
        <f>'MPS(input)'!$E$14</f>
        <v>5.6099999999999997E-2</v>
      </c>
      <c r="G10" s="102">
        <v>1900</v>
      </c>
      <c r="H10" s="107">
        <v>0.84299999999999997</v>
      </c>
      <c r="I10" s="106">
        <f>'MPS(input)'!$E$17</f>
        <v>1.3</v>
      </c>
      <c r="J10" s="127">
        <f>'MPS(input)'!$E$18</f>
        <v>1.3</v>
      </c>
      <c r="K10" s="88">
        <f>(($E10*10^6)-(('MPS(calc_process)'!$F$19*'MPS(calc_process)'!$F$20*('MPS(calc_process)'!$F$24-'MPS(calc_process)'!$F$26))+('MPS(calc_process)'!$F$27*(I$5-1)*'MPS(calc_process)'!$F$21*('MPS(calc_process)'!$F$24-'MPS(calc_process)'!$F$26))))/($E10*10^6)</f>
        <v>0.86532670163834258</v>
      </c>
      <c r="L10" s="126">
        <f>(($E10*10^6)-(('MPS(calc_process)'!$F$19*'MPS(calc_process)'!$F$22*('MPS(calc_process)'!$F$25-'MPS(calc_process)'!$F$26))+('MPS(calc_process)'!$F$27*(J$5-1)*'MPS(calc_process)'!$F$23*('MPS(calc_process)'!$F$25-'MPS(calc_process)'!$F$26))))/($E10*10^6)</f>
        <v>0.61701219687389175</v>
      </c>
      <c r="M10" s="89">
        <f t="shared" si="0"/>
        <v>69.2215106517029</v>
      </c>
      <c r="N10" s="89">
        <f t="shared" si="1"/>
        <v>49.357677599999995</v>
      </c>
      <c r="O10" s="90">
        <f t="shared" si="2"/>
        <v>11.53224</v>
      </c>
      <c r="P10" s="90">
        <f t="shared" si="3"/>
        <v>8.3315930517029031</v>
      </c>
    </row>
    <row r="11" spans="1:16" x14ac:dyDescent="0.15">
      <c r="A11" s="141"/>
      <c r="B11" s="97">
        <v>7</v>
      </c>
      <c r="C11" s="98">
        <v>24000</v>
      </c>
      <c r="D11" s="99">
        <v>300</v>
      </c>
      <c r="E11" s="104">
        <f>'MPS(calc_process)'!$F$16</f>
        <v>3.6658999999999997E-2</v>
      </c>
      <c r="F11" s="105">
        <f>'MPS(input)'!$E$14</f>
        <v>5.6099999999999997E-2</v>
      </c>
      <c r="G11" s="101">
        <v>1900</v>
      </c>
      <c r="H11" s="107">
        <v>0.84299999999999997</v>
      </c>
      <c r="I11" s="106">
        <f>'MPS(input)'!$E$17</f>
        <v>1.3</v>
      </c>
      <c r="J11" s="127">
        <f>'MPS(input)'!$E$18</f>
        <v>1.3</v>
      </c>
      <c r="K11" s="88">
        <f>(($E11*10^6)-(('MPS(calc_process)'!$F$19*'MPS(calc_process)'!$F$20*('MPS(calc_process)'!$F$24-'MPS(calc_process)'!$F$26))+('MPS(calc_process)'!$F$27*(I$5-1)*'MPS(calc_process)'!$F$21*('MPS(calc_process)'!$F$24-'MPS(calc_process)'!$F$26))))/($E11*10^6)</f>
        <v>0.86532670163834258</v>
      </c>
      <c r="L11" s="126">
        <f>(($E11*10^6)-(('MPS(calc_process)'!$F$19*'MPS(calc_process)'!$F$22*('MPS(calc_process)'!$F$25-'MPS(calc_process)'!$F$26))+('MPS(calc_process)'!$F$27*(J$5-1)*'MPS(calc_process)'!$F$23*('MPS(calc_process)'!$F$25-'MPS(calc_process)'!$F$26))))/($E11*10^6)</f>
        <v>0.61701219687389175</v>
      </c>
      <c r="M11" s="89">
        <f t="shared" si="0"/>
        <v>69.2215106517029</v>
      </c>
      <c r="N11" s="89">
        <f t="shared" si="1"/>
        <v>49.357677599999995</v>
      </c>
      <c r="O11" s="90">
        <f t="shared" si="2"/>
        <v>11.53224</v>
      </c>
      <c r="P11" s="90">
        <f t="shared" si="3"/>
        <v>8.3315930517029031</v>
      </c>
    </row>
    <row r="12" spans="1:16" x14ac:dyDescent="0.15">
      <c r="A12" s="141"/>
      <c r="B12" s="97">
        <v>8</v>
      </c>
      <c r="C12" s="98">
        <v>24000</v>
      </c>
      <c r="D12" s="99">
        <v>300</v>
      </c>
      <c r="E12" s="104">
        <f>'MPS(calc_process)'!$F$16</f>
        <v>3.6658999999999997E-2</v>
      </c>
      <c r="F12" s="105">
        <f>'MPS(input)'!$E$14</f>
        <v>5.6099999999999997E-2</v>
      </c>
      <c r="G12" s="102">
        <v>1900</v>
      </c>
      <c r="H12" s="107">
        <v>0.84299999999999997</v>
      </c>
      <c r="I12" s="106">
        <f>'MPS(input)'!$E$17</f>
        <v>1.3</v>
      </c>
      <c r="J12" s="127">
        <f>'MPS(input)'!$E$18</f>
        <v>1.3</v>
      </c>
      <c r="K12" s="88">
        <f>(($E12*10^6)-(('MPS(calc_process)'!$F$19*'MPS(calc_process)'!$F$20*('MPS(calc_process)'!$F$24-'MPS(calc_process)'!$F$26))+('MPS(calc_process)'!$F$27*(I$5-1)*'MPS(calc_process)'!$F$21*('MPS(calc_process)'!$F$24-'MPS(calc_process)'!$F$26))))/($E12*10^6)</f>
        <v>0.86532670163834258</v>
      </c>
      <c r="L12" s="126">
        <f>(($E12*10^6)-(('MPS(calc_process)'!$F$19*'MPS(calc_process)'!$F$22*('MPS(calc_process)'!$F$25-'MPS(calc_process)'!$F$26))+('MPS(calc_process)'!$F$27*(J$5-1)*'MPS(calc_process)'!$F$23*('MPS(calc_process)'!$F$25-'MPS(calc_process)'!$F$26))))/($E12*10^6)</f>
        <v>0.61701219687389175</v>
      </c>
      <c r="M12" s="89">
        <f t="shared" si="0"/>
        <v>69.2215106517029</v>
      </c>
      <c r="N12" s="89">
        <f t="shared" si="1"/>
        <v>49.357677599999995</v>
      </c>
      <c r="O12" s="90">
        <f t="shared" si="2"/>
        <v>11.53224</v>
      </c>
      <c r="P12" s="90">
        <f t="shared" si="3"/>
        <v>8.3315930517029031</v>
      </c>
    </row>
    <row r="13" spans="1:16" x14ac:dyDescent="0.15">
      <c r="A13" s="141"/>
      <c r="B13" s="97">
        <v>9</v>
      </c>
      <c r="C13" s="98">
        <v>24000</v>
      </c>
      <c r="D13" s="99">
        <v>300</v>
      </c>
      <c r="E13" s="104">
        <f>'MPS(calc_process)'!$F$16</f>
        <v>3.6658999999999997E-2</v>
      </c>
      <c r="F13" s="105">
        <f>'MPS(input)'!$E$14</f>
        <v>5.6099999999999997E-2</v>
      </c>
      <c r="G13" s="101">
        <v>1900</v>
      </c>
      <c r="H13" s="107">
        <v>0.84299999999999997</v>
      </c>
      <c r="I13" s="106">
        <f>'MPS(input)'!$E$17</f>
        <v>1.3</v>
      </c>
      <c r="J13" s="127">
        <f>'MPS(input)'!$E$18</f>
        <v>1.3</v>
      </c>
      <c r="K13" s="88">
        <f>(($E13*10^6)-(('MPS(calc_process)'!$F$19*'MPS(calc_process)'!$F$20*('MPS(calc_process)'!$F$24-'MPS(calc_process)'!$F$26))+('MPS(calc_process)'!$F$27*(I$5-1)*'MPS(calc_process)'!$F$21*('MPS(calc_process)'!$F$24-'MPS(calc_process)'!$F$26))))/($E13*10^6)</f>
        <v>0.86532670163834258</v>
      </c>
      <c r="L13" s="126">
        <f>(($E13*10^6)-(('MPS(calc_process)'!$F$19*'MPS(calc_process)'!$F$22*('MPS(calc_process)'!$F$25-'MPS(calc_process)'!$F$26))+('MPS(calc_process)'!$F$27*(J$5-1)*'MPS(calc_process)'!$F$23*('MPS(calc_process)'!$F$25-'MPS(calc_process)'!$F$26))))/($E13*10^6)</f>
        <v>0.61701219687389175</v>
      </c>
      <c r="M13" s="89">
        <f t="shared" si="0"/>
        <v>69.2215106517029</v>
      </c>
      <c r="N13" s="89">
        <f t="shared" si="1"/>
        <v>49.357677599999995</v>
      </c>
      <c r="O13" s="90">
        <f t="shared" si="2"/>
        <v>11.53224</v>
      </c>
      <c r="P13" s="90">
        <f t="shared" si="3"/>
        <v>8.3315930517029031</v>
      </c>
    </row>
    <row r="14" spans="1:16" x14ac:dyDescent="0.15">
      <c r="A14" s="141"/>
      <c r="B14" s="97">
        <v>10</v>
      </c>
      <c r="C14" s="98">
        <v>24000</v>
      </c>
      <c r="D14" s="99">
        <v>300</v>
      </c>
      <c r="E14" s="104">
        <f>'MPS(calc_process)'!$F$16</f>
        <v>3.6658999999999997E-2</v>
      </c>
      <c r="F14" s="105">
        <f>'MPS(input)'!$E$14</f>
        <v>5.6099999999999997E-2</v>
      </c>
      <c r="G14" s="102">
        <v>1900</v>
      </c>
      <c r="H14" s="107">
        <v>0.84299999999999997</v>
      </c>
      <c r="I14" s="106">
        <f>'MPS(input)'!$E$17</f>
        <v>1.3</v>
      </c>
      <c r="J14" s="127">
        <f>'MPS(input)'!$E$18</f>
        <v>1.3</v>
      </c>
      <c r="K14" s="88">
        <f>(($E14*10^6)-(('MPS(calc_process)'!$F$19*'MPS(calc_process)'!$F$20*('MPS(calc_process)'!$F$24-'MPS(calc_process)'!$F$26))+('MPS(calc_process)'!$F$27*(I$5-1)*'MPS(calc_process)'!$F$21*('MPS(calc_process)'!$F$24-'MPS(calc_process)'!$F$26))))/($E14*10^6)</f>
        <v>0.86532670163834258</v>
      </c>
      <c r="L14" s="126">
        <f>(($E14*10^6)-(('MPS(calc_process)'!$F$19*'MPS(calc_process)'!$F$22*('MPS(calc_process)'!$F$25-'MPS(calc_process)'!$F$26))+('MPS(calc_process)'!$F$27*(J$5-1)*'MPS(calc_process)'!$F$23*('MPS(calc_process)'!$F$25-'MPS(calc_process)'!$F$26))))/($E14*10^6)</f>
        <v>0.61701219687389175</v>
      </c>
      <c r="M14" s="89">
        <f t="shared" si="0"/>
        <v>69.2215106517029</v>
      </c>
      <c r="N14" s="89">
        <f t="shared" si="1"/>
        <v>49.357677599999995</v>
      </c>
      <c r="O14" s="90">
        <f t="shared" si="2"/>
        <v>11.53224</v>
      </c>
      <c r="P14" s="90">
        <f t="shared" si="3"/>
        <v>8.3315930517029031</v>
      </c>
    </row>
    <row r="15" spans="1:16" x14ac:dyDescent="0.15">
      <c r="A15" s="141"/>
      <c r="B15" s="97">
        <v>11</v>
      </c>
      <c r="C15" s="98">
        <v>24000</v>
      </c>
      <c r="D15" s="99">
        <v>300</v>
      </c>
      <c r="E15" s="104">
        <f>'MPS(calc_process)'!$F$16</f>
        <v>3.6658999999999997E-2</v>
      </c>
      <c r="F15" s="105">
        <f>'MPS(input)'!$E$14</f>
        <v>5.6099999999999997E-2</v>
      </c>
      <c r="G15" s="101">
        <v>1900</v>
      </c>
      <c r="H15" s="107">
        <v>0.84299999999999997</v>
      </c>
      <c r="I15" s="106">
        <f>'MPS(input)'!$E$17</f>
        <v>1.3</v>
      </c>
      <c r="J15" s="127">
        <f>'MPS(input)'!$E$18</f>
        <v>1.3</v>
      </c>
      <c r="K15" s="88">
        <f>(($E15*10^6)-(('MPS(calc_process)'!$F$19*'MPS(calc_process)'!$F$20*('MPS(calc_process)'!$F$24-'MPS(calc_process)'!$F$26))+('MPS(calc_process)'!$F$27*(I$5-1)*'MPS(calc_process)'!$F$21*('MPS(calc_process)'!$F$24-'MPS(calc_process)'!$F$26))))/($E15*10^6)</f>
        <v>0.86532670163834258</v>
      </c>
      <c r="L15" s="126">
        <f>(($E15*10^6)-(('MPS(calc_process)'!$F$19*'MPS(calc_process)'!$F$22*('MPS(calc_process)'!$F$25-'MPS(calc_process)'!$F$26))+('MPS(calc_process)'!$F$27*(J$5-1)*'MPS(calc_process)'!$F$23*('MPS(calc_process)'!$F$25-'MPS(calc_process)'!$F$26))))/($E15*10^6)</f>
        <v>0.61701219687389175</v>
      </c>
      <c r="M15" s="89">
        <f t="shared" si="0"/>
        <v>69.2215106517029</v>
      </c>
      <c r="N15" s="89">
        <f t="shared" si="1"/>
        <v>49.357677599999995</v>
      </c>
      <c r="O15" s="90">
        <f t="shared" si="2"/>
        <v>11.53224</v>
      </c>
      <c r="P15" s="90">
        <f t="shared" si="3"/>
        <v>8.3315930517029031</v>
      </c>
    </row>
    <row r="16" spans="1:16" x14ac:dyDescent="0.15">
      <c r="A16" s="141"/>
      <c r="B16" s="97">
        <v>12</v>
      </c>
      <c r="C16" s="100"/>
      <c r="D16" s="99"/>
      <c r="E16" s="104">
        <f>'MPS(calc_process)'!$F$16</f>
        <v>3.6658999999999997E-2</v>
      </c>
      <c r="F16" s="105">
        <f>'MPS(input)'!$E$14</f>
        <v>5.6099999999999997E-2</v>
      </c>
      <c r="G16" s="102"/>
      <c r="H16" s="107">
        <f>'MPS(input)'!$E$20</f>
        <v>0.84299999999999997</v>
      </c>
      <c r="I16" s="106">
        <f>'MPS(input)'!$E$17</f>
        <v>1.3</v>
      </c>
      <c r="J16" s="127">
        <f>'MPS(input)'!$E$18</f>
        <v>1.3</v>
      </c>
      <c r="K16" s="88">
        <f>(($E16*10^6)-(('MPS(calc_process)'!$F$19*'MPS(calc_process)'!$F$20*('MPS(calc_process)'!$F$24-'MPS(calc_process)'!$F$26))+('MPS(calc_process)'!$F$27*(I$5-1)*'MPS(calc_process)'!$F$21*('MPS(calc_process)'!$F$24-'MPS(calc_process)'!$F$26))))/($E16*10^6)</f>
        <v>0.86532670163834258</v>
      </c>
      <c r="L16" s="126">
        <f>(($E16*10^6)-(('MPS(calc_process)'!$F$19*'MPS(calc_process)'!$F$22*('MPS(calc_process)'!$F$25-'MPS(calc_process)'!$F$26))+('MPS(calc_process)'!$F$27*(J$5-1)*'MPS(calc_process)'!$F$23*('MPS(calc_process)'!$F$25-'MPS(calc_process)'!$F$26))))/($E16*10^6)</f>
        <v>0.61701219687389175</v>
      </c>
      <c r="M16" s="89">
        <f t="shared" si="0"/>
        <v>0</v>
      </c>
      <c r="N16" s="89">
        <f t="shared" si="1"/>
        <v>0</v>
      </c>
      <c r="O16" s="90">
        <f t="shared" si="2"/>
        <v>0</v>
      </c>
      <c r="P16" s="90">
        <f t="shared" si="3"/>
        <v>0</v>
      </c>
    </row>
    <row r="17" spans="1:16" x14ac:dyDescent="0.15">
      <c r="A17" s="141"/>
      <c r="B17" s="97">
        <v>13</v>
      </c>
      <c r="C17" s="100"/>
      <c r="D17" s="99"/>
      <c r="E17" s="104">
        <f>'MPS(calc_process)'!$F$16</f>
        <v>3.6658999999999997E-2</v>
      </c>
      <c r="F17" s="105">
        <f>'MPS(input)'!$E$14</f>
        <v>5.6099999999999997E-2</v>
      </c>
      <c r="G17" s="102"/>
      <c r="H17" s="107">
        <f>'MPS(input)'!$E$20</f>
        <v>0.84299999999999997</v>
      </c>
      <c r="I17" s="106">
        <f>'MPS(input)'!$E$17</f>
        <v>1.3</v>
      </c>
      <c r="J17" s="127">
        <f>'MPS(input)'!$E$18</f>
        <v>1.3</v>
      </c>
      <c r="K17" s="88">
        <f>(($E17*10^6)-(('MPS(calc_process)'!$F$19*'MPS(calc_process)'!$F$20*('MPS(calc_process)'!$F$24-'MPS(calc_process)'!$F$26))+('MPS(calc_process)'!$F$27*(I$5-1)*'MPS(calc_process)'!$F$21*('MPS(calc_process)'!$F$24-'MPS(calc_process)'!$F$26))))/($E17*10^6)</f>
        <v>0.86532670163834258</v>
      </c>
      <c r="L17" s="126">
        <f>(($E17*10^6)-(('MPS(calc_process)'!$F$19*'MPS(calc_process)'!$F$22*('MPS(calc_process)'!$F$25-'MPS(calc_process)'!$F$26))+('MPS(calc_process)'!$F$27*(J$5-1)*'MPS(calc_process)'!$F$23*('MPS(calc_process)'!$F$25-'MPS(calc_process)'!$F$26))))/($E17*10^6)</f>
        <v>0.61701219687389175</v>
      </c>
      <c r="M17" s="89">
        <f t="shared" si="0"/>
        <v>0</v>
      </c>
      <c r="N17" s="89">
        <f t="shared" si="1"/>
        <v>0</v>
      </c>
      <c r="O17" s="90">
        <f t="shared" si="2"/>
        <v>0</v>
      </c>
      <c r="P17" s="90">
        <f t="shared" si="3"/>
        <v>0</v>
      </c>
    </row>
    <row r="18" spans="1:16" x14ac:dyDescent="0.15">
      <c r="A18" s="141"/>
      <c r="B18" s="97">
        <v>14</v>
      </c>
      <c r="C18" s="100"/>
      <c r="D18" s="99"/>
      <c r="E18" s="104">
        <f>'MPS(calc_process)'!$F$16</f>
        <v>3.6658999999999997E-2</v>
      </c>
      <c r="F18" s="105">
        <f>'MPS(input)'!$E$14</f>
        <v>5.6099999999999997E-2</v>
      </c>
      <c r="G18" s="102"/>
      <c r="H18" s="107">
        <f>'MPS(input)'!$E$20</f>
        <v>0.84299999999999997</v>
      </c>
      <c r="I18" s="106">
        <f>'MPS(input)'!$E$17</f>
        <v>1.3</v>
      </c>
      <c r="J18" s="127">
        <f>'MPS(input)'!$E$18</f>
        <v>1.3</v>
      </c>
      <c r="K18" s="88">
        <f>(($E18*10^6)-(('MPS(calc_process)'!$F$19*'MPS(calc_process)'!$F$20*('MPS(calc_process)'!$F$24-'MPS(calc_process)'!$F$26))+('MPS(calc_process)'!$F$27*(I$5-1)*'MPS(calc_process)'!$F$21*('MPS(calc_process)'!$F$24-'MPS(calc_process)'!$F$26))))/($E18*10^6)</f>
        <v>0.86532670163834258</v>
      </c>
      <c r="L18" s="126">
        <f>(($E18*10^6)-(('MPS(calc_process)'!$F$19*'MPS(calc_process)'!$F$22*('MPS(calc_process)'!$F$25-'MPS(calc_process)'!$F$26))+('MPS(calc_process)'!$F$27*(J$5-1)*'MPS(calc_process)'!$F$23*('MPS(calc_process)'!$F$25-'MPS(calc_process)'!$F$26))))/($E18*10^6)</f>
        <v>0.61701219687389175</v>
      </c>
      <c r="M18" s="89">
        <f t="shared" si="0"/>
        <v>0</v>
      </c>
      <c r="N18" s="89">
        <f t="shared" si="1"/>
        <v>0</v>
      </c>
      <c r="O18" s="90">
        <f t="shared" si="2"/>
        <v>0</v>
      </c>
      <c r="P18" s="90">
        <f t="shared" si="3"/>
        <v>0</v>
      </c>
    </row>
    <row r="19" spans="1:16" x14ac:dyDescent="0.15">
      <c r="A19" s="141"/>
      <c r="B19" s="97">
        <v>15</v>
      </c>
      <c r="C19" s="100"/>
      <c r="D19" s="99"/>
      <c r="E19" s="104">
        <f>'MPS(calc_process)'!$F$16</f>
        <v>3.6658999999999997E-2</v>
      </c>
      <c r="F19" s="105">
        <f>'MPS(input)'!$E$14</f>
        <v>5.6099999999999997E-2</v>
      </c>
      <c r="G19" s="102"/>
      <c r="H19" s="107">
        <f>'MPS(input)'!$E$20</f>
        <v>0.84299999999999997</v>
      </c>
      <c r="I19" s="106">
        <f>'MPS(input)'!$E$17</f>
        <v>1.3</v>
      </c>
      <c r="J19" s="127">
        <f>'MPS(input)'!$E$18</f>
        <v>1.3</v>
      </c>
      <c r="K19" s="88">
        <f>(($E19*10^6)-(('MPS(calc_process)'!$F$19*'MPS(calc_process)'!$F$20*('MPS(calc_process)'!$F$24-'MPS(calc_process)'!$F$26))+('MPS(calc_process)'!$F$27*(I$5-1)*'MPS(calc_process)'!$F$21*('MPS(calc_process)'!$F$24-'MPS(calc_process)'!$F$26))))/($E19*10^6)</f>
        <v>0.86532670163834258</v>
      </c>
      <c r="L19" s="126">
        <f>(($E19*10^6)-(('MPS(calc_process)'!$F$19*'MPS(calc_process)'!$F$22*('MPS(calc_process)'!$F$25-'MPS(calc_process)'!$F$26))+('MPS(calc_process)'!$F$27*(J$5-1)*'MPS(calc_process)'!$F$23*('MPS(calc_process)'!$F$25-'MPS(calc_process)'!$F$26))))/($E19*10^6)</f>
        <v>0.61701219687389175</v>
      </c>
      <c r="M19" s="89">
        <f t="shared" si="0"/>
        <v>0</v>
      </c>
      <c r="N19" s="89">
        <f t="shared" si="1"/>
        <v>0</v>
      </c>
      <c r="O19" s="90">
        <f t="shared" si="2"/>
        <v>0</v>
      </c>
      <c r="P19" s="90">
        <f t="shared" si="3"/>
        <v>0</v>
      </c>
    </row>
    <row r="20" spans="1:16" x14ac:dyDescent="0.15">
      <c r="A20" s="141"/>
      <c r="B20" s="97">
        <v>16</v>
      </c>
      <c r="C20" s="100"/>
      <c r="D20" s="99"/>
      <c r="E20" s="104">
        <f>'MPS(calc_process)'!$F$16</f>
        <v>3.6658999999999997E-2</v>
      </c>
      <c r="F20" s="105">
        <f>'MPS(input)'!$E$14</f>
        <v>5.6099999999999997E-2</v>
      </c>
      <c r="G20" s="102"/>
      <c r="H20" s="107">
        <f>'MPS(input)'!$E$20</f>
        <v>0.84299999999999997</v>
      </c>
      <c r="I20" s="106">
        <f>'MPS(input)'!$E$17</f>
        <v>1.3</v>
      </c>
      <c r="J20" s="127">
        <f>'MPS(input)'!$E$18</f>
        <v>1.3</v>
      </c>
      <c r="K20" s="88">
        <f>(($E20*10^6)-(('MPS(calc_process)'!$F$19*'MPS(calc_process)'!$F$20*('MPS(calc_process)'!$F$24-'MPS(calc_process)'!$F$26))+('MPS(calc_process)'!$F$27*(I$5-1)*'MPS(calc_process)'!$F$21*('MPS(calc_process)'!$F$24-'MPS(calc_process)'!$F$26))))/($E20*10^6)</f>
        <v>0.86532670163834258</v>
      </c>
      <c r="L20" s="126">
        <f>(($E20*10^6)-(('MPS(calc_process)'!$F$19*'MPS(calc_process)'!$F$22*('MPS(calc_process)'!$F$25-'MPS(calc_process)'!$F$26))+('MPS(calc_process)'!$F$27*(J$5-1)*'MPS(calc_process)'!$F$23*('MPS(calc_process)'!$F$25-'MPS(calc_process)'!$F$26))))/($E20*10^6)</f>
        <v>0.61701219687389175</v>
      </c>
      <c r="M20" s="89">
        <f t="shared" si="0"/>
        <v>0</v>
      </c>
      <c r="N20" s="89">
        <f t="shared" si="1"/>
        <v>0</v>
      </c>
      <c r="O20" s="90">
        <f t="shared" si="2"/>
        <v>0</v>
      </c>
      <c r="P20" s="90">
        <f t="shared" si="3"/>
        <v>0</v>
      </c>
    </row>
    <row r="21" spans="1:16" x14ac:dyDescent="0.15">
      <c r="A21" s="141"/>
      <c r="B21" s="97">
        <v>17</v>
      </c>
      <c r="C21" s="100"/>
      <c r="D21" s="99"/>
      <c r="E21" s="104">
        <f>'MPS(calc_process)'!$F$16</f>
        <v>3.6658999999999997E-2</v>
      </c>
      <c r="F21" s="105">
        <f>'MPS(input)'!$E$14</f>
        <v>5.6099999999999997E-2</v>
      </c>
      <c r="G21" s="102"/>
      <c r="H21" s="107">
        <f>'MPS(input)'!$E$20</f>
        <v>0.84299999999999997</v>
      </c>
      <c r="I21" s="106">
        <f>'MPS(input)'!$E$17</f>
        <v>1.3</v>
      </c>
      <c r="J21" s="127">
        <f>'MPS(input)'!$E$18</f>
        <v>1.3</v>
      </c>
      <c r="K21" s="88">
        <f>(($E21*10^6)-(('MPS(calc_process)'!$F$19*'MPS(calc_process)'!$F$20*('MPS(calc_process)'!$F$24-'MPS(calc_process)'!$F$26))+('MPS(calc_process)'!$F$27*(I$5-1)*'MPS(calc_process)'!$F$21*('MPS(calc_process)'!$F$24-'MPS(calc_process)'!$F$26))))/($E21*10^6)</f>
        <v>0.86532670163834258</v>
      </c>
      <c r="L21" s="126">
        <f>(($E21*10^6)-(('MPS(calc_process)'!$F$19*'MPS(calc_process)'!$F$22*('MPS(calc_process)'!$F$25-'MPS(calc_process)'!$F$26))+('MPS(calc_process)'!$F$27*(J$5-1)*'MPS(calc_process)'!$F$23*('MPS(calc_process)'!$F$25-'MPS(calc_process)'!$F$26))))/($E21*10^6)</f>
        <v>0.61701219687389175</v>
      </c>
      <c r="M21" s="89">
        <f t="shared" si="0"/>
        <v>0</v>
      </c>
      <c r="N21" s="89">
        <f t="shared" si="1"/>
        <v>0</v>
      </c>
      <c r="O21" s="90">
        <f t="shared" si="2"/>
        <v>0</v>
      </c>
      <c r="P21" s="90">
        <f t="shared" si="3"/>
        <v>0</v>
      </c>
    </row>
    <row r="22" spans="1:16" x14ac:dyDescent="0.15">
      <c r="A22" s="141"/>
      <c r="B22" s="97">
        <v>18</v>
      </c>
      <c r="C22" s="100"/>
      <c r="D22" s="99"/>
      <c r="E22" s="104">
        <f>'MPS(calc_process)'!$F$16</f>
        <v>3.6658999999999997E-2</v>
      </c>
      <c r="F22" s="105">
        <f>'MPS(input)'!$E$14</f>
        <v>5.6099999999999997E-2</v>
      </c>
      <c r="G22" s="102"/>
      <c r="H22" s="107">
        <f>'MPS(input)'!$E$20</f>
        <v>0.84299999999999997</v>
      </c>
      <c r="I22" s="106">
        <f>'MPS(input)'!$E$17</f>
        <v>1.3</v>
      </c>
      <c r="J22" s="127">
        <f>'MPS(input)'!$E$18</f>
        <v>1.3</v>
      </c>
      <c r="K22" s="88">
        <f>(($E22*10^6)-(('MPS(calc_process)'!$F$19*'MPS(calc_process)'!$F$20*('MPS(calc_process)'!$F$24-'MPS(calc_process)'!$F$26))+('MPS(calc_process)'!$F$27*(I$5-1)*'MPS(calc_process)'!$F$21*('MPS(calc_process)'!$F$24-'MPS(calc_process)'!$F$26))))/($E22*10^6)</f>
        <v>0.86532670163834258</v>
      </c>
      <c r="L22" s="126">
        <f>(($E22*10^6)-(('MPS(calc_process)'!$F$19*'MPS(calc_process)'!$F$22*('MPS(calc_process)'!$F$25-'MPS(calc_process)'!$F$26))+('MPS(calc_process)'!$F$27*(J$5-1)*'MPS(calc_process)'!$F$23*('MPS(calc_process)'!$F$25-'MPS(calc_process)'!$F$26))))/($E22*10^6)</f>
        <v>0.61701219687389175</v>
      </c>
      <c r="M22" s="89">
        <f t="shared" si="0"/>
        <v>0</v>
      </c>
      <c r="N22" s="89">
        <f t="shared" si="1"/>
        <v>0</v>
      </c>
      <c r="O22" s="90">
        <f t="shared" si="2"/>
        <v>0</v>
      </c>
      <c r="P22" s="90">
        <f t="shared" si="3"/>
        <v>0</v>
      </c>
    </row>
    <row r="23" spans="1:16" x14ac:dyDescent="0.15">
      <c r="A23" s="141"/>
      <c r="B23" s="97">
        <v>19</v>
      </c>
      <c r="C23" s="100"/>
      <c r="D23" s="99"/>
      <c r="E23" s="104">
        <f>'MPS(calc_process)'!$F$16</f>
        <v>3.6658999999999997E-2</v>
      </c>
      <c r="F23" s="105">
        <f>'MPS(input)'!$E$14</f>
        <v>5.6099999999999997E-2</v>
      </c>
      <c r="G23" s="102"/>
      <c r="H23" s="107">
        <f>'MPS(input)'!$E$20</f>
        <v>0.84299999999999997</v>
      </c>
      <c r="I23" s="106">
        <f>'MPS(input)'!$E$17</f>
        <v>1.3</v>
      </c>
      <c r="J23" s="127">
        <f>'MPS(input)'!$E$18</f>
        <v>1.3</v>
      </c>
      <c r="K23" s="88">
        <f>(($E23*10^6)-(('MPS(calc_process)'!$F$19*'MPS(calc_process)'!$F$20*('MPS(calc_process)'!$F$24-'MPS(calc_process)'!$F$26))+('MPS(calc_process)'!$F$27*(I$5-1)*'MPS(calc_process)'!$F$21*('MPS(calc_process)'!$F$24-'MPS(calc_process)'!$F$26))))/($E23*10^6)</f>
        <v>0.86532670163834258</v>
      </c>
      <c r="L23" s="126">
        <f>(($E23*10^6)-(('MPS(calc_process)'!$F$19*'MPS(calc_process)'!$F$22*('MPS(calc_process)'!$F$25-'MPS(calc_process)'!$F$26))+('MPS(calc_process)'!$F$27*(J$5-1)*'MPS(calc_process)'!$F$23*('MPS(calc_process)'!$F$25-'MPS(calc_process)'!$F$26))))/($E23*10^6)</f>
        <v>0.61701219687389175</v>
      </c>
      <c r="M23" s="89">
        <f t="shared" si="0"/>
        <v>0</v>
      </c>
      <c r="N23" s="89">
        <f t="shared" si="1"/>
        <v>0</v>
      </c>
      <c r="O23" s="90">
        <f t="shared" si="2"/>
        <v>0</v>
      </c>
      <c r="P23" s="90">
        <f t="shared" si="3"/>
        <v>0</v>
      </c>
    </row>
    <row r="24" spans="1:16" x14ac:dyDescent="0.15">
      <c r="A24" s="141"/>
      <c r="B24" s="97">
        <v>20</v>
      </c>
      <c r="C24" s="100"/>
      <c r="D24" s="99"/>
      <c r="E24" s="104">
        <f>'MPS(calc_process)'!$F$16</f>
        <v>3.6658999999999997E-2</v>
      </c>
      <c r="F24" s="105">
        <f>'MPS(input)'!$E$14</f>
        <v>5.6099999999999997E-2</v>
      </c>
      <c r="G24" s="102"/>
      <c r="H24" s="107">
        <f>'MPS(input)'!$E$20</f>
        <v>0.84299999999999997</v>
      </c>
      <c r="I24" s="106">
        <f>'MPS(input)'!$E$17</f>
        <v>1.3</v>
      </c>
      <c r="J24" s="127">
        <f>'MPS(input)'!$E$18</f>
        <v>1.3</v>
      </c>
      <c r="K24" s="88">
        <f>(($E24*10^6)-(('MPS(calc_process)'!$F$19*'MPS(calc_process)'!$F$20*('MPS(calc_process)'!$F$24-'MPS(calc_process)'!$F$26))+('MPS(calc_process)'!$F$27*(I$5-1)*'MPS(calc_process)'!$F$21*('MPS(calc_process)'!$F$24-'MPS(calc_process)'!$F$26))))/($E24*10^6)</f>
        <v>0.86532670163834258</v>
      </c>
      <c r="L24" s="126">
        <f>(($E24*10^6)-(('MPS(calc_process)'!$F$19*'MPS(calc_process)'!$F$22*('MPS(calc_process)'!$F$25-'MPS(calc_process)'!$F$26))+('MPS(calc_process)'!$F$27*(J$5-1)*'MPS(calc_process)'!$F$23*('MPS(calc_process)'!$F$25-'MPS(calc_process)'!$F$26))))/($E24*10^6)</f>
        <v>0.61701219687389175</v>
      </c>
      <c r="M24" s="89">
        <f t="shared" si="0"/>
        <v>0</v>
      </c>
      <c r="N24" s="89">
        <f t="shared" si="1"/>
        <v>0</v>
      </c>
      <c r="O24" s="90">
        <f t="shared" si="2"/>
        <v>0</v>
      </c>
      <c r="P24" s="90">
        <f t="shared" si="3"/>
        <v>0</v>
      </c>
    </row>
    <row r="25" spans="1:16" ht="19.5" customHeight="1" x14ac:dyDescent="0.15">
      <c r="A25" s="141"/>
      <c r="B25" s="91" t="s">
        <v>140</v>
      </c>
      <c r="C25" s="92" t="s">
        <v>134</v>
      </c>
      <c r="D25" s="92" t="s">
        <v>134</v>
      </c>
      <c r="E25" s="92" t="s">
        <v>134</v>
      </c>
      <c r="F25" s="92" t="s">
        <v>134</v>
      </c>
      <c r="G25" s="94">
        <f>SUM(G5:G24)</f>
        <v>20900</v>
      </c>
      <c r="H25" s="93" t="s">
        <v>134</v>
      </c>
      <c r="I25" s="92" t="s">
        <v>134</v>
      </c>
      <c r="J25" s="92" t="s">
        <v>134</v>
      </c>
      <c r="K25" s="93" t="s">
        <v>134</v>
      </c>
      <c r="L25" s="93" t="s">
        <v>134</v>
      </c>
      <c r="M25" s="95">
        <f>SUMIF(M5:M24,"&gt;0",M5:M24)</f>
        <v>761.43661716873203</v>
      </c>
      <c r="N25" s="96">
        <f>SUM(N5:N24)</f>
        <v>542.93445359999998</v>
      </c>
      <c r="O25" s="95">
        <f>SUM(O5:O24)</f>
        <v>126.85464</v>
      </c>
      <c r="P25" s="95">
        <f>SUMIF(P5:P24,"&gt;0",P5:P24)</f>
        <v>91.647523568731913</v>
      </c>
    </row>
  </sheetData>
  <sheetProtection formatCells="0" formatRows="0"/>
  <mergeCells count="4">
    <mergeCell ref="A5:A25"/>
    <mergeCell ref="M1:P1"/>
    <mergeCell ref="C1:D1"/>
    <mergeCell ref="E1:L1"/>
  </mergeCells>
  <phoneticPr fontId="10"/>
  <pageMargins left="0.70866141732283472" right="0.70866141732283472" top="0.74803149606299213" bottom="0.74803149606299213" header="0.31496062992125984" footer="0.31496062992125984"/>
  <pageSetup paperSize="8" scale="9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27"/>
  <sheetViews>
    <sheetView showGridLines="0" view="pageBreakPreview" zoomScale="90" zoomScaleNormal="100" zoomScaleSheetLayoutView="90" workbookViewId="0"/>
  </sheetViews>
  <sheetFormatPr defaultColWidth="9" defaultRowHeight="12.75" x14ac:dyDescent="0.15"/>
  <cols>
    <col min="1" max="4" width="3.625" style="37" customWidth="1"/>
    <col min="5" max="5" width="47.125" style="37" customWidth="1"/>
    <col min="6" max="7" width="12.625" style="37" customWidth="1"/>
    <col min="8" max="8" width="10.875" style="37" customWidth="1"/>
    <col min="9" max="9" width="11.625" style="39" customWidth="1"/>
    <col min="10" max="16384" width="9" style="37"/>
  </cols>
  <sheetData>
    <row r="1" spans="1:9" ht="18" customHeight="1" x14ac:dyDescent="0.15">
      <c r="I1" s="115" t="str">
        <f>'MPS(input)'!K1</f>
        <v>Monitoring Spreadsheet: JCM_ID_AM009_ver02.0</v>
      </c>
    </row>
    <row r="2" spans="1:9" ht="18" customHeight="1" x14ac:dyDescent="0.15">
      <c r="I2" s="38" t="str">
        <f>'MPS(input)'!K2</f>
        <v>Sectoral scope: 03</v>
      </c>
    </row>
    <row r="3" spans="1:9" ht="27.75" customHeight="1" x14ac:dyDescent="0.15">
      <c r="A3" s="148" t="s">
        <v>78</v>
      </c>
      <c r="B3" s="148"/>
      <c r="C3" s="148"/>
      <c r="D3" s="148"/>
      <c r="E3" s="148"/>
      <c r="F3" s="148"/>
      <c r="G3" s="148"/>
      <c r="H3" s="148"/>
      <c r="I3" s="148"/>
    </row>
    <row r="4" spans="1:9" ht="11.25" customHeight="1" x14ac:dyDescent="0.15"/>
    <row r="5" spans="1:9" ht="18.75" customHeight="1" thickBot="1" x14ac:dyDescent="0.2">
      <c r="A5" s="40" t="s">
        <v>79</v>
      </c>
      <c r="B5" s="41"/>
      <c r="C5" s="41"/>
      <c r="D5" s="41"/>
      <c r="E5" s="42"/>
      <c r="F5" s="43" t="s">
        <v>80</v>
      </c>
      <c r="G5" s="44" t="s">
        <v>81</v>
      </c>
      <c r="H5" s="43" t="s">
        <v>19</v>
      </c>
      <c r="I5" s="45" t="s">
        <v>0</v>
      </c>
    </row>
    <row r="6" spans="1:9" ht="18.75" customHeight="1" thickBot="1" x14ac:dyDescent="0.2">
      <c r="A6" s="46"/>
      <c r="B6" s="47" t="s">
        <v>82</v>
      </c>
      <c r="C6" s="47"/>
      <c r="D6" s="47"/>
      <c r="E6" s="47"/>
      <c r="F6" s="48"/>
      <c r="G6" s="49">
        <f>G8-G11</f>
        <v>91.647523568732026</v>
      </c>
      <c r="H6" s="50" t="s">
        <v>83</v>
      </c>
      <c r="I6" s="51" t="s">
        <v>84</v>
      </c>
    </row>
    <row r="7" spans="1:9" ht="18.75" customHeight="1" thickBot="1" x14ac:dyDescent="0.2">
      <c r="A7" s="40" t="s">
        <v>85</v>
      </c>
      <c r="B7" s="42"/>
      <c r="C7" s="41"/>
      <c r="D7" s="43"/>
      <c r="E7" s="43"/>
      <c r="F7" s="43"/>
      <c r="G7" s="52"/>
      <c r="H7" s="42"/>
      <c r="I7" s="43"/>
    </row>
    <row r="8" spans="1:9" ht="18.75" customHeight="1" thickBot="1" x14ac:dyDescent="0.2">
      <c r="A8" s="53"/>
      <c r="B8" s="54" t="s">
        <v>86</v>
      </c>
      <c r="C8" s="47"/>
      <c r="D8" s="47"/>
      <c r="E8" s="47"/>
      <c r="F8" s="48"/>
      <c r="G8" s="49">
        <f>G9</f>
        <v>761.43661716873203</v>
      </c>
      <c r="H8" s="50" t="s">
        <v>83</v>
      </c>
      <c r="I8" s="55" t="s">
        <v>87</v>
      </c>
    </row>
    <row r="9" spans="1:9" ht="18.75" customHeight="1" x14ac:dyDescent="0.15">
      <c r="A9" s="46"/>
      <c r="B9" s="56"/>
      <c r="C9" s="57" t="s">
        <v>88</v>
      </c>
      <c r="D9" s="57"/>
      <c r="E9" s="57"/>
      <c r="F9" s="55" t="s">
        <v>141</v>
      </c>
      <c r="G9" s="58">
        <f>'MPS(input_separate)'!M25</f>
        <v>761.43661716873203</v>
      </c>
      <c r="H9" s="59" t="s">
        <v>83</v>
      </c>
      <c r="I9" s="55" t="s">
        <v>87</v>
      </c>
    </row>
    <row r="10" spans="1:9" ht="18.75" customHeight="1" thickBot="1" x14ac:dyDescent="0.2">
      <c r="A10" s="40" t="s">
        <v>89</v>
      </c>
      <c r="B10" s="41"/>
      <c r="C10" s="41"/>
      <c r="D10" s="41"/>
      <c r="E10" s="42"/>
      <c r="F10" s="43"/>
      <c r="G10" s="60"/>
      <c r="H10" s="42"/>
      <c r="I10" s="43"/>
    </row>
    <row r="11" spans="1:9" ht="18.75" customHeight="1" thickBot="1" x14ac:dyDescent="0.2">
      <c r="A11" s="53"/>
      <c r="B11" s="54" t="s">
        <v>90</v>
      </c>
      <c r="C11" s="47"/>
      <c r="D11" s="47"/>
      <c r="E11" s="47"/>
      <c r="F11" s="61"/>
      <c r="G11" s="49">
        <f>SUM(G12:G13)</f>
        <v>669.7890936</v>
      </c>
      <c r="H11" s="50" t="s">
        <v>83</v>
      </c>
      <c r="I11" s="55"/>
    </row>
    <row r="12" spans="1:9" ht="18.75" customHeight="1" x14ac:dyDescent="0.15">
      <c r="A12" s="53"/>
      <c r="B12" s="62"/>
      <c r="C12" s="147" t="s">
        <v>91</v>
      </c>
      <c r="D12" s="147"/>
      <c r="E12" s="147"/>
      <c r="F12" s="51" t="s">
        <v>142</v>
      </c>
      <c r="G12" s="58">
        <f>'MPS(input_separate)'!O25</f>
        <v>126.85464</v>
      </c>
      <c r="H12" s="59" t="s">
        <v>83</v>
      </c>
      <c r="I12" s="55" t="s">
        <v>92</v>
      </c>
    </row>
    <row r="13" spans="1:9" ht="18.75" customHeight="1" x14ac:dyDescent="0.15">
      <c r="A13" s="46"/>
      <c r="B13" s="56"/>
      <c r="C13" s="147" t="s">
        <v>93</v>
      </c>
      <c r="D13" s="147"/>
      <c r="E13" s="147"/>
      <c r="F13" s="103" t="s">
        <v>141</v>
      </c>
      <c r="G13" s="63">
        <f>'MPS(input_separate)'!N25</f>
        <v>542.93445359999998</v>
      </c>
      <c r="H13" s="59" t="s">
        <v>83</v>
      </c>
      <c r="I13" s="64" t="s">
        <v>94</v>
      </c>
    </row>
    <row r="14" spans="1:9" ht="14.25" customHeight="1" x14ac:dyDescent="0.15">
      <c r="A14" s="5"/>
      <c r="B14" s="5"/>
      <c r="C14" s="5"/>
      <c r="D14" s="5"/>
      <c r="E14" s="5"/>
      <c r="F14" s="65"/>
      <c r="G14" s="66"/>
      <c r="H14" s="67"/>
      <c r="I14" s="4"/>
    </row>
    <row r="15" spans="1:9" ht="21.75" customHeight="1" x14ac:dyDescent="0.15">
      <c r="E15" s="5" t="s">
        <v>95</v>
      </c>
      <c r="F15" s="68"/>
    </row>
    <row r="16" spans="1:9" ht="21.75" customHeight="1" x14ac:dyDescent="0.15">
      <c r="E16" s="69" t="s">
        <v>96</v>
      </c>
      <c r="F16" s="70">
        <f>36.659/1000</f>
        <v>3.6658999999999997E-2</v>
      </c>
      <c r="G16" s="71" t="s">
        <v>97</v>
      </c>
      <c r="H16" s="72"/>
    </row>
    <row r="17" spans="5:8" s="39" customFormat="1" ht="21.75" customHeight="1" x14ac:dyDescent="0.15">
      <c r="E17" s="69" t="s">
        <v>98</v>
      </c>
      <c r="F17" s="73">
        <v>5.6099999999999997E-2</v>
      </c>
      <c r="G17" s="71" t="s">
        <v>99</v>
      </c>
      <c r="H17" s="72"/>
    </row>
    <row r="18" spans="5:8" s="39" customFormat="1" ht="21.75" customHeight="1" x14ac:dyDescent="0.15">
      <c r="E18" s="67"/>
      <c r="F18" s="74"/>
      <c r="G18" s="67"/>
      <c r="H18" s="67"/>
    </row>
    <row r="19" spans="5:8" s="39" customFormat="1" ht="21.75" customHeight="1" x14ac:dyDescent="0.15">
      <c r="E19" s="69" t="s">
        <v>100</v>
      </c>
      <c r="F19" s="75">
        <v>10.694000000000001</v>
      </c>
      <c r="G19" s="71" t="s">
        <v>101</v>
      </c>
      <c r="H19" s="72"/>
    </row>
    <row r="20" spans="5:8" s="39" customFormat="1" ht="21.75" customHeight="1" x14ac:dyDescent="0.15">
      <c r="E20" s="69" t="s">
        <v>102</v>
      </c>
      <c r="F20" s="75">
        <v>1.3680000000000001</v>
      </c>
      <c r="G20" s="71" t="s">
        <v>103</v>
      </c>
      <c r="H20" s="72"/>
    </row>
    <row r="21" spans="5:8" s="39" customFormat="1" ht="21.75" customHeight="1" x14ac:dyDescent="0.15">
      <c r="E21" s="69" t="s">
        <v>104</v>
      </c>
      <c r="F21" s="75">
        <v>1.319</v>
      </c>
      <c r="G21" s="71" t="s">
        <v>103</v>
      </c>
      <c r="H21" s="72"/>
    </row>
    <row r="22" spans="5:8" s="39" customFormat="1" ht="21.75" customHeight="1" x14ac:dyDescent="0.15">
      <c r="E22" s="119" t="s">
        <v>165</v>
      </c>
      <c r="F22" s="113">
        <v>1.4550000000000001</v>
      </c>
      <c r="G22" s="120" t="s">
        <v>166</v>
      </c>
      <c r="H22" s="121"/>
    </row>
    <row r="23" spans="5:8" s="39" customFormat="1" ht="21.75" customHeight="1" x14ac:dyDescent="0.15">
      <c r="E23" s="119" t="s">
        <v>167</v>
      </c>
      <c r="F23" s="113">
        <v>1.38</v>
      </c>
      <c r="G23" s="120" t="s">
        <v>166</v>
      </c>
      <c r="H23" s="121"/>
    </row>
    <row r="24" spans="5:8" s="39" customFormat="1" ht="21.75" customHeight="1" x14ac:dyDescent="0.15">
      <c r="E24" s="69" t="s">
        <v>105</v>
      </c>
      <c r="F24" s="77">
        <v>300</v>
      </c>
      <c r="G24" s="71" t="s">
        <v>106</v>
      </c>
      <c r="H24" s="72"/>
    </row>
    <row r="25" spans="5:8" s="39" customFormat="1" ht="21.75" customHeight="1" x14ac:dyDescent="0.15">
      <c r="E25" s="119" t="s">
        <v>168</v>
      </c>
      <c r="F25" s="122">
        <v>750</v>
      </c>
      <c r="G25" s="120" t="s">
        <v>106</v>
      </c>
      <c r="H25" s="121"/>
    </row>
    <row r="26" spans="5:8" s="39" customFormat="1" ht="21.75" customHeight="1" x14ac:dyDescent="0.15">
      <c r="E26" s="69" t="s">
        <v>107</v>
      </c>
      <c r="F26" s="79">
        <v>32.6</v>
      </c>
      <c r="G26" s="71" t="s">
        <v>106</v>
      </c>
      <c r="H26" s="72"/>
    </row>
    <row r="27" spans="5:8" s="39" customFormat="1" ht="21.75" customHeight="1" x14ac:dyDescent="0.15">
      <c r="E27" s="69" t="s">
        <v>108</v>
      </c>
      <c r="F27" s="78">
        <v>9.6880000000000006</v>
      </c>
      <c r="G27" s="71" t="s">
        <v>101</v>
      </c>
      <c r="H27" s="72"/>
    </row>
  </sheetData>
  <mergeCells count="3">
    <mergeCell ref="C13:E13"/>
    <mergeCell ref="C12:E12"/>
    <mergeCell ref="A3:I3"/>
  </mergeCells>
  <phoneticPr fontId="2"/>
  <pageMargins left="0.70866141732283472" right="0.70866141732283472" top="0.74803149606299213" bottom="0.74803149606299213" header="0.31496062992125984" footer="0.31496062992125984"/>
  <pageSetup paperSize="9" scale="80"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x14ac:dyDescent="0.15"/>
  <cols>
    <col min="1" max="1" width="3.625" style="108" customWidth="1"/>
    <col min="2" max="2" width="36.375" style="108" customWidth="1"/>
    <col min="3" max="3" width="49.125" style="108" customWidth="1"/>
    <col min="4" max="256" width="9" style="108"/>
    <col min="257" max="257" width="3.625" style="108" customWidth="1"/>
    <col min="258" max="258" width="36.375" style="108" customWidth="1"/>
    <col min="259" max="259" width="49.125" style="108" customWidth="1"/>
    <col min="260" max="512" width="9" style="108"/>
    <col min="513" max="513" width="3.625" style="108" customWidth="1"/>
    <col min="514" max="514" width="36.375" style="108" customWidth="1"/>
    <col min="515" max="515" width="49.125" style="108" customWidth="1"/>
    <col min="516" max="768" width="9" style="108"/>
    <col min="769" max="769" width="3.625" style="108" customWidth="1"/>
    <col min="770" max="770" width="36.375" style="108" customWidth="1"/>
    <col min="771" max="771" width="49.125" style="108" customWidth="1"/>
    <col min="772" max="1024" width="9" style="108"/>
    <col min="1025" max="1025" width="3.625" style="108" customWidth="1"/>
    <col min="1026" max="1026" width="36.375" style="108" customWidth="1"/>
    <col min="1027" max="1027" width="49.125" style="108" customWidth="1"/>
    <col min="1028" max="1280" width="9" style="108"/>
    <col min="1281" max="1281" width="3.625" style="108" customWidth="1"/>
    <col min="1282" max="1282" width="36.375" style="108" customWidth="1"/>
    <col min="1283" max="1283" width="49.125" style="108" customWidth="1"/>
    <col min="1284" max="1536" width="9" style="108"/>
    <col min="1537" max="1537" width="3.625" style="108" customWidth="1"/>
    <col min="1538" max="1538" width="36.375" style="108" customWidth="1"/>
    <col min="1539" max="1539" width="49.125" style="108" customWidth="1"/>
    <col min="1540" max="1792" width="9" style="108"/>
    <col min="1793" max="1793" width="3.625" style="108" customWidth="1"/>
    <col min="1794" max="1794" width="36.375" style="108" customWidth="1"/>
    <col min="1795" max="1795" width="49.125" style="108" customWidth="1"/>
    <col min="1796" max="2048" width="9" style="108"/>
    <col min="2049" max="2049" width="3.625" style="108" customWidth="1"/>
    <col min="2050" max="2050" width="36.375" style="108" customWidth="1"/>
    <col min="2051" max="2051" width="49.125" style="108" customWidth="1"/>
    <col min="2052" max="2304" width="9" style="108"/>
    <col min="2305" max="2305" width="3.625" style="108" customWidth="1"/>
    <col min="2306" max="2306" width="36.375" style="108" customWidth="1"/>
    <col min="2307" max="2307" width="49.125" style="108" customWidth="1"/>
    <col min="2308" max="2560" width="9" style="108"/>
    <col min="2561" max="2561" width="3.625" style="108" customWidth="1"/>
    <col min="2562" max="2562" width="36.375" style="108" customWidth="1"/>
    <col min="2563" max="2563" width="49.125" style="108" customWidth="1"/>
    <col min="2564" max="2816" width="9" style="108"/>
    <col min="2817" max="2817" width="3.625" style="108" customWidth="1"/>
    <col min="2818" max="2818" width="36.375" style="108" customWidth="1"/>
    <col min="2819" max="2819" width="49.125" style="108" customWidth="1"/>
    <col min="2820" max="3072" width="9" style="108"/>
    <col min="3073" max="3073" width="3.625" style="108" customWidth="1"/>
    <col min="3074" max="3074" width="36.375" style="108" customWidth="1"/>
    <col min="3075" max="3075" width="49.125" style="108" customWidth="1"/>
    <col min="3076" max="3328" width="9" style="108"/>
    <col min="3329" max="3329" width="3.625" style="108" customWidth="1"/>
    <col min="3330" max="3330" width="36.375" style="108" customWidth="1"/>
    <col min="3331" max="3331" width="49.125" style="108" customWidth="1"/>
    <col min="3332" max="3584" width="9" style="108"/>
    <col min="3585" max="3585" width="3.625" style="108" customWidth="1"/>
    <col min="3586" max="3586" width="36.375" style="108" customWidth="1"/>
    <col min="3587" max="3587" width="49.125" style="108" customWidth="1"/>
    <col min="3588" max="3840" width="9" style="108"/>
    <col min="3841" max="3841" width="3.625" style="108" customWidth="1"/>
    <col min="3842" max="3842" width="36.375" style="108" customWidth="1"/>
    <col min="3843" max="3843" width="49.125" style="108" customWidth="1"/>
    <col min="3844" max="4096" width="9" style="108"/>
    <col min="4097" max="4097" width="3.625" style="108" customWidth="1"/>
    <col min="4098" max="4098" width="36.375" style="108" customWidth="1"/>
    <col min="4099" max="4099" width="49.125" style="108" customWidth="1"/>
    <col min="4100" max="4352" width="9" style="108"/>
    <col min="4353" max="4353" width="3.625" style="108" customWidth="1"/>
    <col min="4354" max="4354" width="36.375" style="108" customWidth="1"/>
    <col min="4355" max="4355" width="49.125" style="108" customWidth="1"/>
    <col min="4356" max="4608" width="9" style="108"/>
    <col min="4609" max="4609" width="3.625" style="108" customWidth="1"/>
    <col min="4610" max="4610" width="36.375" style="108" customWidth="1"/>
    <col min="4611" max="4611" width="49.125" style="108" customWidth="1"/>
    <col min="4612" max="4864" width="9" style="108"/>
    <col min="4865" max="4865" width="3.625" style="108" customWidth="1"/>
    <col min="4866" max="4866" width="36.375" style="108" customWidth="1"/>
    <col min="4867" max="4867" width="49.125" style="108" customWidth="1"/>
    <col min="4868" max="5120" width="9" style="108"/>
    <col min="5121" max="5121" width="3.625" style="108" customWidth="1"/>
    <col min="5122" max="5122" width="36.375" style="108" customWidth="1"/>
    <col min="5123" max="5123" width="49.125" style="108" customWidth="1"/>
    <col min="5124" max="5376" width="9" style="108"/>
    <col min="5377" max="5377" width="3.625" style="108" customWidth="1"/>
    <col min="5378" max="5378" width="36.375" style="108" customWidth="1"/>
    <col min="5379" max="5379" width="49.125" style="108" customWidth="1"/>
    <col min="5380" max="5632" width="9" style="108"/>
    <col min="5633" max="5633" width="3.625" style="108" customWidth="1"/>
    <col min="5634" max="5634" width="36.375" style="108" customWidth="1"/>
    <col min="5635" max="5635" width="49.125" style="108" customWidth="1"/>
    <col min="5636" max="5888" width="9" style="108"/>
    <col min="5889" max="5889" width="3.625" style="108" customWidth="1"/>
    <col min="5890" max="5890" width="36.375" style="108" customWidth="1"/>
    <col min="5891" max="5891" width="49.125" style="108" customWidth="1"/>
    <col min="5892" max="6144" width="9" style="108"/>
    <col min="6145" max="6145" width="3.625" style="108" customWidth="1"/>
    <col min="6146" max="6146" width="36.375" style="108" customWidth="1"/>
    <col min="6147" max="6147" width="49.125" style="108" customWidth="1"/>
    <col min="6148" max="6400" width="9" style="108"/>
    <col min="6401" max="6401" width="3.625" style="108" customWidth="1"/>
    <col min="6402" max="6402" width="36.375" style="108" customWidth="1"/>
    <col min="6403" max="6403" width="49.125" style="108" customWidth="1"/>
    <col min="6404" max="6656" width="9" style="108"/>
    <col min="6657" max="6657" width="3.625" style="108" customWidth="1"/>
    <col min="6658" max="6658" width="36.375" style="108" customWidth="1"/>
    <col min="6659" max="6659" width="49.125" style="108" customWidth="1"/>
    <col min="6660" max="6912" width="9" style="108"/>
    <col min="6913" max="6913" width="3.625" style="108" customWidth="1"/>
    <col min="6914" max="6914" width="36.375" style="108" customWidth="1"/>
    <col min="6915" max="6915" width="49.125" style="108" customWidth="1"/>
    <col min="6916" max="7168" width="9" style="108"/>
    <col min="7169" max="7169" width="3.625" style="108" customWidth="1"/>
    <col min="7170" max="7170" width="36.375" style="108" customWidth="1"/>
    <col min="7171" max="7171" width="49.125" style="108" customWidth="1"/>
    <col min="7172" max="7424" width="9" style="108"/>
    <col min="7425" max="7425" width="3.625" style="108" customWidth="1"/>
    <col min="7426" max="7426" width="36.375" style="108" customWidth="1"/>
    <col min="7427" max="7427" width="49.125" style="108" customWidth="1"/>
    <col min="7428" max="7680" width="9" style="108"/>
    <col min="7681" max="7681" width="3.625" style="108" customWidth="1"/>
    <col min="7682" max="7682" width="36.375" style="108" customWidth="1"/>
    <col min="7683" max="7683" width="49.125" style="108" customWidth="1"/>
    <col min="7684" max="7936" width="9" style="108"/>
    <col min="7937" max="7937" width="3.625" style="108" customWidth="1"/>
    <col min="7938" max="7938" width="36.375" style="108" customWidth="1"/>
    <col min="7939" max="7939" width="49.125" style="108" customWidth="1"/>
    <col min="7940" max="8192" width="9" style="108"/>
    <col min="8193" max="8193" width="3.625" style="108" customWidth="1"/>
    <col min="8194" max="8194" width="36.375" style="108" customWidth="1"/>
    <col min="8195" max="8195" width="49.125" style="108" customWidth="1"/>
    <col min="8196" max="8448" width="9" style="108"/>
    <col min="8449" max="8449" width="3.625" style="108" customWidth="1"/>
    <col min="8450" max="8450" width="36.375" style="108" customWidth="1"/>
    <col min="8451" max="8451" width="49.125" style="108" customWidth="1"/>
    <col min="8452" max="8704" width="9" style="108"/>
    <col min="8705" max="8705" width="3.625" style="108" customWidth="1"/>
    <col min="8706" max="8706" width="36.375" style="108" customWidth="1"/>
    <col min="8707" max="8707" width="49.125" style="108" customWidth="1"/>
    <col min="8708" max="8960" width="9" style="108"/>
    <col min="8961" max="8961" width="3.625" style="108" customWidth="1"/>
    <col min="8962" max="8962" width="36.375" style="108" customWidth="1"/>
    <col min="8963" max="8963" width="49.125" style="108" customWidth="1"/>
    <col min="8964" max="9216" width="9" style="108"/>
    <col min="9217" max="9217" width="3.625" style="108" customWidth="1"/>
    <col min="9218" max="9218" width="36.375" style="108" customWidth="1"/>
    <col min="9219" max="9219" width="49.125" style="108" customWidth="1"/>
    <col min="9220" max="9472" width="9" style="108"/>
    <col min="9473" max="9473" width="3.625" style="108" customWidth="1"/>
    <col min="9474" max="9474" width="36.375" style="108" customWidth="1"/>
    <col min="9475" max="9475" width="49.125" style="108" customWidth="1"/>
    <col min="9476" max="9728" width="9" style="108"/>
    <col min="9729" max="9729" width="3.625" style="108" customWidth="1"/>
    <col min="9730" max="9730" width="36.375" style="108" customWidth="1"/>
    <col min="9731" max="9731" width="49.125" style="108" customWidth="1"/>
    <col min="9732" max="9984" width="9" style="108"/>
    <col min="9985" max="9985" width="3.625" style="108" customWidth="1"/>
    <col min="9986" max="9986" width="36.375" style="108" customWidth="1"/>
    <col min="9987" max="9987" width="49.125" style="108" customWidth="1"/>
    <col min="9988" max="10240" width="9" style="108"/>
    <col min="10241" max="10241" width="3.625" style="108" customWidth="1"/>
    <col min="10242" max="10242" width="36.375" style="108" customWidth="1"/>
    <col min="10243" max="10243" width="49.125" style="108" customWidth="1"/>
    <col min="10244" max="10496" width="9" style="108"/>
    <col min="10497" max="10497" width="3.625" style="108" customWidth="1"/>
    <col min="10498" max="10498" width="36.375" style="108" customWidth="1"/>
    <col min="10499" max="10499" width="49.125" style="108" customWidth="1"/>
    <col min="10500" max="10752" width="9" style="108"/>
    <col min="10753" max="10753" width="3.625" style="108" customWidth="1"/>
    <col min="10754" max="10754" width="36.375" style="108" customWidth="1"/>
    <col min="10755" max="10755" width="49.125" style="108" customWidth="1"/>
    <col min="10756" max="11008" width="9" style="108"/>
    <col min="11009" max="11009" width="3.625" style="108" customWidth="1"/>
    <col min="11010" max="11010" width="36.375" style="108" customWidth="1"/>
    <col min="11011" max="11011" width="49.125" style="108" customWidth="1"/>
    <col min="11012" max="11264" width="9" style="108"/>
    <col min="11265" max="11265" width="3.625" style="108" customWidth="1"/>
    <col min="11266" max="11266" width="36.375" style="108" customWidth="1"/>
    <col min="11267" max="11267" width="49.125" style="108" customWidth="1"/>
    <col min="11268" max="11520" width="9" style="108"/>
    <col min="11521" max="11521" width="3.625" style="108" customWidth="1"/>
    <col min="11522" max="11522" width="36.375" style="108" customWidth="1"/>
    <col min="11523" max="11523" width="49.125" style="108" customWidth="1"/>
    <col min="11524" max="11776" width="9" style="108"/>
    <col min="11777" max="11777" width="3.625" style="108" customWidth="1"/>
    <col min="11778" max="11778" width="36.375" style="108" customWidth="1"/>
    <col min="11779" max="11779" width="49.125" style="108" customWidth="1"/>
    <col min="11780" max="12032" width="9" style="108"/>
    <col min="12033" max="12033" width="3.625" style="108" customWidth="1"/>
    <col min="12034" max="12034" width="36.375" style="108" customWidth="1"/>
    <col min="12035" max="12035" width="49.125" style="108" customWidth="1"/>
    <col min="12036" max="12288" width="9" style="108"/>
    <col min="12289" max="12289" width="3.625" style="108" customWidth="1"/>
    <col min="12290" max="12290" width="36.375" style="108" customWidth="1"/>
    <col min="12291" max="12291" width="49.125" style="108" customWidth="1"/>
    <col min="12292" max="12544" width="9" style="108"/>
    <col min="12545" max="12545" width="3.625" style="108" customWidth="1"/>
    <col min="12546" max="12546" width="36.375" style="108" customWidth="1"/>
    <col min="12547" max="12547" width="49.125" style="108" customWidth="1"/>
    <col min="12548" max="12800" width="9" style="108"/>
    <col min="12801" max="12801" width="3.625" style="108" customWidth="1"/>
    <col min="12802" max="12802" width="36.375" style="108" customWidth="1"/>
    <col min="12803" max="12803" width="49.125" style="108" customWidth="1"/>
    <col min="12804" max="13056" width="9" style="108"/>
    <col min="13057" max="13057" width="3.625" style="108" customWidth="1"/>
    <col min="13058" max="13058" width="36.375" style="108" customWidth="1"/>
    <col min="13059" max="13059" width="49.125" style="108" customWidth="1"/>
    <col min="13060" max="13312" width="9" style="108"/>
    <col min="13313" max="13313" width="3.625" style="108" customWidth="1"/>
    <col min="13314" max="13314" width="36.375" style="108" customWidth="1"/>
    <col min="13315" max="13315" width="49.125" style="108" customWidth="1"/>
    <col min="13316" max="13568" width="9" style="108"/>
    <col min="13569" max="13569" width="3.625" style="108" customWidth="1"/>
    <col min="13570" max="13570" width="36.375" style="108" customWidth="1"/>
    <col min="13571" max="13571" width="49.125" style="108" customWidth="1"/>
    <col min="13572" max="13824" width="9" style="108"/>
    <col min="13825" max="13825" width="3.625" style="108" customWidth="1"/>
    <col min="13826" max="13826" width="36.375" style="108" customWidth="1"/>
    <col min="13827" max="13827" width="49.125" style="108" customWidth="1"/>
    <col min="13828" max="14080" width="9" style="108"/>
    <col min="14081" max="14081" width="3.625" style="108" customWidth="1"/>
    <col min="14082" max="14082" width="36.375" style="108" customWidth="1"/>
    <col min="14083" max="14083" width="49.125" style="108" customWidth="1"/>
    <col min="14084" max="14336" width="9" style="108"/>
    <col min="14337" max="14337" width="3.625" style="108" customWidth="1"/>
    <col min="14338" max="14338" width="36.375" style="108" customWidth="1"/>
    <col min="14339" max="14339" width="49.125" style="108" customWidth="1"/>
    <col min="14340" max="14592" width="9" style="108"/>
    <col min="14593" max="14593" width="3.625" style="108" customWidth="1"/>
    <col min="14594" max="14594" width="36.375" style="108" customWidth="1"/>
    <col min="14595" max="14595" width="49.125" style="108" customWidth="1"/>
    <col min="14596" max="14848" width="9" style="108"/>
    <col min="14849" max="14849" width="3.625" style="108" customWidth="1"/>
    <col min="14850" max="14850" width="36.375" style="108" customWidth="1"/>
    <col min="14851" max="14851" width="49.125" style="108" customWidth="1"/>
    <col min="14852" max="15104" width="9" style="108"/>
    <col min="15105" max="15105" width="3.625" style="108" customWidth="1"/>
    <col min="15106" max="15106" width="36.375" style="108" customWidth="1"/>
    <col min="15107" max="15107" width="49.125" style="108" customWidth="1"/>
    <col min="15108" max="15360" width="9" style="108"/>
    <col min="15361" max="15361" width="3.625" style="108" customWidth="1"/>
    <col min="15362" max="15362" width="36.375" style="108" customWidth="1"/>
    <col min="15363" max="15363" width="49.125" style="108" customWidth="1"/>
    <col min="15364" max="15616" width="9" style="108"/>
    <col min="15617" max="15617" width="3.625" style="108" customWidth="1"/>
    <col min="15618" max="15618" width="36.375" style="108" customWidth="1"/>
    <col min="15619" max="15619" width="49.125" style="108" customWidth="1"/>
    <col min="15620" max="15872" width="9" style="108"/>
    <col min="15873" max="15873" width="3.625" style="108" customWidth="1"/>
    <col min="15874" max="15874" width="36.375" style="108" customWidth="1"/>
    <col min="15875" max="15875" width="49.125" style="108" customWidth="1"/>
    <col min="15876" max="16128" width="9" style="108"/>
    <col min="16129" max="16129" width="3.625" style="108" customWidth="1"/>
    <col min="16130" max="16130" width="36.375" style="108" customWidth="1"/>
    <col min="16131" max="16131" width="49.125" style="108" customWidth="1"/>
    <col min="16132" max="16384" width="9" style="108"/>
  </cols>
  <sheetData>
    <row r="1" spans="1:3" ht="18" customHeight="1" x14ac:dyDescent="0.15">
      <c r="C1" s="114" t="str">
        <f>'MPS(input)'!K1</f>
        <v>Monitoring Spreadsheet: JCM_ID_AM009_ver02.0</v>
      </c>
    </row>
    <row r="2" spans="1:3" ht="18" customHeight="1" x14ac:dyDescent="0.15">
      <c r="C2" s="12" t="str">
        <f>'MPS(input)'!K2</f>
        <v>Sectoral scope: 03</v>
      </c>
    </row>
    <row r="3" spans="1:3" ht="24" customHeight="1" x14ac:dyDescent="0.15">
      <c r="A3" s="149" t="s">
        <v>143</v>
      </c>
      <c r="B3" s="149"/>
      <c r="C3" s="149"/>
    </row>
    <row r="5" spans="1:3" ht="21" customHeight="1" x14ac:dyDescent="0.15">
      <c r="B5" s="34" t="s">
        <v>144</v>
      </c>
      <c r="C5" s="34" t="s">
        <v>145</v>
      </c>
    </row>
    <row r="6" spans="1:3" ht="54" customHeight="1" x14ac:dyDescent="0.15">
      <c r="B6" s="85" t="s">
        <v>179</v>
      </c>
      <c r="C6" s="85" t="s">
        <v>180</v>
      </c>
    </row>
    <row r="7" spans="1:3" ht="54" customHeight="1" x14ac:dyDescent="0.15">
      <c r="B7" s="85" t="s">
        <v>181</v>
      </c>
      <c r="C7" s="85" t="s">
        <v>182</v>
      </c>
    </row>
    <row r="8" spans="1:3" ht="54" customHeight="1" x14ac:dyDescent="0.15">
      <c r="B8" s="85" t="s">
        <v>183</v>
      </c>
      <c r="C8" s="85" t="s">
        <v>184</v>
      </c>
    </row>
    <row r="9" spans="1:3" ht="54" customHeight="1" x14ac:dyDescent="0.15">
      <c r="B9" s="85" t="s">
        <v>185</v>
      </c>
      <c r="C9" s="85" t="s">
        <v>186</v>
      </c>
    </row>
    <row r="10" spans="1:3" ht="54" customHeight="1" x14ac:dyDescent="0.15">
      <c r="B10" s="85"/>
      <c r="C10" s="85"/>
    </row>
    <row r="11" spans="1:3" ht="54" customHeight="1" x14ac:dyDescent="0.15">
      <c r="B11" s="85"/>
      <c r="C11" s="85"/>
    </row>
    <row r="12" spans="1:3" ht="54" customHeight="1" x14ac:dyDescent="0.15">
      <c r="B12" s="85"/>
      <c r="C12" s="85"/>
    </row>
  </sheetData>
  <sheetProtection password="C7C3" sheet="1" objects="1" scenarios="1" formatCells="0" formatRows="0" insertRows="0"/>
  <mergeCells count="1">
    <mergeCell ref="A3:C3"/>
  </mergeCells>
  <phoneticPr fontId="10"/>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29"/>
  <sheetViews>
    <sheetView showGridLines="0" view="pageBreakPreview" zoomScale="80" zoomScaleNormal="65" zoomScaleSheetLayoutView="80" workbookViewId="0"/>
  </sheetViews>
  <sheetFormatPr defaultColWidth="9" defaultRowHeight="14.25" x14ac:dyDescent="0.15"/>
  <cols>
    <col min="1" max="1" width="2.625" style="11" customWidth="1"/>
    <col min="2" max="2" width="11.75" style="11" customWidth="1"/>
    <col min="3" max="3" width="13.625" style="11" customWidth="1"/>
    <col min="4" max="4" width="21.625" style="11" customWidth="1"/>
    <col min="5" max="6" width="10.625" style="11" customWidth="1"/>
    <col min="7" max="7" width="11.625" style="11" customWidth="1"/>
    <col min="8" max="8" width="10.25" style="11" customWidth="1"/>
    <col min="9" max="9" width="63.5" style="11" customWidth="1"/>
    <col min="10" max="10" width="12.625" style="11" customWidth="1"/>
    <col min="11" max="11" width="11.5" style="11" customWidth="1"/>
    <col min="12" max="16384" width="9" style="11"/>
  </cols>
  <sheetData>
    <row r="1" spans="1:11" ht="18" customHeight="1" x14ac:dyDescent="0.15">
      <c r="K1" s="114" t="str">
        <f>'MPS(input)'!K1</f>
        <v>Monitoring Spreadsheet: JCM_ID_AM009_ver02.0</v>
      </c>
    </row>
    <row r="2" spans="1:11" ht="18" customHeight="1" x14ac:dyDescent="0.15">
      <c r="K2" s="12" t="str">
        <f>'MPS(input)'!K2</f>
        <v>Sectoral scope: 03</v>
      </c>
    </row>
    <row r="3" spans="1:11" ht="27.75" customHeight="1" x14ac:dyDescent="0.15">
      <c r="A3" s="13" t="s">
        <v>146</v>
      </c>
      <c r="B3" s="76"/>
      <c r="C3" s="76"/>
      <c r="D3" s="76"/>
      <c r="E3" s="76"/>
      <c r="F3" s="76"/>
      <c r="G3" s="76"/>
      <c r="H3" s="76"/>
      <c r="I3" s="76"/>
      <c r="J3" s="76"/>
      <c r="K3" s="16"/>
    </row>
    <row r="5" spans="1:11" ht="15" customHeight="1" x14ac:dyDescent="0.15">
      <c r="A5" s="3" t="s">
        <v>148</v>
      </c>
      <c r="B5" s="3"/>
    </row>
    <row r="6" spans="1:11" ht="15" customHeight="1" x14ac:dyDescent="0.15">
      <c r="A6" s="3"/>
      <c r="B6" s="34" t="s">
        <v>5</v>
      </c>
      <c r="C6" s="34" t="s">
        <v>6</v>
      </c>
      <c r="D6" s="34" t="s">
        <v>7</v>
      </c>
      <c r="E6" s="34" t="s">
        <v>8</v>
      </c>
      <c r="F6" s="34" t="s">
        <v>9</v>
      </c>
      <c r="G6" s="34" t="s">
        <v>10</v>
      </c>
      <c r="H6" s="34" t="s">
        <v>11</v>
      </c>
      <c r="I6" s="34" t="s">
        <v>12</v>
      </c>
      <c r="J6" s="34" t="s">
        <v>13</v>
      </c>
      <c r="K6" s="34" t="s">
        <v>14</v>
      </c>
    </row>
    <row r="7" spans="1:11" s="6" customFormat="1" ht="30" customHeight="1" x14ac:dyDescent="0.15">
      <c r="B7" s="34" t="s">
        <v>15</v>
      </c>
      <c r="C7" s="34" t="s">
        <v>16</v>
      </c>
      <c r="D7" s="34" t="s">
        <v>17</v>
      </c>
      <c r="E7" s="34" t="s">
        <v>154</v>
      </c>
      <c r="F7" s="34" t="s">
        <v>19</v>
      </c>
      <c r="G7" s="34" t="s">
        <v>20</v>
      </c>
      <c r="H7" s="34" t="s">
        <v>21</v>
      </c>
      <c r="I7" s="34" t="s">
        <v>22</v>
      </c>
      <c r="J7" s="34" t="s">
        <v>23</v>
      </c>
      <c r="K7" s="34" t="s">
        <v>24</v>
      </c>
    </row>
    <row r="8" spans="1:11" ht="63" customHeight="1" x14ac:dyDescent="0.15">
      <c r="B8" s="30" t="s">
        <v>25</v>
      </c>
      <c r="C8" s="31" t="s">
        <v>49</v>
      </c>
      <c r="D8" s="28" t="s">
        <v>50</v>
      </c>
      <c r="E8" s="17" t="s">
        <v>26</v>
      </c>
      <c r="F8" s="27" t="s">
        <v>51</v>
      </c>
      <c r="G8" s="84" t="s">
        <v>27</v>
      </c>
      <c r="H8" s="85" t="s">
        <v>28</v>
      </c>
      <c r="I8" s="85" t="s">
        <v>29</v>
      </c>
      <c r="J8" s="86" t="s">
        <v>30</v>
      </c>
      <c r="K8" s="85" t="s">
        <v>31</v>
      </c>
    </row>
    <row r="9" spans="1:11" ht="63" customHeight="1" x14ac:dyDescent="0.15">
      <c r="A9" s="2"/>
      <c r="B9" s="30" t="s">
        <v>32</v>
      </c>
      <c r="C9" s="25" t="s">
        <v>52</v>
      </c>
      <c r="D9" s="23" t="s">
        <v>53</v>
      </c>
      <c r="E9" s="17" t="s">
        <v>26</v>
      </c>
      <c r="F9" s="33" t="s">
        <v>33</v>
      </c>
      <c r="G9" s="84" t="s">
        <v>27</v>
      </c>
      <c r="H9" s="85" t="s">
        <v>34</v>
      </c>
      <c r="I9" s="85"/>
      <c r="J9" s="87" t="s">
        <v>35</v>
      </c>
      <c r="K9" s="85" t="s">
        <v>31</v>
      </c>
    </row>
    <row r="10" spans="1:11" ht="8.25" customHeight="1" x14ac:dyDescent="0.15"/>
    <row r="11" spans="1:11" ht="15" customHeight="1" x14ac:dyDescent="0.15">
      <c r="A11" s="3" t="s">
        <v>149</v>
      </c>
    </row>
    <row r="12" spans="1:11" ht="15" customHeight="1" x14ac:dyDescent="0.15">
      <c r="B12" s="34" t="s">
        <v>5</v>
      </c>
      <c r="C12" s="132" t="s">
        <v>6</v>
      </c>
      <c r="D12" s="132"/>
      <c r="E12" s="34" t="s">
        <v>7</v>
      </c>
      <c r="F12" s="34" t="s">
        <v>8</v>
      </c>
      <c r="G12" s="132" t="s">
        <v>9</v>
      </c>
      <c r="H12" s="132"/>
      <c r="I12" s="132"/>
      <c r="J12" s="132" t="s">
        <v>10</v>
      </c>
      <c r="K12" s="132"/>
    </row>
    <row r="13" spans="1:11" ht="30" customHeight="1" x14ac:dyDescent="0.15">
      <c r="B13" s="34" t="s">
        <v>16</v>
      </c>
      <c r="C13" s="132" t="s">
        <v>17</v>
      </c>
      <c r="D13" s="132"/>
      <c r="E13" s="34" t="s">
        <v>18</v>
      </c>
      <c r="F13" s="34" t="s">
        <v>19</v>
      </c>
      <c r="G13" s="132" t="s">
        <v>21</v>
      </c>
      <c r="H13" s="132"/>
      <c r="I13" s="132"/>
      <c r="J13" s="132" t="s">
        <v>24</v>
      </c>
      <c r="K13" s="132"/>
    </row>
    <row r="14" spans="1:11" ht="35.25" customHeight="1" x14ac:dyDescent="0.15">
      <c r="B14" s="31" t="s">
        <v>55</v>
      </c>
      <c r="C14" s="137" t="s">
        <v>56</v>
      </c>
      <c r="D14" s="137"/>
      <c r="E14" s="109">
        <f>'MPS(input)'!E14</f>
        <v>5.6099999999999997E-2</v>
      </c>
      <c r="F14" s="31" t="s">
        <v>57</v>
      </c>
      <c r="G14" s="150" t="str">
        <f>'MPS(input)'!G14:I14</f>
        <v>Country specific data or 2006 IPCC Guidelines for National Greenhouse Gas Inventories, Volume 2, Table 1.4.</v>
      </c>
      <c r="H14" s="150"/>
      <c r="I14" s="150"/>
      <c r="J14" s="150" t="str">
        <f>IF('MPS(input)'!J14&gt;0,'MPS(input)'!J14,"")</f>
        <v/>
      </c>
      <c r="K14" s="150"/>
    </row>
    <row r="15" spans="1:11" ht="35.25" customHeight="1" x14ac:dyDescent="0.15">
      <c r="B15" s="31" t="s">
        <v>59</v>
      </c>
      <c r="C15" s="137" t="s">
        <v>60</v>
      </c>
      <c r="D15" s="137"/>
      <c r="E15" s="17" t="s">
        <v>26</v>
      </c>
      <c r="F15" s="31" t="s">
        <v>26</v>
      </c>
      <c r="G15" s="150" t="str">
        <f>'MPS(input)'!G15:I15</f>
        <v>The project-specific value is calculated by the equation in explanatory note 2 using the recommended operational value of air ratio in the manual of the project burner.</v>
      </c>
      <c r="H15" s="150"/>
      <c r="I15" s="150"/>
      <c r="J15" s="150" t="str">
        <f>IF('MPS(input)'!J15&gt;0,'MPS(input)'!J15,"")</f>
        <v>Automatically calculated on "PMS(input_separate)"</v>
      </c>
      <c r="K15" s="150"/>
    </row>
    <row r="16" spans="1:11" ht="35.25" customHeight="1" x14ac:dyDescent="0.15">
      <c r="B16" s="116" t="s">
        <v>160</v>
      </c>
      <c r="C16" s="138" t="s">
        <v>169</v>
      </c>
      <c r="D16" s="138"/>
      <c r="E16" s="117" t="s">
        <v>26</v>
      </c>
      <c r="F16" s="116" t="s">
        <v>26</v>
      </c>
      <c r="G16" s="151" t="str">
        <f>'MPS(input)'!G16:I16</f>
        <v>The project-specific value is calculated by the equation in explanatory note 1 using the recommended operational value of air ratio in the manual of the project burner.</v>
      </c>
      <c r="H16" s="151"/>
      <c r="I16" s="151"/>
      <c r="J16" s="151" t="str">
        <f>IF('MPS(input)'!J16&gt;0,'MPS(input)'!J16,"")</f>
        <v>Automatically calculated on "PMS(input_separate)"</v>
      </c>
      <c r="K16" s="151"/>
    </row>
    <row r="17" spans="1:11" ht="35.25" customHeight="1" x14ac:dyDescent="0.15">
      <c r="B17" s="31" t="s">
        <v>61</v>
      </c>
      <c r="C17" s="137" t="s">
        <v>37</v>
      </c>
      <c r="D17" s="137"/>
      <c r="E17" s="110">
        <f>'MPS(input)'!E17</f>
        <v>1.3</v>
      </c>
      <c r="F17" s="31" t="s">
        <v>26</v>
      </c>
      <c r="G17" s="150" t="str">
        <f>'MPS(input)'!G17:I17</f>
        <v>The recommended operational value in the manual of the project burner.</v>
      </c>
      <c r="H17" s="150"/>
      <c r="I17" s="150"/>
      <c r="J17" s="150" t="str">
        <f>IF('MPS(input)'!J17&gt;0,'MPS(input)'!J17,"")</f>
        <v/>
      </c>
      <c r="K17" s="150"/>
    </row>
    <row r="18" spans="1:11" ht="35.25" customHeight="1" x14ac:dyDescent="0.15">
      <c r="B18" s="116" t="s">
        <v>164</v>
      </c>
      <c r="C18" s="138" t="s">
        <v>163</v>
      </c>
      <c r="D18" s="138"/>
      <c r="E18" s="123">
        <f>'MPS(input)'!E18</f>
        <v>1.3</v>
      </c>
      <c r="F18" s="31" t="s">
        <v>26</v>
      </c>
      <c r="G18" s="151" t="str">
        <f>'MPS(input)'!G18:I18</f>
        <v>The same value as air ratio for the project burner (mp) is applied.
It is sourced from the recommended operational value in the manual of the project burner.</v>
      </c>
      <c r="H18" s="151"/>
      <c r="I18" s="151"/>
      <c r="J18" s="151"/>
      <c r="K18" s="151"/>
    </row>
    <row r="19" spans="1:11" ht="50.25" customHeight="1" x14ac:dyDescent="0.15">
      <c r="B19" s="31" t="s">
        <v>62</v>
      </c>
      <c r="C19" s="137" t="s">
        <v>63</v>
      </c>
      <c r="D19" s="137"/>
      <c r="E19" s="17" t="s">
        <v>26</v>
      </c>
      <c r="F19" s="31" t="s">
        <v>39</v>
      </c>
      <c r="G19" s="150" t="str">
        <f>'MPS(input)'!G19:I19</f>
        <v>Specification or nameplate of auxiliary equipments of the project furnace.</v>
      </c>
      <c r="H19" s="150"/>
      <c r="I19" s="150"/>
      <c r="J19" s="150" t="str">
        <f>IF('MPS(input)'!J19&gt;0,'MPS(input)'!J19,"")</f>
        <v>Input on "PMS(input_separate)"</v>
      </c>
      <c r="K19" s="150"/>
    </row>
    <row r="20" spans="1:11" s="14" customFormat="1" ht="370.5" customHeight="1" x14ac:dyDescent="0.15">
      <c r="B20" s="31" t="s">
        <v>64</v>
      </c>
      <c r="C20" s="136" t="s">
        <v>65</v>
      </c>
      <c r="D20" s="136"/>
      <c r="E20" s="110">
        <f>'MPS(input)'!E20</f>
        <v>0.84299999999999997</v>
      </c>
      <c r="F20" s="31" t="s">
        <v>66</v>
      </c>
      <c r="G20" s="150" t="str">
        <f>'MPS(input)'!G20:I20</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H20" s="150"/>
      <c r="I20" s="150"/>
      <c r="J20" s="150" t="str">
        <f>IF('MPS(input)'!J20&gt;0,'MPS(input)'!J20,"")</f>
        <v/>
      </c>
      <c r="K20" s="150"/>
    </row>
    <row r="21" spans="1:11" ht="6.75" customHeight="1" x14ac:dyDescent="0.15"/>
    <row r="22" spans="1:11" ht="17.25" customHeight="1" x14ac:dyDescent="0.15">
      <c r="A22" s="1" t="s">
        <v>153</v>
      </c>
      <c r="B22" s="1"/>
    </row>
    <row r="23" spans="1:11" ht="17.25" customHeight="1" thickBot="1" x14ac:dyDescent="0.2">
      <c r="B23" s="152" t="s">
        <v>158</v>
      </c>
      <c r="C23" s="152"/>
      <c r="D23" s="155" t="s">
        <v>69</v>
      </c>
      <c r="E23" s="156"/>
      <c r="F23" s="26" t="s">
        <v>19</v>
      </c>
    </row>
    <row r="24" spans="1:11" ht="19.5" customHeight="1" thickBot="1" x14ac:dyDescent="0.2">
      <c r="B24" s="153"/>
      <c r="C24" s="154"/>
      <c r="D24" s="157">
        <f>ROUNDDOWN('MRS(calc_process)'!G6, 0)</f>
        <v>0</v>
      </c>
      <c r="E24" s="158"/>
      <c r="F24" s="36" t="s">
        <v>70</v>
      </c>
    </row>
    <row r="25" spans="1:11" ht="20.100000000000001" customHeight="1" x14ac:dyDescent="0.15">
      <c r="B25" s="2"/>
      <c r="C25" s="2"/>
      <c r="F25" s="7"/>
      <c r="G25" s="7"/>
    </row>
    <row r="26" spans="1:11" ht="15" customHeight="1" x14ac:dyDescent="0.15">
      <c r="A26" s="3" t="s">
        <v>42</v>
      </c>
    </row>
    <row r="27" spans="1:11" ht="15" customHeight="1" x14ac:dyDescent="0.15">
      <c r="B27" s="32" t="s">
        <v>43</v>
      </c>
      <c r="C27" s="129" t="s">
        <v>44</v>
      </c>
      <c r="D27" s="130"/>
      <c r="E27" s="130"/>
      <c r="F27" s="130"/>
      <c r="G27" s="130"/>
      <c r="H27" s="130"/>
      <c r="I27" s="131"/>
      <c r="J27" s="8"/>
    </row>
    <row r="28" spans="1:11" ht="15" customHeight="1" x14ac:dyDescent="0.15">
      <c r="B28" s="32" t="s">
        <v>45</v>
      </c>
      <c r="C28" s="129" t="s">
        <v>46</v>
      </c>
      <c r="D28" s="130"/>
      <c r="E28" s="130"/>
      <c r="F28" s="130"/>
      <c r="G28" s="130"/>
      <c r="H28" s="130"/>
      <c r="I28" s="131"/>
      <c r="J28" s="8"/>
    </row>
    <row r="29" spans="1:11" ht="15" customHeight="1" x14ac:dyDescent="0.15">
      <c r="B29" s="32" t="s">
        <v>27</v>
      </c>
      <c r="C29" s="129" t="s">
        <v>47</v>
      </c>
      <c r="D29" s="130"/>
      <c r="E29" s="130"/>
      <c r="F29" s="130"/>
      <c r="G29" s="130"/>
      <c r="H29" s="130"/>
      <c r="I29" s="131"/>
      <c r="J29" s="8"/>
    </row>
  </sheetData>
  <sheetProtection formatCells="0" formatRows="0"/>
  <mergeCells count="34">
    <mergeCell ref="J16:K16"/>
    <mergeCell ref="J17:K17"/>
    <mergeCell ref="C18:D18"/>
    <mergeCell ref="G18:I18"/>
    <mergeCell ref="J18:K18"/>
    <mergeCell ref="B23:C23"/>
    <mergeCell ref="B24:C24"/>
    <mergeCell ref="C27:I27"/>
    <mergeCell ref="C28:I28"/>
    <mergeCell ref="C29:I29"/>
    <mergeCell ref="D23:E23"/>
    <mergeCell ref="D24:E24"/>
    <mergeCell ref="C20:D20"/>
    <mergeCell ref="G20:I20"/>
    <mergeCell ref="J20:K20"/>
    <mergeCell ref="C14:D14"/>
    <mergeCell ref="G14:I14"/>
    <mergeCell ref="J14:K14"/>
    <mergeCell ref="C15:D15"/>
    <mergeCell ref="G15:I15"/>
    <mergeCell ref="J15:K15"/>
    <mergeCell ref="C17:D17"/>
    <mergeCell ref="G17:I17"/>
    <mergeCell ref="C19:D19"/>
    <mergeCell ref="G19:I19"/>
    <mergeCell ref="J19:K19"/>
    <mergeCell ref="C16:D16"/>
    <mergeCell ref="G16:I16"/>
    <mergeCell ref="C12:D12"/>
    <mergeCell ref="G12:I12"/>
    <mergeCell ref="J12:K12"/>
    <mergeCell ref="C13:D13"/>
    <mergeCell ref="G13:I13"/>
    <mergeCell ref="J13:K13"/>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Q25"/>
  <sheetViews>
    <sheetView view="pageBreakPreview" zoomScale="75" zoomScaleNormal="75" zoomScaleSheetLayoutView="75" workbookViewId="0"/>
  </sheetViews>
  <sheetFormatPr defaultColWidth="9" defaultRowHeight="14.25" x14ac:dyDescent="0.15"/>
  <cols>
    <col min="1" max="1" width="11.125" style="9" customWidth="1"/>
    <col min="2" max="2" width="10" style="9" bestFit="1" customWidth="1"/>
    <col min="3" max="3" width="16.625" style="9" customWidth="1"/>
    <col min="4" max="9" width="13.125" style="9" customWidth="1"/>
    <col min="10" max="11" width="14.625" style="9" customWidth="1"/>
    <col min="12" max="17" width="13.125" style="9" customWidth="1"/>
    <col min="18" max="16384" width="9" style="9"/>
  </cols>
  <sheetData>
    <row r="1" spans="1:17" s="10" customFormat="1" ht="36" customHeight="1" x14ac:dyDescent="0.15">
      <c r="A1" s="18"/>
      <c r="B1" s="18"/>
      <c r="C1" s="112" t="s">
        <v>156</v>
      </c>
      <c r="D1" s="143" t="s">
        <v>150</v>
      </c>
      <c r="E1" s="143"/>
      <c r="F1" s="144" t="s">
        <v>151</v>
      </c>
      <c r="G1" s="145"/>
      <c r="H1" s="145"/>
      <c r="I1" s="145"/>
      <c r="J1" s="145"/>
      <c r="K1" s="145"/>
      <c r="L1" s="145"/>
      <c r="M1" s="146"/>
      <c r="N1" s="142" t="s">
        <v>152</v>
      </c>
      <c r="O1" s="142"/>
      <c r="P1" s="142"/>
      <c r="Q1" s="142"/>
    </row>
    <row r="2" spans="1:17" ht="18.75" customHeight="1" x14ac:dyDescent="0.15">
      <c r="A2" s="24" t="s">
        <v>74</v>
      </c>
      <c r="B2" s="20" t="s">
        <v>109</v>
      </c>
      <c r="C2" s="20" t="s">
        <v>157</v>
      </c>
      <c r="D2" s="21" t="s">
        <v>110</v>
      </c>
      <c r="E2" s="21" t="s">
        <v>111</v>
      </c>
      <c r="F2" s="21" t="s">
        <v>112</v>
      </c>
      <c r="G2" s="21" t="s">
        <v>113</v>
      </c>
      <c r="H2" s="21" t="s">
        <v>114</v>
      </c>
      <c r="I2" s="21" t="s">
        <v>115</v>
      </c>
      <c r="J2" s="21" t="s">
        <v>116</v>
      </c>
      <c r="K2" s="125" t="s">
        <v>172</v>
      </c>
      <c r="L2" s="21" t="s">
        <v>117</v>
      </c>
      <c r="M2" s="125" t="s">
        <v>170</v>
      </c>
      <c r="N2" s="21" t="s">
        <v>118</v>
      </c>
      <c r="O2" s="21" t="s">
        <v>119</v>
      </c>
      <c r="P2" s="21" t="s">
        <v>120</v>
      </c>
      <c r="Q2" s="21" t="s">
        <v>121</v>
      </c>
    </row>
    <row r="3" spans="1:17" ht="144" customHeight="1" x14ac:dyDescent="0.15">
      <c r="A3" s="24" t="s">
        <v>75</v>
      </c>
      <c r="B3" s="28" t="s">
        <v>122</v>
      </c>
      <c r="C3" s="111" t="s">
        <v>157</v>
      </c>
      <c r="D3" s="35" t="s">
        <v>123</v>
      </c>
      <c r="E3" s="35" t="s">
        <v>124</v>
      </c>
      <c r="F3" s="35" t="s">
        <v>125</v>
      </c>
      <c r="G3" s="35" t="s">
        <v>126</v>
      </c>
      <c r="H3" s="35" t="s">
        <v>127</v>
      </c>
      <c r="I3" s="35" t="s">
        <v>128</v>
      </c>
      <c r="J3" s="124" t="s">
        <v>178</v>
      </c>
      <c r="K3" s="124" t="s">
        <v>173</v>
      </c>
      <c r="L3" s="35" t="s">
        <v>129</v>
      </c>
      <c r="M3" s="124" t="s">
        <v>171</v>
      </c>
      <c r="N3" s="35" t="s">
        <v>130</v>
      </c>
      <c r="O3" s="35" t="s">
        <v>131</v>
      </c>
      <c r="P3" s="35" t="s">
        <v>132</v>
      </c>
      <c r="Q3" s="35" t="s">
        <v>133</v>
      </c>
    </row>
    <row r="4" spans="1:17" ht="18.75" x14ac:dyDescent="0.15">
      <c r="A4" s="24" t="s">
        <v>76</v>
      </c>
      <c r="B4" s="28" t="s">
        <v>134</v>
      </c>
      <c r="C4" s="111" t="s">
        <v>157</v>
      </c>
      <c r="D4" s="35" t="s">
        <v>135</v>
      </c>
      <c r="E4" s="35" t="s">
        <v>1</v>
      </c>
      <c r="F4" s="35" t="s">
        <v>136</v>
      </c>
      <c r="G4" s="35" t="s">
        <v>137</v>
      </c>
      <c r="H4" s="35" t="s">
        <v>2</v>
      </c>
      <c r="I4" s="35" t="s">
        <v>138</v>
      </c>
      <c r="J4" s="35" t="s">
        <v>134</v>
      </c>
      <c r="K4" s="124" t="s">
        <v>134</v>
      </c>
      <c r="L4" s="35" t="s">
        <v>134</v>
      </c>
      <c r="M4" s="124" t="s">
        <v>134</v>
      </c>
      <c r="N4" s="35" t="s">
        <v>139</v>
      </c>
      <c r="O4" s="35" t="s">
        <v>139</v>
      </c>
      <c r="P4" s="35" t="s">
        <v>139</v>
      </c>
      <c r="Q4" s="35" t="s">
        <v>139</v>
      </c>
    </row>
    <row r="5" spans="1:17" ht="14.25" customHeight="1" x14ac:dyDescent="0.15">
      <c r="A5" s="141" t="s">
        <v>155</v>
      </c>
      <c r="B5" s="97">
        <v>1</v>
      </c>
      <c r="C5" s="97"/>
      <c r="D5" s="98"/>
      <c r="E5" s="99"/>
      <c r="F5" s="104">
        <f>'MRS(calc_process)'!$F$16</f>
        <v>3.6658999999999997E-2</v>
      </c>
      <c r="G5" s="105">
        <f>'MRS(input)'!$E$14</f>
        <v>5.6099999999999997E-2</v>
      </c>
      <c r="H5" s="101"/>
      <c r="I5" s="107">
        <f>'MRS(input)'!$E$20</f>
        <v>0.84299999999999997</v>
      </c>
      <c r="J5" s="106">
        <f>'MRS(input)'!$E$17</f>
        <v>1.3</v>
      </c>
      <c r="K5" s="127">
        <f>'MRS(input)'!$E$18</f>
        <v>1.3</v>
      </c>
      <c r="L5" s="88">
        <f>(($F5*10^6)-(('MRS(calc_process)'!$F$19*'MRS(calc_process)'!$F$20*('MRS(calc_process)'!$F$24-'MRS(calc_process)'!$F$26))+('MRS(calc_process)'!$F$27*(J$5-1)*'MRS(calc_process)'!$F$21*('MRS(calc_process)'!$F$24-'MRS(calc_process)'!$F$26))))/($F5*10^6)</f>
        <v>0.86532670163834258</v>
      </c>
      <c r="M5" s="126">
        <f>(($F5*10^6)-(('MRS(calc_process)'!$F$19*'MRS(calc_process)'!$F$22*('MRS(calc_process)'!$F$25-'MRS(calc_process)'!$F$26))+('MRS(calc_process)'!$F$27*(K$5-1)*'MRS(calc_process)'!$F$23*('MRS(calc_process)'!$F$25-'MRS(calc_process)'!$F$26))))/($F5*10^6)</f>
        <v>0.61701219687389175</v>
      </c>
      <c r="N5" s="89">
        <f>$D5*($L5/$M5)*$F5*$G5</f>
        <v>0</v>
      </c>
      <c r="O5" s="89">
        <f>$D5*$F5*$G5</f>
        <v>0</v>
      </c>
      <c r="P5" s="90">
        <f>$H5*(10^-6)*24*$E5*$I5</f>
        <v>0</v>
      </c>
      <c r="Q5" s="90">
        <f>$N5-($O5+$P5)</f>
        <v>0</v>
      </c>
    </row>
    <row r="6" spans="1:17" x14ac:dyDescent="0.15">
      <c r="A6" s="141"/>
      <c r="B6" s="97">
        <v>2</v>
      </c>
      <c r="C6" s="97"/>
      <c r="D6" s="98"/>
      <c r="E6" s="99"/>
      <c r="F6" s="104">
        <f>'MRS(calc_process)'!$F$16</f>
        <v>3.6658999999999997E-2</v>
      </c>
      <c r="G6" s="105">
        <f>'MRS(input)'!$E$14</f>
        <v>5.6099999999999997E-2</v>
      </c>
      <c r="H6" s="102"/>
      <c r="I6" s="107">
        <f>'MRS(input)'!$E$20</f>
        <v>0.84299999999999997</v>
      </c>
      <c r="J6" s="106">
        <f>'MRS(input)'!$E$17</f>
        <v>1.3</v>
      </c>
      <c r="K6" s="127">
        <f>'MRS(input)'!$E$18</f>
        <v>1.3</v>
      </c>
      <c r="L6" s="88">
        <f>(($F6*10^6)-(('MRS(calc_process)'!$F$19*'MRS(calc_process)'!$F$20*('MRS(calc_process)'!$F$24-'MRS(calc_process)'!$F$26))+('MRS(calc_process)'!$F$27*(J$5-1)*'MRS(calc_process)'!$F$21*('MRS(calc_process)'!$F$24-'MRS(calc_process)'!$F$26))))/($F6*10^6)</f>
        <v>0.86532670163834258</v>
      </c>
      <c r="M6" s="126">
        <f>(($F6*10^6)-(('MRS(calc_process)'!$F$19*'MRS(calc_process)'!$F$22*('MRS(calc_process)'!$F$25-'MRS(calc_process)'!$F$26))+('MRS(calc_process)'!$F$27*(K$5-1)*'MRS(calc_process)'!$F$23*('MRS(calc_process)'!$F$25-'MRS(calc_process)'!$F$26))))/($F6*10^6)</f>
        <v>0.61701219687389175</v>
      </c>
      <c r="N6" s="89">
        <f t="shared" ref="N6:N24" si="0">$D6*($L6/$M6)*$F6*$G6</f>
        <v>0</v>
      </c>
      <c r="O6" s="89">
        <f t="shared" ref="O6:O24" si="1">$D6*$F6*$G6</f>
        <v>0</v>
      </c>
      <c r="P6" s="90">
        <f t="shared" ref="P6:P24" si="2">$H6*(10^-6)*24*$E6*$I6</f>
        <v>0</v>
      </c>
      <c r="Q6" s="90">
        <f t="shared" ref="Q6:Q24" si="3">$N6-($O6+$P6)</f>
        <v>0</v>
      </c>
    </row>
    <row r="7" spans="1:17" x14ac:dyDescent="0.15">
      <c r="A7" s="141"/>
      <c r="B7" s="97">
        <v>3</v>
      </c>
      <c r="C7" s="97"/>
      <c r="D7" s="98"/>
      <c r="E7" s="99"/>
      <c r="F7" s="104">
        <f>'MRS(calc_process)'!$F$16</f>
        <v>3.6658999999999997E-2</v>
      </c>
      <c r="G7" s="105">
        <f>'MRS(input)'!$E$14</f>
        <v>5.6099999999999997E-2</v>
      </c>
      <c r="H7" s="102"/>
      <c r="I7" s="107">
        <f>'MRS(input)'!$E$20</f>
        <v>0.84299999999999997</v>
      </c>
      <c r="J7" s="106">
        <f>'MRS(input)'!$E$17</f>
        <v>1.3</v>
      </c>
      <c r="K7" s="127">
        <f>'MRS(input)'!$E$18</f>
        <v>1.3</v>
      </c>
      <c r="L7" s="88">
        <f>(($F7*10^6)-(('MRS(calc_process)'!$F$19*'MRS(calc_process)'!$F$20*('MRS(calc_process)'!$F$24-'MRS(calc_process)'!$F$26))+('MRS(calc_process)'!$F$27*(J$5-1)*'MRS(calc_process)'!$F$21*('MRS(calc_process)'!$F$24-'MRS(calc_process)'!$F$26))))/($F7*10^6)</f>
        <v>0.86532670163834258</v>
      </c>
      <c r="M7" s="126">
        <f>(($F7*10^6)-(('MRS(calc_process)'!$F$19*'MRS(calc_process)'!$F$22*('MRS(calc_process)'!$F$25-'MRS(calc_process)'!$F$26))+('MRS(calc_process)'!$F$27*(K$5-1)*'MRS(calc_process)'!$F$23*('MRS(calc_process)'!$F$25-'MRS(calc_process)'!$F$26))))/($F7*10^6)</f>
        <v>0.61701219687389175</v>
      </c>
      <c r="N7" s="89">
        <f t="shared" si="0"/>
        <v>0</v>
      </c>
      <c r="O7" s="89">
        <f t="shared" si="1"/>
        <v>0</v>
      </c>
      <c r="P7" s="90">
        <f t="shared" si="2"/>
        <v>0</v>
      </c>
      <c r="Q7" s="90">
        <f t="shared" si="3"/>
        <v>0</v>
      </c>
    </row>
    <row r="8" spans="1:17" x14ac:dyDescent="0.15">
      <c r="A8" s="141"/>
      <c r="B8" s="97">
        <v>4</v>
      </c>
      <c r="C8" s="97"/>
      <c r="D8" s="98"/>
      <c r="E8" s="99"/>
      <c r="F8" s="104">
        <f>'MRS(calc_process)'!$F$16</f>
        <v>3.6658999999999997E-2</v>
      </c>
      <c r="G8" s="105">
        <f>'MRS(input)'!$E$14</f>
        <v>5.6099999999999997E-2</v>
      </c>
      <c r="H8" s="102"/>
      <c r="I8" s="107">
        <f>'MRS(input)'!$E$20</f>
        <v>0.84299999999999997</v>
      </c>
      <c r="J8" s="106">
        <f>'MRS(input)'!$E$17</f>
        <v>1.3</v>
      </c>
      <c r="K8" s="127">
        <f>'MRS(input)'!$E$18</f>
        <v>1.3</v>
      </c>
      <c r="L8" s="88">
        <f>(($F8*10^6)-(('MRS(calc_process)'!$F$19*'MRS(calc_process)'!$F$20*('MRS(calc_process)'!$F$24-'MRS(calc_process)'!$F$26))+('MRS(calc_process)'!$F$27*(J$5-1)*'MRS(calc_process)'!$F$21*('MRS(calc_process)'!$F$24-'MRS(calc_process)'!$F$26))))/($F8*10^6)</f>
        <v>0.86532670163834258</v>
      </c>
      <c r="M8" s="126">
        <f>(($F8*10^6)-(('MRS(calc_process)'!$F$19*'MRS(calc_process)'!$F$22*('MRS(calc_process)'!$F$25-'MRS(calc_process)'!$F$26))+('MRS(calc_process)'!$F$27*(K$5-1)*'MRS(calc_process)'!$F$23*('MRS(calc_process)'!$F$25-'MRS(calc_process)'!$F$26))))/($F8*10^6)</f>
        <v>0.61701219687389175</v>
      </c>
      <c r="N8" s="89">
        <f t="shared" si="0"/>
        <v>0</v>
      </c>
      <c r="O8" s="89">
        <f t="shared" si="1"/>
        <v>0</v>
      </c>
      <c r="P8" s="90">
        <f t="shared" si="2"/>
        <v>0</v>
      </c>
      <c r="Q8" s="90">
        <f t="shared" si="3"/>
        <v>0</v>
      </c>
    </row>
    <row r="9" spans="1:17" x14ac:dyDescent="0.15">
      <c r="A9" s="141"/>
      <c r="B9" s="97">
        <v>5</v>
      </c>
      <c r="C9" s="97"/>
      <c r="D9" s="98"/>
      <c r="E9" s="99"/>
      <c r="F9" s="104">
        <f>'MRS(calc_process)'!$F$16</f>
        <v>3.6658999999999997E-2</v>
      </c>
      <c r="G9" s="105">
        <f>'MRS(input)'!$E$14</f>
        <v>5.6099999999999997E-2</v>
      </c>
      <c r="H9" s="102"/>
      <c r="I9" s="107">
        <f>'MRS(input)'!$E$20</f>
        <v>0.84299999999999997</v>
      </c>
      <c r="J9" s="106">
        <f>'MRS(input)'!$E$17</f>
        <v>1.3</v>
      </c>
      <c r="K9" s="127">
        <f>'MRS(input)'!$E$18</f>
        <v>1.3</v>
      </c>
      <c r="L9" s="88">
        <f>(($F9*10^6)-(('MRS(calc_process)'!$F$19*'MRS(calc_process)'!$F$20*('MRS(calc_process)'!$F$24-'MRS(calc_process)'!$F$26))+('MRS(calc_process)'!$F$27*(J$5-1)*'MRS(calc_process)'!$F$21*('MRS(calc_process)'!$F$24-'MRS(calc_process)'!$F$26))))/($F9*10^6)</f>
        <v>0.86532670163834258</v>
      </c>
      <c r="M9" s="126">
        <f>(($F9*10^6)-(('MRS(calc_process)'!$F$19*'MRS(calc_process)'!$F$22*('MRS(calc_process)'!$F$25-'MRS(calc_process)'!$F$26))+('MRS(calc_process)'!$F$27*(K$5-1)*'MRS(calc_process)'!$F$23*('MRS(calc_process)'!$F$25-'MRS(calc_process)'!$F$26))))/($F9*10^6)</f>
        <v>0.61701219687389175</v>
      </c>
      <c r="N9" s="89">
        <f t="shared" si="0"/>
        <v>0</v>
      </c>
      <c r="O9" s="89">
        <f t="shared" si="1"/>
        <v>0</v>
      </c>
      <c r="P9" s="90">
        <f t="shared" si="2"/>
        <v>0</v>
      </c>
      <c r="Q9" s="90">
        <f t="shared" si="3"/>
        <v>0</v>
      </c>
    </row>
    <row r="10" spans="1:17" x14ac:dyDescent="0.15">
      <c r="A10" s="141"/>
      <c r="B10" s="97">
        <v>6</v>
      </c>
      <c r="C10" s="97"/>
      <c r="D10" s="98"/>
      <c r="E10" s="99"/>
      <c r="F10" s="104">
        <f>'MRS(calc_process)'!$F$16</f>
        <v>3.6658999999999997E-2</v>
      </c>
      <c r="G10" s="105">
        <f>'MRS(input)'!$E$14</f>
        <v>5.6099999999999997E-2</v>
      </c>
      <c r="H10" s="102"/>
      <c r="I10" s="107">
        <f>'MRS(input)'!$E$20</f>
        <v>0.84299999999999997</v>
      </c>
      <c r="J10" s="106">
        <f>'MRS(input)'!$E$17</f>
        <v>1.3</v>
      </c>
      <c r="K10" s="127">
        <f>'MRS(input)'!$E$18</f>
        <v>1.3</v>
      </c>
      <c r="L10" s="88">
        <f>(($F10*10^6)-(('MRS(calc_process)'!$F$19*'MRS(calc_process)'!$F$20*('MRS(calc_process)'!$F$24-'MRS(calc_process)'!$F$26))+('MRS(calc_process)'!$F$27*(J$5-1)*'MRS(calc_process)'!$F$21*('MRS(calc_process)'!$F$24-'MRS(calc_process)'!$F$26))))/($F10*10^6)</f>
        <v>0.86532670163834258</v>
      </c>
      <c r="M10" s="126">
        <f>(($F10*10^6)-(('MRS(calc_process)'!$F$19*'MRS(calc_process)'!$F$22*('MRS(calc_process)'!$F$25-'MRS(calc_process)'!$F$26))+('MRS(calc_process)'!$F$27*(K$5-1)*'MRS(calc_process)'!$F$23*('MRS(calc_process)'!$F$25-'MRS(calc_process)'!$F$26))))/($F10*10^6)</f>
        <v>0.61701219687389175</v>
      </c>
      <c r="N10" s="89">
        <f t="shared" si="0"/>
        <v>0</v>
      </c>
      <c r="O10" s="89">
        <f t="shared" si="1"/>
        <v>0</v>
      </c>
      <c r="P10" s="90">
        <f t="shared" si="2"/>
        <v>0</v>
      </c>
      <c r="Q10" s="90">
        <f t="shared" si="3"/>
        <v>0</v>
      </c>
    </row>
    <row r="11" spans="1:17" x14ac:dyDescent="0.15">
      <c r="A11" s="141"/>
      <c r="B11" s="97">
        <v>7</v>
      </c>
      <c r="C11" s="97"/>
      <c r="D11" s="98"/>
      <c r="E11" s="99"/>
      <c r="F11" s="104">
        <f>'MRS(calc_process)'!$F$16</f>
        <v>3.6658999999999997E-2</v>
      </c>
      <c r="G11" s="105">
        <f>'MRS(input)'!$E$14</f>
        <v>5.6099999999999997E-2</v>
      </c>
      <c r="H11" s="102"/>
      <c r="I11" s="107">
        <f>'MRS(input)'!$E$20</f>
        <v>0.84299999999999997</v>
      </c>
      <c r="J11" s="106">
        <f>'MRS(input)'!$E$17</f>
        <v>1.3</v>
      </c>
      <c r="K11" s="127">
        <f>'MRS(input)'!$E$18</f>
        <v>1.3</v>
      </c>
      <c r="L11" s="88">
        <f>(($F11*10^6)-(('MRS(calc_process)'!$F$19*'MRS(calc_process)'!$F$20*('MRS(calc_process)'!$F$24-'MRS(calc_process)'!$F$26))+('MRS(calc_process)'!$F$27*(J$5-1)*'MRS(calc_process)'!$F$21*('MRS(calc_process)'!$F$24-'MRS(calc_process)'!$F$26))))/($F11*10^6)</f>
        <v>0.86532670163834258</v>
      </c>
      <c r="M11" s="126">
        <f>(($F11*10^6)-(('MRS(calc_process)'!$F$19*'MRS(calc_process)'!$F$22*('MRS(calc_process)'!$F$25-'MRS(calc_process)'!$F$26))+('MRS(calc_process)'!$F$27*(K$5-1)*'MRS(calc_process)'!$F$23*('MRS(calc_process)'!$F$25-'MRS(calc_process)'!$F$26))))/($F11*10^6)</f>
        <v>0.61701219687389175</v>
      </c>
      <c r="N11" s="89">
        <f t="shared" si="0"/>
        <v>0</v>
      </c>
      <c r="O11" s="89">
        <f t="shared" si="1"/>
        <v>0</v>
      </c>
      <c r="P11" s="90">
        <f t="shared" si="2"/>
        <v>0</v>
      </c>
      <c r="Q11" s="90">
        <f t="shared" si="3"/>
        <v>0</v>
      </c>
    </row>
    <row r="12" spans="1:17" x14ac:dyDescent="0.15">
      <c r="A12" s="141"/>
      <c r="B12" s="97">
        <v>8</v>
      </c>
      <c r="C12" s="97"/>
      <c r="D12" s="98"/>
      <c r="E12" s="99"/>
      <c r="F12" s="104">
        <f>'MRS(calc_process)'!$F$16</f>
        <v>3.6658999999999997E-2</v>
      </c>
      <c r="G12" s="105">
        <f>'MRS(input)'!$E$14</f>
        <v>5.6099999999999997E-2</v>
      </c>
      <c r="H12" s="102"/>
      <c r="I12" s="107">
        <f>'MRS(input)'!$E$20</f>
        <v>0.84299999999999997</v>
      </c>
      <c r="J12" s="106">
        <f>'MRS(input)'!$E$17</f>
        <v>1.3</v>
      </c>
      <c r="K12" s="127">
        <f>'MRS(input)'!$E$18</f>
        <v>1.3</v>
      </c>
      <c r="L12" s="88">
        <f>(($F12*10^6)-(('MRS(calc_process)'!$F$19*'MRS(calc_process)'!$F$20*('MRS(calc_process)'!$F$24-'MRS(calc_process)'!$F$26))+('MRS(calc_process)'!$F$27*(J$5-1)*'MRS(calc_process)'!$F$21*('MRS(calc_process)'!$F$24-'MRS(calc_process)'!$F$26))))/($F12*10^6)</f>
        <v>0.86532670163834258</v>
      </c>
      <c r="M12" s="126">
        <f>(($F12*10^6)-(('MRS(calc_process)'!$F$19*'MRS(calc_process)'!$F$22*('MRS(calc_process)'!$F$25-'MRS(calc_process)'!$F$26))+('MRS(calc_process)'!$F$27*(K$5-1)*'MRS(calc_process)'!$F$23*('MRS(calc_process)'!$F$25-'MRS(calc_process)'!$F$26))))/($F12*10^6)</f>
        <v>0.61701219687389175</v>
      </c>
      <c r="N12" s="89">
        <f t="shared" si="0"/>
        <v>0</v>
      </c>
      <c r="O12" s="89">
        <f t="shared" si="1"/>
        <v>0</v>
      </c>
      <c r="P12" s="90">
        <f t="shared" si="2"/>
        <v>0</v>
      </c>
      <c r="Q12" s="90">
        <f t="shared" si="3"/>
        <v>0</v>
      </c>
    </row>
    <row r="13" spans="1:17" x14ac:dyDescent="0.15">
      <c r="A13" s="141"/>
      <c r="B13" s="97">
        <v>9</v>
      </c>
      <c r="C13" s="97"/>
      <c r="D13" s="98"/>
      <c r="E13" s="99"/>
      <c r="F13" s="104">
        <f>'MRS(calc_process)'!$F$16</f>
        <v>3.6658999999999997E-2</v>
      </c>
      <c r="G13" s="105">
        <f>'MRS(input)'!$E$14</f>
        <v>5.6099999999999997E-2</v>
      </c>
      <c r="H13" s="102"/>
      <c r="I13" s="107">
        <f>'MRS(input)'!$E$20</f>
        <v>0.84299999999999997</v>
      </c>
      <c r="J13" s="106">
        <f>'MRS(input)'!$E$17</f>
        <v>1.3</v>
      </c>
      <c r="K13" s="127">
        <f>'MRS(input)'!$E$18</f>
        <v>1.3</v>
      </c>
      <c r="L13" s="88">
        <f>(($F13*10^6)-(('MRS(calc_process)'!$F$19*'MRS(calc_process)'!$F$20*('MRS(calc_process)'!$F$24-'MRS(calc_process)'!$F$26))+('MRS(calc_process)'!$F$27*(J$5-1)*'MRS(calc_process)'!$F$21*('MRS(calc_process)'!$F$24-'MRS(calc_process)'!$F$26))))/($F13*10^6)</f>
        <v>0.86532670163834258</v>
      </c>
      <c r="M13" s="126">
        <f>(($F13*10^6)-(('MRS(calc_process)'!$F$19*'MRS(calc_process)'!$F$22*('MRS(calc_process)'!$F$25-'MRS(calc_process)'!$F$26))+('MRS(calc_process)'!$F$27*(K$5-1)*'MRS(calc_process)'!$F$23*('MRS(calc_process)'!$F$25-'MRS(calc_process)'!$F$26))))/($F13*10^6)</f>
        <v>0.61701219687389175</v>
      </c>
      <c r="N13" s="89">
        <f t="shared" si="0"/>
        <v>0</v>
      </c>
      <c r="O13" s="89">
        <f t="shared" si="1"/>
        <v>0</v>
      </c>
      <c r="P13" s="90">
        <f t="shared" si="2"/>
        <v>0</v>
      </c>
      <c r="Q13" s="90">
        <f t="shared" si="3"/>
        <v>0</v>
      </c>
    </row>
    <row r="14" spans="1:17" x14ac:dyDescent="0.15">
      <c r="A14" s="141"/>
      <c r="B14" s="97">
        <v>10</v>
      </c>
      <c r="C14" s="97"/>
      <c r="D14" s="98"/>
      <c r="E14" s="99"/>
      <c r="F14" s="104">
        <f>'MRS(calc_process)'!$F$16</f>
        <v>3.6658999999999997E-2</v>
      </c>
      <c r="G14" s="105">
        <f>'MRS(input)'!$E$14</f>
        <v>5.6099999999999997E-2</v>
      </c>
      <c r="H14" s="102"/>
      <c r="I14" s="107">
        <f>'MRS(input)'!$E$20</f>
        <v>0.84299999999999997</v>
      </c>
      <c r="J14" s="106">
        <f>'MRS(input)'!$E$17</f>
        <v>1.3</v>
      </c>
      <c r="K14" s="127">
        <f>'MRS(input)'!$E$18</f>
        <v>1.3</v>
      </c>
      <c r="L14" s="88">
        <f>(($F14*10^6)-(('MRS(calc_process)'!$F$19*'MRS(calc_process)'!$F$20*('MRS(calc_process)'!$F$24-'MRS(calc_process)'!$F$26))+('MRS(calc_process)'!$F$27*(J$5-1)*'MRS(calc_process)'!$F$21*('MRS(calc_process)'!$F$24-'MRS(calc_process)'!$F$26))))/($F14*10^6)</f>
        <v>0.86532670163834258</v>
      </c>
      <c r="M14" s="126">
        <f>(($F14*10^6)-(('MRS(calc_process)'!$F$19*'MRS(calc_process)'!$F$22*('MRS(calc_process)'!$F$25-'MRS(calc_process)'!$F$26))+('MRS(calc_process)'!$F$27*(K$5-1)*'MRS(calc_process)'!$F$23*('MRS(calc_process)'!$F$25-'MRS(calc_process)'!$F$26))))/($F14*10^6)</f>
        <v>0.61701219687389175</v>
      </c>
      <c r="N14" s="89">
        <f t="shared" si="0"/>
        <v>0</v>
      </c>
      <c r="O14" s="89">
        <f t="shared" si="1"/>
        <v>0</v>
      </c>
      <c r="P14" s="90">
        <f t="shared" si="2"/>
        <v>0</v>
      </c>
      <c r="Q14" s="90">
        <f t="shared" si="3"/>
        <v>0</v>
      </c>
    </row>
    <row r="15" spans="1:17" x14ac:dyDescent="0.15">
      <c r="A15" s="141"/>
      <c r="B15" s="97">
        <v>11</v>
      </c>
      <c r="C15" s="97"/>
      <c r="D15" s="98"/>
      <c r="E15" s="99"/>
      <c r="F15" s="104">
        <f>'MRS(calc_process)'!$F$16</f>
        <v>3.6658999999999997E-2</v>
      </c>
      <c r="G15" s="105">
        <f>'MRS(input)'!$E$14</f>
        <v>5.6099999999999997E-2</v>
      </c>
      <c r="H15" s="102"/>
      <c r="I15" s="107">
        <f>'MRS(input)'!$E$20</f>
        <v>0.84299999999999997</v>
      </c>
      <c r="J15" s="106">
        <f>'MRS(input)'!$E$17</f>
        <v>1.3</v>
      </c>
      <c r="K15" s="127">
        <f>'MRS(input)'!$E$18</f>
        <v>1.3</v>
      </c>
      <c r="L15" s="88">
        <f>(($F15*10^6)-(('MRS(calc_process)'!$F$19*'MRS(calc_process)'!$F$20*('MRS(calc_process)'!$F$24-'MRS(calc_process)'!$F$26))+('MRS(calc_process)'!$F$27*(J$5-1)*'MRS(calc_process)'!$F$21*('MRS(calc_process)'!$F$24-'MRS(calc_process)'!$F$26))))/($F15*10^6)</f>
        <v>0.86532670163834258</v>
      </c>
      <c r="M15" s="126">
        <f>(($F15*10^6)-(('MRS(calc_process)'!$F$19*'MRS(calc_process)'!$F$22*('MRS(calc_process)'!$F$25-'MRS(calc_process)'!$F$26))+('MRS(calc_process)'!$F$27*(K$5-1)*'MRS(calc_process)'!$F$23*('MRS(calc_process)'!$F$25-'MRS(calc_process)'!$F$26))))/($F15*10^6)</f>
        <v>0.61701219687389175</v>
      </c>
      <c r="N15" s="89">
        <f t="shared" si="0"/>
        <v>0</v>
      </c>
      <c r="O15" s="89">
        <f t="shared" si="1"/>
        <v>0</v>
      </c>
      <c r="P15" s="90">
        <f t="shared" si="2"/>
        <v>0</v>
      </c>
      <c r="Q15" s="90">
        <f t="shared" si="3"/>
        <v>0</v>
      </c>
    </row>
    <row r="16" spans="1:17" x14ac:dyDescent="0.15">
      <c r="A16" s="141"/>
      <c r="B16" s="97">
        <v>12</v>
      </c>
      <c r="C16" s="97"/>
      <c r="D16" s="100"/>
      <c r="E16" s="99"/>
      <c r="F16" s="104">
        <f>'MRS(calc_process)'!$F$16</f>
        <v>3.6658999999999997E-2</v>
      </c>
      <c r="G16" s="105">
        <f>'MRS(input)'!$E$14</f>
        <v>5.6099999999999997E-2</v>
      </c>
      <c r="H16" s="102"/>
      <c r="I16" s="107">
        <f>'MRS(input)'!$E$20</f>
        <v>0.84299999999999997</v>
      </c>
      <c r="J16" s="106">
        <f>'MRS(input)'!$E$17</f>
        <v>1.3</v>
      </c>
      <c r="K16" s="127">
        <f>'MRS(input)'!$E$18</f>
        <v>1.3</v>
      </c>
      <c r="L16" s="88">
        <f>(($F16*10^6)-(('MRS(calc_process)'!$F$19*'MRS(calc_process)'!$F$20*('MRS(calc_process)'!$F$24-'MRS(calc_process)'!$F$26))+('MRS(calc_process)'!$F$27*(J$5-1)*'MRS(calc_process)'!$F$21*('MRS(calc_process)'!$F$24-'MRS(calc_process)'!$F$26))))/($F16*10^6)</f>
        <v>0.86532670163834258</v>
      </c>
      <c r="M16" s="126">
        <f>(($F16*10^6)-(('MRS(calc_process)'!$F$19*'MRS(calc_process)'!$F$22*('MRS(calc_process)'!$F$25-'MRS(calc_process)'!$F$26))+('MRS(calc_process)'!$F$27*(K$5-1)*'MRS(calc_process)'!$F$23*('MRS(calc_process)'!$F$25-'MRS(calc_process)'!$F$26))))/($F16*10^6)</f>
        <v>0.61701219687389175</v>
      </c>
      <c r="N16" s="89">
        <f t="shared" si="0"/>
        <v>0</v>
      </c>
      <c r="O16" s="89">
        <f t="shared" si="1"/>
        <v>0</v>
      </c>
      <c r="P16" s="90">
        <f t="shared" si="2"/>
        <v>0</v>
      </c>
      <c r="Q16" s="90">
        <f t="shared" si="3"/>
        <v>0</v>
      </c>
    </row>
    <row r="17" spans="1:17" x14ac:dyDescent="0.15">
      <c r="A17" s="141"/>
      <c r="B17" s="97">
        <v>13</v>
      </c>
      <c r="C17" s="97"/>
      <c r="D17" s="100"/>
      <c r="E17" s="99"/>
      <c r="F17" s="104">
        <f>'MRS(calc_process)'!$F$16</f>
        <v>3.6658999999999997E-2</v>
      </c>
      <c r="G17" s="105">
        <f>'MRS(input)'!$E$14</f>
        <v>5.6099999999999997E-2</v>
      </c>
      <c r="H17" s="102"/>
      <c r="I17" s="107">
        <f>'MRS(input)'!$E$20</f>
        <v>0.84299999999999997</v>
      </c>
      <c r="J17" s="106">
        <f>'MRS(input)'!$E$17</f>
        <v>1.3</v>
      </c>
      <c r="K17" s="127">
        <f>'MRS(input)'!$E$18</f>
        <v>1.3</v>
      </c>
      <c r="L17" s="88">
        <f>(($F17*10^6)-(('MRS(calc_process)'!$F$19*'MRS(calc_process)'!$F$20*('MRS(calc_process)'!$F$24-'MRS(calc_process)'!$F$26))+('MRS(calc_process)'!$F$27*(J$5-1)*'MRS(calc_process)'!$F$21*('MRS(calc_process)'!$F$24-'MRS(calc_process)'!$F$26))))/($F17*10^6)</f>
        <v>0.86532670163834258</v>
      </c>
      <c r="M17" s="126">
        <f>(($F17*10^6)-(('MRS(calc_process)'!$F$19*'MRS(calc_process)'!$F$22*('MRS(calc_process)'!$F$25-'MRS(calc_process)'!$F$26))+('MRS(calc_process)'!$F$27*(K$5-1)*'MRS(calc_process)'!$F$23*('MRS(calc_process)'!$F$25-'MRS(calc_process)'!$F$26))))/($F17*10^6)</f>
        <v>0.61701219687389175</v>
      </c>
      <c r="N17" s="89">
        <f t="shared" si="0"/>
        <v>0</v>
      </c>
      <c r="O17" s="89">
        <f t="shared" si="1"/>
        <v>0</v>
      </c>
      <c r="P17" s="90">
        <f t="shared" si="2"/>
        <v>0</v>
      </c>
      <c r="Q17" s="90">
        <f t="shared" si="3"/>
        <v>0</v>
      </c>
    </row>
    <row r="18" spans="1:17" x14ac:dyDescent="0.15">
      <c r="A18" s="141"/>
      <c r="B18" s="97">
        <v>14</v>
      </c>
      <c r="C18" s="97"/>
      <c r="D18" s="100"/>
      <c r="E18" s="99"/>
      <c r="F18" s="104">
        <f>'MRS(calc_process)'!$F$16</f>
        <v>3.6658999999999997E-2</v>
      </c>
      <c r="G18" s="105">
        <f>'MRS(input)'!$E$14</f>
        <v>5.6099999999999997E-2</v>
      </c>
      <c r="H18" s="102"/>
      <c r="I18" s="107">
        <f>'MRS(input)'!$E$20</f>
        <v>0.84299999999999997</v>
      </c>
      <c r="J18" s="106">
        <f>'MRS(input)'!$E$17</f>
        <v>1.3</v>
      </c>
      <c r="K18" s="127">
        <f>'MRS(input)'!$E$18</f>
        <v>1.3</v>
      </c>
      <c r="L18" s="88">
        <f>(($F18*10^6)-(('MRS(calc_process)'!$F$19*'MRS(calc_process)'!$F$20*('MRS(calc_process)'!$F$24-'MRS(calc_process)'!$F$26))+('MRS(calc_process)'!$F$27*(J$5-1)*'MRS(calc_process)'!$F$21*('MRS(calc_process)'!$F$24-'MRS(calc_process)'!$F$26))))/($F18*10^6)</f>
        <v>0.86532670163834258</v>
      </c>
      <c r="M18" s="126">
        <f>(($F18*10^6)-(('MRS(calc_process)'!$F$19*'MRS(calc_process)'!$F$22*('MRS(calc_process)'!$F$25-'MRS(calc_process)'!$F$26))+('MRS(calc_process)'!$F$27*(K$5-1)*'MRS(calc_process)'!$F$23*('MRS(calc_process)'!$F$25-'MRS(calc_process)'!$F$26))))/($F18*10^6)</f>
        <v>0.61701219687389175</v>
      </c>
      <c r="N18" s="89">
        <f t="shared" si="0"/>
        <v>0</v>
      </c>
      <c r="O18" s="89">
        <f t="shared" si="1"/>
        <v>0</v>
      </c>
      <c r="P18" s="90">
        <f t="shared" si="2"/>
        <v>0</v>
      </c>
      <c r="Q18" s="90">
        <f t="shared" si="3"/>
        <v>0</v>
      </c>
    </row>
    <row r="19" spans="1:17" x14ac:dyDescent="0.15">
      <c r="A19" s="141"/>
      <c r="B19" s="97">
        <v>15</v>
      </c>
      <c r="C19" s="97"/>
      <c r="D19" s="100"/>
      <c r="E19" s="99"/>
      <c r="F19" s="104">
        <f>'MRS(calc_process)'!$F$16</f>
        <v>3.6658999999999997E-2</v>
      </c>
      <c r="G19" s="105">
        <f>'MRS(input)'!$E$14</f>
        <v>5.6099999999999997E-2</v>
      </c>
      <c r="H19" s="102"/>
      <c r="I19" s="107">
        <f>'MRS(input)'!$E$20</f>
        <v>0.84299999999999997</v>
      </c>
      <c r="J19" s="106">
        <f>'MRS(input)'!$E$17</f>
        <v>1.3</v>
      </c>
      <c r="K19" s="127">
        <f>'MRS(input)'!$E$18</f>
        <v>1.3</v>
      </c>
      <c r="L19" s="88">
        <f>(($F19*10^6)-(('MRS(calc_process)'!$F$19*'MRS(calc_process)'!$F$20*('MRS(calc_process)'!$F$24-'MRS(calc_process)'!$F$26))+('MRS(calc_process)'!$F$27*(J$5-1)*'MRS(calc_process)'!$F$21*('MRS(calc_process)'!$F$24-'MRS(calc_process)'!$F$26))))/($F19*10^6)</f>
        <v>0.86532670163834258</v>
      </c>
      <c r="M19" s="126">
        <f>(($F19*10^6)-(('MRS(calc_process)'!$F$19*'MRS(calc_process)'!$F$22*('MRS(calc_process)'!$F$25-'MRS(calc_process)'!$F$26))+('MRS(calc_process)'!$F$27*(K$5-1)*'MRS(calc_process)'!$F$23*('MRS(calc_process)'!$F$25-'MRS(calc_process)'!$F$26))))/($F19*10^6)</f>
        <v>0.61701219687389175</v>
      </c>
      <c r="N19" s="89">
        <f t="shared" si="0"/>
        <v>0</v>
      </c>
      <c r="O19" s="89">
        <f t="shared" si="1"/>
        <v>0</v>
      </c>
      <c r="P19" s="90">
        <f t="shared" si="2"/>
        <v>0</v>
      </c>
      <c r="Q19" s="90">
        <f t="shared" si="3"/>
        <v>0</v>
      </c>
    </row>
    <row r="20" spans="1:17" x14ac:dyDescent="0.15">
      <c r="A20" s="141"/>
      <c r="B20" s="97">
        <v>16</v>
      </c>
      <c r="C20" s="97"/>
      <c r="D20" s="100"/>
      <c r="E20" s="99"/>
      <c r="F20" s="104">
        <f>'MRS(calc_process)'!$F$16</f>
        <v>3.6658999999999997E-2</v>
      </c>
      <c r="G20" s="105">
        <f>'MRS(input)'!$E$14</f>
        <v>5.6099999999999997E-2</v>
      </c>
      <c r="H20" s="102"/>
      <c r="I20" s="107">
        <f>'MRS(input)'!$E$20</f>
        <v>0.84299999999999997</v>
      </c>
      <c r="J20" s="106">
        <f>'MRS(input)'!$E$17</f>
        <v>1.3</v>
      </c>
      <c r="K20" s="127">
        <f>'MRS(input)'!$E$18</f>
        <v>1.3</v>
      </c>
      <c r="L20" s="88">
        <f>(($F20*10^6)-(('MRS(calc_process)'!$F$19*'MRS(calc_process)'!$F$20*('MRS(calc_process)'!$F$24-'MRS(calc_process)'!$F$26))+('MRS(calc_process)'!$F$27*(J$5-1)*'MRS(calc_process)'!$F$21*('MRS(calc_process)'!$F$24-'MRS(calc_process)'!$F$26))))/($F20*10^6)</f>
        <v>0.86532670163834258</v>
      </c>
      <c r="M20" s="126">
        <f>(($F20*10^6)-(('MRS(calc_process)'!$F$19*'MRS(calc_process)'!$F$22*('MRS(calc_process)'!$F$25-'MRS(calc_process)'!$F$26))+('MRS(calc_process)'!$F$27*(K$5-1)*'MRS(calc_process)'!$F$23*('MRS(calc_process)'!$F$25-'MRS(calc_process)'!$F$26))))/($F20*10^6)</f>
        <v>0.61701219687389175</v>
      </c>
      <c r="N20" s="89">
        <f t="shared" si="0"/>
        <v>0</v>
      </c>
      <c r="O20" s="89">
        <f t="shared" si="1"/>
        <v>0</v>
      </c>
      <c r="P20" s="90">
        <f t="shared" si="2"/>
        <v>0</v>
      </c>
      <c r="Q20" s="90">
        <f t="shared" si="3"/>
        <v>0</v>
      </c>
    </row>
    <row r="21" spans="1:17" x14ac:dyDescent="0.15">
      <c r="A21" s="141"/>
      <c r="B21" s="97">
        <v>17</v>
      </c>
      <c r="C21" s="97"/>
      <c r="D21" s="100"/>
      <c r="E21" s="99"/>
      <c r="F21" s="104">
        <f>'MRS(calc_process)'!$F$16</f>
        <v>3.6658999999999997E-2</v>
      </c>
      <c r="G21" s="105">
        <f>'MRS(input)'!$E$14</f>
        <v>5.6099999999999997E-2</v>
      </c>
      <c r="H21" s="102"/>
      <c r="I21" s="107">
        <f>'MRS(input)'!$E$20</f>
        <v>0.84299999999999997</v>
      </c>
      <c r="J21" s="106">
        <f>'MRS(input)'!$E$17</f>
        <v>1.3</v>
      </c>
      <c r="K21" s="127">
        <f>'MRS(input)'!$E$18</f>
        <v>1.3</v>
      </c>
      <c r="L21" s="88">
        <f>(($F21*10^6)-(('MRS(calc_process)'!$F$19*'MRS(calc_process)'!$F$20*('MRS(calc_process)'!$F$24-'MRS(calc_process)'!$F$26))+('MRS(calc_process)'!$F$27*(J$5-1)*'MRS(calc_process)'!$F$21*('MRS(calc_process)'!$F$24-'MRS(calc_process)'!$F$26))))/($F21*10^6)</f>
        <v>0.86532670163834258</v>
      </c>
      <c r="M21" s="126">
        <f>(($F21*10^6)-(('MRS(calc_process)'!$F$19*'MRS(calc_process)'!$F$22*('MRS(calc_process)'!$F$25-'MRS(calc_process)'!$F$26))+('MRS(calc_process)'!$F$27*(K$5-1)*'MRS(calc_process)'!$F$23*('MRS(calc_process)'!$F$25-'MRS(calc_process)'!$F$26))))/($F21*10^6)</f>
        <v>0.61701219687389175</v>
      </c>
      <c r="N21" s="89">
        <f t="shared" si="0"/>
        <v>0</v>
      </c>
      <c r="O21" s="89">
        <f t="shared" si="1"/>
        <v>0</v>
      </c>
      <c r="P21" s="90">
        <f t="shared" si="2"/>
        <v>0</v>
      </c>
      <c r="Q21" s="90">
        <f t="shared" si="3"/>
        <v>0</v>
      </c>
    </row>
    <row r="22" spans="1:17" x14ac:dyDescent="0.15">
      <c r="A22" s="141"/>
      <c r="B22" s="97">
        <v>18</v>
      </c>
      <c r="C22" s="97"/>
      <c r="D22" s="100"/>
      <c r="E22" s="99"/>
      <c r="F22" s="104">
        <f>'MRS(calc_process)'!$F$16</f>
        <v>3.6658999999999997E-2</v>
      </c>
      <c r="G22" s="105">
        <f>'MRS(input)'!$E$14</f>
        <v>5.6099999999999997E-2</v>
      </c>
      <c r="H22" s="102"/>
      <c r="I22" s="107">
        <f>'MRS(input)'!$E$20</f>
        <v>0.84299999999999997</v>
      </c>
      <c r="J22" s="106">
        <f>'MRS(input)'!$E$17</f>
        <v>1.3</v>
      </c>
      <c r="K22" s="127">
        <f>'MRS(input)'!$E$18</f>
        <v>1.3</v>
      </c>
      <c r="L22" s="88">
        <f>(($F22*10^6)-(('MRS(calc_process)'!$F$19*'MRS(calc_process)'!$F$20*('MRS(calc_process)'!$F$24-'MRS(calc_process)'!$F$26))+('MRS(calc_process)'!$F$27*(J$5-1)*'MRS(calc_process)'!$F$21*('MRS(calc_process)'!$F$24-'MRS(calc_process)'!$F$26))))/($F22*10^6)</f>
        <v>0.86532670163834258</v>
      </c>
      <c r="M22" s="126">
        <f>(($F22*10^6)-(('MRS(calc_process)'!$F$19*'MRS(calc_process)'!$F$22*('MRS(calc_process)'!$F$25-'MRS(calc_process)'!$F$26))+('MRS(calc_process)'!$F$27*(K$5-1)*'MRS(calc_process)'!$F$23*('MRS(calc_process)'!$F$25-'MRS(calc_process)'!$F$26))))/($F22*10^6)</f>
        <v>0.61701219687389175</v>
      </c>
      <c r="N22" s="89">
        <f t="shared" si="0"/>
        <v>0</v>
      </c>
      <c r="O22" s="89">
        <f t="shared" si="1"/>
        <v>0</v>
      </c>
      <c r="P22" s="90">
        <f t="shared" si="2"/>
        <v>0</v>
      </c>
      <c r="Q22" s="90">
        <f t="shared" si="3"/>
        <v>0</v>
      </c>
    </row>
    <row r="23" spans="1:17" x14ac:dyDescent="0.15">
      <c r="A23" s="141"/>
      <c r="B23" s="97">
        <v>19</v>
      </c>
      <c r="C23" s="97"/>
      <c r="D23" s="100"/>
      <c r="E23" s="99"/>
      <c r="F23" s="104">
        <f>'MRS(calc_process)'!$F$16</f>
        <v>3.6658999999999997E-2</v>
      </c>
      <c r="G23" s="105">
        <f>'MRS(input)'!$E$14</f>
        <v>5.6099999999999997E-2</v>
      </c>
      <c r="H23" s="102"/>
      <c r="I23" s="107">
        <f>'MRS(input)'!$E$20</f>
        <v>0.84299999999999997</v>
      </c>
      <c r="J23" s="106">
        <f>'MRS(input)'!$E$17</f>
        <v>1.3</v>
      </c>
      <c r="K23" s="127">
        <f>'MRS(input)'!$E$18</f>
        <v>1.3</v>
      </c>
      <c r="L23" s="88">
        <f>(($F23*10^6)-(('MRS(calc_process)'!$F$19*'MRS(calc_process)'!$F$20*('MRS(calc_process)'!$F$24-'MRS(calc_process)'!$F$26))+('MRS(calc_process)'!$F$27*(J$5-1)*'MRS(calc_process)'!$F$21*('MRS(calc_process)'!$F$24-'MRS(calc_process)'!$F$26))))/($F23*10^6)</f>
        <v>0.86532670163834258</v>
      </c>
      <c r="M23" s="126">
        <f>(($F23*10^6)-(('MRS(calc_process)'!$F$19*'MRS(calc_process)'!$F$22*('MRS(calc_process)'!$F$25-'MRS(calc_process)'!$F$26))+('MRS(calc_process)'!$F$27*(K$5-1)*'MRS(calc_process)'!$F$23*('MRS(calc_process)'!$F$25-'MRS(calc_process)'!$F$26))))/($F23*10^6)</f>
        <v>0.61701219687389175</v>
      </c>
      <c r="N23" s="89">
        <f t="shared" si="0"/>
        <v>0</v>
      </c>
      <c r="O23" s="89">
        <f t="shared" si="1"/>
        <v>0</v>
      </c>
      <c r="P23" s="90">
        <f t="shared" si="2"/>
        <v>0</v>
      </c>
      <c r="Q23" s="90">
        <f t="shared" si="3"/>
        <v>0</v>
      </c>
    </row>
    <row r="24" spans="1:17" x14ac:dyDescent="0.15">
      <c r="A24" s="141"/>
      <c r="B24" s="97">
        <v>20</v>
      </c>
      <c r="C24" s="97"/>
      <c r="D24" s="100"/>
      <c r="E24" s="99"/>
      <c r="F24" s="104">
        <f>'MRS(calc_process)'!$F$16</f>
        <v>3.6658999999999997E-2</v>
      </c>
      <c r="G24" s="105">
        <f>'MRS(input)'!$E$14</f>
        <v>5.6099999999999997E-2</v>
      </c>
      <c r="H24" s="102"/>
      <c r="I24" s="107">
        <f>'MRS(input)'!$E$20</f>
        <v>0.84299999999999997</v>
      </c>
      <c r="J24" s="106">
        <f>'MRS(input)'!$E$17</f>
        <v>1.3</v>
      </c>
      <c r="K24" s="127">
        <f>'MRS(input)'!$E$18</f>
        <v>1.3</v>
      </c>
      <c r="L24" s="88">
        <f>(($F24*10^6)-(('MRS(calc_process)'!$F$19*'MRS(calc_process)'!$F$20*('MRS(calc_process)'!$F$24-'MRS(calc_process)'!$F$26))+('MRS(calc_process)'!$F$27*(J$5-1)*'MRS(calc_process)'!$F$21*('MRS(calc_process)'!$F$24-'MRS(calc_process)'!$F$26))))/($F24*10^6)</f>
        <v>0.86532670163834258</v>
      </c>
      <c r="M24" s="126">
        <f>(($F24*10^6)-(('MRS(calc_process)'!$F$19*'MRS(calc_process)'!$F$22*('MRS(calc_process)'!$F$25-'MRS(calc_process)'!$F$26))+('MRS(calc_process)'!$F$27*(K$5-1)*'MRS(calc_process)'!$F$23*('MRS(calc_process)'!$F$25-'MRS(calc_process)'!$F$26))))/($F24*10^6)</f>
        <v>0.61701219687389175</v>
      </c>
      <c r="N24" s="89">
        <f t="shared" si="0"/>
        <v>0</v>
      </c>
      <c r="O24" s="89">
        <f t="shared" si="1"/>
        <v>0</v>
      </c>
      <c r="P24" s="90">
        <f t="shared" si="2"/>
        <v>0</v>
      </c>
      <c r="Q24" s="90">
        <f t="shared" si="3"/>
        <v>0</v>
      </c>
    </row>
    <row r="25" spans="1:17" ht="19.5" customHeight="1" x14ac:dyDescent="0.15">
      <c r="A25" s="141"/>
      <c r="B25" s="91" t="s">
        <v>140</v>
      </c>
      <c r="C25" s="91" t="s">
        <v>157</v>
      </c>
      <c r="D25" s="92" t="s">
        <v>134</v>
      </c>
      <c r="E25" s="92" t="s">
        <v>134</v>
      </c>
      <c r="F25" s="92" t="s">
        <v>134</v>
      </c>
      <c r="G25" s="92" t="s">
        <v>134</v>
      </c>
      <c r="H25" s="94">
        <f>SUM(H5:H24)</f>
        <v>0</v>
      </c>
      <c r="I25" s="93" t="s">
        <v>134</v>
      </c>
      <c r="J25" s="92" t="s">
        <v>134</v>
      </c>
      <c r="K25" s="92" t="s">
        <v>134</v>
      </c>
      <c r="L25" s="93" t="s">
        <v>134</v>
      </c>
      <c r="M25" s="93" t="s">
        <v>134</v>
      </c>
      <c r="N25" s="95">
        <f>SUMIF(N5:N24,"&gt;0",N5:N24)</f>
        <v>0</v>
      </c>
      <c r="O25" s="96">
        <f>SUM(O5:O24)</f>
        <v>0</v>
      </c>
      <c r="P25" s="95">
        <f>SUM(P5:P24)</f>
        <v>0</v>
      </c>
      <c r="Q25" s="95">
        <f>SUMIF(Q5:Q24,"&gt;0",Q5:Q24)</f>
        <v>0</v>
      </c>
    </row>
  </sheetData>
  <sheetProtection formatCells="0" formatRows="0"/>
  <mergeCells count="4">
    <mergeCell ref="D1:E1"/>
    <mergeCell ref="F1:M1"/>
    <mergeCell ref="N1:Q1"/>
    <mergeCell ref="A5:A25"/>
  </mergeCells>
  <phoneticPr fontId="10"/>
  <pageMargins left="0.70866141732283472" right="0.70866141732283472" top="0.74803149606299213" bottom="0.74803149606299213" header="0.31496062992125984" footer="0.31496062992125984"/>
  <pageSetup paperSize="8" scale="8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27"/>
  <sheetViews>
    <sheetView showGridLines="0" view="pageBreakPreview" zoomScale="90" zoomScaleNormal="100" zoomScaleSheetLayoutView="90" workbookViewId="0"/>
  </sheetViews>
  <sheetFormatPr defaultColWidth="9" defaultRowHeight="12.75" x14ac:dyDescent="0.15"/>
  <cols>
    <col min="1" max="4" width="3.625" style="37" customWidth="1"/>
    <col min="5" max="5" width="47.125" style="37" customWidth="1"/>
    <col min="6" max="7" width="12.625" style="37" customWidth="1"/>
    <col min="8" max="8" width="10.875" style="37" customWidth="1"/>
    <col min="9" max="9" width="11.625" style="39" customWidth="1"/>
    <col min="10" max="16384" width="9" style="37"/>
  </cols>
  <sheetData>
    <row r="1" spans="1:9" ht="18" customHeight="1" x14ac:dyDescent="0.15">
      <c r="I1" s="115" t="str">
        <f>'MPS(input)'!K1</f>
        <v>Monitoring Spreadsheet: JCM_ID_AM009_ver02.0</v>
      </c>
    </row>
    <row r="2" spans="1:9" ht="18" customHeight="1" x14ac:dyDescent="0.15">
      <c r="I2" s="38" t="str">
        <f>'MPS(input)'!K2</f>
        <v>Sectoral scope: 03</v>
      </c>
    </row>
    <row r="3" spans="1:9" ht="27.75" customHeight="1" x14ac:dyDescent="0.15">
      <c r="A3" s="159" t="s">
        <v>147</v>
      </c>
      <c r="B3" s="159"/>
      <c r="C3" s="159"/>
      <c r="D3" s="159"/>
      <c r="E3" s="159"/>
      <c r="F3" s="159"/>
      <c r="G3" s="159"/>
      <c r="H3" s="159"/>
      <c r="I3" s="159"/>
    </row>
    <row r="4" spans="1:9" ht="11.25" customHeight="1" x14ac:dyDescent="0.15"/>
    <row r="5" spans="1:9" ht="18.75" customHeight="1" thickBot="1" x14ac:dyDescent="0.2">
      <c r="A5" s="40" t="s">
        <v>79</v>
      </c>
      <c r="B5" s="41"/>
      <c r="C5" s="41"/>
      <c r="D5" s="41"/>
      <c r="E5" s="42"/>
      <c r="F5" s="43" t="s">
        <v>80</v>
      </c>
      <c r="G5" s="44" t="s">
        <v>81</v>
      </c>
      <c r="H5" s="43" t="s">
        <v>19</v>
      </c>
      <c r="I5" s="45" t="s">
        <v>0</v>
      </c>
    </row>
    <row r="6" spans="1:9" ht="18.75" customHeight="1" thickBot="1" x14ac:dyDescent="0.2">
      <c r="A6" s="46"/>
      <c r="B6" s="47" t="s">
        <v>82</v>
      </c>
      <c r="C6" s="47"/>
      <c r="D6" s="47"/>
      <c r="E6" s="47"/>
      <c r="F6" s="48"/>
      <c r="G6" s="49">
        <f>G8-G11</f>
        <v>0</v>
      </c>
      <c r="H6" s="50" t="s">
        <v>83</v>
      </c>
      <c r="I6" s="51" t="s">
        <v>84</v>
      </c>
    </row>
    <row r="7" spans="1:9" ht="18.75" customHeight="1" thickBot="1" x14ac:dyDescent="0.2">
      <c r="A7" s="40" t="s">
        <v>85</v>
      </c>
      <c r="B7" s="42"/>
      <c r="C7" s="41"/>
      <c r="D7" s="43"/>
      <c r="E7" s="43"/>
      <c r="F7" s="43"/>
      <c r="G7" s="52"/>
      <c r="H7" s="42"/>
      <c r="I7" s="43"/>
    </row>
    <row r="8" spans="1:9" ht="18.75" customHeight="1" thickBot="1" x14ac:dyDescent="0.2">
      <c r="A8" s="53"/>
      <c r="B8" s="54" t="s">
        <v>86</v>
      </c>
      <c r="C8" s="47"/>
      <c r="D8" s="47"/>
      <c r="E8" s="47"/>
      <c r="F8" s="48"/>
      <c r="G8" s="49">
        <f>G9</f>
        <v>0</v>
      </c>
      <c r="H8" s="50" t="s">
        <v>83</v>
      </c>
      <c r="I8" s="55" t="s">
        <v>87</v>
      </c>
    </row>
    <row r="9" spans="1:9" ht="18.75" customHeight="1" x14ac:dyDescent="0.15">
      <c r="A9" s="46"/>
      <c r="B9" s="56"/>
      <c r="C9" s="57" t="s">
        <v>88</v>
      </c>
      <c r="D9" s="57"/>
      <c r="E9" s="57"/>
      <c r="F9" s="55" t="s">
        <v>141</v>
      </c>
      <c r="G9" s="58">
        <f>'MRS(input_separate)'!N25</f>
        <v>0</v>
      </c>
      <c r="H9" s="59" t="s">
        <v>83</v>
      </c>
      <c r="I9" s="55" t="s">
        <v>87</v>
      </c>
    </row>
    <row r="10" spans="1:9" ht="18.75" customHeight="1" thickBot="1" x14ac:dyDescent="0.2">
      <c r="A10" s="40" t="s">
        <v>89</v>
      </c>
      <c r="B10" s="41"/>
      <c r="C10" s="41"/>
      <c r="D10" s="41"/>
      <c r="E10" s="42"/>
      <c r="F10" s="43"/>
      <c r="G10" s="60"/>
      <c r="H10" s="42"/>
      <c r="I10" s="43"/>
    </row>
    <row r="11" spans="1:9" ht="18.75" customHeight="1" thickBot="1" x14ac:dyDescent="0.2">
      <c r="A11" s="53"/>
      <c r="B11" s="54" t="s">
        <v>90</v>
      </c>
      <c r="C11" s="47"/>
      <c r="D11" s="47"/>
      <c r="E11" s="47"/>
      <c r="F11" s="61"/>
      <c r="G11" s="49">
        <f>SUM(G12:G13)</f>
        <v>0</v>
      </c>
      <c r="H11" s="50" t="s">
        <v>83</v>
      </c>
      <c r="I11" s="55"/>
    </row>
    <row r="12" spans="1:9" ht="18.75" customHeight="1" x14ac:dyDescent="0.15">
      <c r="A12" s="53"/>
      <c r="B12" s="62"/>
      <c r="C12" s="147" t="s">
        <v>91</v>
      </c>
      <c r="D12" s="147"/>
      <c r="E12" s="147"/>
      <c r="F12" s="51" t="s">
        <v>142</v>
      </c>
      <c r="G12" s="58">
        <f>'MRS(input_separate)'!P25</f>
        <v>0</v>
      </c>
      <c r="H12" s="59" t="s">
        <v>83</v>
      </c>
      <c r="I12" s="55" t="s">
        <v>92</v>
      </c>
    </row>
    <row r="13" spans="1:9" ht="18.75" customHeight="1" x14ac:dyDescent="0.15">
      <c r="A13" s="46"/>
      <c r="B13" s="56"/>
      <c r="C13" s="147" t="s">
        <v>93</v>
      </c>
      <c r="D13" s="147"/>
      <c r="E13" s="147"/>
      <c r="F13" s="103" t="s">
        <v>141</v>
      </c>
      <c r="G13" s="63">
        <f>'MRS(input_separate)'!O25</f>
        <v>0</v>
      </c>
      <c r="H13" s="59" t="s">
        <v>83</v>
      </c>
      <c r="I13" s="64" t="s">
        <v>94</v>
      </c>
    </row>
    <row r="14" spans="1:9" ht="14.25" customHeight="1" x14ac:dyDescent="0.15">
      <c r="A14" s="5"/>
      <c r="B14" s="5"/>
      <c r="C14" s="5"/>
      <c r="D14" s="5"/>
      <c r="E14" s="5"/>
      <c r="F14" s="65"/>
      <c r="G14" s="66"/>
      <c r="H14" s="67"/>
      <c r="I14" s="4"/>
    </row>
    <row r="15" spans="1:9" ht="21.75" customHeight="1" x14ac:dyDescent="0.15">
      <c r="E15" s="5" t="s">
        <v>95</v>
      </c>
      <c r="F15" s="68"/>
    </row>
    <row r="16" spans="1:9" ht="21.75" customHeight="1" x14ac:dyDescent="0.15">
      <c r="E16" s="69" t="s">
        <v>96</v>
      </c>
      <c r="F16" s="70">
        <f>36.659/1000</f>
        <v>3.6658999999999997E-2</v>
      </c>
      <c r="G16" s="71" t="s">
        <v>97</v>
      </c>
      <c r="H16" s="72"/>
    </row>
    <row r="17" spans="5:8" s="39" customFormat="1" ht="21.75" customHeight="1" x14ac:dyDescent="0.15">
      <c r="E17" s="69" t="s">
        <v>98</v>
      </c>
      <c r="F17" s="73">
        <v>5.6099999999999997E-2</v>
      </c>
      <c r="G17" s="71" t="s">
        <v>99</v>
      </c>
      <c r="H17" s="72"/>
    </row>
    <row r="18" spans="5:8" s="39" customFormat="1" ht="21.75" customHeight="1" x14ac:dyDescent="0.15">
      <c r="E18" s="67"/>
      <c r="F18" s="74"/>
      <c r="G18" s="67"/>
      <c r="H18" s="67"/>
    </row>
    <row r="19" spans="5:8" s="39" customFormat="1" ht="21.75" customHeight="1" x14ac:dyDescent="0.15">
      <c r="E19" s="69" t="s">
        <v>100</v>
      </c>
      <c r="F19" s="75">
        <v>10.694000000000001</v>
      </c>
      <c r="G19" s="71" t="s">
        <v>101</v>
      </c>
      <c r="H19" s="72"/>
    </row>
    <row r="20" spans="5:8" s="39" customFormat="1" ht="21.75" customHeight="1" x14ac:dyDescent="0.15">
      <c r="E20" s="69" t="s">
        <v>102</v>
      </c>
      <c r="F20" s="75">
        <v>1.3680000000000001</v>
      </c>
      <c r="G20" s="71" t="s">
        <v>103</v>
      </c>
      <c r="H20" s="72"/>
    </row>
    <row r="21" spans="5:8" s="39" customFormat="1" ht="21.75" customHeight="1" x14ac:dyDescent="0.15">
      <c r="E21" s="69" t="s">
        <v>104</v>
      </c>
      <c r="F21" s="75">
        <v>1.319</v>
      </c>
      <c r="G21" s="71" t="s">
        <v>103</v>
      </c>
      <c r="H21" s="72"/>
    </row>
    <row r="22" spans="5:8" s="39" customFormat="1" ht="21.75" customHeight="1" x14ac:dyDescent="0.15">
      <c r="E22" s="119" t="s">
        <v>165</v>
      </c>
      <c r="F22" s="113">
        <v>1.4550000000000001</v>
      </c>
      <c r="G22" s="120" t="s">
        <v>166</v>
      </c>
      <c r="H22" s="121"/>
    </row>
    <row r="23" spans="5:8" s="39" customFormat="1" ht="21.75" customHeight="1" x14ac:dyDescent="0.15">
      <c r="E23" s="119" t="s">
        <v>167</v>
      </c>
      <c r="F23" s="113">
        <v>1.38</v>
      </c>
      <c r="G23" s="120" t="s">
        <v>166</v>
      </c>
      <c r="H23" s="121"/>
    </row>
    <row r="24" spans="5:8" s="39" customFormat="1" ht="21.75" customHeight="1" x14ac:dyDescent="0.15">
      <c r="E24" s="69" t="s">
        <v>105</v>
      </c>
      <c r="F24" s="77">
        <v>300</v>
      </c>
      <c r="G24" s="71" t="s">
        <v>106</v>
      </c>
      <c r="H24" s="72"/>
    </row>
    <row r="25" spans="5:8" s="39" customFormat="1" ht="21.75" customHeight="1" x14ac:dyDescent="0.15">
      <c r="E25" s="119" t="s">
        <v>168</v>
      </c>
      <c r="F25" s="122">
        <v>750</v>
      </c>
      <c r="G25" s="120" t="s">
        <v>106</v>
      </c>
      <c r="H25" s="121"/>
    </row>
    <row r="26" spans="5:8" s="39" customFormat="1" ht="21.75" customHeight="1" x14ac:dyDescent="0.15">
      <c r="E26" s="69" t="s">
        <v>107</v>
      </c>
      <c r="F26" s="79">
        <v>32.6</v>
      </c>
      <c r="G26" s="71" t="s">
        <v>106</v>
      </c>
      <c r="H26" s="72"/>
    </row>
    <row r="27" spans="5:8" s="39" customFormat="1" ht="21.75" customHeight="1" x14ac:dyDescent="0.15">
      <c r="E27" s="69" t="s">
        <v>108</v>
      </c>
      <c r="F27" s="78">
        <v>9.6880000000000006</v>
      </c>
      <c r="G27" s="71" t="s">
        <v>101</v>
      </c>
      <c r="H27" s="72"/>
    </row>
  </sheetData>
  <mergeCells count="3">
    <mergeCell ref="A3:I3"/>
    <mergeCell ref="C12:E12"/>
    <mergeCell ref="C13:E13"/>
  </mergeCells>
  <phoneticPr fontId="10"/>
  <pageMargins left="0.70866141732283472" right="0.70866141732283472" top="0.74803149606299213" bottom="0.74803149606299213" header="0.31496062992125984" footer="0.31496062992125984"/>
  <pageSetup paperSize="9" scale="80"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MPS(input)</vt:lpstr>
      <vt:lpstr>MPS(input_separate)</vt:lpstr>
      <vt:lpstr>MPS(calc_process)</vt:lpstr>
      <vt:lpstr>MSS</vt:lpstr>
      <vt:lpstr>MRS(input)</vt:lpstr>
      <vt:lpstr>MRS(input_separate)</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2017-02-22T08:46:39Z</cp:lastPrinted>
  <dcterms:created xsi:type="dcterms:W3CDTF">2012-01-13T02:28:29Z</dcterms:created>
  <dcterms:modified xsi:type="dcterms:W3CDTF">2017-02-23T10:18:56Z</dcterms:modified>
</cp:coreProperties>
</file>