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10 TEMPORARY FILES\Loc Nguyen\General\Oder\"/>
    </mc:Choice>
  </mc:AlternateContent>
  <xr:revisionPtr revIDLastSave="0" documentId="13_ncr:1_{1E567342-D745-42CD-9073-EB5C8F8D3241}" xr6:coauthVersionLast="47" xr6:coauthVersionMax="47" xr10:uidLastSave="{00000000-0000-0000-0000-000000000000}"/>
  <bookViews>
    <workbookView xWindow="-120" yWindow="-120" windowWidth="29040" windowHeight="15840" firstSheet="1" activeTab="10" xr2:uid="{00000000-000D-0000-FFFF-FFFF00000000}"/>
  </bookViews>
  <sheets>
    <sheet name="27_2_2024" sheetId="1" r:id="rId1"/>
    <sheet name="20_5_2024" sheetId="2" r:id="rId2"/>
    <sheet name="29_5_2024" sheetId="3" r:id="rId3"/>
    <sheet name="3_6_2024" sheetId="4" r:id="rId4"/>
    <sheet name="10_6_2024" sheetId="5" r:id="rId5"/>
    <sheet name="17_6_2024" sheetId="6" r:id="rId6"/>
    <sheet name="24_6_2024" sheetId="7" r:id="rId7"/>
    <sheet name="1_7_2024" sheetId="8" r:id="rId8"/>
    <sheet name="8_7_2024" sheetId="9" r:id="rId9"/>
    <sheet name="15_7_2024" sheetId="10" r:id="rId10"/>
    <sheet name="22_7_2024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1" l="1"/>
  <c r="F19" i="11"/>
  <c r="E19" i="11"/>
  <c r="D19" i="11"/>
  <c r="C19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G2" i="11"/>
  <c r="F2" i="11"/>
  <c r="E2" i="11"/>
  <c r="D2" i="11"/>
  <c r="G23" i="10"/>
  <c r="F23" i="10"/>
  <c r="E23" i="10"/>
  <c r="D23" i="10"/>
  <c r="C23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22" i="10" s="1"/>
  <c r="K5" i="10"/>
  <c r="K4" i="10"/>
  <c r="K3" i="10"/>
  <c r="G1" i="10"/>
  <c r="F1" i="10"/>
  <c r="E1" i="10"/>
  <c r="D1" i="10"/>
  <c r="G23" i="9"/>
  <c r="F23" i="9"/>
  <c r="E23" i="9"/>
  <c r="D23" i="9"/>
  <c r="C23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22" i="9" s="1"/>
  <c r="K5" i="9"/>
  <c r="K4" i="9"/>
  <c r="K3" i="9"/>
  <c r="G1" i="9"/>
  <c r="F1" i="9"/>
  <c r="E1" i="9"/>
  <c r="D1" i="9"/>
  <c r="G23" i="8"/>
  <c r="F23" i="8"/>
  <c r="E23" i="8"/>
  <c r="D23" i="8"/>
  <c r="C23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22" i="8" s="1"/>
  <c r="K5" i="8"/>
  <c r="K4" i="8"/>
  <c r="K3" i="8"/>
  <c r="G1" i="8"/>
  <c r="F1" i="8"/>
  <c r="E1" i="8"/>
  <c r="D1" i="8"/>
  <c r="G23" i="7"/>
  <c r="F23" i="7"/>
  <c r="E23" i="7"/>
  <c r="D23" i="7"/>
  <c r="C23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22" i="7" s="1"/>
  <c r="K5" i="7"/>
  <c r="K4" i="7"/>
  <c r="K3" i="7"/>
  <c r="G1" i="7"/>
  <c r="F1" i="7"/>
  <c r="E1" i="7"/>
  <c r="D1" i="7"/>
  <c r="G24" i="6"/>
  <c r="F24" i="6"/>
  <c r="E24" i="6"/>
  <c r="D24" i="6"/>
  <c r="C24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23" i="6" s="1"/>
  <c r="K5" i="6"/>
  <c r="K4" i="6"/>
  <c r="K3" i="6"/>
  <c r="G24" i="5"/>
  <c r="F24" i="5"/>
  <c r="E24" i="5"/>
  <c r="D24" i="5"/>
  <c r="C24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3" i="5" s="1"/>
  <c r="K3" i="5"/>
  <c r="G24" i="4"/>
  <c r="F24" i="4"/>
  <c r="E24" i="4"/>
  <c r="D24" i="4"/>
  <c r="C24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L7" i="4"/>
  <c r="K7" i="4"/>
  <c r="K6" i="4"/>
  <c r="K5" i="4"/>
  <c r="K4" i="4"/>
  <c r="K23" i="4" s="1"/>
  <c r="K3" i="4"/>
  <c r="G24" i="3"/>
  <c r="F24" i="3"/>
  <c r="E24" i="3"/>
  <c r="D24" i="3"/>
  <c r="C24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23" i="3" s="1"/>
  <c r="K6" i="3"/>
  <c r="K5" i="3"/>
  <c r="K4" i="3"/>
  <c r="K3" i="3"/>
  <c r="G24" i="2"/>
  <c r="F24" i="2"/>
  <c r="E24" i="2"/>
  <c r="D24" i="2"/>
  <c r="C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23" i="2" s="1"/>
  <c r="K6" i="2"/>
  <c r="K5" i="2"/>
  <c r="K4" i="2"/>
  <c r="K3" i="2"/>
  <c r="G24" i="1"/>
  <c r="F24" i="1"/>
  <c r="E24" i="1"/>
  <c r="D24" i="1"/>
  <c r="C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3" i="1" s="1"/>
  <c r="L3" i="1"/>
  <c r="K18" i="11" l="1"/>
</calcChain>
</file>

<file path=xl/sharedStrings.xml><?xml version="1.0" encoding="utf-8"?>
<sst xmlns="http://schemas.openxmlformats.org/spreadsheetml/2006/main" count="345" uniqueCount="61">
  <si>
    <t>Ngày</t>
  </si>
  <si>
    <t>Nợ cũ</t>
  </si>
  <si>
    <t>26/2/2024</t>
  </si>
  <si>
    <t>27/2/2024</t>
  </si>
  <si>
    <t>28/2/2024</t>
  </si>
  <si>
    <t>29/2/2024</t>
  </si>
  <si>
    <t>Tiền còn lại</t>
  </si>
  <si>
    <t>Đã đóng</t>
  </si>
  <si>
    <t>Tên</t>
  </si>
  <si>
    <t>Thứ 2</t>
  </si>
  <si>
    <t>Thứ 3</t>
  </si>
  <si>
    <t>Thứ 4</t>
  </si>
  <si>
    <t>Thứ 5</t>
  </si>
  <si>
    <t>Thứ 6</t>
  </si>
  <si>
    <t>C.Lệ</t>
  </si>
  <si>
    <t>A.Nhân</t>
  </si>
  <si>
    <t>C.Minh</t>
  </si>
  <si>
    <t>Nhật</t>
  </si>
  <si>
    <t>Hạnh</t>
  </si>
  <si>
    <t>A.Phát</t>
  </si>
  <si>
    <t>A.Minh.Hiếu</t>
  </si>
  <si>
    <t>A.Le.Hiếu</t>
  </si>
  <si>
    <t>A.Thọ</t>
  </si>
  <si>
    <t>A.Thịnh</t>
  </si>
  <si>
    <t>A Tài</t>
  </si>
  <si>
    <t>L.Anh</t>
  </si>
  <si>
    <t>Baro</t>
  </si>
  <si>
    <t>Thái</t>
  </si>
  <si>
    <t>A Phát Dom</t>
  </si>
  <si>
    <t>A Hào</t>
  </si>
  <si>
    <t>A Trung</t>
  </si>
  <si>
    <t>C Lệ</t>
  </si>
  <si>
    <t>A.Khiêm</t>
  </si>
  <si>
    <t>20/5/2024</t>
  </si>
  <si>
    <t>21/5/2024</t>
  </si>
  <si>
    <t>22/5/2024</t>
  </si>
  <si>
    <t>23/5/2024</t>
  </si>
  <si>
    <t>24/5/2024</t>
  </si>
  <si>
    <t>Oksana</t>
  </si>
  <si>
    <t>Cảnh</t>
  </si>
  <si>
    <t>B. Ngọc</t>
  </si>
  <si>
    <t>N. Ngọc</t>
  </si>
  <si>
    <t>Tuyên</t>
  </si>
  <si>
    <t>27/5/2024</t>
  </si>
  <si>
    <t>28/5/2024</t>
  </si>
  <si>
    <t>29/5/2024</t>
  </si>
  <si>
    <t>30/5/2024</t>
  </si>
  <si>
    <t>31/5/2024</t>
  </si>
  <si>
    <t>A Đức</t>
  </si>
  <si>
    <t>13/6/2024</t>
  </si>
  <si>
    <t>14/6/2024</t>
  </si>
  <si>
    <t>17/6/2024</t>
  </si>
  <si>
    <t>18/6/2024</t>
  </si>
  <si>
    <t>19/6/2024</t>
  </si>
  <si>
    <t>20/6/2024</t>
  </si>
  <si>
    <t>21/6/2024</t>
  </si>
  <si>
    <t>C.Như</t>
  </si>
  <si>
    <t>Nguyên</t>
  </si>
  <si>
    <t>Unnamed: 7</t>
  </si>
  <si>
    <t>Unnamed: 8</t>
  </si>
  <si>
    <t>Unnamed: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</si>
</sst>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right"/>
    </xf>
    <xf numFmtId="14" fontId="1" fillId="0" borderId="2" xfId="0" applyNumberFormat="1" applyFont="1" applyBorder="1" applyAlignment="1">
      <alignment horizontal="center" vertical="top"/>
    </xf>
    <xf numFmtId="0" fontId="1" fillId="2" borderId="3" xfId="0" applyFont="1" applyFill="1" applyBorder="1"/>
    <xf numFmtId="14" fontId="1" fillId="0" borderId="4" xfId="0" applyNumberFormat="1" applyFont="1" applyBorder="1" applyAlignment="1">
      <alignment horizontal="center" vertical="top"/>
    </xf>
    <xf numFmtId="0" fontId="1" fillId="0" borderId="6" xfId="0" applyFont="1" applyBorder="1"/>
    <xf numFmtId="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7" xfId="0" applyFont="1" applyBorder="1"/>
    <xf numFmtId="0" fontId="0" fillId="0" borderId="7" xfId="0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14" fontId="1" fillId="3" borderId="2" xfId="0" applyNumberFormat="1" applyFont="1" applyFill="1" applyBorder="1" applyAlignment="1">
      <alignment horizontal="center" vertical="top"/>
    </xf>
    <xf numFmtId="1" fontId="0" fillId="0" borderId="6" xfId="0" applyNumberFormat="1" applyBorder="1" applyAlignment="1">
      <alignment horizontal="center"/>
    </xf>
    <xf numFmtId="0" fontId="0" fillId="0" borderId="7" xfId="0" applyBorder="1"/>
    <xf numFmtId="1" fontId="0" fillId="0" borderId="6" xfId="0" applyNumberFormat="1" applyBorder="1"/>
    <xf numFmtId="0" fontId="0" fillId="0" borderId="0" xfId="0" applyAlignment="1">
      <alignment horizontal="center" vertical="center"/>
    </xf>
    <xf numFmtId="1" fontId="0" fillId="0" borderId="7" xfId="0" applyNumberFormat="1" applyBorder="1"/>
    <xf numFmtId="0" fontId="0" fillId="0" borderId="6" xfId="0" applyBorder="1"/>
    <xf numFmtId="1" fontId="0" fillId="0" borderId="0" xfId="0" applyNumberFormat="1" applyAlignment="1">
      <alignment horizontal="center"/>
    </xf>
    <xf numFmtId="14" fontId="1" fillId="0" borderId="8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165" fontId="1" fillId="3" borderId="2" xfId="0" applyNumberFormat="1" applyFont="1" applyFill="1" applyBorder="1" applyAlignment="1">
      <alignment horizontal="center" vertical="top"/>
    </xf>
    <xf numFmtId="165" fontId="0" fillId="0" borderId="0" xfId="0" applyNumberFormat="1"/>
    <xf numFmtId="0" fontId="2" fillId="2" borderId="10" xfId="0" applyFont="1" applyFill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165" fontId="2" fillId="3" borderId="10" xfId="0" applyNumberFormat="1" applyFont="1" applyFill="1" applyBorder="1" applyAlignment="1">
      <alignment horizontal="center" vertical="top"/>
    </xf>
    <xf numFmtId="14" fontId="2" fillId="0" borderId="10" xfId="0" applyNumberFormat="1" applyFont="1" applyBorder="1" applyAlignment="1">
      <alignment horizontal="center" vertical="top"/>
    </xf>
    <xf numFmtId="0" fontId="0" fillId="0" borderId="9" xfId="0" applyBorder="1"/>
    <xf numFmtId="0" fontId="1" fillId="0" borderId="8" xfId="0" applyFont="1" applyBorder="1" applyAlignment="1">
      <alignment horizontal="center" vertical="center"/>
    </xf>
    <xf numFmtId="0" fontId="0" fillId="0" borderId="5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40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  <border>
        <left/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bottom"/>
    </dxf>
    <dxf>
      <font>
        <b/>
      </font>
      <numFmt numFmtId="1" formatCode="0"/>
      <fill>
        <patternFill>
          <fgColor indexed="64"/>
          <bgColor auto="1"/>
        </patternFill>
      </fill>
      <alignment horizontal="center" vertical="bottom"/>
    </dxf>
    <dxf>
      <alignment horizontal="center" vertical="bottom"/>
      <border outline="0">
        <left/>
        <right/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alignment horizontal="center" vertical="center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/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numFmt numFmtId="0" formatCode="General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alignment horizontal="center" vertical="center"/>
    </dxf>
    <dxf>
      <fill>
        <patternFill>
          <fgColor indexed="64"/>
          <bgColor auto="1"/>
        </patternFill>
      </fill>
      <alignment horizontal="center" vertical="center"/>
    </dxf>
    <dxf>
      <border outline="0">
        <left/>
        <right style="medium">
          <color indexed="64"/>
        </right>
        <top/>
        <bottom/>
      </border>
    </dxf>
    <dxf>
      <alignment horizontal="center" vertical="center"/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alignment horizontal="center" vertical="center"/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</dxf>
    <dxf>
      <border outline="0">
        <left/>
        <right style="medium">
          <color indexed="64"/>
        </right>
        <top/>
        <bottom/>
      </border>
    </dxf>
    <dxf>
      <numFmt numFmtId="1" formatCode="0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border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4567891011121314151617181920212223242526272829303233343536373839404142434445464748495051525354555657585960616263646566676869707172737475767778798081828346573981110241236578" displayName="Table224567891011121314151617181920212223242526272829303233343536373839404142434445464748495051525354555657585960616263646566676869707172737475767778798081828346573981110241236578" ref="A3:N23" headerRowCount="0" totalsRowCount="1" tableBorderDxfId="399">
  <tableColumns count="14">
    <tableColumn id="1" xr3:uid="{00000000-0010-0000-0000-000001000000}" name="Column1" headerRowDxfId="398" dataDxfId="397" totalsRowDxfId="396"/>
    <tableColumn id="2" xr3:uid="{00000000-0010-0000-0000-000002000000}" name="Column2" headerRowDxfId="395" dataDxfId="394" totalsRowDxfId="393"/>
    <tableColumn id="3" xr3:uid="{00000000-0010-0000-0000-000003000000}" name="Column3" headerRowDxfId="392" dataDxfId="391"/>
    <tableColumn id="4" xr3:uid="{00000000-0010-0000-0000-000004000000}" name="Column4" headerRowDxfId="390" dataDxfId="389" totalsRowDxfId="388"/>
    <tableColumn id="5" xr3:uid="{00000000-0010-0000-0000-000005000000}" name="Column5" headerRowDxfId="387" dataDxfId="386" totalsRowDxfId="385"/>
    <tableColumn id="6" xr3:uid="{00000000-0010-0000-0000-000006000000}" name="Column6" headerRowDxfId="384" dataDxfId="383" totalsRowDxfId="382"/>
    <tableColumn id="7" xr3:uid="{00000000-0010-0000-0000-000007000000}" name="Column7" headerRowDxfId="381" dataDxfId="380"/>
    <tableColumn id="8" xr3:uid="{00000000-0010-0000-0000-000008000000}" name="Column8" headerRowDxfId="379" dataDxfId="378" totalsRowDxfId="377"/>
    <tableColumn id="9" xr3:uid="{00000000-0010-0000-0000-000009000000}" name="Column9" headerRowDxfId="376" dataDxfId="375" totalsRowDxfId="374"/>
    <tableColumn id="13" xr3:uid="{00000000-0010-0000-0000-00000D000000}" name="Column13" headerRowDxfId="373" dataDxfId="372" totalsRowDxfId="371"/>
    <tableColumn id="12" xr3:uid="{00000000-0010-0000-0000-00000C000000}" name="Column12" headerRowDxfId="370" dataDxfId="369" totalsRowDxfId="368"/>
    <tableColumn id="10" xr3:uid="{00000000-0010-0000-0000-00000A000000}" name="Column10" totalsRowFunction="sum" headerRowDxfId="367" dataDxfId="366" totalsRowDxfId="365">
      <calculatedColumnFormula>M3-SUM(B3:K3)</calculatedColumnFormula>
    </tableColumn>
    <tableColumn id="11" xr3:uid="{00000000-0010-0000-0000-00000B000000}" name="Column11" headerRowDxfId="364" dataDxfId="363" totalsRowDxfId="362"/>
    <tableColumn id="14" xr3:uid="{00000000-0010-0000-0000-00000E000000}" name="Column14" headerRowDxfId="36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224567891011121314151617181920212223242526272829303233343536373839404142434445464748495051525354555657585960616263646566676869707172737475767778798081828346573981110241236578913141623465710119231213456" displayName="Table224567891011121314151617181920212223242526272829303233343536373839404142434445464748495051525354555657585960616263646566676869707172737475767778798081828346573981110241236578913141623465710119231213456" ref="A3:M22" headerRowCount="0" totalsRowCount="1" tableBorderDxfId="80">
  <tableColumns count="13">
    <tableColumn id="1" xr3:uid="{00000000-0010-0000-0900-000001000000}" name="Column1" headerRowDxfId="79" totalsRowDxfId="78"/>
    <tableColumn id="2" xr3:uid="{00000000-0010-0000-0900-000002000000}" name="Column2" headerRowDxfId="77" dataDxfId="76" totalsRowDxfId="75"/>
    <tableColumn id="3" xr3:uid="{00000000-0010-0000-0900-000003000000}" name="Column3" headerRowDxfId="74" dataDxfId="73"/>
    <tableColumn id="4" xr3:uid="{00000000-0010-0000-0900-000004000000}" name="Column4" headerRowDxfId="72" dataDxfId="71" totalsRowDxfId="70"/>
    <tableColumn id="5" xr3:uid="{00000000-0010-0000-0900-000005000000}" name="Column5" headerRowDxfId="69" dataDxfId="68" totalsRowDxfId="67"/>
    <tableColumn id="6" xr3:uid="{00000000-0010-0000-0900-000006000000}" name="Column6" headerRowDxfId="66" dataDxfId="65" totalsRowDxfId="64"/>
    <tableColumn id="7" xr3:uid="{00000000-0010-0000-0900-000007000000}" name="Column7" headerRowDxfId="63" dataDxfId="62"/>
    <tableColumn id="8" xr3:uid="{00000000-0010-0000-0900-000008000000}" name="Column8" headerRowDxfId="61" dataDxfId="60" totalsRowDxfId="59"/>
    <tableColumn id="9" xr3:uid="{00000000-0010-0000-0900-000009000000}" name="Column9" headerRowDxfId="58" dataDxfId="57" totalsRowDxfId="56"/>
    <tableColumn id="13" xr3:uid="{00000000-0010-0000-0900-00000D000000}" name="Column13" headerRowDxfId="55" dataDxfId="54" totalsRowDxfId="53"/>
    <tableColumn id="10" xr3:uid="{00000000-0010-0000-0900-00000A000000}" name="Column10" totalsRowFunction="sum" headerRowDxfId="52" dataDxfId="51" totalsRowDxfId="50">
      <calculatedColumnFormula>L3-SUM(B3:J3)</calculatedColumnFormula>
    </tableColumn>
    <tableColumn id="11" xr3:uid="{00000000-0010-0000-0900-00000B000000}" name="Column11" headerRowDxfId="49" dataDxfId="48" totalsRowDxfId="47"/>
    <tableColumn id="14" xr3:uid="{00000000-0010-0000-0900-00000E000000}" name="Column14" headerRowDxfId="46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2245678910111213141516171819202122232425262728293032333435363738394041424344454647484950515253545556575859606162636465666768697071727374757677787980818283465739811102412365789131416234657101192312134567" displayName="Table2245678910111213141516171819202122232425262728293032333435363738394041424344454647484950515253545556575859606162636465666768697071727374757677787980818283465739811102412365789131416234657101192312134567" ref="A3:M18" headerRowCount="0" totalsRowCount="1" tableBorderDxfId="45">
  <tableColumns count="13">
    <tableColumn id="1" xr3:uid="{00000000-0010-0000-0A00-000001000000}" name="Column1" headerRowDxfId="44" totalsRowDxfId="43"/>
    <tableColumn id="2" xr3:uid="{00000000-0010-0000-0A00-000002000000}" name="Column2" headerRowDxfId="42" dataDxfId="41" totalsRowDxfId="40"/>
    <tableColumn id="3" xr3:uid="{00000000-0010-0000-0A00-000003000000}" name="Column3" headerRowDxfId="39" dataDxfId="38"/>
    <tableColumn id="4" xr3:uid="{00000000-0010-0000-0A00-000004000000}" name="Column4" headerRowDxfId="37" dataDxfId="36" totalsRowDxfId="35"/>
    <tableColumn id="5" xr3:uid="{00000000-0010-0000-0A00-000005000000}" name="Column5" headerRowDxfId="34" dataDxfId="33" totalsRowDxfId="32"/>
    <tableColumn id="6" xr3:uid="{00000000-0010-0000-0A00-000006000000}" name="Column6" headerRowDxfId="31" dataDxfId="30" totalsRowDxfId="29"/>
    <tableColumn id="7" xr3:uid="{00000000-0010-0000-0A00-000007000000}" name="Column7" headerRowDxfId="28" dataDxfId="27"/>
    <tableColumn id="8" xr3:uid="{00000000-0010-0000-0A00-000008000000}" name="Column8" headerRowDxfId="26" dataDxfId="25" totalsRowDxfId="24"/>
    <tableColumn id="9" xr3:uid="{00000000-0010-0000-0A00-000009000000}" name="Column9" headerRowDxfId="23" dataDxfId="22" totalsRowDxfId="21"/>
    <tableColumn id="13" xr3:uid="{00000000-0010-0000-0A00-00000D000000}" name="Column13" headerRowDxfId="20" dataDxfId="19" totalsRowDxfId="18"/>
    <tableColumn id="10" xr3:uid="{00000000-0010-0000-0A00-00000A000000}" name="Column10" totalsRowFunction="sum" headerRowDxfId="17" dataDxfId="16" totalsRowDxfId="15">
      <calculatedColumnFormula>L3-SUM(B3:J3)</calculatedColumnFormula>
    </tableColumn>
    <tableColumn id="11" xr3:uid="{00000000-0010-0000-0A00-00000B000000}" name="Column11" headerRowDxfId="14" dataDxfId="13" totalsRowDxfId="12"/>
    <tableColumn id="14" xr3:uid="{00000000-0010-0000-0A00-00000E000000}" name="Column14" headerRow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456789101112131415161718192021222324252627282930323334353637383940414243444546474849505152535455565758596061626364656667686970717273747576777879808182834657398111024123657891314162346571011" displayName="Table22456789101112131415161718192021222324252627282930323334353637383940414243444546474849505152535455565758596061626364656667686970717273747576777879808182834657398111024123657891314162346571011" ref="A3:M23" headerRowCount="0" totalsRowCount="1" tableBorderDxfId="360">
  <tableColumns count="13">
    <tableColumn id="1" xr3:uid="{00000000-0010-0000-0100-000001000000}" name="Column1" headerRowDxfId="359" totalsRowDxfId="358"/>
    <tableColumn id="2" xr3:uid="{00000000-0010-0000-0100-000002000000}" name="Column2" headerRowDxfId="357" dataDxfId="356" totalsRowDxfId="355"/>
    <tableColumn id="3" xr3:uid="{00000000-0010-0000-0100-000003000000}" name="Column3" headerRowDxfId="354" dataDxfId="353"/>
    <tableColumn id="4" xr3:uid="{00000000-0010-0000-0100-000004000000}" name="Column4" headerRowDxfId="352" dataDxfId="351" totalsRowDxfId="350"/>
    <tableColumn id="5" xr3:uid="{00000000-0010-0000-0100-000005000000}" name="Column5" headerRowDxfId="349" dataDxfId="348" totalsRowDxfId="347"/>
    <tableColumn id="6" xr3:uid="{00000000-0010-0000-0100-000006000000}" name="Column6" headerRowDxfId="346" dataDxfId="345" totalsRowDxfId="344"/>
    <tableColumn id="7" xr3:uid="{00000000-0010-0000-0100-000007000000}" name="Column7" headerRowDxfId="343" dataDxfId="342"/>
    <tableColumn id="8" xr3:uid="{00000000-0010-0000-0100-000008000000}" name="Column8" headerRowDxfId="341" dataDxfId="340" totalsRowDxfId="339"/>
    <tableColumn id="9" xr3:uid="{00000000-0010-0000-0100-000009000000}" name="Column9" headerRowDxfId="338" dataDxfId="337" totalsRowDxfId="336"/>
    <tableColumn id="13" xr3:uid="{00000000-0010-0000-0100-00000D000000}" name="Column13" headerRowDxfId="335" dataDxfId="334" totalsRowDxfId="333"/>
    <tableColumn id="10" xr3:uid="{00000000-0010-0000-0100-00000A000000}" name="Column10" totalsRowFunction="sum" headerRowDxfId="332" dataDxfId="331" totalsRowDxfId="330">
      <calculatedColumnFormula>L3-SUM(B3:J3)</calculatedColumnFormula>
    </tableColumn>
    <tableColumn id="11" xr3:uid="{00000000-0010-0000-0100-00000B000000}" name="Column11" headerRowDxfId="329" dataDxfId="328" totalsRowDxfId="327"/>
    <tableColumn id="14" xr3:uid="{00000000-0010-0000-0100-00000E000000}" name="Column14" headerRowDxfId="3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24567891011121314151617181920212223242526272829303233343536373839404142434445464748495051525354555657585960616263646566676869707172737475767778798081828346573981110241236578913141623465710119" displayName="Table224567891011121314151617181920212223242526272829303233343536373839404142434445464748495051525354555657585960616263646566676869707172737475767778798081828346573981110241236578913141623465710119" ref="A3:M23" headerRowCount="0" totalsRowCount="1" tableBorderDxfId="325">
  <tableColumns count="13">
    <tableColumn id="1" xr3:uid="{00000000-0010-0000-0200-000001000000}" name="Column1" headerRowDxfId="324" totalsRowDxfId="323"/>
    <tableColumn id="2" xr3:uid="{00000000-0010-0000-0200-000002000000}" name="Column2" headerRowDxfId="322" dataDxfId="321" totalsRowDxfId="320"/>
    <tableColumn id="3" xr3:uid="{00000000-0010-0000-0200-000003000000}" name="Column3" headerRowDxfId="319" dataDxfId="318"/>
    <tableColumn id="4" xr3:uid="{00000000-0010-0000-0200-000004000000}" name="Column4" headerRowDxfId="317" dataDxfId="316" totalsRowDxfId="315"/>
    <tableColumn id="5" xr3:uid="{00000000-0010-0000-0200-000005000000}" name="Column5" headerRowDxfId="314" dataDxfId="313" totalsRowDxfId="312"/>
    <tableColumn id="6" xr3:uid="{00000000-0010-0000-0200-000006000000}" name="Column6" headerRowDxfId="311" dataDxfId="310" totalsRowDxfId="309"/>
    <tableColumn id="7" xr3:uid="{00000000-0010-0000-0200-000007000000}" name="Column7" headerRowDxfId="308" dataDxfId="307"/>
    <tableColumn id="8" xr3:uid="{00000000-0010-0000-0200-000008000000}" name="Column8" headerRowDxfId="306" dataDxfId="305" totalsRowDxfId="304"/>
    <tableColumn id="9" xr3:uid="{00000000-0010-0000-0200-000009000000}" name="Column9" headerRowDxfId="303" dataDxfId="302" totalsRowDxfId="301"/>
    <tableColumn id="13" xr3:uid="{00000000-0010-0000-0200-00000D000000}" name="Column13" headerRowDxfId="300" dataDxfId="299" totalsRowDxfId="298"/>
    <tableColumn id="10" xr3:uid="{00000000-0010-0000-0200-00000A000000}" name="Column10" totalsRowFunction="sum" headerRowDxfId="297" dataDxfId="296" totalsRowDxfId="295">
      <calculatedColumnFormula>L3-SUM(B3:J3)</calculatedColumnFormula>
    </tableColumn>
    <tableColumn id="11" xr3:uid="{00000000-0010-0000-0200-00000B000000}" name="Column11" headerRowDxfId="294" dataDxfId="293" totalsRowDxfId="292"/>
    <tableColumn id="14" xr3:uid="{00000000-0010-0000-0200-00000E000000}" name="Column14" headerRowDxfId="29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245678910111213141516171819202122232425262728293032333435363738394041424344454647484950515253545556575859606162636465666768697071727374757677787980818283465739811102412365789131416234657101192" displayName="Table2245678910111213141516171819202122232425262728293032333435363738394041424344454647484950515253545556575859606162636465666768697071727374757677787980818283465739811102412365789131416234657101192" ref="A3:M23" headerRowCount="0" totalsRowCount="1" tableBorderDxfId="290">
  <tableColumns count="13">
    <tableColumn id="1" xr3:uid="{00000000-0010-0000-0300-000001000000}" name="Column1" headerRowDxfId="289" totalsRowDxfId="288"/>
    <tableColumn id="2" xr3:uid="{00000000-0010-0000-0300-000002000000}" name="Column2" headerRowDxfId="287" dataDxfId="286" totalsRowDxfId="285"/>
    <tableColumn id="3" xr3:uid="{00000000-0010-0000-0300-000003000000}" name="Column3" headerRowDxfId="284" dataDxfId="283"/>
    <tableColumn id="4" xr3:uid="{00000000-0010-0000-0300-000004000000}" name="Column4" headerRowDxfId="282" dataDxfId="281" totalsRowDxfId="280"/>
    <tableColumn id="5" xr3:uid="{00000000-0010-0000-0300-000005000000}" name="Column5" headerRowDxfId="279" dataDxfId="278" totalsRowDxfId="277"/>
    <tableColumn id="6" xr3:uid="{00000000-0010-0000-0300-000006000000}" name="Column6" headerRowDxfId="276" dataDxfId="275" totalsRowDxfId="274"/>
    <tableColumn id="7" xr3:uid="{00000000-0010-0000-0300-000007000000}" name="Column7" headerRowDxfId="273" dataDxfId="272"/>
    <tableColumn id="8" xr3:uid="{00000000-0010-0000-0300-000008000000}" name="Column8" headerRowDxfId="271" dataDxfId="270" totalsRowDxfId="269"/>
    <tableColumn id="9" xr3:uid="{00000000-0010-0000-0300-000009000000}" name="Column9" headerRowDxfId="268" dataDxfId="267" totalsRowDxfId="266"/>
    <tableColumn id="13" xr3:uid="{00000000-0010-0000-0300-00000D000000}" name="Column13" headerRowDxfId="265" dataDxfId="264" totalsRowDxfId="263"/>
    <tableColumn id="10" xr3:uid="{00000000-0010-0000-0300-00000A000000}" name="Column10" totalsRowFunction="sum" headerRowDxfId="262" dataDxfId="261" totalsRowDxfId="260">
      <calculatedColumnFormula>L3-SUM(B3:J3)</calculatedColumnFormula>
    </tableColumn>
    <tableColumn id="11" xr3:uid="{00000000-0010-0000-0300-00000B000000}" name="Column11" headerRowDxfId="259" dataDxfId="258" totalsRowDxfId="257"/>
    <tableColumn id="14" xr3:uid="{00000000-0010-0000-0300-00000E000000}" name="Column14" headerRowDxfId="25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2456789101112131415161718192021222324252627282930323334353637383940414243444546474849505152535455565758596061626364656667686970717273747576777879808182834657398111024123657891314162346571011923" displayName="Table22456789101112131415161718192021222324252627282930323334353637383940414243444546474849505152535455565758596061626364656667686970717273747576777879808182834657398111024123657891314162346571011923" ref="A3:M23" headerRowCount="0" totalsRowCount="1" tableBorderDxfId="255">
  <tableColumns count="13">
    <tableColumn id="1" xr3:uid="{00000000-0010-0000-0400-000001000000}" name="Column1" headerRowDxfId="254" totalsRowDxfId="253"/>
    <tableColumn id="2" xr3:uid="{00000000-0010-0000-0400-000002000000}" name="Column2" headerRowDxfId="252" dataDxfId="251" totalsRowDxfId="250"/>
    <tableColumn id="3" xr3:uid="{00000000-0010-0000-0400-000003000000}" name="Column3" headerRowDxfId="249" dataDxfId="248"/>
    <tableColumn id="4" xr3:uid="{00000000-0010-0000-0400-000004000000}" name="Column4" headerRowDxfId="247" dataDxfId="246" totalsRowDxfId="245"/>
    <tableColumn id="5" xr3:uid="{00000000-0010-0000-0400-000005000000}" name="Column5" headerRowDxfId="244" dataDxfId="243" totalsRowDxfId="242"/>
    <tableColumn id="6" xr3:uid="{00000000-0010-0000-0400-000006000000}" name="Column6" headerRowDxfId="241" dataDxfId="240" totalsRowDxfId="239"/>
    <tableColumn id="7" xr3:uid="{00000000-0010-0000-0400-000007000000}" name="Column7" headerRowDxfId="238" dataDxfId="237"/>
    <tableColumn id="8" xr3:uid="{00000000-0010-0000-0400-000008000000}" name="Column8" headerRowDxfId="236" dataDxfId="235" totalsRowDxfId="234"/>
    <tableColumn id="9" xr3:uid="{00000000-0010-0000-0400-000009000000}" name="Column9" headerRowDxfId="233" dataDxfId="232" totalsRowDxfId="231"/>
    <tableColumn id="13" xr3:uid="{00000000-0010-0000-0400-00000D000000}" name="Column13" headerRowDxfId="230" dataDxfId="229" totalsRowDxfId="228"/>
    <tableColumn id="10" xr3:uid="{00000000-0010-0000-0400-00000A000000}" name="Column10" totalsRowFunction="sum" headerRowDxfId="227" dataDxfId="226" totalsRowDxfId="225">
      <calculatedColumnFormula>L3-SUM(B3:J3)</calculatedColumnFormula>
    </tableColumn>
    <tableColumn id="11" xr3:uid="{00000000-0010-0000-0400-00000B000000}" name="Column11" headerRowDxfId="224" dataDxfId="223" totalsRowDxfId="222"/>
    <tableColumn id="14" xr3:uid="{00000000-0010-0000-0400-00000E000000}" name="Column14" headerRowDxfId="22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245678910111213141516171819202122232425262728293032333435363738394041424344454647484950515253545556575859606162636465666768697071727374757677787980818283465739811102412365789131416234657101192312" displayName="Table2245678910111213141516171819202122232425262728293032333435363738394041424344454647484950515253545556575859606162636465666768697071727374757677787980818283465739811102412365789131416234657101192312" ref="A3:M23" headerRowCount="0" totalsRowCount="1" tableBorderDxfId="220">
  <tableColumns count="13">
    <tableColumn id="1" xr3:uid="{00000000-0010-0000-0500-000001000000}" name="Column1" headerRowDxfId="219" totalsRowDxfId="218"/>
    <tableColumn id="2" xr3:uid="{00000000-0010-0000-0500-000002000000}" name="Column2" headerRowDxfId="217" dataDxfId="216" totalsRowDxfId="215"/>
    <tableColumn id="3" xr3:uid="{00000000-0010-0000-0500-000003000000}" name="Column3" headerRowDxfId="214" dataDxfId="213"/>
    <tableColumn id="4" xr3:uid="{00000000-0010-0000-0500-000004000000}" name="Column4" headerRowDxfId="212" dataDxfId="211" totalsRowDxfId="210"/>
    <tableColumn id="5" xr3:uid="{00000000-0010-0000-0500-000005000000}" name="Column5" headerRowDxfId="209" dataDxfId="208" totalsRowDxfId="207"/>
    <tableColumn id="6" xr3:uid="{00000000-0010-0000-0500-000006000000}" name="Column6" headerRowDxfId="206" dataDxfId="205" totalsRowDxfId="204"/>
    <tableColumn id="7" xr3:uid="{00000000-0010-0000-0500-000007000000}" name="Column7" headerRowDxfId="203" dataDxfId="202"/>
    <tableColumn id="8" xr3:uid="{00000000-0010-0000-0500-000008000000}" name="Column8" headerRowDxfId="201" dataDxfId="200" totalsRowDxfId="199"/>
    <tableColumn id="9" xr3:uid="{00000000-0010-0000-0500-000009000000}" name="Column9" headerRowDxfId="198" dataDxfId="197" totalsRowDxfId="196"/>
    <tableColumn id="13" xr3:uid="{00000000-0010-0000-0500-00000D000000}" name="Column13" headerRowDxfId="195" dataDxfId="194" totalsRowDxfId="193"/>
    <tableColumn id="10" xr3:uid="{00000000-0010-0000-0500-00000A000000}" name="Column10" totalsRowFunction="sum" headerRowDxfId="192" dataDxfId="191" totalsRowDxfId="190">
      <calculatedColumnFormula>L3-SUM(B3:J3)</calculatedColumnFormula>
    </tableColumn>
    <tableColumn id="11" xr3:uid="{00000000-0010-0000-0500-00000B000000}" name="Column11" headerRowDxfId="189" dataDxfId="188" totalsRowDxfId="187"/>
    <tableColumn id="14" xr3:uid="{00000000-0010-0000-0500-00000E000000}" name="Column14" headerRowDxfId="18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224567891011121314151617181920212223242526272829303233343536373839404142434445464748495051525354555657585960616263646566676869707172737475767778798081828346573981110241236578913141623465710119231213" displayName="Table224567891011121314151617181920212223242526272829303233343536373839404142434445464748495051525354555657585960616263646566676869707172737475767778798081828346573981110241236578913141623465710119231213" ref="A3:M22" headerRowCount="0" totalsRowCount="1" tableBorderDxfId="185">
  <tableColumns count="13">
    <tableColumn id="1" xr3:uid="{00000000-0010-0000-0600-000001000000}" name="Column1" headerRowDxfId="184" totalsRowDxfId="183"/>
    <tableColumn id="2" xr3:uid="{00000000-0010-0000-0600-000002000000}" name="Column2" headerRowDxfId="182" dataDxfId="181" totalsRowDxfId="180"/>
    <tableColumn id="3" xr3:uid="{00000000-0010-0000-0600-000003000000}" name="Column3" headerRowDxfId="179" dataDxfId="178"/>
    <tableColumn id="4" xr3:uid="{00000000-0010-0000-0600-000004000000}" name="Column4" headerRowDxfId="177" dataDxfId="176" totalsRowDxfId="175"/>
    <tableColumn id="5" xr3:uid="{00000000-0010-0000-0600-000005000000}" name="Column5" headerRowDxfId="174" dataDxfId="173" totalsRowDxfId="172"/>
    <tableColumn id="6" xr3:uid="{00000000-0010-0000-0600-000006000000}" name="Column6" headerRowDxfId="171" dataDxfId="170" totalsRowDxfId="169"/>
    <tableColumn id="7" xr3:uid="{00000000-0010-0000-0600-000007000000}" name="Column7" headerRowDxfId="168" dataDxfId="167"/>
    <tableColumn id="8" xr3:uid="{00000000-0010-0000-0600-000008000000}" name="Column8" headerRowDxfId="166" dataDxfId="165" totalsRowDxfId="164"/>
    <tableColumn id="9" xr3:uid="{00000000-0010-0000-0600-000009000000}" name="Column9" headerRowDxfId="163" dataDxfId="162" totalsRowDxfId="161"/>
    <tableColumn id="13" xr3:uid="{00000000-0010-0000-0600-00000D000000}" name="Column13" headerRowDxfId="160" dataDxfId="159" totalsRowDxfId="158"/>
    <tableColumn id="10" xr3:uid="{00000000-0010-0000-0600-00000A000000}" name="Column10" totalsRowFunction="sum" headerRowDxfId="157" dataDxfId="156" totalsRowDxfId="155">
      <calculatedColumnFormula>L3-SUM(B3:J3)</calculatedColumnFormula>
    </tableColumn>
    <tableColumn id="11" xr3:uid="{00000000-0010-0000-0600-00000B000000}" name="Column11" headerRowDxfId="154" dataDxfId="153" totalsRowDxfId="152"/>
    <tableColumn id="14" xr3:uid="{00000000-0010-0000-0600-00000E000000}" name="Column14" headerRowDxfId="15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245678910111213141516171819202122232425262728293032333435363738394041424344454647484950515253545556575859606162636465666768697071727374757677787980818283465739811102412365789131416234657101192312134" displayName="Table2245678910111213141516171819202122232425262728293032333435363738394041424344454647484950515253545556575859606162636465666768697071727374757677787980818283465739811102412365789131416234657101192312134" ref="A3:M22" headerRowCount="0" totalsRowCount="1" tableBorderDxfId="150">
  <tableColumns count="13">
    <tableColumn id="1" xr3:uid="{00000000-0010-0000-0700-000001000000}" name="Column1" headerRowDxfId="149" totalsRowDxfId="148"/>
    <tableColumn id="2" xr3:uid="{00000000-0010-0000-0700-000002000000}" name="Column2" headerRowDxfId="147" dataDxfId="146" totalsRowDxfId="145"/>
    <tableColumn id="3" xr3:uid="{00000000-0010-0000-0700-000003000000}" name="Column3" headerRowDxfId="144" dataDxfId="143"/>
    <tableColumn id="4" xr3:uid="{00000000-0010-0000-0700-000004000000}" name="Column4" headerRowDxfId="142" dataDxfId="141" totalsRowDxfId="140"/>
    <tableColumn id="5" xr3:uid="{00000000-0010-0000-0700-000005000000}" name="Column5" headerRowDxfId="139" dataDxfId="138" totalsRowDxfId="137"/>
    <tableColumn id="6" xr3:uid="{00000000-0010-0000-0700-000006000000}" name="Column6" headerRowDxfId="136" dataDxfId="135" totalsRowDxfId="134"/>
    <tableColumn id="7" xr3:uid="{00000000-0010-0000-0700-000007000000}" name="Column7" headerRowDxfId="133" dataDxfId="132"/>
    <tableColumn id="8" xr3:uid="{00000000-0010-0000-0700-000008000000}" name="Column8" headerRowDxfId="131" dataDxfId="130" totalsRowDxfId="129"/>
    <tableColumn id="9" xr3:uid="{00000000-0010-0000-0700-000009000000}" name="Column9" headerRowDxfId="128" dataDxfId="127" totalsRowDxfId="126"/>
    <tableColumn id="13" xr3:uid="{00000000-0010-0000-0700-00000D000000}" name="Column13" headerRowDxfId="125" dataDxfId="124" totalsRowDxfId="123"/>
    <tableColumn id="10" xr3:uid="{00000000-0010-0000-0700-00000A000000}" name="Column10" totalsRowFunction="sum" headerRowDxfId="122" dataDxfId="121" totalsRowDxfId="120">
      <calculatedColumnFormula>L3-SUM(B3:J3)</calculatedColumnFormula>
    </tableColumn>
    <tableColumn id="11" xr3:uid="{00000000-0010-0000-0700-00000B000000}" name="Column11" headerRowDxfId="119" dataDxfId="118" totalsRowDxfId="117"/>
    <tableColumn id="14" xr3:uid="{00000000-0010-0000-0700-00000E000000}" name="Column14" headerRowDxfId="11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22456789101112131415161718192021222324252627282930323334353637383940414243444546474849505152535455565758596061626364656667686970717273747576777879808182834657398111024123657891314162346571011923121345" displayName="Table22456789101112131415161718192021222324252627282930323334353637383940414243444546474849505152535455565758596061626364656667686970717273747576777879808182834657398111024123657891314162346571011923121345" ref="A3:M22" headerRowCount="0" totalsRowCount="1" tableBorderDxfId="115">
  <tableColumns count="13">
    <tableColumn id="1" xr3:uid="{00000000-0010-0000-0800-000001000000}" name="Column1" headerRowDxfId="114" totalsRowDxfId="113"/>
    <tableColumn id="2" xr3:uid="{00000000-0010-0000-0800-000002000000}" name="Column2" headerRowDxfId="112" dataDxfId="111" totalsRowDxfId="110"/>
    <tableColumn id="3" xr3:uid="{00000000-0010-0000-0800-000003000000}" name="Column3" headerRowDxfId="109" dataDxfId="108"/>
    <tableColumn id="4" xr3:uid="{00000000-0010-0000-0800-000004000000}" name="Column4" headerRowDxfId="107" dataDxfId="106" totalsRowDxfId="105"/>
    <tableColumn id="5" xr3:uid="{00000000-0010-0000-0800-000005000000}" name="Column5" headerRowDxfId="104" dataDxfId="103" totalsRowDxfId="102"/>
    <tableColumn id="6" xr3:uid="{00000000-0010-0000-0800-000006000000}" name="Column6" headerRowDxfId="101" dataDxfId="100" totalsRowDxfId="99"/>
    <tableColumn id="7" xr3:uid="{00000000-0010-0000-0800-000007000000}" name="Column7" headerRowDxfId="98" dataDxfId="97"/>
    <tableColumn id="8" xr3:uid="{00000000-0010-0000-0800-000008000000}" name="Column8" headerRowDxfId="96" dataDxfId="95" totalsRowDxfId="94"/>
    <tableColumn id="9" xr3:uid="{00000000-0010-0000-0800-000009000000}" name="Column9" headerRowDxfId="93" dataDxfId="92" totalsRowDxfId="91"/>
    <tableColumn id="13" xr3:uid="{00000000-0010-0000-0800-00000D000000}" name="Column13" headerRowDxfId="90" dataDxfId="89" totalsRowDxfId="88"/>
    <tableColumn id="10" xr3:uid="{00000000-0010-0000-0800-00000A000000}" name="Column10" totalsRowFunction="sum" headerRowDxfId="87" dataDxfId="86" totalsRowDxfId="85">
      <calculatedColumnFormula>L3-SUM(B3:J3)</calculatedColumnFormula>
    </tableColumn>
    <tableColumn id="11" xr3:uid="{00000000-0010-0000-0800-00000B000000}" name="Column11" headerRowDxfId="84" dataDxfId="83" totalsRowDxfId="82"/>
    <tableColumn id="14" xr3:uid="{00000000-0010-0000-0800-00000E000000}" name="Column14" headerRowDxfId="8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zoomScale="115" zoomScaleNormal="115" workbookViewId="0">
      <selection activeCell="O27" sqref="O27"/>
    </sheetView>
  </sheetViews>
  <sheetFormatPr defaultRowHeight="15" x14ac:dyDescent="0.25"/>
  <cols>
    <col min="1" max="1" width="12.140625" customWidth="1"/>
    <col min="2" max="2" width="10.5703125" customWidth="1"/>
    <col min="3" max="7" width="11.42578125" customWidth="1"/>
    <col min="8" max="8" width="12.7109375" hidden="1" customWidth="1"/>
    <col min="9" max="9" width="11.42578125" hidden="1" customWidth="1"/>
    <col min="10" max="10" width="0.140625" customWidth="1"/>
    <col min="11" max="11" width="4.28515625" hidden="1" customWidth="1"/>
    <col min="12" max="12" width="13.85546875" customWidth="1"/>
  </cols>
  <sheetData>
    <row r="1" spans="1:13" ht="15" customHeight="1" thickBot="1" x14ac:dyDescent="0.3">
      <c r="A1" s="1" t="s">
        <v>0</v>
      </c>
      <c r="B1" s="35" t="s">
        <v>1</v>
      </c>
      <c r="C1" s="15" t="s">
        <v>2</v>
      </c>
      <c r="D1" s="2" t="s">
        <v>3</v>
      </c>
      <c r="E1" s="2" t="s">
        <v>4</v>
      </c>
      <c r="F1" s="2" t="s">
        <v>5</v>
      </c>
      <c r="G1" s="2">
        <v>45294</v>
      </c>
      <c r="H1" s="2"/>
      <c r="I1" s="2"/>
      <c r="J1" s="2"/>
      <c r="K1" s="2"/>
      <c r="L1" s="33" t="s">
        <v>6</v>
      </c>
      <c r="M1" s="35" t="s">
        <v>7</v>
      </c>
    </row>
    <row r="2" spans="1:13" ht="15.75" customHeight="1" thickBot="1" x14ac:dyDescent="0.3">
      <c r="A2" s="3" t="s">
        <v>8</v>
      </c>
      <c r="B2" s="36"/>
      <c r="C2" s="2" t="s">
        <v>9</v>
      </c>
      <c r="D2" s="4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2"/>
      <c r="L2" s="34"/>
      <c r="M2" s="36"/>
    </row>
    <row r="3" spans="1:13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7"/>
      <c r="L3" s="10">
        <f t="shared" ref="L3:L22" si="0">M3-SUM(B3:K3)</f>
        <v>0</v>
      </c>
      <c r="M3" s="9"/>
    </row>
    <row r="4" spans="1:13" x14ac:dyDescent="0.25">
      <c r="A4" s="5" t="s">
        <v>15</v>
      </c>
      <c r="B4" s="6">
        <v>90</v>
      </c>
      <c r="C4" s="7"/>
      <c r="D4" s="7">
        <v>30</v>
      </c>
      <c r="E4" s="7">
        <v>25</v>
      </c>
      <c r="F4" s="7"/>
      <c r="G4" s="7"/>
      <c r="H4" s="8"/>
      <c r="I4" s="7"/>
      <c r="J4" s="8"/>
      <c r="K4" s="7"/>
      <c r="L4" s="10">
        <f t="shared" si="0"/>
        <v>-145</v>
      </c>
      <c r="M4" s="9">
        <v>0</v>
      </c>
    </row>
    <row r="5" spans="1:13" x14ac:dyDescent="0.25">
      <c r="A5" s="5" t="s">
        <v>16</v>
      </c>
      <c r="B5" s="6"/>
      <c r="C5" s="7"/>
      <c r="D5" s="7"/>
      <c r="E5" s="7">
        <v>60</v>
      </c>
      <c r="F5" s="7">
        <v>70</v>
      </c>
      <c r="G5" s="7">
        <v>60</v>
      </c>
      <c r="H5" s="8"/>
      <c r="I5" s="7"/>
      <c r="J5" s="8"/>
      <c r="K5" s="7"/>
      <c r="L5" s="10">
        <f t="shared" si="0"/>
        <v>180</v>
      </c>
      <c r="M5" s="9">
        <v>370</v>
      </c>
    </row>
    <row r="6" spans="1:13" hidden="1" x14ac:dyDescent="0.25">
      <c r="A6" s="5" t="s">
        <v>17</v>
      </c>
      <c r="B6" s="6"/>
      <c r="C6" s="7"/>
      <c r="D6" s="7"/>
      <c r="E6" s="7"/>
      <c r="F6" s="7"/>
      <c r="G6" s="7"/>
      <c r="H6" s="8"/>
      <c r="I6" s="7"/>
      <c r="J6" s="8"/>
      <c r="K6" s="7"/>
      <c r="L6" s="10">
        <f t="shared" si="0"/>
        <v>0</v>
      </c>
      <c r="M6" s="9"/>
    </row>
    <row r="7" spans="1:13" hidden="1" x14ac:dyDescent="0.25">
      <c r="A7" s="5" t="s">
        <v>18</v>
      </c>
      <c r="B7" s="6"/>
      <c r="C7" s="7"/>
      <c r="D7" s="7"/>
      <c r="E7" s="7"/>
      <c r="F7" s="7"/>
      <c r="G7" s="7"/>
      <c r="H7" s="8"/>
      <c r="I7" s="7"/>
      <c r="J7" s="8"/>
      <c r="K7" s="7"/>
      <c r="L7" s="10">
        <f t="shared" si="0"/>
        <v>0</v>
      </c>
      <c r="M7" s="9"/>
    </row>
    <row r="8" spans="1:13" x14ac:dyDescent="0.25">
      <c r="A8" s="11" t="s">
        <v>18</v>
      </c>
      <c r="B8" s="16">
        <v>175</v>
      </c>
      <c r="C8" s="7"/>
      <c r="D8" s="7">
        <v>30</v>
      </c>
      <c r="E8" s="7"/>
      <c r="F8" s="7"/>
      <c r="G8" s="7"/>
      <c r="H8" s="8"/>
      <c r="I8" s="9"/>
      <c r="J8" s="8"/>
      <c r="K8" s="7"/>
      <c r="L8" s="13">
        <f t="shared" si="0"/>
        <v>0</v>
      </c>
      <c r="M8" s="9">
        <v>205</v>
      </c>
    </row>
    <row r="9" spans="1:13" x14ac:dyDescent="0.25">
      <c r="A9" s="5" t="s">
        <v>19</v>
      </c>
      <c r="B9" s="6"/>
      <c r="C9" s="7">
        <v>30</v>
      </c>
      <c r="D9" s="7">
        <v>30</v>
      </c>
      <c r="E9" s="7"/>
      <c r="F9" s="7"/>
      <c r="G9" s="7">
        <v>30</v>
      </c>
      <c r="H9" s="8"/>
      <c r="I9" s="7"/>
      <c r="J9" s="8"/>
      <c r="K9" s="7"/>
      <c r="L9" s="10">
        <f t="shared" si="0"/>
        <v>122</v>
      </c>
      <c r="M9" s="9">
        <v>212</v>
      </c>
    </row>
    <row r="10" spans="1:13" x14ac:dyDescent="0.25">
      <c r="A10" s="11" t="s">
        <v>20</v>
      </c>
      <c r="B10" s="6"/>
      <c r="C10" s="12">
        <v>30</v>
      </c>
      <c r="D10" s="12">
        <v>30</v>
      </c>
      <c r="E10" s="12"/>
      <c r="F10" s="12">
        <v>30</v>
      </c>
      <c r="G10" s="12">
        <v>30</v>
      </c>
      <c r="H10" s="6"/>
      <c r="I10" s="12"/>
      <c r="J10" s="6"/>
      <c r="K10" s="12"/>
      <c r="L10" s="13">
        <f t="shared" si="0"/>
        <v>0</v>
      </c>
      <c r="M10" s="9">
        <v>120</v>
      </c>
    </row>
    <row r="11" spans="1:13" x14ac:dyDescent="0.25">
      <c r="A11" s="5" t="s">
        <v>21</v>
      </c>
      <c r="B11" s="6"/>
      <c r="C11" s="7"/>
      <c r="D11" s="7">
        <v>30</v>
      </c>
      <c r="E11" s="7">
        <v>30</v>
      </c>
      <c r="F11" s="7">
        <v>30</v>
      </c>
      <c r="G11" s="7">
        <v>30</v>
      </c>
      <c r="H11" s="8"/>
      <c r="I11" s="7"/>
      <c r="J11" s="8"/>
      <c r="K11" s="7"/>
      <c r="L11" s="10">
        <f t="shared" si="0"/>
        <v>15</v>
      </c>
      <c r="M11" s="9">
        <v>135</v>
      </c>
    </row>
    <row r="12" spans="1:13" hidden="1" x14ac:dyDescent="0.25">
      <c r="A12" s="5" t="s">
        <v>22</v>
      </c>
      <c r="B12" s="6"/>
      <c r="C12" s="7"/>
      <c r="D12" s="7"/>
      <c r="E12" s="7"/>
      <c r="F12" s="7"/>
      <c r="G12" s="7"/>
      <c r="H12" s="8"/>
      <c r="I12" s="7"/>
      <c r="J12" s="8"/>
      <c r="K12" s="7"/>
      <c r="L12" s="10">
        <f t="shared" si="0"/>
        <v>0</v>
      </c>
      <c r="M12" s="9"/>
    </row>
    <row r="13" spans="1:13" x14ac:dyDescent="0.25">
      <c r="A13" s="5" t="s">
        <v>23</v>
      </c>
      <c r="B13" s="6"/>
      <c r="C13" s="7">
        <v>30</v>
      </c>
      <c r="D13" s="7">
        <v>30</v>
      </c>
      <c r="E13" s="7">
        <v>30</v>
      </c>
      <c r="F13" s="7">
        <v>30</v>
      </c>
      <c r="G13" s="7">
        <v>30</v>
      </c>
      <c r="H13" s="8"/>
      <c r="I13" s="7"/>
      <c r="J13" s="8"/>
      <c r="K13" s="7"/>
      <c r="L13" s="10">
        <f t="shared" si="0"/>
        <v>140</v>
      </c>
      <c r="M13" s="9">
        <v>290</v>
      </c>
    </row>
    <row r="14" spans="1:13" x14ac:dyDescent="0.25">
      <c r="A14" s="11" t="s">
        <v>24</v>
      </c>
      <c r="B14" s="16">
        <v>120</v>
      </c>
      <c r="C14" s="7"/>
      <c r="D14" s="7">
        <v>30</v>
      </c>
      <c r="E14" s="7">
        <v>30</v>
      </c>
      <c r="F14" s="7">
        <v>30</v>
      </c>
      <c r="G14" s="7"/>
      <c r="H14" s="8"/>
      <c r="I14" s="9"/>
      <c r="J14" s="8"/>
      <c r="K14" s="7"/>
      <c r="L14" s="13">
        <f t="shared" si="0"/>
        <v>0</v>
      </c>
      <c r="M14" s="9">
        <v>210</v>
      </c>
    </row>
    <row r="15" spans="1:13" x14ac:dyDescent="0.25">
      <c r="A15" s="11" t="s">
        <v>25</v>
      </c>
      <c r="B15" s="16"/>
      <c r="C15" s="7"/>
      <c r="D15" s="7">
        <v>30</v>
      </c>
      <c r="E15" s="7"/>
      <c r="F15" s="7"/>
      <c r="G15" s="7"/>
      <c r="H15" s="8"/>
      <c r="I15" s="9"/>
      <c r="J15" s="8"/>
      <c r="K15" s="7"/>
      <c r="L15" s="13">
        <f t="shared" si="0"/>
        <v>0</v>
      </c>
      <c r="M15" s="9">
        <v>30</v>
      </c>
    </row>
    <row r="16" spans="1:13" x14ac:dyDescent="0.25">
      <c r="A16" s="11" t="s">
        <v>26</v>
      </c>
      <c r="B16" s="16"/>
      <c r="C16" s="7"/>
      <c r="D16" s="7"/>
      <c r="E16" s="7"/>
      <c r="F16" s="7">
        <v>30</v>
      </c>
      <c r="G16" s="7"/>
      <c r="H16" s="8"/>
      <c r="I16" s="9"/>
      <c r="J16" s="8"/>
      <c r="K16" s="7"/>
      <c r="L16" s="13">
        <f t="shared" si="0"/>
        <v>0</v>
      </c>
      <c r="M16" s="9">
        <v>30</v>
      </c>
    </row>
    <row r="17" spans="1:13" x14ac:dyDescent="0.25">
      <c r="A17" s="11" t="s">
        <v>27</v>
      </c>
      <c r="B17" s="16"/>
      <c r="C17" s="7"/>
      <c r="D17" s="7"/>
      <c r="E17" s="7"/>
      <c r="F17" s="7">
        <v>30</v>
      </c>
      <c r="G17" s="7"/>
      <c r="H17" s="8"/>
      <c r="I17" s="9"/>
      <c r="J17" s="8"/>
      <c r="K17" s="7"/>
      <c r="L17" s="13">
        <f t="shared" si="0"/>
        <v>0</v>
      </c>
      <c r="M17" s="9">
        <v>30</v>
      </c>
    </row>
    <row r="18" spans="1:13" x14ac:dyDescent="0.25">
      <c r="A18" s="11" t="s">
        <v>28</v>
      </c>
      <c r="B18" s="16"/>
      <c r="C18" s="7">
        <v>30</v>
      </c>
      <c r="D18" s="7">
        <v>30</v>
      </c>
      <c r="E18" s="7">
        <v>30</v>
      </c>
      <c r="F18" s="7">
        <v>30</v>
      </c>
      <c r="G18" s="7">
        <v>30</v>
      </c>
      <c r="H18" s="8"/>
      <c r="I18" s="9"/>
      <c r="J18" s="8"/>
      <c r="K18" s="7"/>
      <c r="L18" s="13">
        <f t="shared" si="0"/>
        <v>0</v>
      </c>
      <c r="M18" s="9">
        <v>150</v>
      </c>
    </row>
    <row r="19" spans="1:13" x14ac:dyDescent="0.25">
      <c r="A19" s="11" t="s">
        <v>29</v>
      </c>
      <c r="B19" s="16"/>
      <c r="C19" s="7">
        <v>30</v>
      </c>
      <c r="D19" s="7">
        <v>30</v>
      </c>
      <c r="E19" s="7">
        <v>30</v>
      </c>
      <c r="F19" s="7">
        <v>30</v>
      </c>
      <c r="G19" s="7">
        <v>30</v>
      </c>
      <c r="H19" s="8"/>
      <c r="I19" s="9"/>
      <c r="J19" s="8"/>
      <c r="K19" s="7"/>
      <c r="L19" s="13">
        <f t="shared" si="0"/>
        <v>0</v>
      </c>
      <c r="M19" s="9">
        <v>150</v>
      </c>
    </row>
    <row r="20" spans="1:13" x14ac:dyDescent="0.25">
      <c r="A20" s="11" t="s">
        <v>30</v>
      </c>
      <c r="B20" s="16"/>
      <c r="C20" s="7">
        <v>30</v>
      </c>
      <c r="D20" s="7">
        <v>30</v>
      </c>
      <c r="E20" s="7">
        <v>30</v>
      </c>
      <c r="F20" s="7">
        <v>30</v>
      </c>
      <c r="G20" s="7">
        <v>30</v>
      </c>
      <c r="H20" s="8"/>
      <c r="I20" s="9"/>
      <c r="J20" s="8"/>
      <c r="K20" s="7"/>
      <c r="L20" s="13">
        <f t="shared" si="0"/>
        <v>0</v>
      </c>
      <c r="M20" s="9">
        <v>150</v>
      </c>
    </row>
    <row r="21" spans="1:13" x14ac:dyDescent="0.25">
      <c r="A21" s="11" t="s">
        <v>31</v>
      </c>
      <c r="B21" s="16"/>
      <c r="C21" s="7"/>
      <c r="D21" s="7"/>
      <c r="E21" s="7">
        <v>90</v>
      </c>
      <c r="F21" s="7"/>
      <c r="G21" s="7"/>
      <c r="H21" s="8"/>
      <c r="I21" s="9"/>
      <c r="J21" s="8"/>
      <c r="K21" s="7"/>
      <c r="L21" s="13">
        <f t="shared" si="0"/>
        <v>0</v>
      </c>
      <c r="M21" s="9">
        <v>90</v>
      </c>
    </row>
    <row r="22" spans="1:13" x14ac:dyDescent="0.25">
      <c r="A22" s="14" t="s">
        <v>32</v>
      </c>
      <c r="B22" s="8">
        <v>5</v>
      </c>
      <c r="C22" s="7">
        <v>30</v>
      </c>
      <c r="D22" s="7">
        <v>30</v>
      </c>
      <c r="E22" s="7">
        <v>30</v>
      </c>
      <c r="F22" s="7">
        <v>30</v>
      </c>
      <c r="G22" s="7">
        <v>30</v>
      </c>
      <c r="H22" s="8"/>
      <c r="I22" s="7"/>
      <c r="J22" s="8"/>
      <c r="K22" s="7"/>
      <c r="L22" s="10">
        <f t="shared" si="0"/>
        <v>0</v>
      </c>
      <c r="M22" s="9">
        <v>155</v>
      </c>
    </row>
    <row r="23" spans="1:13" x14ac:dyDescent="0.25">
      <c r="A23" s="17"/>
      <c r="B23" s="18"/>
      <c r="D23" s="7"/>
      <c r="E23" s="19"/>
      <c r="F23" s="17"/>
      <c r="H23" s="20"/>
      <c r="I23" s="21"/>
      <c r="J23" s="8"/>
      <c r="K23" s="7"/>
      <c r="L23" s="22">
        <f>SUBTOTAL(109,Table224567891011121314151617181920212223242526272829303233343536373839404142434445464748495051525354555657585960616263646566676869707172737475767778798081828346573981110241236578[Column10])</f>
        <v>312</v>
      </c>
      <c r="M23" s="21"/>
    </row>
    <row r="24" spans="1:13" x14ac:dyDescent="0.25">
      <c r="C24">
        <f>COUNT(Table224567891011121314151617181920212223242526272829303233343536373839404142434445464748495051525354555657585960616263646566676869707172737475767778798081828346573981110241236578[[#All],[Column3]])</f>
        <v>7</v>
      </c>
      <c r="D24">
        <f>COUNT(Table224567891011121314151617181920212223242526272829303233343536373839404142434445464748495051525354555657585960616263646566676869707172737475767778798081828346573981110241236578[[#All],[Column4]])</f>
        <v>12</v>
      </c>
      <c r="E24">
        <f>COUNT(Table224567891011121314151617181920212223242526272829303233343536373839404142434445464748495051525354555657585960616263646566676869707172737475767778798081828346573981110241236578[[#All],[Column5]])</f>
        <v>10</v>
      </c>
      <c r="F24">
        <f>COUNT(Table224567891011121314151617181920212223242526272829303233343536373839404142434445464748495051525354555657585960616263646566676869707172737475767778798081828346573981110241236578[[#All],[Column6]])</f>
        <v>11</v>
      </c>
      <c r="G24">
        <f>COUNT(Table224567891011121314151617181920212223242526272829303233343536373839404142434445464748495051525354555657585960616263646566676869707172737475767778798081828346573981110241236578[[#All],[Column7]])</f>
        <v>9</v>
      </c>
    </row>
  </sheetData>
  <mergeCells count="3">
    <mergeCell ref="L1:L2"/>
    <mergeCell ref="B1:B2"/>
    <mergeCell ref="M1:M2"/>
  </mergeCells>
  <conditionalFormatting sqref="L3:L22">
    <cfRule type="cellIs" dxfId="1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3"/>
  <sheetViews>
    <sheetView zoomScale="115" zoomScaleNormal="115" workbookViewId="0"/>
  </sheetViews>
  <sheetFormatPr defaultRowHeight="15" x14ac:dyDescent="0.25"/>
  <cols>
    <col min="1" max="1" width="12.140625" customWidth="1"/>
    <col min="2" max="2" width="10.5703125" customWidth="1"/>
    <col min="3" max="3" width="13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  <col min="16" max="16" width="10.7109375" bestFit="1" customWidth="1"/>
  </cols>
  <sheetData>
    <row r="1" spans="1:16" ht="15" customHeight="1" thickBot="1" x14ac:dyDescent="0.3">
      <c r="A1" s="1" t="s">
        <v>0</v>
      </c>
      <c r="B1" s="35" t="s">
        <v>1</v>
      </c>
      <c r="C1" s="26">
        <v>45488</v>
      </c>
      <c r="D1" s="23">
        <f>C1 + 1</f>
        <v>45489</v>
      </c>
      <c r="E1" s="2">
        <f>C1+2</f>
        <v>45490</v>
      </c>
      <c r="F1" s="2">
        <f>C1+3</f>
        <v>45491</v>
      </c>
      <c r="G1" s="2">
        <f>C1+4</f>
        <v>45492</v>
      </c>
      <c r="H1" s="2"/>
      <c r="I1" s="2"/>
      <c r="J1" s="2"/>
      <c r="K1" s="33" t="s">
        <v>6</v>
      </c>
      <c r="L1" s="35" t="s">
        <v>7</v>
      </c>
      <c r="N1" s="24"/>
      <c r="O1" s="24"/>
    </row>
    <row r="2" spans="1:16" ht="15.75" customHeight="1" thickBot="1" x14ac:dyDescent="0.3">
      <c r="A2" s="3" t="s">
        <v>8</v>
      </c>
      <c r="B2" s="36"/>
      <c r="C2" s="2" t="s">
        <v>9</v>
      </c>
      <c r="D2" s="23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34"/>
      <c r="L2" s="36"/>
      <c r="P2" s="25"/>
    </row>
    <row r="3" spans="1:16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21" si="0">L3-SUM(B3:J3)</f>
        <v>0</v>
      </c>
      <c r="L3" s="9"/>
    </row>
    <row r="4" spans="1:16" hidden="1" x14ac:dyDescent="0.25">
      <c r="A4" s="5" t="s">
        <v>17</v>
      </c>
      <c r="B4" s="6"/>
      <c r="C4" s="7"/>
      <c r="D4" s="7"/>
      <c r="E4" s="7"/>
      <c r="F4" s="7"/>
      <c r="G4" s="7"/>
      <c r="H4" s="8"/>
      <c r="I4" s="7"/>
      <c r="J4" s="8"/>
      <c r="K4" s="10">
        <f t="shared" si="0"/>
        <v>0</v>
      </c>
      <c r="L4" s="9"/>
    </row>
    <row r="5" spans="1:16" hidden="1" x14ac:dyDescent="0.25">
      <c r="A5" s="5" t="s">
        <v>18</v>
      </c>
      <c r="B5" s="6"/>
      <c r="C5" s="7"/>
      <c r="D5" s="7"/>
      <c r="E5" s="7"/>
      <c r="F5" s="7"/>
      <c r="G5" s="7"/>
      <c r="H5" s="8"/>
      <c r="I5" s="7"/>
      <c r="J5" s="8"/>
      <c r="K5" s="10">
        <f t="shared" si="0"/>
        <v>0</v>
      </c>
      <c r="L5" s="9"/>
    </row>
    <row r="6" spans="1:16" x14ac:dyDescent="0.25">
      <c r="A6" s="5" t="s">
        <v>19</v>
      </c>
      <c r="B6" s="6"/>
      <c r="C6" s="7"/>
      <c r="D6" s="7"/>
      <c r="E6" s="7"/>
      <c r="F6" s="7"/>
      <c r="G6" s="7"/>
      <c r="H6" s="8"/>
      <c r="I6" s="7"/>
      <c r="J6" s="8"/>
      <c r="K6" s="10">
        <f t="shared" si="0"/>
        <v>195</v>
      </c>
      <c r="L6" s="9">
        <v>195</v>
      </c>
      <c r="P6" s="27"/>
    </row>
    <row r="7" spans="1:16" x14ac:dyDescent="0.25">
      <c r="A7" s="5" t="s">
        <v>21</v>
      </c>
      <c r="B7" s="6"/>
      <c r="C7" s="7"/>
      <c r="D7" s="7">
        <v>30</v>
      </c>
      <c r="E7" s="7">
        <v>30</v>
      </c>
      <c r="F7" s="12"/>
      <c r="G7" s="7">
        <v>30</v>
      </c>
      <c r="H7" s="8"/>
      <c r="I7" s="7"/>
      <c r="J7" s="8"/>
      <c r="K7" s="10">
        <f t="shared" si="0"/>
        <v>-40</v>
      </c>
      <c r="L7" s="9">
        <v>50</v>
      </c>
    </row>
    <row r="8" spans="1:16" x14ac:dyDescent="0.25">
      <c r="A8" s="5" t="s">
        <v>23</v>
      </c>
      <c r="B8" s="6"/>
      <c r="C8" s="7"/>
      <c r="D8" s="7">
        <v>30</v>
      </c>
      <c r="E8" s="7">
        <v>30</v>
      </c>
      <c r="F8" s="12">
        <v>30</v>
      </c>
      <c r="G8" s="7">
        <v>30</v>
      </c>
      <c r="H8" s="8"/>
      <c r="I8" s="7"/>
      <c r="J8" s="8"/>
      <c r="K8" s="10">
        <f t="shared" si="0"/>
        <v>-80</v>
      </c>
      <c r="L8" s="9">
        <v>40</v>
      </c>
    </row>
    <row r="9" spans="1:16" hidden="1" x14ac:dyDescent="0.25">
      <c r="A9" s="5" t="s">
        <v>23</v>
      </c>
      <c r="B9" s="6"/>
      <c r="C9" s="7"/>
      <c r="D9" s="7"/>
      <c r="E9" s="7"/>
      <c r="F9" s="12"/>
      <c r="G9" s="7"/>
      <c r="H9" s="8"/>
      <c r="I9" s="7"/>
      <c r="J9" s="8"/>
      <c r="K9" s="10">
        <f t="shared" si="0"/>
        <v>0</v>
      </c>
      <c r="L9" s="9">
        <v>0</v>
      </c>
    </row>
    <row r="10" spans="1:16" x14ac:dyDescent="0.25">
      <c r="A10" s="11" t="s">
        <v>24</v>
      </c>
      <c r="B10" s="16">
        <v>100</v>
      </c>
      <c r="C10" s="7"/>
      <c r="D10" s="7">
        <v>30</v>
      </c>
      <c r="E10" s="7">
        <v>30</v>
      </c>
      <c r="F10" s="12"/>
      <c r="G10" s="7">
        <v>30</v>
      </c>
      <c r="H10" s="8"/>
      <c r="I10" s="9"/>
      <c r="J10" s="8"/>
      <c r="K10" s="13">
        <f t="shared" si="0"/>
        <v>310</v>
      </c>
      <c r="L10" s="9">
        <v>500</v>
      </c>
    </row>
    <row r="11" spans="1:16" x14ac:dyDescent="0.25">
      <c r="A11" s="11" t="s">
        <v>38</v>
      </c>
      <c r="B11" s="16">
        <v>60</v>
      </c>
      <c r="C11" s="7"/>
      <c r="D11" s="7"/>
      <c r="E11" s="7"/>
      <c r="F11" s="12"/>
      <c r="G11" s="7"/>
      <c r="H11" s="8"/>
      <c r="I11" s="9"/>
      <c r="J11" s="8"/>
      <c r="K11" s="13">
        <f t="shared" si="0"/>
        <v>0</v>
      </c>
      <c r="L11" s="9">
        <v>60</v>
      </c>
    </row>
    <row r="12" spans="1:16" x14ac:dyDescent="0.25">
      <c r="A12" s="11" t="s">
        <v>39</v>
      </c>
      <c r="B12" s="16"/>
      <c r="C12" s="7"/>
      <c r="D12" s="7"/>
      <c r="E12" s="7"/>
      <c r="F12" s="12"/>
      <c r="G12" s="7"/>
      <c r="H12" s="8"/>
      <c r="I12" s="9"/>
      <c r="J12" s="8"/>
      <c r="K12" s="13">
        <f t="shared" si="0"/>
        <v>0</v>
      </c>
      <c r="L12" s="9">
        <v>0</v>
      </c>
    </row>
    <row r="13" spans="1:16" x14ac:dyDescent="0.25">
      <c r="A13" s="11" t="s">
        <v>26</v>
      </c>
      <c r="B13" s="16"/>
      <c r="C13" s="7"/>
      <c r="D13" s="7"/>
      <c r="E13" s="7"/>
      <c r="F13" s="12"/>
      <c r="G13" s="7"/>
      <c r="H13" s="8"/>
      <c r="I13" s="9"/>
      <c r="J13" s="8"/>
      <c r="K13" s="13">
        <f t="shared" si="0"/>
        <v>0</v>
      </c>
      <c r="L13" s="9">
        <v>0</v>
      </c>
    </row>
    <row r="14" spans="1:16" x14ac:dyDescent="0.25">
      <c r="A14" s="11" t="s">
        <v>40</v>
      </c>
      <c r="B14" s="16"/>
      <c r="C14" s="7"/>
      <c r="D14" s="7"/>
      <c r="E14" s="7">
        <v>30</v>
      </c>
      <c r="F14" s="12">
        <v>30</v>
      </c>
      <c r="G14" s="7">
        <v>30</v>
      </c>
      <c r="H14" s="8"/>
      <c r="I14" s="9"/>
      <c r="J14" s="8"/>
      <c r="K14" s="13">
        <f t="shared" si="0"/>
        <v>0</v>
      </c>
      <c r="L14" s="9">
        <v>90</v>
      </c>
    </row>
    <row r="15" spans="1:16" x14ac:dyDescent="0.25">
      <c r="A15" s="11" t="s">
        <v>42</v>
      </c>
      <c r="B15" s="16"/>
      <c r="C15" s="7"/>
      <c r="D15" s="7"/>
      <c r="E15" s="7"/>
      <c r="F15" s="12"/>
      <c r="G15" s="7"/>
      <c r="H15" s="8"/>
      <c r="I15" s="9"/>
      <c r="J15" s="8"/>
      <c r="K15" s="13">
        <f t="shared" si="0"/>
        <v>0</v>
      </c>
      <c r="L15" s="9">
        <v>0</v>
      </c>
    </row>
    <row r="16" spans="1:16" x14ac:dyDescent="0.25">
      <c r="A16" s="11" t="s">
        <v>57</v>
      </c>
      <c r="B16" s="16"/>
      <c r="C16" s="7"/>
      <c r="D16" s="7"/>
      <c r="E16" s="7"/>
      <c r="F16" s="12"/>
      <c r="G16" s="7"/>
      <c r="H16" s="8"/>
      <c r="I16" s="9"/>
      <c r="J16" s="8"/>
      <c r="K16" s="13">
        <f t="shared" si="0"/>
        <v>0</v>
      </c>
      <c r="L16" s="9">
        <v>0</v>
      </c>
    </row>
    <row r="17" spans="1:12" x14ac:dyDescent="0.25">
      <c r="A17" s="11" t="s">
        <v>27</v>
      </c>
      <c r="B17" s="16"/>
      <c r="C17" s="7"/>
      <c r="D17" s="7"/>
      <c r="E17" s="7">
        <v>30</v>
      </c>
      <c r="F17" s="12"/>
      <c r="G17" s="7"/>
      <c r="H17" s="8"/>
      <c r="I17" s="9"/>
      <c r="J17" s="8"/>
      <c r="K17" s="13">
        <f t="shared" si="0"/>
        <v>-30</v>
      </c>
      <c r="L17" s="9">
        <v>0</v>
      </c>
    </row>
    <row r="18" spans="1:12" x14ac:dyDescent="0.25">
      <c r="A18" s="11" t="s">
        <v>48</v>
      </c>
      <c r="B18" s="16"/>
      <c r="C18" s="7"/>
      <c r="D18" s="7"/>
      <c r="E18" s="7"/>
      <c r="F18" s="12"/>
      <c r="G18" s="7"/>
      <c r="H18" s="8"/>
      <c r="I18" s="9"/>
      <c r="J18" s="8"/>
      <c r="K18" s="13">
        <f t="shared" si="0"/>
        <v>0</v>
      </c>
      <c r="L18" s="9">
        <v>0</v>
      </c>
    </row>
    <row r="19" spans="1:12" x14ac:dyDescent="0.25">
      <c r="A19" s="11" t="s">
        <v>28</v>
      </c>
      <c r="B19" s="16"/>
      <c r="C19" s="7"/>
      <c r="D19" s="7">
        <v>30</v>
      </c>
      <c r="E19" s="7">
        <v>30</v>
      </c>
      <c r="F19" s="12">
        <v>30</v>
      </c>
      <c r="G19" s="7">
        <v>30</v>
      </c>
      <c r="H19" s="8"/>
      <c r="I19" s="9"/>
      <c r="J19" s="8"/>
      <c r="K19" s="13">
        <f t="shared" si="0"/>
        <v>-120</v>
      </c>
      <c r="L19" s="9">
        <v>0</v>
      </c>
    </row>
    <row r="20" spans="1:12" x14ac:dyDescent="0.25">
      <c r="A20" s="11" t="s">
        <v>30</v>
      </c>
      <c r="B20" s="16"/>
      <c r="C20" s="7"/>
      <c r="D20" s="7">
        <v>30</v>
      </c>
      <c r="E20" s="7">
        <v>30</v>
      </c>
      <c r="F20" s="7">
        <v>30</v>
      </c>
      <c r="G20" s="7">
        <v>30</v>
      </c>
      <c r="H20" s="8"/>
      <c r="I20" s="9"/>
      <c r="J20" s="8"/>
      <c r="K20" s="13">
        <f t="shared" si="0"/>
        <v>-120</v>
      </c>
      <c r="L20" s="9">
        <v>0</v>
      </c>
    </row>
    <row r="21" spans="1:12" x14ac:dyDescent="0.25">
      <c r="A21" s="14" t="s">
        <v>32</v>
      </c>
      <c r="B21" s="8"/>
      <c r="C21" s="7"/>
      <c r="D21" s="7">
        <v>30</v>
      </c>
      <c r="E21" s="7">
        <v>30</v>
      </c>
      <c r="F21" s="7">
        <v>30</v>
      </c>
      <c r="G21" s="7"/>
      <c r="H21" s="8"/>
      <c r="I21" s="7"/>
      <c r="J21" s="8"/>
      <c r="K21" s="10">
        <f t="shared" si="0"/>
        <v>0</v>
      </c>
      <c r="L21" s="9">
        <v>90</v>
      </c>
    </row>
    <row r="22" spans="1:12" x14ac:dyDescent="0.25">
      <c r="A22" s="17"/>
      <c r="B22" s="18"/>
      <c r="D22" s="7"/>
      <c r="E22" s="19"/>
      <c r="F22" s="17"/>
      <c r="H22" s="20"/>
      <c r="I22" s="21"/>
      <c r="J22" s="8"/>
      <c r="K22" s="22">
        <f>SUBTOTAL(109,Table224567891011121314151617181920212223242526272829303233343536373839404142434445464748495051525354555657585960616263646566676869707172737475767778798081828346573981110241236578913141623465710119231213456[Column10])</f>
        <v>115</v>
      </c>
      <c r="L22" s="21"/>
    </row>
    <row r="23" spans="1:12" x14ac:dyDescent="0.25">
      <c r="C23">
        <f>COUNT(Table224567891011121314151617181920212223242526272829303233343536373839404142434445464748495051525354555657585960616263646566676869707172737475767778798081828346573981110241236578913141623465710119231213456[[#All],[Column3]])</f>
        <v>0</v>
      </c>
      <c r="D23">
        <f>COUNT(Table224567891011121314151617181920212223242526272829303233343536373839404142434445464748495051525354555657585960616263646566676869707172737475767778798081828346573981110241236578913141623465710119231213456[[#All],[Column4]])</f>
        <v>6</v>
      </c>
      <c r="E23">
        <f>COUNT(Table224567891011121314151617181920212223242526272829303233343536373839404142434445464748495051525354555657585960616263646566676869707172737475767778798081828346573981110241236578913141623465710119231213456[[#All],[Column5]])</f>
        <v>8</v>
      </c>
      <c r="F23">
        <f>COUNT(Table224567891011121314151617181920212223242526272829303233343536373839404142434445464748495051525354555657585960616263646566676869707172737475767778798081828346573981110241236578913141623465710119231213456[[#All],[Column6]])</f>
        <v>5</v>
      </c>
      <c r="G23">
        <f>COUNT(Table224567891011121314151617181920212223242526272829303233343536373839404142434445464748495051525354555657585960616263646566676869707172737475767778798081828346573981110241236578913141623465710119231213456[[#All],[Column7]])</f>
        <v>6</v>
      </c>
    </row>
  </sheetData>
  <mergeCells count="3">
    <mergeCell ref="L1:L2"/>
    <mergeCell ref="B1:B2"/>
    <mergeCell ref="K1:K2"/>
  </mergeCells>
  <conditionalFormatting sqref="K3:K21">
    <cfRule type="cellIs" dxfId="1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9"/>
  <sheetViews>
    <sheetView tabSelected="1" zoomScale="115" zoomScaleNormal="115" workbookViewId="0">
      <selection activeCell="R12" sqref="R12"/>
    </sheetView>
  </sheetViews>
  <sheetFormatPr defaultRowHeight="15" x14ac:dyDescent="0.25"/>
  <cols>
    <col min="1" max="1" width="12.140625" customWidth="1"/>
    <col min="2" max="2" width="10.5703125" customWidth="1"/>
    <col min="3" max="3" width="13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  <col min="16" max="16" width="10.7109375" bestFit="1" customWidth="1"/>
  </cols>
  <sheetData>
    <row r="1" spans="1:16" ht="15" customHeight="1" thickBot="1" x14ac:dyDescent="0.3">
      <c r="A1" s="28" t="s">
        <v>0</v>
      </c>
      <c r="B1" s="29" t="s">
        <v>1</v>
      </c>
      <c r="C1" s="30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58</v>
      </c>
      <c r="I1" s="31" t="s">
        <v>59</v>
      </c>
      <c r="J1" s="31" t="s">
        <v>60</v>
      </c>
      <c r="K1" s="29" t="s">
        <v>6</v>
      </c>
      <c r="L1" s="29" t="s">
        <v>7</v>
      </c>
      <c r="N1" s="24"/>
      <c r="O1" s="24"/>
    </row>
    <row r="2" spans="1:16" ht="15.75" customHeight="1" thickBot="1" x14ac:dyDescent="0.3">
      <c r="A2" s="3" t="s">
        <v>8</v>
      </c>
      <c r="B2" s="32"/>
      <c r="C2" s="2">
        <v>45495</v>
      </c>
      <c r="D2" s="23">
        <f>C2+1</f>
        <v>45496</v>
      </c>
      <c r="E2" s="2">
        <f>C2+2</f>
        <v>45497</v>
      </c>
      <c r="F2" s="4">
        <f>C2+3</f>
        <v>45498</v>
      </c>
      <c r="G2" s="2">
        <f>C2+4</f>
        <v>45499</v>
      </c>
      <c r="H2" s="2"/>
      <c r="I2" s="2"/>
      <c r="J2" s="2"/>
      <c r="K2" s="32"/>
      <c r="L2" s="32"/>
      <c r="P2" s="25"/>
    </row>
    <row r="3" spans="1:16" x14ac:dyDescent="0.25">
      <c r="A3" s="5" t="s">
        <v>19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17" si="0">L3-SUM(B3:J3)</f>
        <v>195</v>
      </c>
      <c r="L3" s="9">
        <v>195</v>
      </c>
      <c r="P3" s="27"/>
    </row>
    <row r="4" spans="1:16" x14ac:dyDescent="0.25">
      <c r="A4" s="5" t="s">
        <v>21</v>
      </c>
      <c r="B4" s="6">
        <v>40</v>
      </c>
      <c r="C4" s="7"/>
      <c r="D4" s="7"/>
      <c r="E4" s="7"/>
      <c r="F4" s="12"/>
      <c r="G4" s="7"/>
      <c r="H4" s="8"/>
      <c r="I4" s="7"/>
      <c r="J4" s="8"/>
      <c r="K4" s="10">
        <f t="shared" si="0"/>
        <v>-40</v>
      </c>
      <c r="L4" s="9">
        <v>0</v>
      </c>
    </row>
    <row r="5" spans="1:16" x14ac:dyDescent="0.25">
      <c r="A5" s="5" t="s">
        <v>23</v>
      </c>
      <c r="B5" s="6">
        <v>80</v>
      </c>
      <c r="C5" s="7"/>
      <c r="D5" s="7"/>
      <c r="E5" s="7"/>
      <c r="F5" s="12"/>
      <c r="G5" s="7"/>
      <c r="H5" s="8"/>
      <c r="I5" s="7"/>
      <c r="J5" s="8"/>
      <c r="K5" s="10">
        <f t="shared" si="0"/>
        <v>-80</v>
      </c>
      <c r="L5" s="9">
        <v>0</v>
      </c>
    </row>
    <row r="6" spans="1:16" x14ac:dyDescent="0.25">
      <c r="A6" s="11" t="s">
        <v>24</v>
      </c>
      <c r="B6" s="16"/>
      <c r="C6" s="7"/>
      <c r="D6" s="7"/>
      <c r="E6" s="7"/>
      <c r="F6" s="12"/>
      <c r="G6" s="7"/>
      <c r="H6" s="8"/>
      <c r="I6" s="9"/>
      <c r="J6" s="8"/>
      <c r="K6" s="13">
        <f t="shared" si="0"/>
        <v>310</v>
      </c>
      <c r="L6" s="9">
        <v>310</v>
      </c>
    </row>
    <row r="7" spans="1:16" x14ac:dyDescent="0.25">
      <c r="A7" s="11" t="s">
        <v>38</v>
      </c>
      <c r="B7" s="16"/>
      <c r="C7" s="7"/>
      <c r="D7" s="7"/>
      <c r="E7" s="7"/>
      <c r="F7" s="12"/>
      <c r="G7" s="7"/>
      <c r="H7" s="8"/>
      <c r="I7" s="9"/>
      <c r="J7" s="8"/>
      <c r="K7" s="13">
        <f t="shared" si="0"/>
        <v>0</v>
      </c>
      <c r="L7" s="9">
        <v>0</v>
      </c>
    </row>
    <row r="8" spans="1:16" x14ac:dyDescent="0.25">
      <c r="A8" s="11" t="s">
        <v>39</v>
      </c>
      <c r="B8" s="16"/>
      <c r="C8" s="7"/>
      <c r="D8" s="7"/>
      <c r="E8" s="7"/>
      <c r="F8" s="12"/>
      <c r="G8" s="7"/>
      <c r="H8" s="8"/>
      <c r="I8" s="9"/>
      <c r="J8" s="8"/>
      <c r="K8" s="13">
        <f t="shared" si="0"/>
        <v>0</v>
      </c>
      <c r="L8" s="9">
        <v>0</v>
      </c>
    </row>
    <row r="9" spans="1:16" x14ac:dyDescent="0.25">
      <c r="A9" s="11" t="s">
        <v>26</v>
      </c>
      <c r="B9" s="16"/>
      <c r="C9" s="7"/>
      <c r="D9" s="7"/>
      <c r="E9" s="7"/>
      <c r="F9" s="12"/>
      <c r="G9" s="7"/>
      <c r="H9" s="8"/>
      <c r="I9" s="9"/>
      <c r="J9" s="8"/>
      <c r="K9" s="13">
        <f t="shared" si="0"/>
        <v>0</v>
      </c>
      <c r="L9" s="9">
        <v>0</v>
      </c>
    </row>
    <row r="10" spans="1:16" x14ac:dyDescent="0.25">
      <c r="A10" s="11" t="s">
        <v>40</v>
      </c>
      <c r="B10" s="16"/>
      <c r="C10" s="7"/>
      <c r="D10" s="7"/>
      <c r="E10" s="7"/>
      <c r="F10" s="12"/>
      <c r="G10" s="7"/>
      <c r="H10" s="8"/>
      <c r="I10" s="9"/>
      <c r="J10" s="8"/>
      <c r="K10" s="13">
        <f t="shared" si="0"/>
        <v>0</v>
      </c>
      <c r="L10" s="9">
        <v>0</v>
      </c>
    </row>
    <row r="11" spans="1:16" x14ac:dyDescent="0.25">
      <c r="A11" s="11" t="s">
        <v>42</v>
      </c>
      <c r="B11" s="16"/>
      <c r="C11" s="7"/>
      <c r="D11" s="7"/>
      <c r="E11" s="7"/>
      <c r="F11" s="12"/>
      <c r="G11" s="7"/>
      <c r="H11" s="8"/>
      <c r="I11" s="9"/>
      <c r="J11" s="8"/>
      <c r="K11" s="13">
        <f t="shared" si="0"/>
        <v>0</v>
      </c>
      <c r="L11" s="9">
        <v>0</v>
      </c>
    </row>
    <row r="12" spans="1:16" x14ac:dyDescent="0.25">
      <c r="A12" s="11" t="s">
        <v>57</v>
      </c>
      <c r="B12" s="16"/>
      <c r="C12" s="7"/>
      <c r="D12" s="7"/>
      <c r="E12" s="7"/>
      <c r="F12" s="12"/>
      <c r="G12" s="7"/>
      <c r="H12" s="8"/>
      <c r="I12" s="9"/>
      <c r="J12" s="8"/>
      <c r="K12" s="13">
        <f t="shared" si="0"/>
        <v>0</v>
      </c>
      <c r="L12" s="9">
        <v>0</v>
      </c>
    </row>
    <row r="13" spans="1:16" x14ac:dyDescent="0.25">
      <c r="A13" s="11" t="s">
        <v>27</v>
      </c>
      <c r="B13" s="16">
        <v>30</v>
      </c>
      <c r="C13" s="7"/>
      <c r="D13" s="7"/>
      <c r="E13" s="7"/>
      <c r="F13" s="12"/>
      <c r="G13" s="7"/>
      <c r="H13" s="8"/>
      <c r="I13" s="9"/>
      <c r="J13" s="8"/>
      <c r="K13" s="13">
        <f t="shared" si="0"/>
        <v>-30</v>
      </c>
      <c r="L13" s="9">
        <v>0</v>
      </c>
    </row>
    <row r="14" spans="1:16" x14ac:dyDescent="0.25">
      <c r="A14" s="11" t="s">
        <v>48</v>
      </c>
      <c r="B14" s="16"/>
      <c r="C14" s="7"/>
      <c r="D14" s="7"/>
      <c r="E14" s="7"/>
      <c r="F14" s="12"/>
      <c r="G14" s="7"/>
      <c r="H14" s="8"/>
      <c r="I14" s="9"/>
      <c r="J14" s="8"/>
      <c r="K14" s="13">
        <f t="shared" si="0"/>
        <v>0</v>
      </c>
      <c r="L14" s="9">
        <v>0</v>
      </c>
    </row>
    <row r="15" spans="1:16" x14ac:dyDescent="0.25">
      <c r="A15" s="11" t="s">
        <v>28</v>
      </c>
      <c r="B15" s="16">
        <v>120</v>
      </c>
      <c r="C15" s="7"/>
      <c r="D15" s="7"/>
      <c r="E15" s="7"/>
      <c r="F15" s="12"/>
      <c r="G15" s="7"/>
      <c r="H15" s="8"/>
      <c r="I15" s="9"/>
      <c r="J15" s="8"/>
      <c r="K15" s="13">
        <f t="shared" si="0"/>
        <v>-120</v>
      </c>
      <c r="L15" s="9">
        <v>0</v>
      </c>
    </row>
    <row r="16" spans="1:16" x14ac:dyDescent="0.25">
      <c r="A16" s="11" t="s">
        <v>30</v>
      </c>
      <c r="B16" s="16">
        <v>120</v>
      </c>
      <c r="C16" s="7"/>
      <c r="D16" s="7"/>
      <c r="E16" s="7"/>
      <c r="F16" s="7"/>
      <c r="G16" s="7"/>
      <c r="H16" s="8"/>
      <c r="I16" s="9"/>
      <c r="J16" s="8"/>
      <c r="K16" s="13">
        <f t="shared" si="0"/>
        <v>-120</v>
      </c>
      <c r="L16" s="9">
        <v>0</v>
      </c>
    </row>
    <row r="17" spans="1:12" x14ac:dyDescent="0.25">
      <c r="A17" s="14" t="s">
        <v>32</v>
      </c>
      <c r="B17" s="8"/>
      <c r="C17" s="7"/>
      <c r="D17" s="7"/>
      <c r="E17" s="7"/>
      <c r="F17" s="7"/>
      <c r="G17" s="7"/>
      <c r="H17" s="8"/>
      <c r="I17" s="7"/>
      <c r="J17" s="8"/>
      <c r="K17" s="10">
        <f t="shared" si="0"/>
        <v>0</v>
      </c>
      <c r="L17" s="9">
        <v>0</v>
      </c>
    </row>
    <row r="18" spans="1:12" x14ac:dyDescent="0.25">
      <c r="A18" s="17"/>
      <c r="B18" s="18"/>
      <c r="D18" s="7"/>
      <c r="E18" s="19"/>
      <c r="F18" s="17"/>
      <c r="H18" s="20"/>
      <c r="I18" s="21"/>
      <c r="J18" s="8"/>
      <c r="K18" s="22">
        <f>SUBTOTAL(109,Table2245678910111213141516171819202122232425262728293032333435363738394041424344454647484950515253545556575859606162636465666768697071727374757677787980818283465739811102412365789131416234657101192312134567[Column10])</f>
        <v>115</v>
      </c>
      <c r="L18" s="21"/>
    </row>
    <row r="19" spans="1:12" x14ac:dyDescent="0.25">
      <c r="C19">
        <f>COUNT(Table2245678910111213141516171819202122232425262728293032333435363738394041424344454647484950515253545556575859606162636465666768697071727374757677787980818283465739811102412365789131416234657101192312134567[[#All],[Column3]])</f>
        <v>0</v>
      </c>
      <c r="D19">
        <f>COUNT(Table2245678910111213141516171819202122232425262728293032333435363738394041424344454647484950515253545556575859606162636465666768697071727374757677787980818283465739811102412365789131416234657101192312134567[[#All],[Column4]])</f>
        <v>0</v>
      </c>
      <c r="E19">
        <f>COUNT(Table2245678910111213141516171819202122232425262728293032333435363738394041424344454647484950515253545556575859606162636465666768697071727374757677787980818283465739811102412365789131416234657101192312134567[[#All],[Column5]])</f>
        <v>0</v>
      </c>
      <c r="F19">
        <f>COUNT(Table2245678910111213141516171819202122232425262728293032333435363738394041424344454647484950515253545556575859606162636465666768697071727374757677787980818283465739811102412365789131416234657101192312134567[[#All],[Column6]])</f>
        <v>0</v>
      </c>
      <c r="G19">
        <f>COUNT(Table2245678910111213141516171819202122232425262728293032333435363738394041424344454647484950515253545556575859606162636465666768697071727374757677787980818283465739811102412365789131416234657101192312134567[[#All],[Column7]])</f>
        <v>0</v>
      </c>
    </row>
  </sheetData>
  <conditionalFormatting sqref="K3:K17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115" zoomScaleNormal="115" workbookViewId="0">
      <selection activeCell="L4" sqref="L4"/>
    </sheetView>
  </sheetViews>
  <sheetFormatPr defaultRowHeight="15" x14ac:dyDescent="0.25"/>
  <cols>
    <col min="1" max="1" width="12.140625" customWidth="1"/>
    <col min="2" max="2" width="10.5703125" customWidth="1"/>
    <col min="3" max="3" width="11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</cols>
  <sheetData>
    <row r="1" spans="1:12" ht="15" customHeight="1" thickBot="1" x14ac:dyDescent="0.3">
      <c r="A1" s="1" t="s">
        <v>0</v>
      </c>
      <c r="B1" s="35" t="s">
        <v>1</v>
      </c>
      <c r="C1" s="15" t="s">
        <v>33</v>
      </c>
      <c r="D1" s="23" t="s">
        <v>34</v>
      </c>
      <c r="E1" s="2" t="s">
        <v>35</v>
      </c>
      <c r="F1" s="2" t="s">
        <v>36</v>
      </c>
      <c r="G1" s="2" t="s">
        <v>37</v>
      </c>
      <c r="H1" s="2"/>
      <c r="I1" s="2"/>
      <c r="J1" s="2"/>
      <c r="K1" s="33" t="s">
        <v>6</v>
      </c>
      <c r="L1" s="35" t="s">
        <v>7</v>
      </c>
    </row>
    <row r="2" spans="1:12" ht="15.75" customHeight="1" thickBot="1" x14ac:dyDescent="0.3">
      <c r="A2" s="3" t="s">
        <v>8</v>
      </c>
      <c r="B2" s="36"/>
      <c r="C2" s="2" t="s">
        <v>9</v>
      </c>
      <c r="D2" s="23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34"/>
      <c r="L2" s="36"/>
    </row>
    <row r="3" spans="1:12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22" si="0">L3-SUM(B3:J3)</f>
        <v>0</v>
      </c>
      <c r="L3" s="9"/>
    </row>
    <row r="4" spans="1:12" x14ac:dyDescent="0.25">
      <c r="A4" s="5" t="s">
        <v>15</v>
      </c>
      <c r="B4" s="6">
        <v>60</v>
      </c>
      <c r="C4" s="7">
        <v>30</v>
      </c>
      <c r="D4" s="7">
        <v>30</v>
      </c>
      <c r="E4" s="7">
        <v>30</v>
      </c>
      <c r="F4" s="7"/>
      <c r="G4" s="7"/>
      <c r="H4" s="8"/>
      <c r="I4" s="7"/>
      <c r="J4" s="8"/>
      <c r="K4" s="10">
        <f t="shared" si="0"/>
        <v>-150</v>
      </c>
      <c r="L4" s="9">
        <v>0</v>
      </c>
    </row>
    <row r="5" spans="1:12" hidden="1" x14ac:dyDescent="0.25">
      <c r="A5" s="5" t="s">
        <v>17</v>
      </c>
      <c r="B5" s="6"/>
      <c r="C5" s="7"/>
      <c r="D5" s="7"/>
      <c r="E5" s="7"/>
      <c r="F5" s="7"/>
      <c r="G5" s="7"/>
      <c r="H5" s="8"/>
      <c r="I5" s="7"/>
      <c r="J5" s="8"/>
      <c r="K5" s="10">
        <f t="shared" si="0"/>
        <v>0</v>
      </c>
      <c r="L5" s="9"/>
    </row>
    <row r="6" spans="1:12" hidden="1" x14ac:dyDescent="0.25">
      <c r="A6" s="5" t="s">
        <v>18</v>
      </c>
      <c r="B6" s="6"/>
      <c r="C6" s="7"/>
      <c r="D6" s="7"/>
      <c r="E6" s="7"/>
      <c r="F6" s="7"/>
      <c r="G6" s="7"/>
      <c r="H6" s="8"/>
      <c r="I6" s="7"/>
      <c r="J6" s="8"/>
      <c r="K6" s="10">
        <f t="shared" si="0"/>
        <v>0</v>
      </c>
      <c r="L6" s="9"/>
    </row>
    <row r="7" spans="1:12" x14ac:dyDescent="0.25">
      <c r="A7" s="5" t="s">
        <v>19</v>
      </c>
      <c r="B7" s="6"/>
      <c r="C7" s="7">
        <v>30</v>
      </c>
      <c r="D7" s="7"/>
      <c r="E7" s="7">
        <v>30</v>
      </c>
      <c r="F7" s="7"/>
      <c r="G7" s="7">
        <v>30</v>
      </c>
      <c r="H7" s="8"/>
      <c r="I7" s="7"/>
      <c r="J7" s="8"/>
      <c r="K7" s="10">
        <f t="shared" si="0"/>
        <v>75</v>
      </c>
      <c r="L7" s="9">
        <v>165</v>
      </c>
    </row>
    <row r="8" spans="1:12" x14ac:dyDescent="0.25">
      <c r="A8" s="5" t="s">
        <v>21</v>
      </c>
      <c r="B8" s="6">
        <v>70</v>
      </c>
      <c r="C8" s="7">
        <v>30</v>
      </c>
      <c r="D8" s="7">
        <v>30</v>
      </c>
      <c r="E8" s="7"/>
      <c r="F8" s="12"/>
      <c r="G8" s="7">
        <v>30</v>
      </c>
      <c r="H8" s="8"/>
      <c r="I8" s="7"/>
      <c r="J8" s="8"/>
      <c r="K8" s="10">
        <f t="shared" si="0"/>
        <v>-160</v>
      </c>
      <c r="L8" s="9">
        <v>0</v>
      </c>
    </row>
    <row r="9" spans="1:12" x14ac:dyDescent="0.25">
      <c r="A9" s="5" t="s">
        <v>23</v>
      </c>
      <c r="B9" s="6"/>
      <c r="C9" s="7">
        <v>30</v>
      </c>
      <c r="D9" s="7">
        <v>30</v>
      </c>
      <c r="E9" s="7">
        <v>30</v>
      </c>
      <c r="F9" s="12"/>
      <c r="G9" s="7">
        <v>30</v>
      </c>
      <c r="H9" s="8"/>
      <c r="I9" s="7"/>
      <c r="J9" s="8"/>
      <c r="K9" s="10">
        <f t="shared" si="0"/>
        <v>-30</v>
      </c>
      <c r="L9" s="9">
        <v>90</v>
      </c>
    </row>
    <row r="10" spans="1:12" hidden="1" x14ac:dyDescent="0.25">
      <c r="A10" s="5" t="s">
        <v>23</v>
      </c>
      <c r="B10" s="6"/>
      <c r="C10" s="7"/>
      <c r="D10" s="7"/>
      <c r="E10" s="7"/>
      <c r="F10" s="12"/>
      <c r="G10" s="7"/>
      <c r="H10" s="8"/>
      <c r="I10" s="7"/>
      <c r="J10" s="8"/>
      <c r="K10" s="10">
        <f t="shared" si="0"/>
        <v>120</v>
      </c>
      <c r="L10" s="9">
        <v>120</v>
      </c>
    </row>
    <row r="11" spans="1:12" x14ac:dyDescent="0.25">
      <c r="A11" s="11" t="s">
        <v>24</v>
      </c>
      <c r="B11" s="16"/>
      <c r="C11" s="7">
        <v>30</v>
      </c>
      <c r="D11" s="7">
        <v>30</v>
      </c>
      <c r="E11" s="7">
        <v>30</v>
      </c>
      <c r="F11" s="12"/>
      <c r="G11" s="7">
        <v>30</v>
      </c>
      <c r="H11" s="8"/>
      <c r="I11" s="9"/>
      <c r="J11" s="8"/>
      <c r="K11" s="13">
        <f t="shared" si="0"/>
        <v>-120</v>
      </c>
      <c r="L11" s="9">
        <v>0</v>
      </c>
    </row>
    <row r="12" spans="1:12" x14ac:dyDescent="0.25">
      <c r="A12" s="11" t="s">
        <v>38</v>
      </c>
      <c r="B12" s="16"/>
      <c r="C12" s="7">
        <v>30</v>
      </c>
      <c r="D12" s="7"/>
      <c r="E12" s="7"/>
      <c r="F12" s="12"/>
      <c r="G12" s="7"/>
      <c r="H12" s="8"/>
      <c r="I12" s="9"/>
      <c r="J12" s="8"/>
      <c r="K12" s="13">
        <f t="shared" si="0"/>
        <v>-30</v>
      </c>
      <c r="L12" s="9">
        <v>0</v>
      </c>
    </row>
    <row r="13" spans="1:12" x14ac:dyDescent="0.25">
      <c r="A13" s="11" t="s">
        <v>25</v>
      </c>
      <c r="B13" s="16">
        <v>120</v>
      </c>
      <c r="C13" s="7">
        <v>30</v>
      </c>
      <c r="D13" s="7">
        <v>30</v>
      </c>
      <c r="E13" s="7">
        <v>30</v>
      </c>
      <c r="F13" s="12"/>
      <c r="G13" s="7"/>
      <c r="H13" s="8"/>
      <c r="I13" s="9"/>
      <c r="J13" s="8"/>
      <c r="K13" s="13">
        <f t="shared" si="0"/>
        <v>0</v>
      </c>
      <c r="L13" s="9">
        <v>210</v>
      </c>
    </row>
    <row r="14" spans="1:12" x14ac:dyDescent="0.25">
      <c r="A14" s="11" t="s">
        <v>39</v>
      </c>
      <c r="B14" s="16"/>
      <c r="C14" s="7">
        <v>30</v>
      </c>
      <c r="D14" s="7">
        <v>30</v>
      </c>
      <c r="E14" s="7">
        <v>66</v>
      </c>
      <c r="F14" s="12"/>
      <c r="G14" s="7"/>
      <c r="H14" s="8"/>
      <c r="I14" s="9"/>
      <c r="J14" s="8"/>
      <c r="K14" s="13">
        <f t="shared" si="0"/>
        <v>0</v>
      </c>
      <c r="L14" s="9">
        <v>126</v>
      </c>
    </row>
    <row r="15" spans="1:12" x14ac:dyDescent="0.25">
      <c r="A15" s="11" t="s">
        <v>26</v>
      </c>
      <c r="B15" s="16"/>
      <c r="C15" s="7"/>
      <c r="D15" s="7"/>
      <c r="E15" s="7">
        <v>30</v>
      </c>
      <c r="F15" s="12"/>
      <c r="G15" s="7"/>
      <c r="H15" s="8"/>
      <c r="I15" s="9"/>
      <c r="J15" s="8"/>
      <c r="K15" s="13">
        <f t="shared" si="0"/>
        <v>-20</v>
      </c>
      <c r="L15" s="9">
        <v>10</v>
      </c>
    </row>
    <row r="16" spans="1:12" x14ac:dyDescent="0.25">
      <c r="A16" s="11" t="s">
        <v>40</v>
      </c>
      <c r="B16" s="16"/>
      <c r="C16" s="7">
        <v>30</v>
      </c>
      <c r="D16" s="7">
        <v>30</v>
      </c>
      <c r="E16" s="7">
        <v>30</v>
      </c>
      <c r="F16" s="12"/>
      <c r="G16" s="7">
        <v>30</v>
      </c>
      <c r="H16" s="8"/>
      <c r="I16" s="9"/>
      <c r="J16" s="8"/>
      <c r="K16" s="13">
        <f t="shared" si="0"/>
        <v>0</v>
      </c>
      <c r="L16" s="9">
        <v>120</v>
      </c>
    </row>
    <row r="17" spans="1:12" x14ac:dyDescent="0.25">
      <c r="A17" s="11" t="s">
        <v>41</v>
      </c>
      <c r="B17" s="16"/>
      <c r="C17" s="7">
        <v>30</v>
      </c>
      <c r="D17" s="7">
        <v>30</v>
      </c>
      <c r="E17" s="7">
        <v>30</v>
      </c>
      <c r="F17" s="12"/>
      <c r="G17" s="7">
        <v>30</v>
      </c>
      <c r="H17" s="8"/>
      <c r="I17" s="9"/>
      <c r="J17" s="8"/>
      <c r="K17" s="13">
        <f t="shared" si="0"/>
        <v>0</v>
      </c>
      <c r="L17" s="9">
        <v>120</v>
      </c>
    </row>
    <row r="18" spans="1:12" x14ac:dyDescent="0.25">
      <c r="A18" s="11" t="s">
        <v>42</v>
      </c>
      <c r="B18" s="16">
        <v>30</v>
      </c>
      <c r="C18" s="7"/>
      <c r="D18" s="7"/>
      <c r="E18" s="7"/>
      <c r="F18" s="12"/>
      <c r="G18" s="7"/>
      <c r="H18" s="8"/>
      <c r="I18" s="9"/>
      <c r="J18" s="8"/>
      <c r="K18" s="13">
        <f t="shared" si="0"/>
        <v>0</v>
      </c>
      <c r="L18" s="9">
        <v>30</v>
      </c>
    </row>
    <row r="19" spans="1:12" x14ac:dyDescent="0.25">
      <c r="A19" s="11" t="s">
        <v>27</v>
      </c>
      <c r="B19" s="16"/>
      <c r="C19" s="7"/>
      <c r="D19" s="7"/>
      <c r="E19" s="7">
        <v>30</v>
      </c>
      <c r="F19" s="12"/>
      <c r="G19" s="7"/>
      <c r="H19" s="8"/>
      <c r="I19" s="9"/>
      <c r="J19" s="8"/>
      <c r="K19" s="13">
        <f t="shared" si="0"/>
        <v>-30</v>
      </c>
      <c r="L19" s="9">
        <v>0</v>
      </c>
    </row>
    <row r="20" spans="1:12" x14ac:dyDescent="0.25">
      <c r="A20" s="11" t="s">
        <v>28</v>
      </c>
      <c r="B20" s="16"/>
      <c r="C20" s="7">
        <v>30</v>
      </c>
      <c r="D20" s="7">
        <v>30</v>
      </c>
      <c r="E20" s="7">
        <v>30</v>
      </c>
      <c r="F20" s="12"/>
      <c r="G20" s="7">
        <v>30</v>
      </c>
      <c r="H20" s="8"/>
      <c r="I20" s="9"/>
      <c r="J20" s="8"/>
      <c r="K20" s="13">
        <f t="shared" si="0"/>
        <v>-120</v>
      </c>
      <c r="L20" s="9">
        <v>0</v>
      </c>
    </row>
    <row r="21" spans="1:12" x14ac:dyDescent="0.25">
      <c r="A21" s="11" t="s">
        <v>30</v>
      </c>
      <c r="B21" s="16"/>
      <c r="C21" s="7">
        <v>30</v>
      </c>
      <c r="D21" s="7">
        <v>30</v>
      </c>
      <c r="E21" s="7">
        <v>63</v>
      </c>
      <c r="F21" s="7"/>
      <c r="G21" s="7">
        <v>30</v>
      </c>
      <c r="H21" s="8"/>
      <c r="I21" s="9"/>
      <c r="J21" s="8"/>
      <c r="K21" s="13">
        <f t="shared" si="0"/>
        <v>-153</v>
      </c>
      <c r="L21" s="9">
        <v>0</v>
      </c>
    </row>
    <row r="22" spans="1:12" x14ac:dyDescent="0.25">
      <c r="A22" s="14" t="s">
        <v>32</v>
      </c>
      <c r="B22" s="8"/>
      <c r="C22" s="7">
        <v>30</v>
      </c>
      <c r="D22" s="7">
        <v>30</v>
      </c>
      <c r="E22" s="7">
        <v>88</v>
      </c>
      <c r="F22" s="7"/>
      <c r="G22" s="7">
        <v>30</v>
      </c>
      <c r="H22" s="8"/>
      <c r="I22" s="7"/>
      <c r="J22" s="8"/>
      <c r="K22" s="10">
        <f t="shared" si="0"/>
        <v>30</v>
      </c>
      <c r="L22" s="9">
        <v>208</v>
      </c>
    </row>
    <row r="23" spans="1:12" x14ac:dyDescent="0.25">
      <c r="A23" s="17"/>
      <c r="B23" s="18"/>
      <c r="D23" s="7"/>
      <c r="E23" s="19"/>
      <c r="F23" s="17"/>
      <c r="H23" s="20"/>
      <c r="I23" s="21"/>
      <c r="J23" s="8"/>
      <c r="K23" s="22">
        <f>SUBTOTAL(109,Table22456789101112131415161718192021222324252627282930323334353637383940414243444546474849505152535455565758596061626364656667686970717273747576777879808182834657398111024123657891314162346571011[Column10])</f>
        <v>-708</v>
      </c>
      <c r="L23" s="21"/>
    </row>
    <row r="24" spans="1:12" x14ac:dyDescent="0.25">
      <c r="C24">
        <f>COUNT(Table22456789101112131415161718192021222324252627282930323334353637383940414243444546474849505152535455565758596061626364656667686970717273747576777879808182834657398111024123657891314162346571011[[#All],[Column3]])</f>
        <v>13</v>
      </c>
      <c r="D24">
        <f>COUNT(Table22456789101112131415161718192021222324252627282930323334353637383940414243444546474849505152535455565758596061626364656667686970717273747576777879808182834657398111024123657891314162346571011[[#All],[Column4]])</f>
        <v>11</v>
      </c>
      <c r="E24">
        <f>COUNT(Table22456789101112131415161718192021222324252627282930323334353637383940414243444546474849505152535455565758596061626364656667686970717273747576777879808182834657398111024123657891314162346571011[[#All],[Column5]])</f>
        <v>13</v>
      </c>
      <c r="F24">
        <f>COUNT(Table22456789101112131415161718192021222324252627282930323334353637383940414243444546474849505152535455565758596061626364656667686970717273747576777879808182834657398111024123657891314162346571011[[#All],[Column6]])</f>
        <v>0</v>
      </c>
      <c r="G24">
        <f>COUNT(Table22456789101112131415161718192021222324252627282930323334353637383940414243444546474849505152535455565758596061626364656667686970717273747576777879808182834657398111024123657891314162346571011[[#All],[Column7]])</f>
        <v>9</v>
      </c>
    </row>
  </sheetData>
  <mergeCells count="3">
    <mergeCell ref="L1:L2"/>
    <mergeCell ref="B1:B2"/>
    <mergeCell ref="K1:K2"/>
  </mergeCells>
  <conditionalFormatting sqref="K3:K22">
    <cfRule type="cellIs" dxfId="9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zoomScale="115" zoomScaleNormal="115" workbookViewId="0">
      <selection activeCell="O18" sqref="O18"/>
    </sheetView>
  </sheetViews>
  <sheetFormatPr defaultRowHeight="15" x14ac:dyDescent="0.25"/>
  <cols>
    <col min="1" max="1" width="12.140625" customWidth="1"/>
    <col min="2" max="2" width="10.5703125" customWidth="1"/>
    <col min="3" max="3" width="11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</cols>
  <sheetData>
    <row r="1" spans="1:12" ht="15" customHeight="1" thickBot="1" x14ac:dyDescent="0.3">
      <c r="A1" s="1" t="s">
        <v>0</v>
      </c>
      <c r="B1" s="35" t="s">
        <v>1</v>
      </c>
      <c r="C1" s="15" t="s">
        <v>43</v>
      </c>
      <c r="D1" s="23" t="s">
        <v>44</v>
      </c>
      <c r="E1" s="2" t="s">
        <v>45</v>
      </c>
      <c r="F1" s="2" t="s">
        <v>46</v>
      </c>
      <c r="G1" s="2" t="s">
        <v>47</v>
      </c>
      <c r="H1" s="2"/>
      <c r="I1" s="2"/>
      <c r="J1" s="2"/>
      <c r="K1" s="33" t="s">
        <v>6</v>
      </c>
      <c r="L1" s="35" t="s">
        <v>7</v>
      </c>
    </row>
    <row r="2" spans="1:12" ht="15.75" customHeight="1" thickBot="1" x14ac:dyDescent="0.3">
      <c r="A2" s="3" t="s">
        <v>8</v>
      </c>
      <c r="B2" s="36"/>
      <c r="C2" s="2" t="s">
        <v>9</v>
      </c>
      <c r="D2" s="23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34"/>
      <c r="L2" s="36"/>
    </row>
    <row r="3" spans="1:12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22" si="0">L3-SUM(B3:J3)</f>
        <v>0</v>
      </c>
      <c r="L3" s="9"/>
    </row>
    <row r="4" spans="1:12" x14ac:dyDescent="0.25">
      <c r="A4" s="5" t="s">
        <v>15</v>
      </c>
      <c r="B4" s="6">
        <v>150</v>
      </c>
      <c r="C4" s="7"/>
      <c r="D4" s="7">
        <v>30</v>
      </c>
      <c r="E4" s="7">
        <v>30</v>
      </c>
      <c r="F4" s="7">
        <v>30</v>
      </c>
      <c r="G4" s="7"/>
      <c r="H4" s="8"/>
      <c r="I4" s="7"/>
      <c r="J4" s="8"/>
      <c r="K4" s="10">
        <f t="shared" si="0"/>
        <v>0</v>
      </c>
      <c r="L4" s="9">
        <v>240</v>
      </c>
    </row>
    <row r="5" spans="1:12" hidden="1" x14ac:dyDescent="0.25">
      <c r="A5" s="5" t="s">
        <v>17</v>
      </c>
      <c r="B5" s="6"/>
      <c r="C5" s="7"/>
      <c r="D5" s="7"/>
      <c r="E5" s="7"/>
      <c r="F5" s="7"/>
      <c r="G5" s="7"/>
      <c r="H5" s="8"/>
      <c r="I5" s="7"/>
      <c r="J5" s="8"/>
      <c r="K5" s="10">
        <f t="shared" si="0"/>
        <v>0</v>
      </c>
      <c r="L5" s="9"/>
    </row>
    <row r="6" spans="1:12" hidden="1" x14ac:dyDescent="0.25">
      <c r="A6" s="5" t="s">
        <v>18</v>
      </c>
      <c r="B6" s="6"/>
      <c r="C6" s="7"/>
      <c r="D6" s="7"/>
      <c r="E6" s="7"/>
      <c r="F6" s="7"/>
      <c r="G6" s="7"/>
      <c r="H6" s="8"/>
      <c r="I6" s="7"/>
      <c r="J6" s="8"/>
      <c r="K6" s="10">
        <f t="shared" si="0"/>
        <v>0</v>
      </c>
      <c r="L6" s="9"/>
    </row>
    <row r="7" spans="1:12" x14ac:dyDescent="0.25">
      <c r="A7" s="5" t="s">
        <v>19</v>
      </c>
      <c r="B7" s="6"/>
      <c r="C7" s="7">
        <v>30</v>
      </c>
      <c r="D7" s="7">
        <v>50</v>
      </c>
      <c r="E7" s="7">
        <v>30</v>
      </c>
      <c r="F7" s="7">
        <v>30</v>
      </c>
      <c r="G7" s="7"/>
      <c r="H7" s="8"/>
      <c r="I7" s="7"/>
      <c r="J7" s="8"/>
      <c r="K7" s="10">
        <f t="shared" si="0"/>
        <v>135</v>
      </c>
      <c r="L7" s="9">
        <v>275</v>
      </c>
    </row>
    <row r="8" spans="1:12" x14ac:dyDescent="0.25">
      <c r="A8" s="5" t="s">
        <v>21</v>
      </c>
      <c r="B8" s="6">
        <v>160</v>
      </c>
      <c r="C8" s="7">
        <v>30</v>
      </c>
      <c r="D8" s="7">
        <v>30</v>
      </c>
      <c r="E8" s="7">
        <v>30</v>
      </c>
      <c r="F8" s="12">
        <v>30</v>
      </c>
      <c r="G8" s="7"/>
      <c r="H8" s="8"/>
      <c r="I8" s="7"/>
      <c r="J8" s="8"/>
      <c r="K8" s="10">
        <f t="shared" si="0"/>
        <v>0</v>
      </c>
      <c r="L8" s="9">
        <v>280</v>
      </c>
    </row>
    <row r="9" spans="1:12" x14ac:dyDescent="0.25">
      <c r="A9" s="5" t="s">
        <v>23</v>
      </c>
      <c r="B9" s="6">
        <v>30</v>
      </c>
      <c r="C9" s="7">
        <v>30</v>
      </c>
      <c r="D9" s="7">
        <v>30</v>
      </c>
      <c r="E9" s="7"/>
      <c r="F9" s="12">
        <v>30</v>
      </c>
      <c r="G9" s="7"/>
      <c r="H9" s="8"/>
      <c r="I9" s="7"/>
      <c r="J9" s="8"/>
      <c r="K9" s="10">
        <f t="shared" si="0"/>
        <v>180</v>
      </c>
      <c r="L9" s="9">
        <v>300</v>
      </c>
    </row>
    <row r="10" spans="1:12" hidden="1" x14ac:dyDescent="0.25">
      <c r="A10" s="5" t="s">
        <v>23</v>
      </c>
      <c r="B10" s="6"/>
      <c r="C10" s="7"/>
      <c r="D10" s="7"/>
      <c r="E10" s="7"/>
      <c r="F10" s="12"/>
      <c r="G10" s="7"/>
      <c r="H10" s="8"/>
      <c r="I10" s="7"/>
      <c r="J10" s="8"/>
      <c r="K10" s="10">
        <f t="shared" si="0"/>
        <v>0</v>
      </c>
      <c r="L10" s="9">
        <v>0</v>
      </c>
    </row>
    <row r="11" spans="1:12" x14ac:dyDescent="0.25">
      <c r="A11" s="11" t="s">
        <v>24</v>
      </c>
      <c r="B11" s="16">
        <v>120</v>
      </c>
      <c r="C11" s="7">
        <v>30</v>
      </c>
      <c r="D11" s="7"/>
      <c r="E11" s="7">
        <v>30</v>
      </c>
      <c r="F11" s="12">
        <v>30</v>
      </c>
      <c r="G11" s="7"/>
      <c r="H11" s="8"/>
      <c r="I11" s="9"/>
      <c r="J11" s="8"/>
      <c r="K11" s="13">
        <f t="shared" si="0"/>
        <v>0</v>
      </c>
      <c r="L11" s="9">
        <v>210</v>
      </c>
    </row>
    <row r="12" spans="1:12" x14ac:dyDescent="0.25">
      <c r="A12" s="11" t="s">
        <v>38</v>
      </c>
      <c r="B12" s="16">
        <v>30</v>
      </c>
      <c r="C12" s="7">
        <v>30</v>
      </c>
      <c r="D12" s="7">
        <v>30</v>
      </c>
      <c r="E12" s="7">
        <v>30</v>
      </c>
      <c r="F12" s="12">
        <v>30</v>
      </c>
      <c r="G12" s="7"/>
      <c r="H12" s="8"/>
      <c r="I12" s="9"/>
      <c r="J12" s="8"/>
      <c r="K12" s="13">
        <f t="shared" si="0"/>
        <v>-150</v>
      </c>
      <c r="L12" s="9">
        <v>0</v>
      </c>
    </row>
    <row r="13" spans="1:12" x14ac:dyDescent="0.25">
      <c r="A13" s="11" t="s">
        <v>25</v>
      </c>
      <c r="B13" s="16"/>
      <c r="C13" s="7"/>
      <c r="D13" s="7">
        <v>30</v>
      </c>
      <c r="E13" s="7">
        <v>30</v>
      </c>
      <c r="F13" s="12">
        <v>30</v>
      </c>
      <c r="G13" s="7"/>
      <c r="H13" s="8"/>
      <c r="I13" s="9"/>
      <c r="J13" s="8"/>
      <c r="K13" s="13">
        <f t="shared" si="0"/>
        <v>0</v>
      </c>
      <c r="L13" s="9">
        <v>90</v>
      </c>
    </row>
    <row r="14" spans="1:12" x14ac:dyDescent="0.25">
      <c r="A14" s="11" t="s">
        <v>39</v>
      </c>
      <c r="B14" s="16"/>
      <c r="C14" s="7"/>
      <c r="D14" s="7"/>
      <c r="E14" s="7"/>
      <c r="F14" s="12"/>
      <c r="G14" s="7"/>
      <c r="H14" s="8"/>
      <c r="I14" s="9"/>
      <c r="J14" s="8"/>
      <c r="K14" s="13">
        <f t="shared" si="0"/>
        <v>0</v>
      </c>
      <c r="L14" s="9">
        <v>0</v>
      </c>
    </row>
    <row r="15" spans="1:12" x14ac:dyDescent="0.25">
      <c r="A15" s="11" t="s">
        <v>26</v>
      </c>
      <c r="B15" s="16">
        <v>20</v>
      </c>
      <c r="C15" s="7"/>
      <c r="D15" s="7"/>
      <c r="E15" s="7"/>
      <c r="F15" s="12">
        <v>30</v>
      </c>
      <c r="G15" s="7"/>
      <c r="H15" s="8"/>
      <c r="I15" s="9"/>
      <c r="J15" s="8"/>
      <c r="K15" s="13">
        <f t="shared" si="0"/>
        <v>-50</v>
      </c>
      <c r="L15" s="9">
        <v>0</v>
      </c>
    </row>
    <row r="16" spans="1:12" x14ac:dyDescent="0.25">
      <c r="A16" s="11" t="s">
        <v>40</v>
      </c>
      <c r="B16" s="16"/>
      <c r="C16" s="7">
        <v>30</v>
      </c>
      <c r="D16" s="7">
        <v>30</v>
      </c>
      <c r="E16" s="7">
        <v>30</v>
      </c>
      <c r="F16" s="12">
        <v>30</v>
      </c>
      <c r="G16" s="7"/>
      <c r="H16" s="8"/>
      <c r="I16" s="9"/>
      <c r="J16" s="8"/>
      <c r="K16" s="13">
        <f t="shared" si="0"/>
        <v>0</v>
      </c>
      <c r="L16" s="9">
        <v>120</v>
      </c>
    </row>
    <row r="17" spans="1:12" x14ac:dyDescent="0.25">
      <c r="A17" s="11" t="s">
        <v>41</v>
      </c>
      <c r="B17" s="16"/>
      <c r="C17" s="7">
        <v>30</v>
      </c>
      <c r="D17" s="7">
        <v>30</v>
      </c>
      <c r="E17" s="7"/>
      <c r="F17" s="12">
        <v>30</v>
      </c>
      <c r="G17" s="7"/>
      <c r="H17" s="8"/>
      <c r="I17" s="9"/>
      <c r="J17" s="8"/>
      <c r="K17" s="13">
        <f t="shared" si="0"/>
        <v>0</v>
      </c>
      <c r="L17" s="9">
        <v>90</v>
      </c>
    </row>
    <row r="18" spans="1:12" x14ac:dyDescent="0.25">
      <c r="A18" s="11" t="s">
        <v>42</v>
      </c>
      <c r="B18" s="16"/>
      <c r="C18" s="7"/>
      <c r="D18" s="7"/>
      <c r="E18" s="7"/>
      <c r="F18" s="12"/>
      <c r="G18" s="7"/>
      <c r="H18" s="8"/>
      <c r="I18" s="9"/>
      <c r="J18" s="8"/>
      <c r="K18" s="13">
        <f t="shared" si="0"/>
        <v>0</v>
      </c>
      <c r="L18" s="9">
        <v>0</v>
      </c>
    </row>
    <row r="19" spans="1:12" x14ac:dyDescent="0.25">
      <c r="A19" s="11" t="s">
        <v>27</v>
      </c>
      <c r="B19" s="16">
        <v>30</v>
      </c>
      <c r="C19" s="7"/>
      <c r="D19" s="7">
        <v>30</v>
      </c>
      <c r="E19" s="7">
        <v>30</v>
      </c>
      <c r="F19" s="12"/>
      <c r="G19" s="7"/>
      <c r="H19" s="8"/>
      <c r="I19" s="9"/>
      <c r="J19" s="8"/>
      <c r="K19" s="13">
        <f t="shared" si="0"/>
        <v>0</v>
      </c>
      <c r="L19" s="9">
        <v>90</v>
      </c>
    </row>
    <row r="20" spans="1:12" x14ac:dyDescent="0.25">
      <c r="A20" s="11" t="s">
        <v>28</v>
      </c>
      <c r="B20" s="16">
        <v>120</v>
      </c>
      <c r="C20" s="7"/>
      <c r="D20" s="7">
        <v>30</v>
      </c>
      <c r="E20" s="7">
        <v>30</v>
      </c>
      <c r="F20" s="12">
        <v>30</v>
      </c>
      <c r="G20" s="7"/>
      <c r="H20" s="8"/>
      <c r="I20" s="9"/>
      <c r="J20" s="8"/>
      <c r="K20" s="13">
        <f t="shared" si="0"/>
        <v>0</v>
      </c>
      <c r="L20" s="9">
        <v>210</v>
      </c>
    </row>
    <row r="21" spans="1:12" x14ac:dyDescent="0.25">
      <c r="A21" s="11" t="s">
        <v>30</v>
      </c>
      <c r="B21" s="16">
        <v>153</v>
      </c>
      <c r="C21" s="7"/>
      <c r="D21" s="7">
        <v>30</v>
      </c>
      <c r="E21" s="7">
        <v>30</v>
      </c>
      <c r="F21" s="7"/>
      <c r="G21" s="7"/>
      <c r="H21" s="8"/>
      <c r="I21" s="9"/>
      <c r="J21" s="8"/>
      <c r="K21" s="13">
        <f t="shared" si="0"/>
        <v>0</v>
      </c>
      <c r="L21" s="9">
        <v>213</v>
      </c>
    </row>
    <row r="22" spans="1:12" x14ac:dyDescent="0.25">
      <c r="A22" s="14" t="s">
        <v>32</v>
      </c>
      <c r="B22" s="8"/>
      <c r="C22" s="7">
        <v>30</v>
      </c>
      <c r="D22" s="7">
        <v>30</v>
      </c>
      <c r="E22" s="7">
        <v>30</v>
      </c>
      <c r="F22" s="7">
        <v>30</v>
      </c>
      <c r="G22" s="7"/>
      <c r="H22" s="8"/>
      <c r="I22" s="7"/>
      <c r="J22" s="8"/>
      <c r="K22" s="10">
        <f t="shared" si="0"/>
        <v>-90</v>
      </c>
      <c r="L22" s="9">
        <v>30</v>
      </c>
    </row>
    <row r="23" spans="1:12" x14ac:dyDescent="0.25">
      <c r="A23" s="17"/>
      <c r="B23" s="18"/>
      <c r="D23" s="7"/>
      <c r="E23" s="19"/>
      <c r="F23" s="17"/>
      <c r="H23" s="20"/>
      <c r="I23" s="21"/>
      <c r="J23" s="8"/>
      <c r="K23" s="22">
        <f>SUBTOTAL(109,Table224567891011121314151617181920212223242526272829303233343536373839404142434445464748495051525354555657585960616263646566676869707172737475767778798081828346573981110241236578913141623465710119[Column10])</f>
        <v>25</v>
      </c>
      <c r="L23" s="21"/>
    </row>
    <row r="24" spans="1:12" x14ac:dyDescent="0.25">
      <c r="C24">
        <f>COUNT(Table224567891011121314151617181920212223242526272829303233343536373839404142434445464748495051525354555657585960616263646566676869707172737475767778798081828346573981110241236578913141623465710119[[#All],[Column3]])</f>
        <v>8</v>
      </c>
      <c r="D24">
        <f>COUNT(Table224567891011121314151617181920212223242526272829303233343536373839404142434445464748495051525354555657585960616263646566676869707172737475767778798081828346573981110241236578913141623465710119[[#All],[Column4]])</f>
        <v>12</v>
      </c>
      <c r="E24">
        <f>COUNT(Table224567891011121314151617181920212223242526272829303233343536373839404142434445464748495051525354555657585960616263646566676869707172737475767778798081828346573981110241236578913141623465710119[[#All],[Column5]])</f>
        <v>11</v>
      </c>
      <c r="F24">
        <f>COUNT(Table224567891011121314151617181920212223242526272829303233343536373839404142434445464748495051525354555657585960616263646566676869707172737475767778798081828346573981110241236578913141623465710119[[#All],[Column6]])</f>
        <v>12</v>
      </c>
      <c r="G24">
        <f>COUNT(Table224567891011121314151617181920212223242526272829303233343536373839404142434445464748495051525354555657585960616263646566676869707172737475767778798081828346573981110241236578913141623465710119[[#All],[Column7]])</f>
        <v>0</v>
      </c>
    </row>
  </sheetData>
  <mergeCells count="3">
    <mergeCell ref="L1:L2"/>
    <mergeCell ref="B1:B2"/>
    <mergeCell ref="K1:K2"/>
  </mergeCells>
  <conditionalFormatting sqref="K3:K22">
    <cfRule type="cellIs" dxfId="8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zoomScale="115" zoomScaleNormal="115" workbookViewId="0">
      <selection activeCell="S19" sqref="S19"/>
    </sheetView>
  </sheetViews>
  <sheetFormatPr defaultRowHeight="15" x14ac:dyDescent="0.25"/>
  <cols>
    <col min="1" max="1" width="12.140625" customWidth="1"/>
    <col min="2" max="2" width="10.5703125" customWidth="1"/>
    <col min="3" max="3" width="11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</cols>
  <sheetData>
    <row r="1" spans="1:12" ht="15" customHeight="1" thickBot="1" x14ac:dyDescent="0.3">
      <c r="A1" s="1" t="s">
        <v>0</v>
      </c>
      <c r="B1" s="35" t="s">
        <v>1</v>
      </c>
      <c r="C1" s="15">
        <v>45357</v>
      </c>
      <c r="D1" s="23">
        <v>45388</v>
      </c>
      <c r="E1" s="2">
        <v>45418</v>
      </c>
      <c r="F1" s="2">
        <v>45448</v>
      </c>
      <c r="G1" s="2">
        <v>45478</v>
      </c>
      <c r="H1" s="2"/>
      <c r="I1" s="2"/>
      <c r="J1" s="2"/>
      <c r="K1" s="33" t="s">
        <v>6</v>
      </c>
      <c r="L1" s="35" t="s">
        <v>7</v>
      </c>
    </row>
    <row r="2" spans="1:12" ht="15.75" customHeight="1" thickBot="1" x14ac:dyDescent="0.3">
      <c r="A2" s="3" t="s">
        <v>8</v>
      </c>
      <c r="B2" s="36"/>
      <c r="C2" s="2" t="s">
        <v>9</v>
      </c>
      <c r="D2" s="23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34"/>
      <c r="L2" s="36"/>
    </row>
    <row r="3" spans="1:12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22" si="0">L3-SUM(B3:J3)</f>
        <v>0</v>
      </c>
      <c r="L3" s="9"/>
    </row>
    <row r="4" spans="1:12" x14ac:dyDescent="0.25">
      <c r="A4" s="5" t="s">
        <v>15</v>
      </c>
      <c r="B4" s="6"/>
      <c r="C4" s="7">
        <v>30</v>
      </c>
      <c r="D4" s="7">
        <v>30</v>
      </c>
      <c r="E4" s="7"/>
      <c r="F4" s="7">
        <v>30</v>
      </c>
      <c r="G4" s="7"/>
      <c r="H4" s="8"/>
      <c r="I4" s="7"/>
      <c r="J4" s="8"/>
      <c r="K4" s="10">
        <f t="shared" si="0"/>
        <v>-90</v>
      </c>
      <c r="L4" s="9">
        <v>0</v>
      </c>
    </row>
    <row r="5" spans="1:12" hidden="1" x14ac:dyDescent="0.25">
      <c r="A5" s="5" t="s">
        <v>17</v>
      </c>
      <c r="B5" s="6"/>
      <c r="C5" s="7"/>
      <c r="D5" s="7"/>
      <c r="E5" s="7"/>
      <c r="F5" s="7"/>
      <c r="G5" s="7"/>
      <c r="H5" s="8"/>
      <c r="I5" s="7"/>
      <c r="J5" s="8"/>
      <c r="K5" s="10">
        <f t="shared" si="0"/>
        <v>0</v>
      </c>
      <c r="L5" s="9"/>
    </row>
    <row r="6" spans="1:12" hidden="1" x14ac:dyDescent="0.25">
      <c r="A6" s="5" t="s">
        <v>18</v>
      </c>
      <c r="B6" s="6"/>
      <c r="C6" s="7"/>
      <c r="D6" s="7"/>
      <c r="E6" s="7"/>
      <c r="F6" s="7"/>
      <c r="G6" s="7"/>
      <c r="H6" s="8"/>
      <c r="I6" s="7"/>
      <c r="J6" s="8"/>
      <c r="K6" s="10">
        <f t="shared" si="0"/>
        <v>0</v>
      </c>
      <c r="L6" s="9"/>
    </row>
    <row r="7" spans="1:12" x14ac:dyDescent="0.25">
      <c r="A7" s="5" t="s">
        <v>19</v>
      </c>
      <c r="B7" s="6"/>
      <c r="C7" s="7">
        <v>30</v>
      </c>
      <c r="D7" s="7">
        <v>30</v>
      </c>
      <c r="E7" s="7"/>
      <c r="F7" s="7">
        <v>30</v>
      </c>
      <c r="G7" s="7">
        <v>30</v>
      </c>
      <c r="H7" s="8"/>
      <c r="I7" s="7"/>
      <c r="J7" s="8"/>
      <c r="K7" s="10">
        <f t="shared" si="0"/>
        <v>315</v>
      </c>
      <c r="L7" s="9">
        <f>135 + 300</f>
        <v>435</v>
      </c>
    </row>
    <row r="8" spans="1:12" x14ac:dyDescent="0.25">
      <c r="A8" s="5" t="s">
        <v>21</v>
      </c>
      <c r="B8" s="6"/>
      <c r="C8" s="7">
        <v>30</v>
      </c>
      <c r="D8" s="7">
        <v>30</v>
      </c>
      <c r="E8" s="7"/>
      <c r="F8" s="12"/>
      <c r="G8" s="7">
        <v>30</v>
      </c>
      <c r="H8" s="8"/>
      <c r="I8" s="7"/>
      <c r="J8" s="8"/>
      <c r="K8" s="10">
        <f t="shared" si="0"/>
        <v>-90</v>
      </c>
      <c r="L8" s="9">
        <v>0</v>
      </c>
    </row>
    <row r="9" spans="1:12" x14ac:dyDescent="0.25">
      <c r="A9" s="5" t="s">
        <v>23</v>
      </c>
      <c r="B9" s="6"/>
      <c r="C9" s="7"/>
      <c r="D9" s="7">
        <v>30</v>
      </c>
      <c r="E9" s="7">
        <v>30</v>
      </c>
      <c r="F9" s="12">
        <v>30</v>
      </c>
      <c r="G9" s="7">
        <v>30</v>
      </c>
      <c r="H9" s="8"/>
      <c r="I9" s="7"/>
      <c r="J9" s="8"/>
      <c r="K9" s="10">
        <f t="shared" si="0"/>
        <v>60</v>
      </c>
      <c r="L9" s="9">
        <v>180</v>
      </c>
    </row>
    <row r="10" spans="1:12" hidden="1" x14ac:dyDescent="0.25">
      <c r="A10" s="5" t="s">
        <v>23</v>
      </c>
      <c r="B10" s="6"/>
      <c r="C10" s="7"/>
      <c r="D10" s="7"/>
      <c r="E10" s="7"/>
      <c r="F10" s="12"/>
      <c r="G10" s="7"/>
      <c r="H10" s="8"/>
      <c r="I10" s="7"/>
      <c r="J10" s="8"/>
      <c r="K10" s="10">
        <f t="shared" si="0"/>
        <v>0</v>
      </c>
      <c r="L10" s="9">
        <v>0</v>
      </c>
    </row>
    <row r="11" spans="1:12" x14ac:dyDescent="0.25">
      <c r="A11" s="11" t="s">
        <v>24</v>
      </c>
      <c r="B11" s="16"/>
      <c r="C11" s="7"/>
      <c r="D11" s="7">
        <v>30</v>
      </c>
      <c r="E11" s="7">
        <v>30</v>
      </c>
      <c r="F11" s="12"/>
      <c r="G11" s="7">
        <v>30</v>
      </c>
      <c r="H11" s="8"/>
      <c r="I11" s="9"/>
      <c r="J11" s="8"/>
      <c r="K11" s="13">
        <f t="shared" si="0"/>
        <v>-90</v>
      </c>
      <c r="L11" s="9">
        <v>0</v>
      </c>
    </row>
    <row r="12" spans="1:12" x14ac:dyDescent="0.25">
      <c r="A12" s="11" t="s">
        <v>38</v>
      </c>
      <c r="B12" s="16">
        <v>150</v>
      </c>
      <c r="C12" s="7">
        <v>30</v>
      </c>
      <c r="D12" s="7">
        <v>30</v>
      </c>
      <c r="E12" s="7"/>
      <c r="F12" s="12">
        <v>30</v>
      </c>
      <c r="G12" s="7"/>
      <c r="H12" s="8"/>
      <c r="I12" s="9"/>
      <c r="J12" s="8"/>
      <c r="K12" s="13">
        <f t="shared" si="0"/>
        <v>0</v>
      </c>
      <c r="L12" s="9">
        <v>240</v>
      </c>
    </row>
    <row r="13" spans="1:12" x14ac:dyDescent="0.25">
      <c r="A13" s="11" t="s">
        <v>39</v>
      </c>
      <c r="B13" s="16"/>
      <c r="C13" s="7"/>
      <c r="D13" s="7"/>
      <c r="E13" s="7"/>
      <c r="F13" s="12"/>
      <c r="G13" s="7"/>
      <c r="H13" s="8"/>
      <c r="I13" s="9"/>
      <c r="J13" s="8"/>
      <c r="K13" s="13">
        <f t="shared" si="0"/>
        <v>0</v>
      </c>
      <c r="L13" s="9">
        <v>0</v>
      </c>
    </row>
    <row r="14" spans="1:12" x14ac:dyDescent="0.25">
      <c r="A14" s="11" t="s">
        <v>26</v>
      </c>
      <c r="B14" s="16">
        <v>50</v>
      </c>
      <c r="C14" s="7"/>
      <c r="D14" s="7"/>
      <c r="E14" s="7"/>
      <c r="F14" s="12"/>
      <c r="G14" s="7"/>
      <c r="H14" s="8"/>
      <c r="I14" s="9"/>
      <c r="J14" s="8"/>
      <c r="K14" s="13">
        <f t="shared" si="0"/>
        <v>0</v>
      </c>
      <c r="L14" s="9">
        <v>50</v>
      </c>
    </row>
    <row r="15" spans="1:12" x14ac:dyDescent="0.25">
      <c r="A15" s="11" t="s">
        <v>40</v>
      </c>
      <c r="B15" s="16"/>
      <c r="C15" s="7">
        <v>30</v>
      </c>
      <c r="D15" s="7">
        <v>30</v>
      </c>
      <c r="E15" s="7">
        <v>30</v>
      </c>
      <c r="F15" s="12">
        <v>30</v>
      </c>
      <c r="G15" s="7">
        <v>30</v>
      </c>
      <c r="H15" s="8"/>
      <c r="I15" s="9"/>
      <c r="J15" s="8"/>
      <c r="K15" s="13">
        <f t="shared" si="0"/>
        <v>0</v>
      </c>
      <c r="L15" s="9">
        <v>150</v>
      </c>
    </row>
    <row r="16" spans="1:12" x14ac:dyDescent="0.25">
      <c r="A16" s="11" t="s">
        <v>41</v>
      </c>
      <c r="B16" s="16"/>
      <c r="C16" s="7">
        <v>30</v>
      </c>
      <c r="D16" s="7"/>
      <c r="E16" s="7">
        <v>30</v>
      </c>
      <c r="F16" s="12">
        <v>30</v>
      </c>
      <c r="G16" s="7">
        <v>30</v>
      </c>
      <c r="H16" s="8"/>
      <c r="I16" s="9"/>
      <c r="J16" s="8"/>
      <c r="K16" s="13">
        <f t="shared" si="0"/>
        <v>0</v>
      </c>
      <c r="L16" s="9">
        <v>120</v>
      </c>
    </row>
    <row r="17" spans="1:12" x14ac:dyDescent="0.25">
      <c r="A17" s="11" t="s">
        <v>42</v>
      </c>
      <c r="B17" s="16"/>
      <c r="C17" s="7"/>
      <c r="D17" s="7">
        <v>30</v>
      </c>
      <c r="E17" s="7"/>
      <c r="F17" s="12"/>
      <c r="G17" s="7"/>
      <c r="H17" s="8"/>
      <c r="I17" s="9"/>
      <c r="J17" s="8"/>
      <c r="K17" s="13">
        <f t="shared" si="0"/>
        <v>0</v>
      </c>
      <c r="L17" s="9">
        <v>30</v>
      </c>
    </row>
    <row r="18" spans="1:12" x14ac:dyDescent="0.25">
      <c r="A18" s="11" t="s">
        <v>27</v>
      </c>
      <c r="B18" s="16"/>
      <c r="C18" s="7"/>
      <c r="D18" s="7">
        <v>30</v>
      </c>
      <c r="E18" s="7"/>
      <c r="F18" s="12">
        <v>30</v>
      </c>
      <c r="G18" s="7"/>
      <c r="H18" s="8"/>
      <c r="I18" s="9"/>
      <c r="J18" s="8"/>
      <c r="K18" s="13">
        <f t="shared" si="0"/>
        <v>0</v>
      </c>
      <c r="L18" s="9">
        <v>60</v>
      </c>
    </row>
    <row r="19" spans="1:12" x14ac:dyDescent="0.25">
      <c r="A19" s="11" t="s">
        <v>48</v>
      </c>
      <c r="B19" s="16"/>
      <c r="C19" s="7"/>
      <c r="D19" s="7"/>
      <c r="E19" s="7"/>
      <c r="F19" s="12">
        <v>30</v>
      </c>
      <c r="G19" s="7"/>
      <c r="H19" s="8"/>
      <c r="I19" s="9"/>
      <c r="J19" s="8"/>
      <c r="K19" s="13">
        <f t="shared" si="0"/>
        <v>0</v>
      </c>
      <c r="L19" s="9">
        <v>30</v>
      </c>
    </row>
    <row r="20" spans="1:12" x14ac:dyDescent="0.25">
      <c r="A20" s="11" t="s">
        <v>28</v>
      </c>
      <c r="B20" s="16"/>
      <c r="C20" s="7"/>
      <c r="D20" s="7"/>
      <c r="E20" s="7">
        <v>30</v>
      </c>
      <c r="F20" s="12">
        <v>30</v>
      </c>
      <c r="G20" s="7">
        <v>30</v>
      </c>
      <c r="H20" s="8"/>
      <c r="I20" s="9"/>
      <c r="J20" s="8"/>
      <c r="K20" s="13">
        <f t="shared" si="0"/>
        <v>0</v>
      </c>
      <c r="L20" s="9">
        <v>90</v>
      </c>
    </row>
    <row r="21" spans="1:12" x14ac:dyDescent="0.25">
      <c r="A21" s="11" t="s">
        <v>30</v>
      </c>
      <c r="B21" s="16"/>
      <c r="C21" s="7">
        <v>30</v>
      </c>
      <c r="D21" s="7">
        <v>30</v>
      </c>
      <c r="E21" s="7">
        <v>30</v>
      </c>
      <c r="F21" s="7">
        <v>30</v>
      </c>
      <c r="G21" s="7">
        <v>30</v>
      </c>
      <c r="H21" s="8"/>
      <c r="I21" s="9"/>
      <c r="J21" s="8"/>
      <c r="K21" s="13">
        <f t="shared" si="0"/>
        <v>0</v>
      </c>
      <c r="L21" s="9">
        <v>150</v>
      </c>
    </row>
    <row r="22" spans="1:12" x14ac:dyDescent="0.25">
      <c r="A22" s="14" t="s">
        <v>32</v>
      </c>
      <c r="B22" s="8">
        <v>90</v>
      </c>
      <c r="C22" s="7">
        <v>30</v>
      </c>
      <c r="D22" s="7">
        <v>30</v>
      </c>
      <c r="E22" s="7"/>
      <c r="F22" s="7">
        <v>30</v>
      </c>
      <c r="G22" s="7">
        <v>30</v>
      </c>
      <c r="H22" s="8"/>
      <c r="I22" s="7"/>
      <c r="J22" s="8"/>
      <c r="K22" s="10">
        <f t="shared" si="0"/>
        <v>0</v>
      </c>
      <c r="L22" s="9">
        <v>210</v>
      </c>
    </row>
    <row r="23" spans="1:12" x14ac:dyDescent="0.25">
      <c r="A23" s="17"/>
      <c r="B23" s="18"/>
      <c r="D23" s="7"/>
      <c r="E23" s="19"/>
      <c r="F23" s="17"/>
      <c r="H23" s="20"/>
      <c r="I23" s="21"/>
      <c r="J23" s="8"/>
      <c r="K23" s="22">
        <f>SUBTOTAL(109,Table2245678910111213141516171819202122232425262728293032333435363738394041424344454647484950515253545556575859606162636465666768697071727374757677787980818283465739811102412365789131416234657101192[Column10])</f>
        <v>105</v>
      </c>
      <c r="L23" s="21"/>
    </row>
    <row r="24" spans="1:12" x14ac:dyDescent="0.25">
      <c r="C24">
        <f>COUNT(Table2245678910111213141516171819202122232425262728293032333435363738394041424344454647484950515253545556575859606162636465666768697071727374757677787980818283465739811102412365789131416234657101192[[#All],[Column3]])</f>
        <v>8</v>
      </c>
      <c r="D24">
        <f>COUNT(Table2245678910111213141516171819202122232425262728293032333435363738394041424344454647484950515253545556575859606162636465666768697071727374757677787980818283465739811102412365789131416234657101192[[#All],[Column4]])</f>
        <v>11</v>
      </c>
      <c r="E24">
        <f>COUNT(Table2245678910111213141516171819202122232425262728293032333435363738394041424344454647484950515253545556575859606162636465666768697071727374757677787980818283465739811102412365789131416234657101192[[#All],[Column5]])</f>
        <v>6</v>
      </c>
      <c r="F24">
        <f>COUNT(Table2245678910111213141516171819202122232425262728293032333435363738394041424344454647484950515253545556575859606162636465666768697071727374757677787980818283465739811102412365789131416234657101192[[#All],[Column6]])</f>
        <v>11</v>
      </c>
      <c r="G24">
        <f>COUNT(Table2245678910111213141516171819202122232425262728293032333435363738394041424344454647484950515253545556575859606162636465666768697071727374757677787980818283465739811102412365789131416234657101192[[#All],[Column7]])</f>
        <v>9</v>
      </c>
    </row>
  </sheetData>
  <mergeCells count="3">
    <mergeCell ref="L1:L2"/>
    <mergeCell ref="B1:B2"/>
    <mergeCell ref="K1:K2"/>
  </mergeCells>
  <conditionalFormatting sqref="K3:K22">
    <cfRule type="cellIs" dxfId="7" priority="1" operator="lessThan">
      <formula>0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zoomScale="115" zoomScaleNormal="115" workbookViewId="0">
      <selection activeCell="R26" sqref="R26"/>
    </sheetView>
  </sheetViews>
  <sheetFormatPr defaultRowHeight="15" x14ac:dyDescent="0.25"/>
  <cols>
    <col min="1" max="1" width="12.140625" customWidth="1"/>
    <col min="2" max="2" width="10.5703125" customWidth="1"/>
    <col min="3" max="3" width="11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</cols>
  <sheetData>
    <row r="1" spans="1:12" ht="15" customHeight="1" thickBot="1" x14ac:dyDescent="0.3">
      <c r="A1" s="1" t="s">
        <v>0</v>
      </c>
      <c r="B1" s="35" t="s">
        <v>1</v>
      </c>
      <c r="C1" s="15">
        <v>45571</v>
      </c>
      <c r="D1" s="23">
        <v>45602</v>
      </c>
      <c r="E1" s="2">
        <v>45632</v>
      </c>
      <c r="F1" s="2" t="s">
        <v>49</v>
      </c>
      <c r="G1" s="2" t="s">
        <v>50</v>
      </c>
      <c r="H1" s="2"/>
      <c r="I1" s="2"/>
      <c r="J1" s="2"/>
      <c r="K1" s="33" t="s">
        <v>6</v>
      </c>
      <c r="L1" s="35" t="s">
        <v>7</v>
      </c>
    </row>
    <row r="2" spans="1:12" ht="15.75" customHeight="1" thickBot="1" x14ac:dyDescent="0.3">
      <c r="A2" s="3" t="s">
        <v>8</v>
      </c>
      <c r="B2" s="36"/>
      <c r="C2" s="2" t="s">
        <v>9</v>
      </c>
      <c r="D2" s="23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34"/>
      <c r="L2" s="36"/>
    </row>
    <row r="3" spans="1:12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22" si="0">L3-SUM(B3:J3)</f>
        <v>0</v>
      </c>
      <c r="L3" s="9"/>
    </row>
    <row r="4" spans="1:12" x14ac:dyDescent="0.25">
      <c r="A4" s="5" t="s">
        <v>15</v>
      </c>
      <c r="B4" s="6">
        <v>90</v>
      </c>
      <c r="C4" s="7">
        <v>30</v>
      </c>
      <c r="D4" s="7">
        <v>30</v>
      </c>
      <c r="E4" s="7">
        <v>30</v>
      </c>
      <c r="F4" s="7"/>
      <c r="G4" s="7"/>
      <c r="H4" s="8"/>
      <c r="I4" s="7"/>
      <c r="J4" s="8"/>
      <c r="K4" s="10">
        <f t="shared" si="0"/>
        <v>-180</v>
      </c>
      <c r="L4" s="9">
        <v>0</v>
      </c>
    </row>
    <row r="5" spans="1:12" hidden="1" x14ac:dyDescent="0.25">
      <c r="A5" s="5" t="s">
        <v>17</v>
      </c>
      <c r="B5" s="6"/>
      <c r="C5" s="7"/>
      <c r="D5" s="7"/>
      <c r="E5" s="7"/>
      <c r="F5" s="7"/>
      <c r="G5" s="7"/>
      <c r="H5" s="8"/>
      <c r="I5" s="7"/>
      <c r="J5" s="8"/>
      <c r="K5" s="10">
        <f t="shared" si="0"/>
        <v>0</v>
      </c>
      <c r="L5" s="9"/>
    </row>
    <row r="6" spans="1:12" hidden="1" x14ac:dyDescent="0.25">
      <c r="A6" s="5" t="s">
        <v>18</v>
      </c>
      <c r="B6" s="6"/>
      <c r="C6" s="7"/>
      <c r="D6" s="7"/>
      <c r="E6" s="7"/>
      <c r="F6" s="7"/>
      <c r="G6" s="7"/>
      <c r="H6" s="8"/>
      <c r="I6" s="7"/>
      <c r="J6" s="8"/>
      <c r="K6" s="10">
        <f t="shared" si="0"/>
        <v>0</v>
      </c>
      <c r="L6" s="9"/>
    </row>
    <row r="7" spans="1:12" x14ac:dyDescent="0.25">
      <c r="A7" s="5" t="s">
        <v>19</v>
      </c>
      <c r="B7" s="6"/>
      <c r="C7" s="7">
        <v>30</v>
      </c>
      <c r="D7" s="7">
        <v>30</v>
      </c>
      <c r="E7" s="7">
        <v>30</v>
      </c>
      <c r="F7" s="7">
        <v>30</v>
      </c>
      <c r="G7" s="7"/>
      <c r="H7" s="8"/>
      <c r="I7" s="7"/>
      <c r="J7" s="8"/>
      <c r="K7" s="10">
        <f t="shared" si="0"/>
        <v>195</v>
      </c>
      <c r="L7" s="9">
        <v>315</v>
      </c>
    </row>
    <row r="8" spans="1:12" x14ac:dyDescent="0.25">
      <c r="A8" s="5" t="s">
        <v>21</v>
      </c>
      <c r="B8" s="6">
        <v>90</v>
      </c>
      <c r="C8" s="7">
        <v>30</v>
      </c>
      <c r="D8" s="7">
        <v>30</v>
      </c>
      <c r="E8" s="7">
        <v>30</v>
      </c>
      <c r="F8" s="12">
        <v>30</v>
      </c>
      <c r="G8" s="7">
        <v>30</v>
      </c>
      <c r="H8" s="8"/>
      <c r="I8" s="7"/>
      <c r="J8" s="8"/>
      <c r="K8" s="10">
        <f t="shared" si="0"/>
        <v>60</v>
      </c>
      <c r="L8" s="9">
        <v>300</v>
      </c>
    </row>
    <row r="9" spans="1:12" x14ac:dyDescent="0.25">
      <c r="A9" s="5" t="s">
        <v>23</v>
      </c>
      <c r="B9" s="6"/>
      <c r="C9" s="7">
        <v>30</v>
      </c>
      <c r="D9" s="7">
        <v>30</v>
      </c>
      <c r="E9" s="7">
        <v>30</v>
      </c>
      <c r="F9" s="12">
        <v>30</v>
      </c>
      <c r="G9" s="7">
        <v>30</v>
      </c>
      <c r="H9" s="8"/>
      <c r="I9" s="7"/>
      <c r="J9" s="8"/>
      <c r="K9" s="10">
        <f t="shared" si="0"/>
        <v>110</v>
      </c>
      <c r="L9" s="9">
        <v>260</v>
      </c>
    </row>
    <row r="10" spans="1:12" hidden="1" x14ac:dyDescent="0.25">
      <c r="A10" s="5" t="s">
        <v>23</v>
      </c>
      <c r="B10" s="6"/>
      <c r="C10" s="7"/>
      <c r="D10" s="7"/>
      <c r="E10" s="7"/>
      <c r="F10" s="12"/>
      <c r="G10" s="7"/>
      <c r="H10" s="8"/>
      <c r="I10" s="7"/>
      <c r="J10" s="8"/>
      <c r="K10" s="10">
        <f t="shared" si="0"/>
        <v>0</v>
      </c>
      <c r="L10" s="9">
        <v>0</v>
      </c>
    </row>
    <row r="11" spans="1:12" x14ac:dyDescent="0.25">
      <c r="A11" s="11" t="s">
        <v>24</v>
      </c>
      <c r="B11" s="16">
        <v>90</v>
      </c>
      <c r="C11" s="7">
        <v>30</v>
      </c>
      <c r="D11" s="7">
        <v>30</v>
      </c>
      <c r="E11" s="7">
        <v>30</v>
      </c>
      <c r="F11" s="12">
        <v>30</v>
      </c>
      <c r="G11" s="7">
        <v>30</v>
      </c>
      <c r="H11" s="8"/>
      <c r="I11" s="9"/>
      <c r="J11" s="8"/>
      <c r="K11" s="13">
        <f t="shared" si="0"/>
        <v>0</v>
      </c>
      <c r="L11" s="9">
        <v>240</v>
      </c>
    </row>
    <row r="12" spans="1:12" x14ac:dyDescent="0.25">
      <c r="A12" s="11" t="s">
        <v>38</v>
      </c>
      <c r="B12" s="16"/>
      <c r="C12" s="7"/>
      <c r="D12" s="7"/>
      <c r="E12" s="7"/>
      <c r="F12" s="12"/>
      <c r="G12" s="7"/>
      <c r="H12" s="8"/>
      <c r="I12" s="9"/>
      <c r="J12" s="8"/>
      <c r="K12" s="13">
        <f t="shared" si="0"/>
        <v>0</v>
      </c>
      <c r="L12" s="9">
        <v>0</v>
      </c>
    </row>
    <row r="13" spans="1:12" x14ac:dyDescent="0.25">
      <c r="A13" s="11" t="s">
        <v>39</v>
      </c>
      <c r="B13" s="16"/>
      <c r="C13" s="7"/>
      <c r="D13" s="7"/>
      <c r="E13" s="7"/>
      <c r="F13" s="12"/>
      <c r="G13" s="7"/>
      <c r="H13" s="8"/>
      <c r="I13" s="9"/>
      <c r="J13" s="8"/>
      <c r="K13" s="13">
        <f t="shared" si="0"/>
        <v>0</v>
      </c>
      <c r="L13" s="9">
        <v>0</v>
      </c>
    </row>
    <row r="14" spans="1:12" x14ac:dyDescent="0.25">
      <c r="A14" s="11" t="s">
        <v>26</v>
      </c>
      <c r="B14" s="16"/>
      <c r="C14" s="7"/>
      <c r="D14" s="7"/>
      <c r="E14" s="7"/>
      <c r="F14" s="12"/>
      <c r="G14" s="7"/>
      <c r="H14" s="8"/>
      <c r="I14" s="9"/>
      <c r="J14" s="8"/>
      <c r="K14" s="13">
        <f t="shared" si="0"/>
        <v>0</v>
      </c>
      <c r="L14" s="9">
        <v>0</v>
      </c>
    </row>
    <row r="15" spans="1:12" x14ac:dyDescent="0.25">
      <c r="A15" s="11" t="s">
        <v>40</v>
      </c>
      <c r="B15" s="16"/>
      <c r="C15" s="7">
        <v>30</v>
      </c>
      <c r="D15" s="7">
        <v>30</v>
      </c>
      <c r="E15" s="7"/>
      <c r="F15" s="12">
        <v>30</v>
      </c>
      <c r="G15" s="7"/>
      <c r="H15" s="8"/>
      <c r="I15" s="9"/>
      <c r="J15" s="8"/>
      <c r="K15" s="13">
        <f t="shared" si="0"/>
        <v>0</v>
      </c>
      <c r="L15" s="9">
        <v>90</v>
      </c>
    </row>
    <row r="16" spans="1:12" x14ac:dyDescent="0.25">
      <c r="A16" s="11" t="s">
        <v>41</v>
      </c>
      <c r="B16" s="16"/>
      <c r="C16" s="7">
        <v>30</v>
      </c>
      <c r="D16" s="7">
        <v>30</v>
      </c>
      <c r="E16" s="7">
        <v>30</v>
      </c>
      <c r="F16" s="12">
        <v>30</v>
      </c>
      <c r="G16" s="7"/>
      <c r="H16" s="8"/>
      <c r="I16" s="9"/>
      <c r="J16" s="8"/>
      <c r="K16" s="13">
        <f t="shared" si="0"/>
        <v>0</v>
      </c>
      <c r="L16" s="9">
        <v>120</v>
      </c>
    </row>
    <row r="17" spans="1:12" x14ac:dyDescent="0.25">
      <c r="A17" s="11" t="s">
        <v>42</v>
      </c>
      <c r="B17" s="16"/>
      <c r="C17" s="7"/>
      <c r="D17" s="7"/>
      <c r="E17" s="7">
        <v>30</v>
      </c>
      <c r="F17" s="12"/>
      <c r="G17" s="7"/>
      <c r="H17" s="8"/>
      <c r="I17" s="9"/>
      <c r="J17" s="8"/>
      <c r="K17" s="13">
        <f t="shared" si="0"/>
        <v>0</v>
      </c>
      <c r="L17" s="9">
        <v>30</v>
      </c>
    </row>
    <row r="18" spans="1:12" x14ac:dyDescent="0.25">
      <c r="A18" s="11" t="s">
        <v>27</v>
      </c>
      <c r="B18" s="16"/>
      <c r="C18" s="7"/>
      <c r="D18" s="7">
        <v>30</v>
      </c>
      <c r="E18" s="7"/>
      <c r="F18" s="12"/>
      <c r="G18" s="7"/>
      <c r="H18" s="8"/>
      <c r="I18" s="9"/>
      <c r="J18" s="8"/>
      <c r="K18" s="13">
        <f t="shared" si="0"/>
        <v>0</v>
      </c>
      <c r="L18" s="9">
        <v>30</v>
      </c>
    </row>
    <row r="19" spans="1:12" x14ac:dyDescent="0.25">
      <c r="A19" s="11" t="s">
        <v>48</v>
      </c>
      <c r="B19" s="16"/>
      <c r="C19" s="7"/>
      <c r="D19" s="7">
        <v>30</v>
      </c>
      <c r="E19" s="7"/>
      <c r="F19" s="12"/>
      <c r="G19" s="7">
        <v>30</v>
      </c>
      <c r="H19" s="8"/>
      <c r="I19" s="9"/>
      <c r="J19" s="8"/>
      <c r="K19" s="13">
        <f t="shared" si="0"/>
        <v>0</v>
      </c>
      <c r="L19" s="9">
        <v>60</v>
      </c>
    </row>
    <row r="20" spans="1:12" x14ac:dyDescent="0.25">
      <c r="A20" s="11" t="s">
        <v>28</v>
      </c>
      <c r="B20" s="16"/>
      <c r="C20" s="7">
        <v>30</v>
      </c>
      <c r="D20" s="7">
        <v>30</v>
      </c>
      <c r="E20" s="7">
        <v>30</v>
      </c>
      <c r="F20" s="12">
        <v>30</v>
      </c>
      <c r="G20" s="7">
        <v>30</v>
      </c>
      <c r="H20" s="8"/>
      <c r="I20" s="9"/>
      <c r="J20" s="8"/>
      <c r="K20" s="13">
        <f t="shared" si="0"/>
        <v>0</v>
      </c>
      <c r="L20" s="9">
        <v>150</v>
      </c>
    </row>
    <row r="21" spans="1:12" x14ac:dyDescent="0.25">
      <c r="A21" s="11" t="s">
        <v>30</v>
      </c>
      <c r="B21" s="16"/>
      <c r="C21" s="7">
        <v>30</v>
      </c>
      <c r="D21" s="7">
        <v>30</v>
      </c>
      <c r="E21" s="7">
        <v>30</v>
      </c>
      <c r="F21" s="7">
        <v>30</v>
      </c>
      <c r="G21" s="7">
        <v>30</v>
      </c>
      <c r="H21" s="8"/>
      <c r="I21" s="9"/>
      <c r="J21" s="8"/>
      <c r="K21" s="13">
        <f t="shared" si="0"/>
        <v>0</v>
      </c>
      <c r="L21" s="9">
        <v>150</v>
      </c>
    </row>
    <row r="22" spans="1:12" x14ac:dyDescent="0.25">
      <c r="A22" s="14" t="s">
        <v>32</v>
      </c>
      <c r="B22" s="8"/>
      <c r="C22" s="7"/>
      <c r="D22" s="7">
        <v>30</v>
      </c>
      <c r="E22" s="7">
        <v>30</v>
      </c>
      <c r="F22" s="7">
        <v>30</v>
      </c>
      <c r="G22" s="7">
        <v>30</v>
      </c>
      <c r="H22" s="8"/>
      <c r="I22" s="7"/>
      <c r="J22" s="8"/>
      <c r="K22" s="10">
        <f t="shared" si="0"/>
        <v>0</v>
      </c>
      <c r="L22" s="9">
        <v>120</v>
      </c>
    </row>
    <row r="23" spans="1:12" x14ac:dyDescent="0.25">
      <c r="A23" s="17"/>
      <c r="B23" s="18"/>
      <c r="D23" s="7"/>
      <c r="E23" s="19"/>
      <c r="F23" s="17"/>
      <c r="H23" s="20"/>
      <c r="I23" s="21"/>
      <c r="J23" s="8"/>
      <c r="K23" s="22">
        <f>SUBTOTAL(109,Table22456789101112131415161718192021222324252627282930323334353637383940414243444546474849505152535455565758596061626364656667686970717273747576777879808182834657398111024123657891314162346571011923[Column10])</f>
        <v>185</v>
      </c>
      <c r="L23" s="21"/>
    </row>
    <row r="24" spans="1:12" x14ac:dyDescent="0.25">
      <c r="C24">
        <f>COUNT(Table22456789101112131415161718192021222324252627282930323334353637383940414243444546474849505152535455565758596061626364656667686970717273747576777879808182834657398111024123657891314162346571011923[[#All],[Column3]])</f>
        <v>9</v>
      </c>
      <c r="D24">
        <f>COUNT(Table22456789101112131415161718192021222324252627282930323334353637383940414243444546474849505152535455565758596061626364656667686970717273747576777879808182834657398111024123657891314162346571011923[[#All],[Column4]])</f>
        <v>12</v>
      </c>
      <c r="E24">
        <f>COUNT(Table22456789101112131415161718192021222324252627282930323334353637383940414243444546474849505152535455565758596061626364656667686970717273747576777879808182834657398111024123657891314162346571011923[[#All],[Column5]])</f>
        <v>10</v>
      </c>
      <c r="F24">
        <f>COUNT(Table22456789101112131415161718192021222324252627282930323334353637383940414243444546474849505152535455565758596061626364656667686970717273747576777879808182834657398111024123657891314162346571011923[[#All],[Column6]])</f>
        <v>9</v>
      </c>
      <c r="G24">
        <f>COUNT(Table22456789101112131415161718192021222324252627282930323334353637383940414243444546474849505152535455565758596061626364656667686970717273747576777879808182834657398111024123657891314162346571011923[[#All],[Column7]])</f>
        <v>7</v>
      </c>
    </row>
  </sheetData>
  <mergeCells count="3">
    <mergeCell ref="L1:L2"/>
    <mergeCell ref="B1:B2"/>
    <mergeCell ref="K1:K2"/>
  </mergeCells>
  <conditionalFormatting sqref="K3:K22">
    <cfRule type="cellIs" dxfId="6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zoomScale="115" zoomScaleNormal="115" workbookViewId="0">
      <selection activeCell="G6" sqref="G6"/>
    </sheetView>
  </sheetViews>
  <sheetFormatPr defaultRowHeight="15" x14ac:dyDescent="0.25"/>
  <cols>
    <col min="1" max="1" width="12.140625" customWidth="1"/>
    <col min="2" max="2" width="10.5703125" customWidth="1"/>
    <col min="3" max="3" width="11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</cols>
  <sheetData>
    <row r="1" spans="1:12" ht="15" customHeight="1" thickBot="1" x14ac:dyDescent="0.3">
      <c r="A1" s="1" t="s">
        <v>0</v>
      </c>
      <c r="B1" s="35" t="s">
        <v>1</v>
      </c>
      <c r="C1" s="15" t="s">
        <v>51</v>
      </c>
      <c r="D1" s="23" t="s">
        <v>52</v>
      </c>
      <c r="E1" s="2" t="s">
        <v>53</v>
      </c>
      <c r="F1" s="2" t="s">
        <v>54</v>
      </c>
      <c r="G1" s="2" t="s">
        <v>55</v>
      </c>
      <c r="H1" s="2"/>
      <c r="I1" s="2"/>
      <c r="J1" s="2"/>
      <c r="K1" s="33" t="s">
        <v>6</v>
      </c>
      <c r="L1" s="35" t="s">
        <v>7</v>
      </c>
    </row>
    <row r="2" spans="1:12" ht="15.75" customHeight="1" thickBot="1" x14ac:dyDescent="0.3">
      <c r="A2" s="3" t="s">
        <v>8</v>
      </c>
      <c r="B2" s="36"/>
      <c r="C2" s="2" t="s">
        <v>9</v>
      </c>
      <c r="D2" s="23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34"/>
      <c r="L2" s="36"/>
    </row>
    <row r="3" spans="1:12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22" si="0">L3-SUM(B3:J3)</f>
        <v>0</v>
      </c>
      <c r="L3" s="9"/>
    </row>
    <row r="4" spans="1:12" hidden="1" x14ac:dyDescent="0.25">
      <c r="A4" s="5" t="s">
        <v>17</v>
      </c>
      <c r="B4" s="6"/>
      <c r="C4" s="7"/>
      <c r="D4" s="7"/>
      <c r="E4" s="7"/>
      <c r="F4" s="7"/>
      <c r="G4" s="7"/>
      <c r="H4" s="8"/>
      <c r="I4" s="7"/>
      <c r="J4" s="8"/>
      <c r="K4" s="10">
        <f t="shared" si="0"/>
        <v>0</v>
      </c>
      <c r="L4" s="9"/>
    </row>
    <row r="5" spans="1:12" hidden="1" x14ac:dyDescent="0.25">
      <c r="A5" s="5" t="s">
        <v>18</v>
      </c>
      <c r="B5" s="6"/>
      <c r="C5" s="7"/>
      <c r="D5" s="7"/>
      <c r="E5" s="7"/>
      <c r="F5" s="7"/>
      <c r="G5" s="7"/>
      <c r="H5" s="8"/>
      <c r="I5" s="7"/>
      <c r="J5" s="8"/>
      <c r="K5" s="10">
        <f t="shared" si="0"/>
        <v>0</v>
      </c>
      <c r="L5" s="9"/>
    </row>
    <row r="6" spans="1:12" x14ac:dyDescent="0.25">
      <c r="A6" s="5" t="s">
        <v>19</v>
      </c>
      <c r="B6" s="6"/>
      <c r="C6" s="7"/>
      <c r="D6" s="7"/>
      <c r="E6" s="7"/>
      <c r="F6" s="7"/>
      <c r="G6" s="7"/>
      <c r="H6" s="8"/>
      <c r="I6" s="7"/>
      <c r="J6" s="8"/>
      <c r="K6" s="10">
        <f t="shared" si="0"/>
        <v>195</v>
      </c>
      <c r="L6" s="9">
        <v>195</v>
      </c>
    </row>
    <row r="7" spans="1:12" x14ac:dyDescent="0.25">
      <c r="A7" s="5" t="s">
        <v>21</v>
      </c>
      <c r="B7" s="6"/>
      <c r="C7" s="7">
        <v>30</v>
      </c>
      <c r="D7" s="7">
        <v>30</v>
      </c>
      <c r="E7" s="7">
        <v>30</v>
      </c>
      <c r="F7" s="12">
        <v>30</v>
      </c>
      <c r="G7" s="7">
        <v>30</v>
      </c>
      <c r="H7" s="8"/>
      <c r="I7" s="7"/>
      <c r="J7" s="8"/>
      <c r="K7" s="10">
        <f t="shared" si="0"/>
        <v>-90</v>
      </c>
      <c r="L7" s="9">
        <v>60</v>
      </c>
    </row>
    <row r="8" spans="1:12" x14ac:dyDescent="0.25">
      <c r="A8" s="5" t="s">
        <v>23</v>
      </c>
      <c r="B8" s="6"/>
      <c r="C8" s="7">
        <v>30</v>
      </c>
      <c r="D8" s="7">
        <v>30</v>
      </c>
      <c r="E8" s="7">
        <v>30</v>
      </c>
      <c r="F8" s="12"/>
      <c r="G8" s="7">
        <v>30</v>
      </c>
      <c r="H8" s="8"/>
      <c r="I8" s="7"/>
      <c r="J8" s="8"/>
      <c r="K8" s="10">
        <f t="shared" si="0"/>
        <v>-10</v>
      </c>
      <c r="L8" s="9">
        <v>110</v>
      </c>
    </row>
    <row r="9" spans="1:12" hidden="1" x14ac:dyDescent="0.25">
      <c r="A9" s="5" t="s">
        <v>23</v>
      </c>
      <c r="B9" s="6"/>
      <c r="C9" s="7"/>
      <c r="D9" s="7"/>
      <c r="E9" s="7"/>
      <c r="F9" s="12"/>
      <c r="G9" s="7"/>
      <c r="H9" s="8"/>
      <c r="I9" s="7"/>
      <c r="J9" s="8"/>
      <c r="K9" s="10">
        <f t="shared" si="0"/>
        <v>0</v>
      </c>
      <c r="L9" s="9">
        <v>0</v>
      </c>
    </row>
    <row r="10" spans="1:12" x14ac:dyDescent="0.25">
      <c r="A10" s="11" t="s">
        <v>24</v>
      </c>
      <c r="B10" s="16"/>
      <c r="C10" s="7">
        <v>30</v>
      </c>
      <c r="D10" s="7">
        <v>30</v>
      </c>
      <c r="E10" s="7">
        <v>30</v>
      </c>
      <c r="F10" s="12">
        <v>30</v>
      </c>
      <c r="G10" s="7">
        <v>30</v>
      </c>
      <c r="H10" s="8"/>
      <c r="I10" s="9"/>
      <c r="J10" s="8"/>
      <c r="K10" s="13">
        <f t="shared" si="0"/>
        <v>-150</v>
      </c>
      <c r="L10" s="9">
        <v>0</v>
      </c>
    </row>
    <row r="11" spans="1:12" x14ac:dyDescent="0.25">
      <c r="A11" s="11" t="s">
        <v>38</v>
      </c>
      <c r="B11" s="16"/>
      <c r="C11" s="7">
        <v>30</v>
      </c>
      <c r="D11" s="7">
        <v>30</v>
      </c>
      <c r="E11" s="7"/>
      <c r="F11" s="12"/>
      <c r="G11" s="7"/>
      <c r="H11" s="8"/>
      <c r="I11" s="9"/>
      <c r="J11" s="8"/>
      <c r="K11" s="13">
        <f t="shared" si="0"/>
        <v>-60</v>
      </c>
      <c r="L11" s="9">
        <v>0</v>
      </c>
    </row>
    <row r="12" spans="1:12" x14ac:dyDescent="0.25">
      <c r="A12" s="11" t="s">
        <v>39</v>
      </c>
      <c r="B12" s="16"/>
      <c r="C12" s="7"/>
      <c r="D12" s="7"/>
      <c r="E12" s="7"/>
      <c r="F12" s="12"/>
      <c r="G12" s="7"/>
      <c r="H12" s="8"/>
      <c r="I12" s="9"/>
      <c r="J12" s="8"/>
      <c r="K12" s="13">
        <f t="shared" si="0"/>
        <v>0</v>
      </c>
      <c r="L12" s="9">
        <v>0</v>
      </c>
    </row>
    <row r="13" spans="1:12" x14ac:dyDescent="0.25">
      <c r="A13" s="11" t="s">
        <v>26</v>
      </c>
      <c r="B13" s="16"/>
      <c r="C13" s="7">
        <v>30</v>
      </c>
      <c r="D13" s="7"/>
      <c r="E13" s="7"/>
      <c r="F13" s="12">
        <v>30</v>
      </c>
      <c r="G13" s="7"/>
      <c r="H13" s="8"/>
      <c r="I13" s="9"/>
      <c r="J13" s="8"/>
      <c r="K13" s="13">
        <f t="shared" si="0"/>
        <v>0</v>
      </c>
      <c r="L13" s="9">
        <v>60</v>
      </c>
    </row>
    <row r="14" spans="1:12" x14ac:dyDescent="0.25">
      <c r="A14" s="11" t="s">
        <v>40</v>
      </c>
      <c r="B14" s="16"/>
      <c r="C14" s="7">
        <v>30</v>
      </c>
      <c r="D14" s="7">
        <v>30</v>
      </c>
      <c r="E14" s="7">
        <v>30</v>
      </c>
      <c r="F14" s="12">
        <v>30</v>
      </c>
      <c r="G14" s="7"/>
      <c r="H14" s="8"/>
      <c r="I14" s="9"/>
      <c r="J14" s="8"/>
      <c r="K14" s="13">
        <f t="shared" si="0"/>
        <v>0</v>
      </c>
      <c r="L14" s="9">
        <v>120</v>
      </c>
    </row>
    <row r="15" spans="1:12" x14ac:dyDescent="0.25">
      <c r="A15" s="11" t="s">
        <v>42</v>
      </c>
      <c r="B15" s="16"/>
      <c r="C15" s="7"/>
      <c r="D15" s="7"/>
      <c r="E15" s="7"/>
      <c r="F15" s="12"/>
      <c r="G15" s="7"/>
      <c r="H15" s="8"/>
      <c r="I15" s="9"/>
      <c r="J15" s="8"/>
      <c r="K15" s="13">
        <f t="shared" si="0"/>
        <v>0</v>
      </c>
      <c r="L15" s="9">
        <v>0</v>
      </c>
    </row>
    <row r="16" spans="1:12" x14ac:dyDescent="0.25">
      <c r="A16" s="11" t="s">
        <v>56</v>
      </c>
      <c r="B16" s="16"/>
      <c r="C16" s="7"/>
      <c r="D16" s="7"/>
      <c r="E16" s="7"/>
      <c r="F16" s="12"/>
      <c r="G16" s="7">
        <v>30</v>
      </c>
      <c r="H16" s="8"/>
      <c r="I16" s="9"/>
      <c r="J16" s="8"/>
      <c r="K16" s="13">
        <f t="shared" si="0"/>
        <v>-30</v>
      </c>
      <c r="L16" s="9"/>
    </row>
    <row r="17" spans="1:12" x14ac:dyDescent="0.25">
      <c r="A17" s="11" t="s">
        <v>57</v>
      </c>
      <c r="B17" s="16"/>
      <c r="C17" s="7"/>
      <c r="D17" s="7"/>
      <c r="E17" s="7"/>
      <c r="F17" s="12">
        <v>30</v>
      </c>
      <c r="G17" s="7">
        <v>30</v>
      </c>
      <c r="H17" s="8"/>
      <c r="I17" s="9"/>
      <c r="J17" s="8"/>
      <c r="K17" s="13">
        <f t="shared" si="0"/>
        <v>0</v>
      </c>
      <c r="L17" s="9">
        <v>60</v>
      </c>
    </row>
    <row r="18" spans="1:12" x14ac:dyDescent="0.25">
      <c r="A18" s="11" t="s">
        <v>27</v>
      </c>
      <c r="B18" s="16"/>
      <c r="C18" s="7"/>
      <c r="D18" s="7">
        <v>30</v>
      </c>
      <c r="E18" s="7"/>
      <c r="F18" s="12"/>
      <c r="G18" s="7"/>
      <c r="H18" s="8"/>
      <c r="I18" s="9"/>
      <c r="J18" s="8"/>
      <c r="K18" s="13">
        <f t="shared" si="0"/>
        <v>-30</v>
      </c>
      <c r="L18" s="9">
        <v>0</v>
      </c>
    </row>
    <row r="19" spans="1:12" x14ac:dyDescent="0.25">
      <c r="A19" s="11" t="s">
        <v>48</v>
      </c>
      <c r="B19" s="16"/>
      <c r="C19" s="7"/>
      <c r="D19" s="7"/>
      <c r="E19" s="7"/>
      <c r="F19" s="12"/>
      <c r="G19" s="7"/>
      <c r="H19" s="8"/>
      <c r="I19" s="9"/>
      <c r="J19" s="8"/>
      <c r="K19" s="13">
        <f t="shared" si="0"/>
        <v>0</v>
      </c>
      <c r="L19" s="9">
        <v>0</v>
      </c>
    </row>
    <row r="20" spans="1:12" x14ac:dyDescent="0.25">
      <c r="A20" s="11" t="s">
        <v>28</v>
      </c>
      <c r="B20" s="16"/>
      <c r="C20" s="7">
        <v>30</v>
      </c>
      <c r="D20" s="7">
        <v>30</v>
      </c>
      <c r="E20" s="7">
        <v>30</v>
      </c>
      <c r="F20" s="12">
        <v>30</v>
      </c>
      <c r="G20" s="7">
        <v>30</v>
      </c>
      <c r="H20" s="8"/>
      <c r="I20" s="9"/>
      <c r="J20" s="8"/>
      <c r="K20" s="13">
        <f t="shared" si="0"/>
        <v>0</v>
      </c>
      <c r="L20" s="9">
        <v>150</v>
      </c>
    </row>
    <row r="21" spans="1:12" x14ac:dyDescent="0.25">
      <c r="A21" s="11" t="s">
        <v>30</v>
      </c>
      <c r="B21" s="16"/>
      <c r="C21" s="7">
        <v>30</v>
      </c>
      <c r="D21" s="7"/>
      <c r="E21" s="7">
        <v>30</v>
      </c>
      <c r="F21" s="7">
        <v>30</v>
      </c>
      <c r="G21" s="7">
        <v>30</v>
      </c>
      <c r="H21" s="8"/>
      <c r="I21" s="9"/>
      <c r="J21" s="8"/>
      <c r="K21" s="13">
        <f t="shared" si="0"/>
        <v>0</v>
      </c>
      <c r="L21" s="9">
        <v>120</v>
      </c>
    </row>
    <row r="22" spans="1:12" x14ac:dyDescent="0.25">
      <c r="A22" s="14" t="s">
        <v>32</v>
      </c>
      <c r="B22" s="8"/>
      <c r="C22" s="7">
        <v>30</v>
      </c>
      <c r="D22" s="7">
        <v>30</v>
      </c>
      <c r="E22" s="7">
        <v>30</v>
      </c>
      <c r="F22" s="7">
        <v>30</v>
      </c>
      <c r="G22" s="7">
        <v>30</v>
      </c>
      <c r="H22" s="8"/>
      <c r="I22" s="7"/>
      <c r="J22" s="8"/>
      <c r="K22" s="10">
        <f t="shared" si="0"/>
        <v>0</v>
      </c>
      <c r="L22" s="9">
        <v>150</v>
      </c>
    </row>
    <row r="23" spans="1:12" x14ac:dyDescent="0.25">
      <c r="A23" s="17"/>
      <c r="B23" s="18"/>
      <c r="D23" s="7"/>
      <c r="E23" s="19"/>
      <c r="F23" s="17"/>
      <c r="H23" s="20"/>
      <c r="I23" s="21"/>
      <c r="J23" s="8"/>
      <c r="K23" s="22">
        <f>SUBTOTAL(109,Table2245678910111213141516171819202122232425262728293032333435363738394041424344454647484950515253545556575859606162636465666768697071727374757677787980818283465739811102412365789131416234657101192312[Column10])</f>
        <v>-175</v>
      </c>
      <c r="L23" s="21"/>
    </row>
    <row r="24" spans="1:12" x14ac:dyDescent="0.25">
      <c r="C24">
        <f>COUNT(Table2245678910111213141516171819202122232425262728293032333435363738394041424344454647484950515253545556575859606162636465666768697071727374757677787980818283465739811102412365789131416234657101192312[[#All],[Column3]])</f>
        <v>9</v>
      </c>
      <c r="D24">
        <f>COUNT(Table2245678910111213141516171819202122232425262728293032333435363738394041424344454647484950515253545556575859606162636465666768697071727374757677787980818283465739811102412365789131416234657101192312[[#All],[Column4]])</f>
        <v>8</v>
      </c>
      <c r="E24">
        <f>COUNT(Table2245678910111213141516171819202122232425262728293032333435363738394041424344454647484950515253545556575859606162636465666768697071727374757677787980818283465739811102412365789131416234657101192312[[#All],[Column5]])</f>
        <v>7</v>
      </c>
      <c r="F24">
        <f>COUNT(Table2245678910111213141516171819202122232425262728293032333435363738394041424344454647484950515253545556575859606162636465666768697071727374757677787980818283465739811102412365789131416234657101192312[[#All],[Column6]])</f>
        <v>8</v>
      </c>
      <c r="G24">
        <f>COUNT(Table2245678910111213141516171819202122232425262728293032333435363738394041424344454647484950515253545556575859606162636465666768697071727374757677787980818283465739811102412365789131416234657101192312[[#All],[Column7]])</f>
        <v>8</v>
      </c>
    </row>
  </sheetData>
  <mergeCells count="3">
    <mergeCell ref="L1:L2"/>
    <mergeCell ref="B1:B2"/>
    <mergeCell ref="K1:K2"/>
  </mergeCells>
  <conditionalFormatting sqref="K3:K22">
    <cfRule type="cellIs" dxfId="5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zoomScale="115" zoomScaleNormal="115" workbookViewId="0">
      <selection activeCell="K13" sqref="K13"/>
    </sheetView>
  </sheetViews>
  <sheetFormatPr defaultRowHeight="15" x14ac:dyDescent="0.25"/>
  <cols>
    <col min="1" max="1" width="12.140625" customWidth="1"/>
    <col min="2" max="2" width="10.5703125" customWidth="1"/>
    <col min="3" max="3" width="13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  <col min="16" max="16" width="10.7109375" bestFit="1" customWidth="1"/>
  </cols>
  <sheetData>
    <row r="1" spans="1:16" ht="15" customHeight="1" thickBot="1" x14ac:dyDescent="0.3">
      <c r="A1" s="1" t="s">
        <v>0</v>
      </c>
      <c r="B1" s="35" t="s">
        <v>1</v>
      </c>
      <c r="C1" s="26">
        <v>45467</v>
      </c>
      <c r="D1" s="23">
        <f>C1 + 1</f>
        <v>45468</v>
      </c>
      <c r="E1" s="2">
        <f>C1+2</f>
        <v>45469</v>
      </c>
      <c r="F1" s="2">
        <f>C1+3</f>
        <v>45470</v>
      </c>
      <c r="G1" s="2">
        <f>C1+4</f>
        <v>45471</v>
      </c>
      <c r="H1" s="2"/>
      <c r="I1" s="2"/>
      <c r="J1" s="2"/>
      <c r="K1" s="33" t="s">
        <v>6</v>
      </c>
      <c r="L1" s="35" t="s">
        <v>7</v>
      </c>
      <c r="N1" s="24"/>
      <c r="O1" s="24"/>
    </row>
    <row r="2" spans="1:16" ht="15.75" customHeight="1" thickBot="1" x14ac:dyDescent="0.3">
      <c r="A2" s="3" t="s">
        <v>8</v>
      </c>
      <c r="B2" s="36"/>
      <c r="C2" s="2" t="s">
        <v>9</v>
      </c>
      <c r="D2" s="23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34"/>
      <c r="L2" s="36"/>
      <c r="P2" s="25"/>
    </row>
    <row r="3" spans="1:16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21" si="0">L3-SUM(B3:J3)</f>
        <v>0</v>
      </c>
      <c r="L3" s="9"/>
    </row>
    <row r="4" spans="1:16" hidden="1" x14ac:dyDescent="0.25">
      <c r="A4" s="5" t="s">
        <v>17</v>
      </c>
      <c r="B4" s="6"/>
      <c r="C4" s="7"/>
      <c r="D4" s="7"/>
      <c r="E4" s="7"/>
      <c r="F4" s="7"/>
      <c r="G4" s="7"/>
      <c r="H4" s="8"/>
      <c r="I4" s="7"/>
      <c r="J4" s="8"/>
      <c r="K4" s="10">
        <f t="shared" si="0"/>
        <v>0</v>
      </c>
      <c r="L4" s="9"/>
    </row>
    <row r="5" spans="1:16" hidden="1" x14ac:dyDescent="0.25">
      <c r="A5" s="5" t="s">
        <v>18</v>
      </c>
      <c r="B5" s="6"/>
      <c r="C5" s="7"/>
      <c r="D5" s="7"/>
      <c r="E5" s="7"/>
      <c r="F5" s="7"/>
      <c r="G5" s="7"/>
      <c r="H5" s="8"/>
      <c r="I5" s="7"/>
      <c r="J5" s="8"/>
      <c r="K5" s="10">
        <f t="shared" si="0"/>
        <v>0</v>
      </c>
      <c r="L5" s="9"/>
    </row>
    <row r="6" spans="1:16" x14ac:dyDescent="0.25">
      <c r="A6" s="5" t="s">
        <v>19</v>
      </c>
      <c r="B6" s="6"/>
      <c r="C6" s="7"/>
      <c r="D6" s="7"/>
      <c r="E6" s="7"/>
      <c r="F6" s="7"/>
      <c r="G6" s="7"/>
      <c r="H6" s="8"/>
      <c r="I6" s="7"/>
      <c r="J6" s="8"/>
      <c r="K6" s="10">
        <f t="shared" si="0"/>
        <v>195</v>
      </c>
      <c r="L6" s="9">
        <v>195</v>
      </c>
      <c r="P6" s="27"/>
    </row>
    <row r="7" spans="1:16" x14ac:dyDescent="0.25">
      <c r="A7" s="5" t="s">
        <v>21</v>
      </c>
      <c r="B7" s="6">
        <v>90</v>
      </c>
      <c r="C7" s="7">
        <v>30</v>
      </c>
      <c r="D7" s="7">
        <v>30</v>
      </c>
      <c r="E7" s="7">
        <v>30</v>
      </c>
      <c r="F7" s="12">
        <v>30</v>
      </c>
      <c r="G7" s="7">
        <v>30</v>
      </c>
      <c r="H7" s="8"/>
      <c r="I7" s="7"/>
      <c r="J7" s="8"/>
      <c r="K7" s="10">
        <f t="shared" si="0"/>
        <v>-240</v>
      </c>
      <c r="L7" s="9">
        <v>0</v>
      </c>
    </row>
    <row r="8" spans="1:16" x14ac:dyDescent="0.25">
      <c r="A8" s="5" t="s">
        <v>23</v>
      </c>
      <c r="B8" s="6">
        <v>10</v>
      </c>
      <c r="C8" s="7">
        <v>30</v>
      </c>
      <c r="D8" s="7">
        <v>30</v>
      </c>
      <c r="E8" s="7">
        <v>30</v>
      </c>
      <c r="F8" s="12">
        <v>30</v>
      </c>
      <c r="G8" s="7">
        <v>30</v>
      </c>
      <c r="H8" s="8"/>
      <c r="I8" s="7"/>
      <c r="J8" s="8"/>
      <c r="K8" s="10">
        <f t="shared" si="0"/>
        <v>-160</v>
      </c>
      <c r="L8" s="9">
        <v>0</v>
      </c>
    </row>
    <row r="9" spans="1:16" hidden="1" x14ac:dyDescent="0.25">
      <c r="A9" s="5" t="s">
        <v>23</v>
      </c>
      <c r="B9" s="6"/>
      <c r="C9" s="7"/>
      <c r="D9" s="7"/>
      <c r="E9" s="7"/>
      <c r="F9" s="12"/>
      <c r="G9" s="7"/>
      <c r="H9" s="8"/>
      <c r="I9" s="7"/>
      <c r="J9" s="8"/>
      <c r="K9" s="10">
        <f t="shared" si="0"/>
        <v>0</v>
      </c>
      <c r="L9" s="9">
        <v>0</v>
      </c>
    </row>
    <row r="10" spans="1:16" x14ac:dyDescent="0.25">
      <c r="A10" s="11" t="s">
        <v>24</v>
      </c>
      <c r="B10" s="16">
        <v>150</v>
      </c>
      <c r="C10" s="7">
        <v>30</v>
      </c>
      <c r="D10" s="7">
        <v>30</v>
      </c>
      <c r="E10" s="7">
        <v>30</v>
      </c>
      <c r="F10" s="12">
        <v>30</v>
      </c>
      <c r="G10" s="7">
        <v>30</v>
      </c>
      <c r="H10" s="8"/>
      <c r="I10" s="9"/>
      <c r="J10" s="8"/>
      <c r="K10" s="13">
        <f t="shared" si="0"/>
        <v>200</v>
      </c>
      <c r="L10" s="9">
        <v>500</v>
      </c>
    </row>
    <row r="11" spans="1:16" x14ac:dyDescent="0.25">
      <c r="A11" s="11" t="s">
        <v>38</v>
      </c>
      <c r="B11" s="16">
        <v>60</v>
      </c>
      <c r="C11" s="7"/>
      <c r="D11" s="7"/>
      <c r="E11" s="7"/>
      <c r="F11" s="12"/>
      <c r="G11" s="7"/>
      <c r="H11" s="8"/>
      <c r="I11" s="9"/>
      <c r="J11" s="8"/>
      <c r="K11" s="13">
        <f t="shared" si="0"/>
        <v>-60</v>
      </c>
      <c r="L11" s="9">
        <v>0</v>
      </c>
    </row>
    <row r="12" spans="1:16" x14ac:dyDescent="0.25">
      <c r="A12" s="11" t="s">
        <v>39</v>
      </c>
      <c r="B12" s="16"/>
      <c r="C12" s="7"/>
      <c r="D12" s="7"/>
      <c r="E12" s="7"/>
      <c r="F12" s="12"/>
      <c r="G12" s="7"/>
      <c r="H12" s="8"/>
      <c r="I12" s="9"/>
      <c r="J12" s="8"/>
      <c r="K12" s="13">
        <f t="shared" si="0"/>
        <v>0</v>
      </c>
      <c r="L12" s="9">
        <v>0</v>
      </c>
    </row>
    <row r="13" spans="1:16" x14ac:dyDescent="0.25">
      <c r="A13" s="11" t="s">
        <v>26</v>
      </c>
      <c r="B13" s="16"/>
      <c r="C13" s="7">
        <v>30</v>
      </c>
      <c r="D13" s="7"/>
      <c r="E13" s="7"/>
      <c r="F13" s="12"/>
      <c r="G13" s="7"/>
      <c r="H13" s="8"/>
      <c r="I13" s="9"/>
      <c r="J13" s="8"/>
      <c r="K13" s="13">
        <f t="shared" si="0"/>
        <v>-30</v>
      </c>
      <c r="L13" s="9">
        <v>0</v>
      </c>
    </row>
    <row r="14" spans="1:16" x14ac:dyDescent="0.25">
      <c r="A14" s="11" t="s">
        <v>40</v>
      </c>
      <c r="B14" s="16"/>
      <c r="C14" s="7">
        <v>30</v>
      </c>
      <c r="D14" s="7"/>
      <c r="E14" s="7">
        <v>30</v>
      </c>
      <c r="F14" s="12"/>
      <c r="G14" s="7">
        <v>30</v>
      </c>
      <c r="H14" s="8"/>
      <c r="I14" s="9"/>
      <c r="J14" s="8"/>
      <c r="K14" s="13">
        <f t="shared" si="0"/>
        <v>0</v>
      </c>
      <c r="L14" s="9">
        <v>90</v>
      </c>
    </row>
    <row r="15" spans="1:16" x14ac:dyDescent="0.25">
      <c r="A15" s="11" t="s">
        <v>42</v>
      </c>
      <c r="B15" s="16"/>
      <c r="C15" s="7"/>
      <c r="D15" s="7"/>
      <c r="E15" s="7"/>
      <c r="F15" s="12"/>
      <c r="G15" s="7"/>
      <c r="H15" s="8"/>
      <c r="I15" s="9"/>
      <c r="J15" s="8"/>
      <c r="K15" s="13">
        <f t="shared" si="0"/>
        <v>0</v>
      </c>
      <c r="L15" s="9">
        <v>0</v>
      </c>
    </row>
    <row r="16" spans="1:16" x14ac:dyDescent="0.25">
      <c r="A16" s="11" t="s">
        <v>57</v>
      </c>
      <c r="B16" s="16"/>
      <c r="C16" s="7">
        <v>30</v>
      </c>
      <c r="D16" s="7"/>
      <c r="E16" s="7">
        <v>30</v>
      </c>
      <c r="F16" s="12"/>
      <c r="G16" s="7">
        <v>30</v>
      </c>
      <c r="H16" s="8"/>
      <c r="I16" s="9"/>
      <c r="J16" s="8"/>
      <c r="K16" s="13">
        <f t="shared" si="0"/>
        <v>0</v>
      </c>
      <c r="L16" s="9">
        <v>90</v>
      </c>
    </row>
    <row r="17" spans="1:12" x14ac:dyDescent="0.25">
      <c r="A17" s="11" t="s">
        <v>27</v>
      </c>
      <c r="B17" s="16">
        <v>30</v>
      </c>
      <c r="C17" s="7"/>
      <c r="D17" s="7">
        <v>30</v>
      </c>
      <c r="E17" s="7"/>
      <c r="F17" s="12"/>
      <c r="G17" s="7"/>
      <c r="H17" s="8"/>
      <c r="I17" s="9"/>
      <c r="J17" s="8"/>
      <c r="K17" s="13">
        <f t="shared" si="0"/>
        <v>0</v>
      </c>
      <c r="L17" s="9">
        <v>60</v>
      </c>
    </row>
    <row r="18" spans="1:12" x14ac:dyDescent="0.25">
      <c r="A18" s="11" t="s">
        <v>48</v>
      </c>
      <c r="B18" s="16"/>
      <c r="C18" s="7"/>
      <c r="D18" s="7"/>
      <c r="E18" s="7"/>
      <c r="F18" s="12"/>
      <c r="G18" s="7"/>
      <c r="H18" s="8"/>
      <c r="I18" s="9"/>
      <c r="J18" s="8"/>
      <c r="K18" s="13">
        <f t="shared" si="0"/>
        <v>0</v>
      </c>
      <c r="L18" s="9">
        <v>0</v>
      </c>
    </row>
    <row r="19" spans="1:12" x14ac:dyDescent="0.25">
      <c r="A19" s="11" t="s">
        <v>28</v>
      </c>
      <c r="B19" s="16"/>
      <c r="C19" s="7">
        <v>30</v>
      </c>
      <c r="D19" s="7">
        <v>30</v>
      </c>
      <c r="E19" s="7">
        <v>30</v>
      </c>
      <c r="F19" s="12">
        <v>30</v>
      </c>
      <c r="G19" s="7">
        <v>30</v>
      </c>
      <c r="H19" s="8"/>
      <c r="I19" s="9"/>
      <c r="J19" s="8"/>
      <c r="K19" s="13">
        <f t="shared" si="0"/>
        <v>0</v>
      </c>
      <c r="L19" s="9">
        <v>150</v>
      </c>
    </row>
    <row r="20" spans="1:12" x14ac:dyDescent="0.25">
      <c r="A20" s="11" t="s">
        <v>30</v>
      </c>
      <c r="B20" s="16"/>
      <c r="C20" s="7">
        <v>30</v>
      </c>
      <c r="D20" s="7">
        <v>30</v>
      </c>
      <c r="E20" s="7">
        <v>30</v>
      </c>
      <c r="F20" s="7">
        <v>25</v>
      </c>
      <c r="G20" s="7">
        <v>30</v>
      </c>
      <c r="H20" s="8"/>
      <c r="I20" s="9"/>
      <c r="J20" s="8"/>
      <c r="K20" s="13">
        <f t="shared" si="0"/>
        <v>0</v>
      </c>
      <c r="L20" s="9">
        <v>145</v>
      </c>
    </row>
    <row r="21" spans="1:12" x14ac:dyDescent="0.25">
      <c r="A21" s="14" t="s">
        <v>32</v>
      </c>
      <c r="B21" s="8"/>
      <c r="C21" s="7">
        <v>30</v>
      </c>
      <c r="D21" s="7">
        <v>30</v>
      </c>
      <c r="E21" s="7">
        <v>30</v>
      </c>
      <c r="F21" s="7">
        <v>30</v>
      </c>
      <c r="G21" s="7">
        <v>35</v>
      </c>
      <c r="H21" s="8"/>
      <c r="I21" s="7"/>
      <c r="J21" s="8"/>
      <c r="K21" s="10">
        <f t="shared" si="0"/>
        <v>150</v>
      </c>
      <c r="L21" s="9">
        <v>305</v>
      </c>
    </row>
    <row r="22" spans="1:12" x14ac:dyDescent="0.25">
      <c r="A22" s="17"/>
      <c r="B22" s="18"/>
      <c r="D22" s="7"/>
      <c r="E22" s="19"/>
      <c r="F22" s="17"/>
      <c r="H22" s="20"/>
      <c r="I22" s="21"/>
      <c r="J22" s="8"/>
      <c r="K22" s="22">
        <f>SUBTOTAL(109,Table224567891011121314151617181920212223242526272829303233343536373839404142434445464748495051525354555657585960616263646566676869707172737475767778798081828346573981110241236578913141623465710119231213[Column10])</f>
        <v>55</v>
      </c>
      <c r="L22" s="21"/>
    </row>
    <row r="23" spans="1:12" x14ac:dyDescent="0.25">
      <c r="C23">
        <f>COUNT(Table224567891011121314151617181920212223242526272829303233343536373839404142434445464748495051525354555657585960616263646566676869707172737475767778798081828346573981110241236578913141623465710119231213[[#All],[Column3]])</f>
        <v>9</v>
      </c>
      <c r="D23">
        <f>COUNT(Table224567891011121314151617181920212223242526272829303233343536373839404142434445464748495051525354555657585960616263646566676869707172737475767778798081828346573981110241236578913141623465710119231213[[#All],[Column4]])</f>
        <v>7</v>
      </c>
      <c r="E23">
        <f>COUNT(Table224567891011121314151617181920212223242526272829303233343536373839404142434445464748495051525354555657585960616263646566676869707172737475767778798081828346573981110241236578913141623465710119231213[[#All],[Column5]])</f>
        <v>8</v>
      </c>
      <c r="F23">
        <f>COUNT(Table224567891011121314151617181920212223242526272829303233343536373839404142434445464748495051525354555657585960616263646566676869707172737475767778798081828346573981110241236578913141623465710119231213[[#All],[Column6]])</f>
        <v>6</v>
      </c>
      <c r="G23">
        <f>COUNT(Table224567891011121314151617181920212223242526272829303233343536373839404142434445464748495051525354555657585960616263646566676869707172737475767778798081828346573981110241236578913141623465710119231213[[#All],[Column7]])</f>
        <v>8</v>
      </c>
    </row>
  </sheetData>
  <mergeCells count="3">
    <mergeCell ref="L1:L2"/>
    <mergeCell ref="B1:B2"/>
    <mergeCell ref="K1:K2"/>
  </mergeCells>
  <conditionalFormatting sqref="K3:K21">
    <cfRule type="cellIs" dxfId="4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3"/>
  <sheetViews>
    <sheetView zoomScale="115" zoomScaleNormal="115" workbookViewId="0">
      <selection activeCell="M28" sqref="M28"/>
    </sheetView>
  </sheetViews>
  <sheetFormatPr defaultRowHeight="15" x14ac:dyDescent="0.25"/>
  <cols>
    <col min="1" max="1" width="12.140625" customWidth="1"/>
    <col min="2" max="2" width="10.5703125" customWidth="1"/>
    <col min="3" max="3" width="13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  <col min="16" max="16" width="10.7109375" bestFit="1" customWidth="1"/>
  </cols>
  <sheetData>
    <row r="1" spans="1:16" ht="15" customHeight="1" thickBot="1" x14ac:dyDescent="0.3">
      <c r="A1" s="1" t="s">
        <v>0</v>
      </c>
      <c r="B1" s="35" t="s">
        <v>1</v>
      </c>
      <c r="C1" s="26">
        <v>45474</v>
      </c>
      <c r="D1" s="23">
        <f>C1 + 1</f>
        <v>45475</v>
      </c>
      <c r="E1" s="2">
        <f>C1+2</f>
        <v>45476</v>
      </c>
      <c r="F1" s="2">
        <f>C1+3</f>
        <v>45477</v>
      </c>
      <c r="G1" s="2">
        <f>C1+4</f>
        <v>45478</v>
      </c>
      <c r="H1" s="2"/>
      <c r="I1" s="2"/>
      <c r="J1" s="2"/>
      <c r="K1" s="33" t="s">
        <v>6</v>
      </c>
      <c r="L1" s="35" t="s">
        <v>7</v>
      </c>
      <c r="N1" s="24"/>
      <c r="O1" s="24"/>
    </row>
    <row r="2" spans="1:16" ht="15.75" customHeight="1" thickBot="1" x14ac:dyDescent="0.3">
      <c r="A2" s="3" t="s">
        <v>8</v>
      </c>
      <c r="B2" s="36"/>
      <c r="C2" s="2" t="s">
        <v>9</v>
      </c>
      <c r="D2" s="23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34"/>
      <c r="L2" s="36"/>
      <c r="P2" s="25"/>
    </row>
    <row r="3" spans="1:16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21" si="0">L3-SUM(B3:J3)</f>
        <v>0</v>
      </c>
      <c r="L3" s="9"/>
    </row>
    <row r="4" spans="1:16" hidden="1" x14ac:dyDescent="0.25">
      <c r="A4" s="5" t="s">
        <v>17</v>
      </c>
      <c r="B4" s="6"/>
      <c r="C4" s="7"/>
      <c r="D4" s="7"/>
      <c r="E4" s="7"/>
      <c r="F4" s="7"/>
      <c r="G4" s="7"/>
      <c r="H4" s="8"/>
      <c r="I4" s="7"/>
      <c r="J4" s="8"/>
      <c r="K4" s="10">
        <f t="shared" si="0"/>
        <v>0</v>
      </c>
      <c r="L4" s="9"/>
    </row>
    <row r="5" spans="1:16" hidden="1" x14ac:dyDescent="0.25">
      <c r="A5" s="5" t="s">
        <v>18</v>
      </c>
      <c r="B5" s="6"/>
      <c r="C5" s="7"/>
      <c r="D5" s="7"/>
      <c r="E5" s="7"/>
      <c r="F5" s="7"/>
      <c r="G5" s="7"/>
      <c r="H5" s="8"/>
      <c r="I5" s="7"/>
      <c r="J5" s="8"/>
      <c r="K5" s="10">
        <f t="shared" si="0"/>
        <v>0</v>
      </c>
      <c r="L5" s="9"/>
    </row>
    <row r="6" spans="1:16" x14ac:dyDescent="0.25">
      <c r="A6" s="5" t="s">
        <v>19</v>
      </c>
      <c r="B6" s="6"/>
      <c r="C6" s="7"/>
      <c r="D6" s="7"/>
      <c r="E6" s="7"/>
      <c r="F6" s="7"/>
      <c r="G6" s="7"/>
      <c r="H6" s="8"/>
      <c r="I6" s="7"/>
      <c r="J6" s="8"/>
      <c r="K6" s="10">
        <f t="shared" si="0"/>
        <v>195</v>
      </c>
      <c r="L6" s="9">
        <v>195</v>
      </c>
      <c r="P6" s="27"/>
    </row>
    <row r="7" spans="1:16" x14ac:dyDescent="0.25">
      <c r="A7" s="5" t="s">
        <v>21</v>
      </c>
      <c r="B7" s="6">
        <v>240</v>
      </c>
      <c r="C7" s="7">
        <v>30</v>
      </c>
      <c r="D7" s="7">
        <v>30</v>
      </c>
      <c r="E7" s="7">
        <v>30</v>
      </c>
      <c r="F7" s="12">
        <v>30</v>
      </c>
      <c r="G7" s="7">
        <v>30</v>
      </c>
      <c r="H7" s="8"/>
      <c r="I7" s="7"/>
      <c r="J7" s="8"/>
      <c r="K7" s="10">
        <f t="shared" si="0"/>
        <v>110</v>
      </c>
      <c r="L7" s="9">
        <v>500</v>
      </c>
    </row>
    <row r="8" spans="1:16" x14ac:dyDescent="0.25">
      <c r="A8" s="5" t="s">
        <v>23</v>
      </c>
      <c r="B8" s="6">
        <v>160</v>
      </c>
      <c r="C8" s="7">
        <v>30</v>
      </c>
      <c r="D8" s="7">
        <v>30</v>
      </c>
      <c r="E8" s="7">
        <v>30</v>
      </c>
      <c r="F8" s="12">
        <v>30</v>
      </c>
      <c r="G8" s="7">
        <v>30</v>
      </c>
      <c r="H8" s="8"/>
      <c r="I8" s="7"/>
      <c r="J8" s="8"/>
      <c r="K8" s="10">
        <f t="shared" si="0"/>
        <v>190</v>
      </c>
      <c r="L8" s="9">
        <v>500</v>
      </c>
    </row>
    <row r="9" spans="1:16" hidden="1" x14ac:dyDescent="0.25">
      <c r="A9" s="5" t="s">
        <v>23</v>
      </c>
      <c r="B9" s="6"/>
      <c r="C9" s="7"/>
      <c r="D9" s="7"/>
      <c r="E9" s="7"/>
      <c r="F9" s="12"/>
      <c r="G9" s="7"/>
      <c r="H9" s="8"/>
      <c r="I9" s="7"/>
      <c r="J9" s="8"/>
      <c r="K9" s="10">
        <f t="shared" si="0"/>
        <v>0</v>
      </c>
      <c r="L9" s="9">
        <v>0</v>
      </c>
    </row>
    <row r="10" spans="1:16" x14ac:dyDescent="0.25">
      <c r="A10" s="11" t="s">
        <v>24</v>
      </c>
      <c r="B10" s="16"/>
      <c r="C10" s="7">
        <v>30</v>
      </c>
      <c r="D10" s="7">
        <v>30</v>
      </c>
      <c r="E10" s="7">
        <v>30</v>
      </c>
      <c r="F10" s="12">
        <v>30</v>
      </c>
      <c r="G10" s="7">
        <v>30</v>
      </c>
      <c r="H10" s="8"/>
      <c r="I10" s="9"/>
      <c r="J10" s="8"/>
      <c r="K10" s="13">
        <f t="shared" si="0"/>
        <v>50</v>
      </c>
      <c r="L10" s="9">
        <v>200</v>
      </c>
    </row>
    <row r="11" spans="1:16" x14ac:dyDescent="0.25">
      <c r="A11" s="11" t="s">
        <v>38</v>
      </c>
      <c r="B11" s="16">
        <v>60</v>
      </c>
      <c r="C11" s="7"/>
      <c r="D11" s="7"/>
      <c r="E11" s="7"/>
      <c r="F11" s="12"/>
      <c r="G11" s="7"/>
      <c r="H11" s="8"/>
      <c r="I11" s="9"/>
      <c r="J11" s="8"/>
      <c r="K11" s="13">
        <f t="shared" si="0"/>
        <v>-60</v>
      </c>
      <c r="L11" s="9">
        <v>0</v>
      </c>
    </row>
    <row r="12" spans="1:16" x14ac:dyDescent="0.25">
      <c r="A12" s="11" t="s">
        <v>39</v>
      </c>
      <c r="B12" s="16"/>
      <c r="C12" s="7"/>
      <c r="D12" s="7"/>
      <c r="E12" s="7"/>
      <c r="F12" s="12"/>
      <c r="G12" s="7"/>
      <c r="H12" s="8"/>
      <c r="I12" s="9"/>
      <c r="J12" s="8"/>
      <c r="K12" s="13">
        <f t="shared" si="0"/>
        <v>0</v>
      </c>
      <c r="L12" s="9">
        <v>0</v>
      </c>
    </row>
    <row r="13" spans="1:16" x14ac:dyDescent="0.25">
      <c r="A13" s="11" t="s">
        <v>26</v>
      </c>
      <c r="B13" s="16">
        <v>30</v>
      </c>
      <c r="C13" s="7"/>
      <c r="D13" s="7"/>
      <c r="E13" s="7"/>
      <c r="F13" s="12"/>
      <c r="G13" s="7"/>
      <c r="H13" s="8"/>
      <c r="I13" s="9"/>
      <c r="J13" s="8"/>
      <c r="K13" s="13">
        <f t="shared" si="0"/>
        <v>0</v>
      </c>
      <c r="L13" s="9">
        <v>30</v>
      </c>
    </row>
    <row r="14" spans="1:16" x14ac:dyDescent="0.25">
      <c r="A14" s="11" t="s">
        <v>40</v>
      </c>
      <c r="B14" s="16"/>
      <c r="C14" s="7">
        <v>30</v>
      </c>
      <c r="D14" s="7">
        <v>30</v>
      </c>
      <c r="E14" s="7"/>
      <c r="F14" s="12">
        <v>30</v>
      </c>
      <c r="G14" s="7">
        <v>30</v>
      </c>
      <c r="H14" s="8"/>
      <c r="I14" s="9"/>
      <c r="J14" s="8"/>
      <c r="K14" s="13">
        <f t="shared" si="0"/>
        <v>0</v>
      </c>
      <c r="L14" s="9">
        <v>120</v>
      </c>
    </row>
    <row r="15" spans="1:16" x14ac:dyDescent="0.25">
      <c r="A15" s="11" t="s">
        <v>42</v>
      </c>
      <c r="B15" s="16"/>
      <c r="C15" s="7"/>
      <c r="D15" s="7"/>
      <c r="E15" s="7"/>
      <c r="F15" s="12"/>
      <c r="G15" s="7"/>
      <c r="H15" s="8"/>
      <c r="I15" s="9"/>
      <c r="J15" s="8"/>
      <c r="K15" s="13">
        <f t="shared" si="0"/>
        <v>0</v>
      </c>
      <c r="L15" s="9">
        <v>0</v>
      </c>
    </row>
    <row r="16" spans="1:16" x14ac:dyDescent="0.25">
      <c r="A16" s="11" t="s">
        <v>57</v>
      </c>
      <c r="B16" s="16"/>
      <c r="C16" s="7">
        <v>30</v>
      </c>
      <c r="D16" s="7">
        <v>30</v>
      </c>
      <c r="E16" s="7">
        <v>30</v>
      </c>
      <c r="F16" s="12">
        <v>30</v>
      </c>
      <c r="G16" s="7"/>
      <c r="H16" s="8"/>
      <c r="I16" s="9"/>
      <c r="J16" s="8"/>
      <c r="K16" s="13">
        <f t="shared" si="0"/>
        <v>-120</v>
      </c>
      <c r="L16" s="9">
        <v>0</v>
      </c>
    </row>
    <row r="17" spans="1:12" x14ac:dyDescent="0.25">
      <c r="A17" s="11" t="s">
        <v>27</v>
      </c>
      <c r="B17" s="16"/>
      <c r="C17" s="7"/>
      <c r="D17" s="7"/>
      <c r="E17" s="7"/>
      <c r="F17" s="12"/>
      <c r="G17" s="7"/>
      <c r="H17" s="8"/>
      <c r="I17" s="9"/>
      <c r="J17" s="8"/>
      <c r="K17" s="13">
        <f t="shared" si="0"/>
        <v>0</v>
      </c>
      <c r="L17" s="9">
        <v>0</v>
      </c>
    </row>
    <row r="18" spans="1:12" x14ac:dyDescent="0.25">
      <c r="A18" s="11" t="s">
        <v>48</v>
      </c>
      <c r="B18" s="16"/>
      <c r="C18" s="7">
        <v>30</v>
      </c>
      <c r="D18" s="7"/>
      <c r="E18" s="7"/>
      <c r="F18" s="12"/>
      <c r="G18" s="7"/>
      <c r="H18" s="8"/>
      <c r="I18" s="9"/>
      <c r="J18" s="8"/>
      <c r="K18" s="13">
        <f t="shared" si="0"/>
        <v>0</v>
      </c>
      <c r="L18" s="9">
        <v>30</v>
      </c>
    </row>
    <row r="19" spans="1:12" x14ac:dyDescent="0.25">
      <c r="A19" s="11" t="s">
        <v>28</v>
      </c>
      <c r="B19" s="16"/>
      <c r="C19" s="7">
        <v>30</v>
      </c>
      <c r="D19" s="7">
        <v>30</v>
      </c>
      <c r="E19" s="7">
        <v>30</v>
      </c>
      <c r="F19" s="12">
        <v>30</v>
      </c>
      <c r="G19" s="7">
        <v>30</v>
      </c>
      <c r="H19" s="8"/>
      <c r="I19" s="9"/>
      <c r="J19" s="8"/>
      <c r="K19" s="13">
        <f t="shared" si="0"/>
        <v>0</v>
      </c>
      <c r="L19" s="9">
        <v>150</v>
      </c>
    </row>
    <row r="20" spans="1:12" x14ac:dyDescent="0.25">
      <c r="A20" s="11" t="s">
        <v>30</v>
      </c>
      <c r="B20" s="16"/>
      <c r="C20" s="7">
        <v>30</v>
      </c>
      <c r="D20" s="7"/>
      <c r="E20" s="7">
        <v>30</v>
      </c>
      <c r="F20" s="7">
        <v>30</v>
      </c>
      <c r="G20" s="7">
        <v>30</v>
      </c>
      <c r="H20" s="8"/>
      <c r="I20" s="9"/>
      <c r="J20" s="8"/>
      <c r="K20" s="13">
        <f t="shared" si="0"/>
        <v>0</v>
      </c>
      <c r="L20" s="9">
        <v>120</v>
      </c>
    </row>
    <row r="21" spans="1:12" x14ac:dyDescent="0.25">
      <c r="A21" s="14" t="s">
        <v>32</v>
      </c>
      <c r="B21" s="8"/>
      <c r="C21" s="7">
        <v>30</v>
      </c>
      <c r="D21" s="7">
        <v>30</v>
      </c>
      <c r="E21" s="7">
        <v>30</v>
      </c>
      <c r="F21" s="7">
        <v>30</v>
      </c>
      <c r="G21" s="7">
        <v>30</v>
      </c>
      <c r="H21" s="8"/>
      <c r="I21" s="7"/>
      <c r="J21" s="8"/>
      <c r="K21" s="10">
        <f t="shared" si="0"/>
        <v>150</v>
      </c>
      <c r="L21" s="9">
        <v>300</v>
      </c>
    </row>
    <row r="22" spans="1:12" x14ac:dyDescent="0.25">
      <c r="A22" s="17"/>
      <c r="B22" s="18"/>
      <c r="D22" s="7"/>
      <c r="E22" s="19"/>
      <c r="F22" s="17"/>
      <c r="H22" s="20"/>
      <c r="I22" s="21"/>
      <c r="J22" s="8"/>
      <c r="K22" s="22">
        <f>SUBTOTAL(109,Table2245678910111213141516171819202122232425262728293032333435363738394041424344454647484950515253545556575859606162636465666768697071727374757677787980818283465739811102412365789131416234657101192312134[Column10])</f>
        <v>515</v>
      </c>
      <c r="L22" s="21"/>
    </row>
    <row r="23" spans="1:12" x14ac:dyDescent="0.25">
      <c r="C23">
        <f>COUNT(Table2245678910111213141516171819202122232425262728293032333435363738394041424344454647484950515253545556575859606162636465666768697071727374757677787980818283465739811102412365789131416234657101192312134[[#All],[Column3]])</f>
        <v>9</v>
      </c>
      <c r="D23">
        <f>COUNT(Table2245678910111213141516171819202122232425262728293032333435363738394041424344454647484950515253545556575859606162636465666768697071727374757677787980818283465739811102412365789131416234657101192312134[[#All],[Column4]])</f>
        <v>7</v>
      </c>
      <c r="E23">
        <f>COUNT(Table2245678910111213141516171819202122232425262728293032333435363738394041424344454647484950515253545556575859606162636465666768697071727374757677787980818283465739811102412365789131416234657101192312134[[#All],[Column5]])</f>
        <v>7</v>
      </c>
      <c r="F23">
        <f>COUNT(Table2245678910111213141516171819202122232425262728293032333435363738394041424344454647484950515253545556575859606162636465666768697071727374757677787980818283465739811102412365789131416234657101192312134[[#All],[Column6]])</f>
        <v>8</v>
      </c>
      <c r="G23">
        <f>COUNT(Table2245678910111213141516171819202122232425262728293032333435363738394041424344454647484950515253545556575859606162636465666768697071727374757677787980818283465739811102412365789131416234657101192312134[[#All],[Column7]])</f>
        <v>7</v>
      </c>
    </row>
  </sheetData>
  <mergeCells count="3">
    <mergeCell ref="L1:L2"/>
    <mergeCell ref="B1:B2"/>
    <mergeCell ref="K1:K2"/>
  </mergeCells>
  <conditionalFormatting sqref="K3:K21">
    <cfRule type="cellIs" dxfId="3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3"/>
  <sheetViews>
    <sheetView zoomScale="115" zoomScaleNormal="115" workbookViewId="0">
      <selection activeCell="R23" sqref="R23"/>
    </sheetView>
  </sheetViews>
  <sheetFormatPr defaultRowHeight="15" x14ac:dyDescent="0.25"/>
  <cols>
    <col min="1" max="1" width="12.140625" customWidth="1"/>
    <col min="2" max="2" width="10.5703125" customWidth="1"/>
    <col min="3" max="3" width="13.42578125" customWidth="1"/>
    <col min="4" max="4" width="12.28515625" customWidth="1"/>
    <col min="5" max="6" width="11.42578125" customWidth="1"/>
    <col min="7" max="7" width="10.7109375" bestFit="1" customWidth="1"/>
    <col min="8" max="8" width="12.7109375" hidden="1" customWidth="1"/>
    <col min="9" max="9" width="11.42578125" hidden="1" customWidth="1"/>
    <col min="10" max="10" width="0.140625" customWidth="1"/>
    <col min="11" max="11" width="13.85546875" customWidth="1"/>
    <col min="16" max="16" width="10.7109375" bestFit="1" customWidth="1"/>
  </cols>
  <sheetData>
    <row r="1" spans="1:16" ht="15" customHeight="1" thickBot="1" x14ac:dyDescent="0.3">
      <c r="A1" s="1" t="s">
        <v>0</v>
      </c>
      <c r="B1" s="35" t="s">
        <v>1</v>
      </c>
      <c r="C1" s="26">
        <v>45481</v>
      </c>
      <c r="D1" s="23">
        <f>C1 + 1</f>
        <v>45482</v>
      </c>
      <c r="E1" s="2">
        <f>C1+2</f>
        <v>45483</v>
      </c>
      <c r="F1" s="2">
        <f>C1+3</f>
        <v>45484</v>
      </c>
      <c r="G1" s="2">
        <f>C1+4</f>
        <v>45485</v>
      </c>
      <c r="H1" s="2"/>
      <c r="I1" s="2"/>
      <c r="J1" s="2"/>
      <c r="K1" s="33" t="s">
        <v>6</v>
      </c>
      <c r="L1" s="35" t="s">
        <v>7</v>
      </c>
      <c r="N1" s="24"/>
      <c r="O1" s="24"/>
    </row>
    <row r="2" spans="1:16" ht="15.75" customHeight="1" thickBot="1" x14ac:dyDescent="0.3">
      <c r="A2" s="3" t="s">
        <v>8</v>
      </c>
      <c r="B2" s="36"/>
      <c r="C2" s="2" t="s">
        <v>9</v>
      </c>
      <c r="D2" s="23" t="s">
        <v>10</v>
      </c>
      <c r="E2" s="2" t="s">
        <v>11</v>
      </c>
      <c r="F2" s="4" t="s">
        <v>12</v>
      </c>
      <c r="G2" s="2" t="s">
        <v>13</v>
      </c>
      <c r="H2" s="2"/>
      <c r="I2" s="2"/>
      <c r="J2" s="2"/>
      <c r="K2" s="34"/>
      <c r="L2" s="36"/>
      <c r="P2" s="25"/>
    </row>
    <row r="3" spans="1:16" hidden="1" x14ac:dyDescent="0.25">
      <c r="A3" s="5" t="s">
        <v>14</v>
      </c>
      <c r="B3" s="6"/>
      <c r="C3" s="7"/>
      <c r="D3" s="7"/>
      <c r="E3" s="7"/>
      <c r="F3" s="7"/>
      <c r="G3" s="7"/>
      <c r="H3" s="8"/>
      <c r="I3" s="7"/>
      <c r="J3" s="8"/>
      <c r="K3" s="10">
        <f t="shared" ref="K3:K21" si="0">L3-SUM(B3:J3)</f>
        <v>0</v>
      </c>
      <c r="L3" s="9"/>
    </row>
    <row r="4" spans="1:16" hidden="1" x14ac:dyDescent="0.25">
      <c r="A4" s="5" t="s">
        <v>17</v>
      </c>
      <c r="B4" s="6"/>
      <c r="C4" s="7"/>
      <c r="D4" s="7"/>
      <c r="E4" s="7"/>
      <c r="F4" s="7"/>
      <c r="G4" s="7"/>
      <c r="H4" s="8"/>
      <c r="I4" s="7"/>
      <c r="J4" s="8"/>
      <c r="K4" s="10">
        <f t="shared" si="0"/>
        <v>0</v>
      </c>
      <c r="L4" s="9"/>
    </row>
    <row r="5" spans="1:16" hidden="1" x14ac:dyDescent="0.25">
      <c r="A5" s="5" t="s">
        <v>18</v>
      </c>
      <c r="B5" s="6"/>
      <c r="C5" s="7"/>
      <c r="D5" s="7"/>
      <c r="E5" s="7"/>
      <c r="F5" s="7"/>
      <c r="G5" s="7"/>
      <c r="H5" s="8"/>
      <c r="I5" s="7"/>
      <c r="J5" s="8"/>
      <c r="K5" s="10">
        <f t="shared" si="0"/>
        <v>0</v>
      </c>
      <c r="L5" s="9"/>
    </row>
    <row r="6" spans="1:16" x14ac:dyDescent="0.25">
      <c r="A6" s="5" t="s">
        <v>19</v>
      </c>
      <c r="B6" s="6"/>
      <c r="C6" s="7"/>
      <c r="D6" s="7"/>
      <c r="E6" s="7"/>
      <c r="F6" s="7"/>
      <c r="G6" s="7"/>
      <c r="H6" s="8"/>
      <c r="I6" s="7"/>
      <c r="J6" s="8"/>
      <c r="K6" s="10">
        <f t="shared" si="0"/>
        <v>195</v>
      </c>
      <c r="L6" s="9">
        <v>195</v>
      </c>
      <c r="P6" s="27"/>
    </row>
    <row r="7" spans="1:16" x14ac:dyDescent="0.25">
      <c r="A7" s="5" t="s">
        <v>21</v>
      </c>
      <c r="B7" s="6"/>
      <c r="C7" s="7">
        <v>30</v>
      </c>
      <c r="D7" s="7">
        <v>30</v>
      </c>
      <c r="E7" s="7"/>
      <c r="F7" s="12"/>
      <c r="G7" s="7"/>
      <c r="H7" s="8"/>
      <c r="I7" s="7"/>
      <c r="J7" s="8"/>
      <c r="K7" s="10">
        <f t="shared" si="0"/>
        <v>50</v>
      </c>
      <c r="L7" s="9">
        <v>110</v>
      </c>
    </row>
    <row r="8" spans="1:16" x14ac:dyDescent="0.25">
      <c r="A8" s="5" t="s">
        <v>23</v>
      </c>
      <c r="B8" s="6"/>
      <c r="C8" s="7">
        <v>30</v>
      </c>
      <c r="D8" s="7">
        <v>30</v>
      </c>
      <c r="E8" s="7">
        <v>30</v>
      </c>
      <c r="F8" s="12">
        <v>30</v>
      </c>
      <c r="G8" s="7">
        <v>30</v>
      </c>
      <c r="H8" s="8"/>
      <c r="I8" s="7"/>
      <c r="J8" s="8"/>
      <c r="K8" s="10">
        <f t="shared" si="0"/>
        <v>40</v>
      </c>
      <c r="L8" s="9">
        <v>190</v>
      </c>
    </row>
    <row r="9" spans="1:16" hidden="1" x14ac:dyDescent="0.25">
      <c r="A9" s="5" t="s">
        <v>23</v>
      </c>
      <c r="B9" s="6"/>
      <c r="C9" s="7"/>
      <c r="D9" s="7"/>
      <c r="E9" s="7"/>
      <c r="F9" s="12"/>
      <c r="G9" s="7"/>
      <c r="H9" s="8"/>
      <c r="I9" s="7"/>
      <c r="J9" s="8"/>
      <c r="K9" s="10">
        <f t="shared" si="0"/>
        <v>0</v>
      </c>
      <c r="L9" s="9">
        <v>0</v>
      </c>
    </row>
    <row r="10" spans="1:16" x14ac:dyDescent="0.25">
      <c r="A10" s="11" t="s">
        <v>24</v>
      </c>
      <c r="B10" s="16"/>
      <c r="C10" s="7">
        <v>30</v>
      </c>
      <c r="D10" s="7">
        <v>30</v>
      </c>
      <c r="E10" s="7">
        <v>30</v>
      </c>
      <c r="F10" s="12">
        <v>30</v>
      </c>
      <c r="G10" s="7">
        <v>30</v>
      </c>
      <c r="H10" s="8"/>
      <c r="I10" s="9"/>
      <c r="J10" s="8"/>
      <c r="K10" s="13">
        <f t="shared" si="0"/>
        <v>-100</v>
      </c>
      <c r="L10" s="9">
        <v>50</v>
      </c>
    </row>
    <row r="11" spans="1:16" x14ac:dyDescent="0.25">
      <c r="A11" s="11" t="s">
        <v>38</v>
      </c>
      <c r="B11" s="16">
        <v>60</v>
      </c>
      <c r="C11" s="7"/>
      <c r="D11" s="7"/>
      <c r="E11" s="7"/>
      <c r="F11" s="12"/>
      <c r="G11" s="7"/>
      <c r="H11" s="8"/>
      <c r="I11" s="9"/>
      <c r="J11" s="8"/>
      <c r="K11" s="13">
        <f t="shared" si="0"/>
        <v>-60</v>
      </c>
      <c r="L11" s="9">
        <v>0</v>
      </c>
    </row>
    <row r="12" spans="1:16" x14ac:dyDescent="0.25">
      <c r="A12" s="11" t="s">
        <v>39</v>
      </c>
      <c r="B12" s="16"/>
      <c r="C12" s="7">
        <v>30</v>
      </c>
      <c r="D12" s="7"/>
      <c r="E12" s="7"/>
      <c r="F12" s="12"/>
      <c r="G12" s="7"/>
      <c r="H12" s="8"/>
      <c r="I12" s="9"/>
      <c r="J12" s="8"/>
      <c r="K12" s="13">
        <f t="shared" si="0"/>
        <v>0</v>
      </c>
      <c r="L12" s="9">
        <v>30</v>
      </c>
    </row>
    <row r="13" spans="1:16" x14ac:dyDescent="0.25">
      <c r="A13" s="11" t="s">
        <v>26</v>
      </c>
      <c r="B13" s="16"/>
      <c r="C13" s="7"/>
      <c r="D13" s="7"/>
      <c r="E13" s="7"/>
      <c r="F13" s="12"/>
      <c r="G13" s="7"/>
      <c r="H13" s="8"/>
      <c r="I13" s="9"/>
      <c r="J13" s="8"/>
      <c r="K13" s="13">
        <f t="shared" si="0"/>
        <v>0</v>
      </c>
      <c r="L13" s="9">
        <v>0</v>
      </c>
    </row>
    <row r="14" spans="1:16" x14ac:dyDescent="0.25">
      <c r="A14" s="11" t="s">
        <v>40</v>
      </c>
      <c r="B14" s="16"/>
      <c r="C14" s="7">
        <v>30</v>
      </c>
      <c r="D14" s="7">
        <v>35</v>
      </c>
      <c r="E14" s="7">
        <v>30</v>
      </c>
      <c r="F14" s="12">
        <v>30</v>
      </c>
      <c r="G14" s="7">
        <v>30</v>
      </c>
      <c r="H14" s="8"/>
      <c r="I14" s="9"/>
      <c r="J14" s="8"/>
      <c r="K14" s="13">
        <f t="shared" si="0"/>
        <v>0</v>
      </c>
      <c r="L14" s="9">
        <v>155</v>
      </c>
    </row>
    <row r="15" spans="1:16" x14ac:dyDescent="0.25">
      <c r="A15" s="11" t="s">
        <v>42</v>
      </c>
      <c r="B15" s="16"/>
      <c r="C15" s="7"/>
      <c r="D15" s="7"/>
      <c r="E15" s="7"/>
      <c r="F15" s="12"/>
      <c r="G15" s="7"/>
      <c r="H15" s="8"/>
      <c r="I15" s="9"/>
      <c r="J15" s="8"/>
      <c r="K15" s="13">
        <f t="shared" si="0"/>
        <v>0</v>
      </c>
      <c r="L15" s="9">
        <v>0</v>
      </c>
    </row>
    <row r="16" spans="1:16" x14ac:dyDescent="0.25">
      <c r="A16" s="11" t="s">
        <v>57</v>
      </c>
      <c r="B16" s="16">
        <v>120</v>
      </c>
      <c r="C16" s="7">
        <v>30</v>
      </c>
      <c r="D16" s="7"/>
      <c r="E16" s="7"/>
      <c r="F16" s="12">
        <v>30</v>
      </c>
      <c r="G16" s="7">
        <v>30</v>
      </c>
      <c r="H16" s="8"/>
      <c r="I16" s="9"/>
      <c r="J16" s="8"/>
      <c r="K16" s="13">
        <f t="shared" si="0"/>
        <v>0</v>
      </c>
      <c r="L16" s="9">
        <v>210</v>
      </c>
    </row>
    <row r="17" spans="1:12" x14ac:dyDescent="0.25">
      <c r="A17" s="11" t="s">
        <v>27</v>
      </c>
      <c r="B17" s="16"/>
      <c r="C17" s="7"/>
      <c r="D17" s="7"/>
      <c r="E17" s="7"/>
      <c r="F17" s="12"/>
      <c r="G17" s="7"/>
      <c r="H17" s="8"/>
      <c r="I17" s="9"/>
      <c r="J17" s="8"/>
      <c r="K17" s="13">
        <f t="shared" si="0"/>
        <v>0</v>
      </c>
      <c r="L17" s="9">
        <v>0</v>
      </c>
    </row>
    <row r="18" spans="1:12" x14ac:dyDescent="0.25">
      <c r="A18" s="11" t="s">
        <v>48</v>
      </c>
      <c r="B18" s="16"/>
      <c r="C18" s="7"/>
      <c r="D18" s="7"/>
      <c r="E18" s="7">
        <v>30</v>
      </c>
      <c r="F18" s="12"/>
      <c r="G18" s="7"/>
      <c r="H18" s="8"/>
      <c r="I18" s="9"/>
      <c r="J18" s="8"/>
      <c r="K18" s="13">
        <f t="shared" si="0"/>
        <v>0</v>
      </c>
      <c r="L18" s="9">
        <v>30</v>
      </c>
    </row>
    <row r="19" spans="1:12" x14ac:dyDescent="0.25">
      <c r="A19" s="11" t="s">
        <v>28</v>
      </c>
      <c r="B19" s="16"/>
      <c r="C19" s="7">
        <v>30</v>
      </c>
      <c r="D19" s="7">
        <v>30</v>
      </c>
      <c r="E19" s="7">
        <v>30</v>
      </c>
      <c r="F19" s="12">
        <v>30</v>
      </c>
      <c r="G19" s="7">
        <v>30</v>
      </c>
      <c r="H19" s="8"/>
      <c r="I19" s="9"/>
      <c r="J19" s="8"/>
      <c r="K19" s="13">
        <f t="shared" si="0"/>
        <v>0</v>
      </c>
      <c r="L19" s="9">
        <v>150</v>
      </c>
    </row>
    <row r="20" spans="1:12" x14ac:dyDescent="0.25">
      <c r="A20" s="11" t="s">
        <v>30</v>
      </c>
      <c r="B20" s="16"/>
      <c r="C20" s="7">
        <v>30</v>
      </c>
      <c r="D20" s="7">
        <v>30</v>
      </c>
      <c r="E20" s="7">
        <v>30</v>
      </c>
      <c r="F20" s="7">
        <v>30</v>
      </c>
      <c r="G20" s="7">
        <v>25</v>
      </c>
      <c r="H20" s="8"/>
      <c r="I20" s="9"/>
      <c r="J20" s="8"/>
      <c r="K20" s="13">
        <f t="shared" si="0"/>
        <v>0</v>
      </c>
      <c r="L20" s="9">
        <v>145</v>
      </c>
    </row>
    <row r="21" spans="1:12" x14ac:dyDescent="0.25">
      <c r="A21" s="14" t="s">
        <v>32</v>
      </c>
      <c r="B21" s="8"/>
      <c r="C21" s="7">
        <v>30</v>
      </c>
      <c r="D21" s="7">
        <v>30</v>
      </c>
      <c r="E21" s="7">
        <v>30</v>
      </c>
      <c r="F21" s="7">
        <v>30</v>
      </c>
      <c r="G21" s="7">
        <v>30</v>
      </c>
      <c r="H21" s="8"/>
      <c r="I21" s="7"/>
      <c r="J21" s="8"/>
      <c r="K21" s="10">
        <f t="shared" si="0"/>
        <v>0</v>
      </c>
      <c r="L21" s="9">
        <v>150</v>
      </c>
    </row>
    <row r="22" spans="1:12" x14ac:dyDescent="0.25">
      <c r="A22" s="17"/>
      <c r="B22" s="18"/>
      <c r="D22" s="7"/>
      <c r="E22" s="19"/>
      <c r="F22" s="17"/>
      <c r="H22" s="20"/>
      <c r="I22" s="21"/>
      <c r="J22" s="8"/>
      <c r="K22" s="22">
        <f>SUBTOTAL(109,Table22456789101112131415161718192021222324252627282930323334353637383940414243444546474849505152535455565758596061626364656667686970717273747576777879808182834657398111024123657891314162346571011923121345[Column10])</f>
        <v>125</v>
      </c>
      <c r="L22" s="21"/>
    </row>
    <row r="23" spans="1:12" x14ac:dyDescent="0.25">
      <c r="C23">
        <f>COUNT(Table22456789101112131415161718192021222324252627282930323334353637383940414243444546474849505152535455565758596061626364656667686970717273747576777879808182834657398111024123657891314162346571011923121345[[#All],[Column3]])</f>
        <v>9</v>
      </c>
      <c r="D23">
        <f>COUNT(Table22456789101112131415161718192021222324252627282930323334353637383940414243444546474849505152535455565758596061626364656667686970717273747576777879808182834657398111024123657891314162346571011923121345[[#All],[Column4]])</f>
        <v>7</v>
      </c>
      <c r="E23">
        <f>COUNT(Table22456789101112131415161718192021222324252627282930323334353637383940414243444546474849505152535455565758596061626364656667686970717273747576777879808182834657398111024123657891314162346571011923121345[[#All],[Column5]])</f>
        <v>7</v>
      </c>
      <c r="F23">
        <f>COUNT(Table22456789101112131415161718192021222324252627282930323334353637383940414243444546474849505152535455565758596061626364656667686970717273747576777879808182834657398111024123657891314162346571011923121345[[#All],[Column6]])</f>
        <v>7</v>
      </c>
      <c r="G23">
        <f>COUNT(Table22456789101112131415161718192021222324252627282930323334353637383940414243444546474849505152535455565758596061626364656667686970717273747576777879808182834657398111024123657891314162346571011923121345[[#All],[Column7]])</f>
        <v>7</v>
      </c>
    </row>
  </sheetData>
  <mergeCells count="3">
    <mergeCell ref="L1:L2"/>
    <mergeCell ref="B1:B2"/>
    <mergeCell ref="K1:K2"/>
  </mergeCells>
  <conditionalFormatting sqref="K3:K21">
    <cfRule type="cellIs" dxfId="2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27_2_2024</vt:lpstr>
      <vt:lpstr>20_5_2024</vt:lpstr>
      <vt:lpstr>29_5_2024</vt:lpstr>
      <vt:lpstr>3_6_2024</vt:lpstr>
      <vt:lpstr>10_6_2024</vt:lpstr>
      <vt:lpstr>17_6_2024</vt:lpstr>
      <vt:lpstr>24_6_2024</vt:lpstr>
      <vt:lpstr>1_7_2024</vt:lpstr>
      <vt:lpstr>8_7_2024</vt:lpstr>
      <vt:lpstr>15_7_2024</vt:lpstr>
      <vt:lpstr>22_7_2024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QUANG</dc:creator>
  <cp:lastModifiedBy>PHAM HUU TAI</cp:lastModifiedBy>
  <dcterms:created xsi:type="dcterms:W3CDTF">2023-09-26T04:25:47Z</dcterms:created>
  <dcterms:modified xsi:type="dcterms:W3CDTF">2024-08-20T04:02:53Z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0x010100DF800D87342A034783B1D12EF0FAB3D7</vt:lpwstr>
  </property>
</Properties>
</file>