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915" windowHeight="12345" activeTab="1"/>
  </bookViews>
  <sheets>
    <sheet name="energieeichung" sheetId="1" r:id="rId1"/>
    <sheet name="untergrund" sheetId="2" r:id="rId2"/>
    <sheet name="fragen" sheetId="3" r:id="rId3"/>
  </sheets>
  <calcPr calcId="145621"/>
</workbook>
</file>

<file path=xl/calcChain.xml><?xml version="1.0" encoding="utf-8"?>
<calcChain xmlns="http://schemas.openxmlformats.org/spreadsheetml/2006/main">
  <c r="D11" i="3" l="1"/>
  <c r="D12" i="3"/>
  <c r="D13" i="3"/>
  <c r="D14" i="3"/>
  <c r="D10" i="3"/>
  <c r="D6" i="3"/>
  <c r="D2" i="3"/>
  <c r="D3" i="3"/>
  <c r="D4" i="3"/>
  <c r="D5" i="3"/>
  <c r="G33" i="2" l="1"/>
  <c r="G25" i="2"/>
  <c r="C29" i="2"/>
  <c r="G29" i="2" s="1"/>
  <c r="C30" i="2"/>
  <c r="G30" i="2" s="1"/>
  <c r="C31" i="2"/>
  <c r="G31" i="2" s="1"/>
  <c r="C32" i="2"/>
  <c r="G32" i="2" s="1"/>
  <c r="C33" i="2"/>
  <c r="C34" i="2"/>
  <c r="G34" i="2" s="1"/>
  <c r="C35" i="2"/>
  <c r="G35" i="2" s="1"/>
  <c r="C36" i="2"/>
  <c r="G36" i="2" s="1"/>
  <c r="C37" i="2"/>
  <c r="G37" i="2" s="1"/>
  <c r="C38" i="2"/>
  <c r="G38" i="2" s="1"/>
  <c r="C39" i="2"/>
  <c r="G39" i="2" s="1"/>
  <c r="C40" i="2"/>
  <c r="G40" i="2" s="1"/>
  <c r="C41" i="2"/>
  <c r="G41" i="2" s="1"/>
  <c r="C42" i="2"/>
  <c r="G42" i="2" s="1"/>
  <c r="C43" i="2"/>
  <c r="G43" i="2" s="1"/>
  <c r="C44" i="2"/>
  <c r="G44" i="2" s="1"/>
  <c r="C26" i="2"/>
  <c r="G26" i="2" s="1"/>
  <c r="C27" i="2"/>
  <c r="G27" i="2" s="1"/>
  <c r="C28" i="2"/>
  <c r="G28" i="2" s="1"/>
  <c r="C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G3" i="2"/>
  <c r="G11" i="2"/>
  <c r="G2" i="2"/>
  <c r="C3" i="2"/>
  <c r="C4" i="2"/>
  <c r="G4" i="2" s="1"/>
  <c r="C5" i="2"/>
  <c r="G5" i="2" s="1"/>
  <c r="C6" i="2"/>
  <c r="G6" i="2" s="1"/>
  <c r="C7" i="2"/>
  <c r="G7" i="2" s="1"/>
  <c r="C8" i="2"/>
  <c r="G8" i="2" s="1"/>
  <c r="C9" i="2"/>
  <c r="G9" i="2" s="1"/>
  <c r="C10" i="2"/>
  <c r="G10" i="2" s="1"/>
  <c r="C11" i="2"/>
  <c r="C12" i="2"/>
  <c r="G12" i="2" s="1"/>
  <c r="C13" i="2"/>
  <c r="G13" i="2" s="1"/>
  <c r="C14" i="2"/>
  <c r="G14" i="2" s="1"/>
  <c r="C15" i="2"/>
  <c r="G15" i="2" s="1"/>
  <c r="C16" i="2"/>
  <c r="G16" i="2" s="1"/>
  <c r="C17" i="2"/>
  <c r="G17" i="2" s="1"/>
  <c r="C18" i="2"/>
  <c r="G18" i="2" s="1"/>
  <c r="C2" i="2"/>
  <c r="P3" i="1"/>
  <c r="P4" i="1"/>
  <c r="P5" i="1"/>
  <c r="P6" i="1"/>
  <c r="P7" i="1"/>
  <c r="P8" i="1"/>
  <c r="P9" i="1"/>
  <c r="P10" i="1"/>
  <c r="P11" i="1"/>
  <c r="P12" i="1"/>
  <c r="P13" i="1"/>
  <c r="P14" i="1"/>
  <c r="P2" i="1"/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F16" i="1" l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H16" i="1" l="1"/>
  <c r="G16" i="1"/>
  <c r="I2" i="1" s="1"/>
  <c r="N6" i="1" l="1"/>
  <c r="O6" i="1" s="1"/>
  <c r="N14" i="1"/>
  <c r="O14" i="1" s="1"/>
  <c r="N7" i="1"/>
  <c r="O7" i="1" s="1"/>
  <c r="N8" i="1"/>
  <c r="O8" i="1" s="1"/>
  <c r="N9" i="1"/>
  <c r="O9" i="1" s="1"/>
  <c r="N2" i="1"/>
  <c r="O2" i="1" s="1"/>
  <c r="N10" i="1"/>
  <c r="O10" i="1" s="1"/>
  <c r="N3" i="1"/>
  <c r="O3" i="1" s="1"/>
  <c r="N11" i="1"/>
  <c r="O11" i="1" s="1"/>
  <c r="N4" i="1"/>
  <c r="O4" i="1" s="1"/>
  <c r="N12" i="1"/>
  <c r="O12" i="1" s="1"/>
  <c r="N5" i="1"/>
  <c r="O5" i="1" s="1"/>
  <c r="N13" i="1"/>
  <c r="O13" i="1" s="1"/>
</calcChain>
</file>

<file path=xl/sharedStrings.xml><?xml version="1.0" encoding="utf-8"?>
<sst xmlns="http://schemas.openxmlformats.org/spreadsheetml/2006/main" count="132" uniqueCount="54">
  <si>
    <t>K</t>
  </si>
  <si>
    <t>dK</t>
  </si>
  <si>
    <t>E</t>
  </si>
  <si>
    <t>m</t>
  </si>
  <si>
    <t>b</t>
  </si>
  <si>
    <t>E0</t>
  </si>
  <si>
    <t>dm</t>
  </si>
  <si>
    <t>db</t>
  </si>
  <si>
    <t>Ez</t>
  </si>
  <si>
    <t>dE</t>
  </si>
  <si>
    <t>E-Ez</t>
  </si>
  <si>
    <t>Kanal K</t>
  </si>
  <si>
    <t>Fehler dK</t>
  </si>
  <si>
    <t>Energie Ez</t>
  </si>
  <si>
    <t>Elit</t>
  </si>
  <si>
    <t>Nuklid</t>
  </si>
  <si>
    <t>Abweichung</t>
  </si>
  <si>
    <t>40K</t>
  </si>
  <si>
    <t>214Bi</t>
  </si>
  <si>
    <t>228Ac</t>
  </si>
  <si>
    <t>208Tl</t>
  </si>
  <si>
    <t>214Pb</t>
  </si>
  <si>
    <t>212Pb</t>
  </si>
  <si>
    <t>226Ra</t>
  </si>
  <si>
    <t>Abweichung [keV]</t>
  </si>
  <si>
    <t>Fehler Ez [keV]</t>
  </si>
  <si>
    <t>Energie Ez [keV]</t>
  </si>
  <si>
    <t>228 Ac</t>
  </si>
  <si>
    <t>208 Tl</t>
  </si>
  <si>
    <t>212 Bi</t>
  </si>
  <si>
    <t>212 Pb</t>
  </si>
  <si>
    <t>228 Th</t>
  </si>
  <si>
    <t>212,214 Pb</t>
  </si>
  <si>
    <t>Material</t>
  </si>
  <si>
    <t>CSDA Range [g/cm^2]</t>
  </si>
  <si>
    <t>Dichte rho [g/cm^3]</t>
  </si>
  <si>
    <t>Reichweiter R [cm]</t>
  </si>
  <si>
    <t xml:space="preserve">Eisen </t>
  </si>
  <si>
    <t>Luft*</t>
  </si>
  <si>
    <t>Wasser</t>
  </si>
  <si>
    <t>Normalbeton</t>
  </si>
  <si>
    <t>Blei</t>
  </si>
  <si>
    <t>Massenschw"achungskoeffizient [cm^2/g]</t>
  </si>
  <si>
    <t>KA2</t>
  </si>
  <si>
    <t>KA1</t>
  </si>
  <si>
    <t>KB</t>
  </si>
  <si>
    <t>Energie [keV]</t>
  </si>
  <si>
    <t>Ursprung</t>
  </si>
  <si>
    <t>Nat. Zerfallsreihe</t>
  </si>
  <si>
    <t>/</t>
  </si>
  <si>
    <t>Uran-Radium</t>
  </si>
  <si>
    <t>Thorium-Reihe</t>
  </si>
  <si>
    <t>207Bi</t>
  </si>
  <si>
    <t>134Cs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</si>
</sst>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115" zoomScaleNormal="115" workbookViewId="0">
      <selection activeCell="G38" sqref="G38"/>
    </sheetView>
  </sheetViews>
  <sheetFormatPr baseColWidth="10" defaultRowHeight="15" x14ac:dyDescent="0.25"/>
  <cols>
    <col min="1" max="1" width="12" customWidth="1"/>
    <col min="3" max="3" width="12.7109375" bestFit="1" customWidth="1"/>
    <col min="9" max="9" width="12.42578125" bestFit="1" customWidth="1"/>
    <col min="10" max="10" width="11.42578125" style="2"/>
    <col min="15" max="15" width="12.7109375" bestFit="1" customWidth="1"/>
    <col min="16" max="16" width="12" bestFit="1" customWidth="1"/>
  </cols>
  <sheetData>
    <row r="1" spans="1:18" x14ac:dyDescent="0.25">
      <c r="A1" t="s">
        <v>2</v>
      </c>
      <c r="B1" t="s">
        <v>0</v>
      </c>
      <c r="C1" t="s">
        <v>1</v>
      </c>
      <c r="I1" t="s">
        <v>5</v>
      </c>
      <c r="J1" s="2" t="s">
        <v>3</v>
      </c>
      <c r="K1" t="s">
        <v>6</v>
      </c>
      <c r="L1" t="s">
        <v>4</v>
      </c>
      <c r="M1" t="s">
        <v>7</v>
      </c>
      <c r="N1" t="s">
        <v>8</v>
      </c>
      <c r="O1" t="s">
        <v>10</v>
      </c>
      <c r="P1" t="s">
        <v>9</v>
      </c>
    </row>
    <row r="2" spans="1:18" x14ac:dyDescent="0.25">
      <c r="A2">
        <v>0.66169999999999995</v>
      </c>
      <c r="B2">
        <v>1582.46</v>
      </c>
      <c r="C2">
        <v>1.2239999999999999E-2</v>
      </c>
      <c r="D2">
        <v>0.2286</v>
      </c>
      <c r="E2">
        <v>0.14712</v>
      </c>
      <c r="F2">
        <f>ABS(E2)</f>
        <v>0.14712</v>
      </c>
      <c r="G2">
        <f t="shared" ref="G2:G14" si="0">A2/(C2*C2)</f>
        <v>4416.7040454526041</v>
      </c>
      <c r="H2">
        <f t="shared" ref="H2:H14" si="1">1/(C2*C2)</f>
        <v>6674.7832030415666</v>
      </c>
      <c r="I2">
        <f>G16/H16</f>
        <v>0.61754666095175104</v>
      </c>
      <c r="J2" s="2">
        <v>2398.8265000000001</v>
      </c>
      <c r="K2" s="2">
        <v>0.14063000000000001</v>
      </c>
      <c r="L2">
        <v>1476.3966800000001</v>
      </c>
      <c r="M2">
        <v>4.6780000000000002E-2</v>
      </c>
      <c r="N2">
        <f>(B2-$L$2)/($J$2)+$I$2</f>
        <v>0.66176133008267812</v>
      </c>
      <c r="O2">
        <f>ABS(A2-N2)*10^5</f>
        <v>6.1330082678168196</v>
      </c>
      <c r="P2">
        <f>SQRT( (( $L$2-B2 )/($J$2*$J$2)*$K$2)* (( $L$2-B2 )/($J$2*$J$2)*$K$2) + (($M$2)/($J$2))*(($M$2)/($J$2)) + ( (C2)/$J$2 )*( (C2)/$J$2 ))*10^5</f>
        <v>2.0323659143607054</v>
      </c>
      <c r="Q2">
        <f>P2*10^5</f>
        <v>203236.59143607054</v>
      </c>
      <c r="R2">
        <f>Q2*2</f>
        <v>406473.18287214107</v>
      </c>
    </row>
    <row r="3" spans="1:18" x14ac:dyDescent="0.25">
      <c r="A3">
        <v>1.1732400000000001</v>
      </c>
      <c r="B3">
        <v>2809.28</v>
      </c>
      <c r="C3">
        <v>1.6029999999999999E-2</v>
      </c>
      <c r="D3">
        <v>-8.2119999999999999E-2</v>
      </c>
      <c r="E3">
        <v>-0.12859000000000001</v>
      </c>
      <c r="F3">
        <f t="shared" ref="F3:F14" si="2">ABS(E3)</f>
        <v>0.12859000000000001</v>
      </c>
      <c r="G3">
        <f t="shared" si="0"/>
        <v>4565.8308326286224</v>
      </c>
      <c r="H3">
        <f t="shared" si="1"/>
        <v>3891.6426584745</v>
      </c>
      <c r="N3">
        <f t="shared" ref="N3:N14" si="3">(B3-$L$2)/($J$2)+$I$2</f>
        <v>1.1731863956303532</v>
      </c>
      <c r="O3">
        <f t="shared" ref="O3:O14" si="4">ABS(A3-N3)*10^5</f>
        <v>5.3604369646853556</v>
      </c>
      <c r="P3">
        <f t="shared" ref="P3:P14" si="5">SQRT( (( $L$2-B3 )/($J$2*$J$2)*$K$2)* (( $L$2-B3 )/($J$2*$J$2)*$K$2) + (($M$2)/($J$2))*(($M$2)/($J$2)) + ( (C3)/$J$2 )*( (C3)/$J$2 ))*10^5</f>
        <v>3.8548979711066718</v>
      </c>
      <c r="Q3">
        <f t="shared" ref="Q3:Q14" si="6">P3*10^5</f>
        <v>385489.79711066716</v>
      </c>
      <c r="R3">
        <f t="shared" ref="R3:R14" si="7">Q3*2</f>
        <v>770979.59422133432</v>
      </c>
    </row>
    <row r="4" spans="1:18" x14ac:dyDescent="0.25">
      <c r="A4">
        <v>1.3325</v>
      </c>
      <c r="B4">
        <v>3191.38</v>
      </c>
      <c r="C4">
        <v>2.2780000000000002E-2</v>
      </c>
      <c r="D4">
        <v>-3.0130000000000001E-2</v>
      </c>
      <c r="E4">
        <v>-6.5699999999999995E-2</v>
      </c>
      <c r="F4">
        <f t="shared" si="2"/>
        <v>6.5699999999999995E-2</v>
      </c>
      <c r="G4">
        <f t="shared" si="0"/>
        <v>2567.7916259738331</v>
      </c>
      <c r="H4">
        <f t="shared" si="1"/>
        <v>1927.0481245582237</v>
      </c>
      <c r="N4">
        <f t="shared" si="3"/>
        <v>1.3324726132871949</v>
      </c>
      <c r="O4">
        <f t="shared" si="4"/>
        <v>2.7386712805110847</v>
      </c>
      <c r="P4">
        <f t="shared" si="5"/>
        <v>4.7192236807074179</v>
      </c>
      <c r="Q4">
        <f t="shared" si="6"/>
        <v>471922.36807074177</v>
      </c>
      <c r="R4">
        <f t="shared" si="7"/>
        <v>943844.73614148353</v>
      </c>
    </row>
    <row r="5" spans="1:18" x14ac:dyDescent="0.25">
      <c r="A5">
        <v>0.51100000000000001</v>
      </c>
      <c r="B5">
        <v>1220.8399999999999</v>
      </c>
      <c r="C5">
        <v>2.8819999999999998E-2</v>
      </c>
      <c r="D5">
        <v>0.12447</v>
      </c>
      <c r="E5">
        <v>3.2669999999999998E-2</v>
      </c>
      <c r="F5">
        <f t="shared" si="2"/>
        <v>3.2669999999999998E-2</v>
      </c>
      <c r="G5">
        <f t="shared" si="0"/>
        <v>615.22354406324939</v>
      </c>
      <c r="H5">
        <f t="shared" si="1"/>
        <v>1203.9599688126211</v>
      </c>
      <c r="N5">
        <f t="shared" si="3"/>
        <v>0.51101262024476357</v>
      </c>
      <c r="O5">
        <f t="shared" si="4"/>
        <v>1.2620244763561494</v>
      </c>
      <c r="P5">
        <f t="shared" si="5"/>
        <v>2.3741196148026336</v>
      </c>
      <c r="Q5">
        <f t="shared" si="6"/>
        <v>237411.96148026336</v>
      </c>
      <c r="R5">
        <f t="shared" si="7"/>
        <v>474823.92296052672</v>
      </c>
    </row>
    <row r="6" spans="1:18" x14ac:dyDescent="0.25">
      <c r="A6">
        <v>0.56969999999999998</v>
      </c>
      <c r="B6">
        <v>1361.83</v>
      </c>
      <c r="C6">
        <v>1.0189999999999999E-2</v>
      </c>
      <c r="D6">
        <v>0.29693999999999998</v>
      </c>
      <c r="E6">
        <v>0.20916000000000001</v>
      </c>
      <c r="F6">
        <f t="shared" si="2"/>
        <v>0.20916000000000001</v>
      </c>
      <c r="G6">
        <f t="shared" si="0"/>
        <v>5486.5311774999254</v>
      </c>
      <c r="H6">
        <f t="shared" si="1"/>
        <v>9630.5620107072591</v>
      </c>
      <c r="N6">
        <f t="shared" si="3"/>
        <v>0.56978719189469329</v>
      </c>
      <c r="O6">
        <f t="shared" si="4"/>
        <v>8.7191894693305905</v>
      </c>
      <c r="P6">
        <f t="shared" si="5"/>
        <v>2.0153930617382505</v>
      </c>
      <c r="Q6">
        <f t="shared" si="6"/>
        <v>201539.30617382505</v>
      </c>
      <c r="R6">
        <f t="shared" si="7"/>
        <v>403078.61234765011</v>
      </c>
    </row>
    <row r="7" spans="1:18" x14ac:dyDescent="0.25">
      <c r="A7">
        <v>1.0637000000000001</v>
      </c>
      <c r="B7">
        <v>2546.66</v>
      </c>
      <c r="C7">
        <v>1.4919999999999999E-2</v>
      </c>
      <c r="D7">
        <v>7.2830000000000006E-2</v>
      </c>
      <c r="E7">
        <v>1.8870000000000001E-2</v>
      </c>
      <c r="F7">
        <f t="shared" si="2"/>
        <v>1.8870000000000001E-2</v>
      </c>
      <c r="G7">
        <f t="shared" si="0"/>
        <v>4778.3891208878103</v>
      </c>
      <c r="H7">
        <f t="shared" si="1"/>
        <v>4492.2338261613331</v>
      </c>
      <c r="N7">
        <f t="shared" si="3"/>
        <v>1.0637078651905736</v>
      </c>
      <c r="O7">
        <f t="shared" si="4"/>
        <v>0.78651905734972161</v>
      </c>
      <c r="P7">
        <f t="shared" si="5"/>
        <v>3.3213201628217202</v>
      </c>
      <c r="Q7">
        <f t="shared" si="6"/>
        <v>332132.016282172</v>
      </c>
      <c r="R7">
        <f t="shared" si="7"/>
        <v>664264.032564344</v>
      </c>
    </row>
    <row r="8" spans="1:18" x14ac:dyDescent="0.25">
      <c r="A8">
        <v>8.1000000000000003E-2</v>
      </c>
      <c r="B8">
        <v>188.74199999999999</v>
      </c>
      <c r="C8">
        <v>3.968E-2</v>
      </c>
      <c r="D8">
        <v>-0.45111000000000001</v>
      </c>
      <c r="E8">
        <v>-0.57233000000000001</v>
      </c>
      <c r="F8">
        <f t="shared" si="2"/>
        <v>0.57233000000000001</v>
      </c>
      <c r="G8">
        <f t="shared" si="0"/>
        <v>51.444824726847038</v>
      </c>
      <c r="H8">
        <f t="shared" si="1"/>
        <v>635.12129292403745</v>
      </c>
      <c r="N8">
        <f t="shared" si="3"/>
        <v>8.0761411997731236E-2</v>
      </c>
      <c r="O8">
        <f t="shared" si="4"/>
        <v>23.858800226876642</v>
      </c>
      <c r="P8">
        <f t="shared" si="5"/>
        <v>4.054872040246928</v>
      </c>
      <c r="Q8">
        <f t="shared" si="6"/>
        <v>405487.20402469282</v>
      </c>
      <c r="R8">
        <f t="shared" si="7"/>
        <v>810974.40804938565</v>
      </c>
    </row>
    <row r="9" spans="1:18" x14ac:dyDescent="0.25">
      <c r="A9" s="1">
        <v>0.27639999999999998</v>
      </c>
      <c r="B9">
        <v>657.93799999999999</v>
      </c>
      <c r="C9">
        <v>1.7739999999999999E-2</v>
      </c>
      <c r="D9" s="1">
        <v>8.2214199999999999E-4</v>
      </c>
      <c r="E9">
        <v>-0.10703</v>
      </c>
      <c r="F9">
        <f t="shared" si="2"/>
        <v>0.10703</v>
      </c>
      <c r="G9">
        <f t="shared" si="0"/>
        <v>878.27558025290784</v>
      </c>
      <c r="H9">
        <f t="shared" si="1"/>
        <v>3177.5527505532127</v>
      </c>
      <c r="N9">
        <f t="shared" si="3"/>
        <v>0.27635538263295639</v>
      </c>
      <c r="O9">
        <f t="shared" si="4"/>
        <v>4.4617367043586764</v>
      </c>
      <c r="P9">
        <f t="shared" si="5"/>
        <v>2.8897643287998678</v>
      </c>
      <c r="Q9">
        <f t="shared" si="6"/>
        <v>288976.43287998677</v>
      </c>
      <c r="R9">
        <f t="shared" si="7"/>
        <v>577952.86575997353</v>
      </c>
    </row>
    <row r="10" spans="1:18" x14ac:dyDescent="0.25">
      <c r="A10">
        <v>0.3029</v>
      </c>
      <c r="B10">
        <v>721.45699999999999</v>
      </c>
      <c r="C10">
        <v>1.264E-2</v>
      </c>
      <c r="D10">
        <v>-5.0889999999999998E-2</v>
      </c>
      <c r="E10">
        <v>-0.15692999999999999</v>
      </c>
      <c r="F10">
        <f t="shared" si="2"/>
        <v>0.15692999999999999</v>
      </c>
      <c r="G10">
        <f t="shared" si="0"/>
        <v>1895.8550312449929</v>
      </c>
      <c r="H10">
        <f t="shared" si="1"/>
        <v>6259.0129786893131</v>
      </c>
      <c r="N10">
        <f t="shared" si="3"/>
        <v>0.30283457985709911</v>
      </c>
      <c r="O10">
        <f t="shared" si="4"/>
        <v>6.5420142900896039</v>
      </c>
      <c r="P10">
        <f t="shared" si="5"/>
        <v>2.7357966242553089</v>
      </c>
      <c r="Q10">
        <f t="shared" si="6"/>
        <v>273579.6624255309</v>
      </c>
      <c r="R10">
        <f t="shared" si="7"/>
        <v>547159.3248510618</v>
      </c>
    </row>
    <row r="11" spans="1:18" x14ac:dyDescent="0.25">
      <c r="A11">
        <v>0.35599999999999998</v>
      </c>
      <c r="B11">
        <v>849.03599999999994</v>
      </c>
      <c r="C11">
        <v>1.3820000000000001E-2</v>
      </c>
      <c r="D11">
        <v>0.14677999999999999</v>
      </c>
      <c r="E11">
        <v>4.4380000000000003E-2</v>
      </c>
      <c r="F11">
        <f t="shared" si="2"/>
        <v>4.4380000000000003E-2</v>
      </c>
      <c r="G11">
        <f t="shared" si="0"/>
        <v>1863.9485131345539</v>
      </c>
      <c r="H11">
        <f t="shared" si="1"/>
        <v>5235.8104301532412</v>
      </c>
      <c r="N11">
        <f t="shared" si="3"/>
        <v>0.35601850124532786</v>
      </c>
      <c r="O11">
        <f t="shared" si="4"/>
        <v>1.8501245327873228</v>
      </c>
      <c r="P11">
        <f t="shared" si="5"/>
        <v>2.5466775214882209</v>
      </c>
      <c r="Q11">
        <f t="shared" si="6"/>
        <v>254667.7521488221</v>
      </c>
      <c r="R11">
        <f t="shared" si="7"/>
        <v>509335.50429764419</v>
      </c>
    </row>
    <row r="12" spans="1:18" x14ac:dyDescent="0.25">
      <c r="A12">
        <v>0.38390000000000002</v>
      </c>
      <c r="B12">
        <v>915.83600000000001</v>
      </c>
      <c r="C12">
        <v>1.306E-2</v>
      </c>
      <c r="D12">
        <v>1.762E-2</v>
      </c>
      <c r="E12">
        <v>-8.2879999999999995E-2</v>
      </c>
      <c r="F12">
        <f t="shared" si="2"/>
        <v>8.2879999999999995E-2</v>
      </c>
      <c r="G12">
        <f t="shared" si="0"/>
        <v>2250.7733185744205</v>
      </c>
      <c r="H12">
        <f t="shared" si="1"/>
        <v>5862.9156514051065</v>
      </c>
      <c r="N12">
        <f t="shared" si="3"/>
        <v>0.38386545057659471</v>
      </c>
      <c r="O12">
        <f t="shared" si="4"/>
        <v>3.4549423405305646</v>
      </c>
      <c r="P12">
        <f t="shared" si="5"/>
        <v>2.4446111151042751</v>
      </c>
      <c r="Q12">
        <f t="shared" si="6"/>
        <v>244461.11151042752</v>
      </c>
      <c r="R12">
        <f t="shared" si="7"/>
        <v>488922.22302085505</v>
      </c>
    </row>
    <row r="13" spans="1:18" x14ac:dyDescent="0.25">
      <c r="A13">
        <v>0.437</v>
      </c>
      <c r="B13">
        <v>1043.18</v>
      </c>
      <c r="C13">
        <v>3.5400000000000001E-2</v>
      </c>
      <c r="D13">
        <v>-1.9709999999999998E-2</v>
      </c>
      <c r="E13">
        <v>-0.11656</v>
      </c>
      <c r="F13">
        <f t="shared" si="2"/>
        <v>0.11656</v>
      </c>
      <c r="G13">
        <f t="shared" si="0"/>
        <v>348.71843978422544</v>
      </c>
      <c r="H13">
        <f t="shared" si="1"/>
        <v>797.98269973506967</v>
      </c>
      <c r="N13">
        <f t="shared" si="3"/>
        <v>0.43695140739756527</v>
      </c>
      <c r="O13">
        <f t="shared" si="4"/>
        <v>4.8592602434727183</v>
      </c>
      <c r="P13">
        <f t="shared" si="5"/>
        <v>2.6648890078215968</v>
      </c>
      <c r="Q13">
        <f t="shared" si="6"/>
        <v>266488.9007821597</v>
      </c>
      <c r="R13">
        <f t="shared" si="7"/>
        <v>532977.80156431941</v>
      </c>
    </row>
    <row r="14" spans="1:18" x14ac:dyDescent="0.25">
      <c r="A14">
        <v>1.2746</v>
      </c>
      <c r="B14">
        <v>3052.26</v>
      </c>
      <c r="C14">
        <v>2.529E-2</v>
      </c>
      <c r="D14">
        <v>-0.25411</v>
      </c>
      <c r="E14">
        <v>-0.29364000000000001</v>
      </c>
      <c r="F14">
        <f t="shared" si="2"/>
        <v>0.29364000000000001</v>
      </c>
      <c r="G14">
        <f t="shared" si="0"/>
        <v>1992.8575460209217</v>
      </c>
      <c r="H14">
        <f t="shared" si="1"/>
        <v>1563.5160411273512</v>
      </c>
      <c r="N14">
        <f t="shared" si="3"/>
        <v>1.2744775894703413</v>
      </c>
      <c r="O14">
        <f t="shared" si="4"/>
        <v>12.24105296586675</v>
      </c>
      <c r="P14">
        <f t="shared" si="5"/>
        <v>4.4436893998661526</v>
      </c>
      <c r="Q14">
        <f t="shared" si="6"/>
        <v>444368.93998661527</v>
      </c>
      <c r="R14">
        <f t="shared" si="7"/>
        <v>888737.87997323053</v>
      </c>
    </row>
    <row r="16" spans="1:18" x14ac:dyDescent="0.25">
      <c r="F16">
        <f>SUM(F2:F15)/13</f>
        <v>0.15198923076923079</v>
      </c>
      <c r="G16">
        <f>SUM(G2:G15)</f>
        <v>31712.343600244913</v>
      </c>
      <c r="H16">
        <f>SUM(H2:H15)</f>
        <v>51352.141636342843</v>
      </c>
    </row>
    <row r="19" spans="1:13" x14ac:dyDescent="0.25">
      <c r="A19" s="26" t="s">
        <v>46</v>
      </c>
      <c r="B19" s="26" t="s">
        <v>47</v>
      </c>
    </row>
    <row r="20" spans="1:13" x14ac:dyDescent="0.25">
      <c r="A20" s="27">
        <v>72.804199999999994</v>
      </c>
      <c r="B20" s="27" t="s">
        <v>43</v>
      </c>
      <c r="L20">
        <v>1582.46</v>
      </c>
      <c r="M20">
        <v>0.61330082678168196</v>
      </c>
    </row>
    <row r="21" spans="1:13" x14ac:dyDescent="0.25">
      <c r="A21" s="28">
        <v>74.969399999999993</v>
      </c>
      <c r="B21" s="28" t="s">
        <v>44</v>
      </c>
      <c r="L21">
        <v>2809.28</v>
      </c>
      <c r="M21">
        <v>0.536043696468536</v>
      </c>
    </row>
    <row r="22" spans="1:13" x14ac:dyDescent="0.25">
      <c r="A22" s="27">
        <v>84.9</v>
      </c>
      <c r="B22" s="27" t="s">
        <v>45</v>
      </c>
      <c r="L22">
        <v>3191.38</v>
      </c>
      <c r="M22">
        <v>0.27386712805110802</v>
      </c>
    </row>
    <row r="23" spans="1:13" x14ac:dyDescent="0.25">
      <c r="A23" s="28">
        <v>74.814800000000005</v>
      </c>
      <c r="B23" s="28" t="s">
        <v>43</v>
      </c>
      <c r="L23">
        <v>1220.8399999999999</v>
      </c>
      <c r="M23">
        <v>0.12620244763561494</v>
      </c>
    </row>
    <row r="24" spans="1:13" x14ac:dyDescent="0.25">
      <c r="A24" s="27">
        <v>77.11</v>
      </c>
      <c r="B24" s="27" t="s">
        <v>44</v>
      </c>
      <c r="L24">
        <v>1361.83</v>
      </c>
      <c r="M24">
        <v>0.87191894693305905</v>
      </c>
    </row>
    <row r="25" spans="1:13" x14ac:dyDescent="0.25">
      <c r="A25" s="28">
        <v>87.3</v>
      </c>
      <c r="B25" s="28" t="s">
        <v>45</v>
      </c>
      <c r="L25">
        <v>2546.66</v>
      </c>
      <c r="M25">
        <v>7.8651905734972202E-2</v>
      </c>
    </row>
    <row r="26" spans="1:13" x14ac:dyDescent="0.25">
      <c r="K26" s="1"/>
      <c r="L26">
        <v>188.74199999999999</v>
      </c>
      <c r="M26">
        <v>2.38588002268766</v>
      </c>
    </row>
    <row r="27" spans="1:13" x14ac:dyDescent="0.25">
      <c r="L27">
        <v>657.93799999999999</v>
      </c>
      <c r="M27">
        <v>0.44617367043586798</v>
      </c>
    </row>
    <row r="28" spans="1:13" x14ac:dyDescent="0.25">
      <c r="L28">
        <v>721.45699999999999</v>
      </c>
      <c r="M28">
        <v>0.65420142900895994</v>
      </c>
    </row>
    <row r="29" spans="1:13" x14ac:dyDescent="0.25">
      <c r="L29">
        <v>849.03599999999994</v>
      </c>
      <c r="M29">
        <v>0.185012453278732</v>
      </c>
    </row>
    <row r="30" spans="1:13" x14ac:dyDescent="0.25">
      <c r="L30">
        <v>915.83600000000001</v>
      </c>
      <c r="M30">
        <v>0.34549423405305602</v>
      </c>
    </row>
    <row r="31" spans="1:13" x14ac:dyDescent="0.25">
      <c r="L31">
        <v>1043.18</v>
      </c>
      <c r="M31">
        <v>0.485926024347272</v>
      </c>
    </row>
    <row r="32" spans="1:13" x14ac:dyDescent="0.25">
      <c r="L32">
        <v>3052.26</v>
      </c>
      <c r="M32">
        <v>1.2241052965866701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6" zoomScale="115" zoomScaleNormal="115" workbookViewId="0">
      <selection activeCell="A24" sqref="A24:H44"/>
    </sheetView>
  </sheetViews>
  <sheetFormatPr baseColWidth="10" defaultRowHeight="15" x14ac:dyDescent="0.25"/>
  <cols>
    <col min="1" max="1" width="15.28515625" style="7" customWidth="1"/>
    <col min="2" max="2" width="11.42578125" style="8"/>
    <col min="3" max="3" width="18.140625" style="8" customWidth="1"/>
    <col min="4" max="4" width="18.85546875" style="6" customWidth="1"/>
    <col min="5" max="5" width="11.42578125" style="8"/>
    <col min="6" max="6" width="12.85546875" style="6" customWidth="1"/>
    <col min="7" max="7" width="18.140625" style="8" customWidth="1"/>
    <col min="8" max="8" width="17.28515625" style="8" customWidth="1"/>
  </cols>
  <sheetData>
    <row r="1" spans="1:14" s="4" customFormat="1" x14ac:dyDescent="0.25">
      <c r="A1" s="13" t="s">
        <v>11</v>
      </c>
      <c r="B1" s="5" t="s">
        <v>12</v>
      </c>
      <c r="C1" s="5" t="s">
        <v>13</v>
      </c>
      <c r="D1" s="11" t="s">
        <v>25</v>
      </c>
      <c r="E1" s="5" t="s">
        <v>15</v>
      </c>
      <c r="F1" s="11" t="s">
        <v>14</v>
      </c>
      <c r="G1" s="5" t="s">
        <v>24</v>
      </c>
      <c r="H1" s="5" t="s">
        <v>48</v>
      </c>
      <c r="J1" s="4" t="s">
        <v>5</v>
      </c>
      <c r="K1" s="4" t="s">
        <v>3</v>
      </c>
      <c r="L1" s="4" t="s">
        <v>6</v>
      </c>
      <c r="M1" s="4" t="s">
        <v>4</v>
      </c>
      <c r="N1" s="4" t="s">
        <v>7</v>
      </c>
    </row>
    <row r="2" spans="1:14" s="19" customFormat="1" x14ac:dyDescent="0.25">
      <c r="A2" s="29">
        <v>3500.05</v>
      </c>
      <c r="B2" s="12">
        <v>2.51387E-2</v>
      </c>
      <c r="C2" s="12">
        <f>(((A2-$M$2)/$K$2)+$J$2)*1000</f>
        <v>1461.1480302045918</v>
      </c>
      <c r="D2" s="12">
        <f>SQRT( (( $M$2-A2 )/($K$2*$K$2)*$L$2)* (( $M$2-A2 )/($K$2*$K$2)*$L$2) + (($N$2)/($K$2))*(($N$2)/($K$2)) + ( (B2)/$K$2 )*( (B2)/$K$2 ))*1000</f>
        <v>5.4184734758345246E-2</v>
      </c>
      <c r="E2" s="12" t="s">
        <v>17</v>
      </c>
      <c r="F2" s="12">
        <v>1460.8</v>
      </c>
      <c r="G2" s="12">
        <f>ABS(F2-C2)</f>
        <v>0.34803020459185063</v>
      </c>
      <c r="H2" s="17" t="s">
        <v>49</v>
      </c>
      <c r="J2" s="30">
        <v>0.61754666095175104</v>
      </c>
      <c r="K2" s="30">
        <v>2398.8265000000001</v>
      </c>
      <c r="L2" s="30">
        <v>0.14063000000000001</v>
      </c>
      <c r="M2" s="30">
        <v>1476.3966800000001</v>
      </c>
      <c r="N2" s="30">
        <v>4.6780000000000002E-2</v>
      </c>
    </row>
    <row r="3" spans="1:14" s="3" customFormat="1" x14ac:dyDescent="0.25">
      <c r="A3" s="14">
        <v>2965.72</v>
      </c>
      <c r="B3" s="10">
        <v>7.0080100000000006E-2</v>
      </c>
      <c r="C3" s="10">
        <f>(((A3-$M$2)/$K$2)+$J$2)*1000</f>
        <v>1238.4016164893856</v>
      </c>
      <c r="D3" s="10">
        <f>SQRT( (( $M$2-A3 )/($K$2*$K$2)*$L$2)* (( $M$2-A3 )/($K$2*$K$2)*$L$2) + (($N$2)/($K$2))*(($N$2)/($K$2)) + ( (B3)/$K$2 )*( (B3)/$K$2 ))*1000</f>
        <v>5.0581992155129506E-2</v>
      </c>
      <c r="E3" s="10" t="s">
        <v>18</v>
      </c>
      <c r="F3" s="10">
        <v>1238.0999999999999</v>
      </c>
      <c r="G3" s="10">
        <f t="shared" ref="G3:G18" si="0">ABS(F3-C3)</f>
        <v>0.30161648938565122</v>
      </c>
      <c r="H3" s="15" t="s">
        <v>50</v>
      </c>
    </row>
    <row r="4" spans="1:14" s="19" customFormat="1" x14ac:dyDescent="0.25">
      <c r="A4" s="29">
        <v>2682.89</v>
      </c>
      <c r="B4" s="12">
        <v>2.0996500000000001E-2</v>
      </c>
      <c r="C4" s="12">
        <f>(((A4-$M$2)/$K$2)+$J$2)*1000</f>
        <v>1120.4981332654008</v>
      </c>
      <c r="D4" s="12">
        <f>SQRT( (( $M$2-A4 )/($K$2*$K$2)*$L$2)* (( $M$2-A4 )/($K$2*$K$2)*$L$2) + (($N$2)/($K$2))*(($N$2)/($K$2)) + ( (B4)/$K$2 )*( (B4)/$K$2 ))*1000</f>
        <v>3.6418269623094128E-2</v>
      </c>
      <c r="E4" s="12" t="s">
        <v>18</v>
      </c>
      <c r="F4" s="12">
        <v>1120.3</v>
      </c>
      <c r="G4" s="12">
        <f t="shared" si="0"/>
        <v>0.19813326540088383</v>
      </c>
      <c r="H4" s="17" t="s">
        <v>50</v>
      </c>
    </row>
    <row r="5" spans="1:14" s="3" customFormat="1" x14ac:dyDescent="0.25">
      <c r="A5" s="14">
        <v>2547.08</v>
      </c>
      <c r="B5" s="10">
        <v>2.5022699999999998E-2</v>
      </c>
      <c r="C5" s="10">
        <f>(((A5-$M$2)/$K$2)+$J$2)*1000</f>
        <v>1063.8829508001413</v>
      </c>
      <c r="D5" s="10">
        <f>SQRT( (( $M$2-A5 )/($K$2*$K$2)*$L$2)* (( $M$2-A5 )/($K$2*$K$2)*$L$2) + (($N$2)/($K$2))*(($N$2)/($K$2)) + ( (B5)/$K$2 )*( (B5)/$K$2 ))*1000</f>
        <v>3.4260465730141826E-2</v>
      </c>
      <c r="E5" s="10" t="s">
        <v>52</v>
      </c>
      <c r="F5" s="10">
        <v>1063.0999999999999</v>
      </c>
      <c r="G5" s="10">
        <f t="shared" si="0"/>
        <v>0.78295080014140694</v>
      </c>
      <c r="H5" s="15" t="s">
        <v>49</v>
      </c>
    </row>
    <row r="6" spans="1:14" s="19" customFormat="1" x14ac:dyDescent="0.25">
      <c r="A6" s="29">
        <v>2309.7600000000002</v>
      </c>
      <c r="B6" s="12">
        <v>5.4944899999999998E-2</v>
      </c>
      <c r="C6" s="12">
        <f>(((A6-$M$2)/$K$2)+$J$2)*1000</f>
        <v>964.95124398432972</v>
      </c>
      <c r="D6" s="12">
        <f>SQRT( (( $M$2-A6 )/($K$2*$K$2)*$L$2)* (( $M$2-A6 )/($K$2*$K$2)*$L$2) + (($N$2)/($K$2))*(($N$2)/($K$2)) + ( (B6)/$K$2 )*( (B6)/$K$2 ))*1000</f>
        <v>3.6327988113332675E-2</v>
      </c>
      <c r="E6" s="12" t="s">
        <v>19</v>
      </c>
      <c r="F6" s="12">
        <v>964.6</v>
      </c>
      <c r="G6" s="12">
        <f t="shared" si="0"/>
        <v>0.35124398432969883</v>
      </c>
      <c r="H6" s="17" t="s">
        <v>51</v>
      </c>
    </row>
    <row r="7" spans="1:14" s="3" customFormat="1" x14ac:dyDescent="0.25">
      <c r="A7" s="14">
        <v>2319.88</v>
      </c>
      <c r="B7" s="10">
        <v>2.3879399999999999E-2</v>
      </c>
      <c r="C7" s="10">
        <f>(((A7-$M$2)/$K$2)+$J$2)*1000</f>
        <v>969.16997343391677</v>
      </c>
      <c r="D7" s="10">
        <f>SQRT( (( $M$2-A7 )/($K$2*$K$2)*$L$2)* (( $M$2-A7 )/($K$2*$K$2)*$L$2) + (($N$2)/($K$2))*(($N$2)/($K$2)) + ( (B7)/$K$2 )*( (B7)/$K$2 ))*1000</f>
        <v>3.0071873448819047E-2</v>
      </c>
      <c r="E7" s="10" t="s">
        <v>19</v>
      </c>
      <c r="F7" s="10">
        <v>969.11</v>
      </c>
      <c r="G7" s="10">
        <f t="shared" si="0"/>
        <v>5.9973433916752583E-2</v>
      </c>
      <c r="H7" s="15" t="s">
        <v>51</v>
      </c>
    </row>
    <row r="8" spans="1:14" s="19" customFormat="1" x14ac:dyDescent="0.25">
      <c r="A8" s="29">
        <v>2181.2600000000002</v>
      </c>
      <c r="B8" s="12">
        <v>1.2680200000000001E-2</v>
      </c>
      <c r="C8" s="12">
        <f>(((A8-$M$2)/$K$2)+$J$2)*1000</f>
        <v>911.38338486654857</v>
      </c>
      <c r="D8" s="12">
        <f>SQRT( (( $M$2-A8 )/($K$2*$K$2)*$L$2)* (( $M$2-A8 )/($K$2*$K$2)*$L$2) + (($N$2)/($K$2))*(($N$2)/($K$2)) + ( (B8)/$K$2 )*( (B8)/$K$2 ))*1000</f>
        <v>2.6551361813724757E-2</v>
      </c>
      <c r="E8" s="12" t="s">
        <v>19</v>
      </c>
      <c r="F8" s="12">
        <v>911.07</v>
      </c>
      <c r="G8" s="12">
        <f t="shared" si="0"/>
        <v>0.31338486654851749</v>
      </c>
      <c r="H8" s="17" t="s">
        <v>51</v>
      </c>
    </row>
    <row r="9" spans="1:14" s="3" customFormat="1" x14ac:dyDescent="0.25">
      <c r="A9" s="14">
        <v>1457.06</v>
      </c>
      <c r="B9" s="10">
        <v>1.6832799999999998E-2</v>
      </c>
      <c r="C9" s="10">
        <f>(((A9-$M$2)/$K$2)+$J$2)*1000</f>
        <v>609.4857695117073</v>
      </c>
      <c r="D9" s="10">
        <f>SQRT( (( $M$2-A9 )/($K$2*$K$2)*$L$2)* (( $M$2-A9 )/($K$2*$K$2)*$L$2) + (($N$2)/($K$2))*(($N$2)/($K$2)) + ( (B9)/$K$2 )*( (B9)/$K$2 ))*1000</f>
        <v>2.0730650162436217E-2</v>
      </c>
      <c r="E9" s="10" t="s">
        <v>18</v>
      </c>
      <c r="F9" s="10">
        <v>609.30999999999995</v>
      </c>
      <c r="G9" s="10">
        <f t="shared" si="0"/>
        <v>0.17576951170735811</v>
      </c>
      <c r="H9" s="15" t="s">
        <v>50</v>
      </c>
    </row>
    <row r="10" spans="1:14" s="19" customFormat="1" x14ac:dyDescent="0.25">
      <c r="A10" s="29">
        <v>1394.38</v>
      </c>
      <c r="B10" s="12">
        <v>1.21514E-2</v>
      </c>
      <c r="C10" s="12">
        <f>(((A10-$M$2)/$K$2)+$J$2)*1000</f>
        <v>583.3563266362014</v>
      </c>
      <c r="D10" s="12">
        <f>SQRT( (( $M$2-A10 )/($K$2*$K$2)*$L$2)* (( $M$2-A10 )/($K$2*$K$2)*$L$2) + (($N$2)/($K$2))*(($N$2)/($K$2)) + ( (B10)/$K$2 )*( (B10)/$K$2 ))*1000</f>
        <v>2.0247823616110865E-2</v>
      </c>
      <c r="E10" s="12" t="s">
        <v>20</v>
      </c>
      <c r="F10" s="12">
        <v>583.14</v>
      </c>
      <c r="G10" s="12">
        <f t="shared" si="0"/>
        <v>0.21632663620141557</v>
      </c>
      <c r="H10" s="17" t="s">
        <v>51</v>
      </c>
    </row>
    <row r="11" spans="1:14" s="3" customFormat="1" x14ac:dyDescent="0.25">
      <c r="A11" s="14">
        <v>1362.12</v>
      </c>
      <c r="B11" s="10">
        <v>2.24116E-2</v>
      </c>
      <c r="C11" s="10">
        <f>(((A11-$M$2)/$K$2)+$J$2)*1000</f>
        <v>569.90808433939492</v>
      </c>
      <c r="D11" s="10">
        <f>SQRT( (( $M$2-A11 )/($K$2*$K$2)*$L$2)* (( $M$2-A11 )/($K$2*$K$2)*$L$2) + (($N$2)/($K$2))*(($N$2)/($K$2)) + ( (B11)/$K$2 )*( (B11)/$K$2 ))*1000</f>
        <v>2.1803284958635562E-2</v>
      </c>
      <c r="E11" s="10" t="s">
        <v>53</v>
      </c>
      <c r="F11" s="10">
        <v>570.82600000000002</v>
      </c>
      <c r="G11" s="10">
        <f t="shared" si="0"/>
        <v>0.91791566060510377</v>
      </c>
      <c r="H11" s="15" t="s">
        <v>49</v>
      </c>
    </row>
    <row r="12" spans="1:14" s="19" customFormat="1" x14ac:dyDescent="0.25">
      <c r="A12" s="29">
        <v>1220.71</v>
      </c>
      <c r="B12" s="12">
        <v>4.5089400000000002E-2</v>
      </c>
      <c r="C12" s="12">
        <f>(((A12-$M$2)/$K$2)+$J$2)*1000</f>
        <v>510.95842707989749</v>
      </c>
      <c r="D12" s="12">
        <f>SQRT( (( $M$2-A12 )/($K$2*$K$2)*$L$2)* (( $M$2-A12 )/($K$2*$K$2)*$L$2) + (($N$2)/($K$2))*(($N$2)/($K$2)) + ( (B12)/$K$2 )*( (B12)/$K$2 ))*1000</f>
        <v>2.7796566022916185E-2</v>
      </c>
      <c r="E12" s="12" t="s">
        <v>20</v>
      </c>
      <c r="F12" s="12">
        <v>510.84</v>
      </c>
      <c r="G12" s="12">
        <f t="shared" si="0"/>
        <v>0.11842707989751489</v>
      </c>
      <c r="H12" s="17" t="s">
        <v>51</v>
      </c>
    </row>
    <row r="13" spans="1:14" s="3" customFormat="1" x14ac:dyDescent="0.25">
      <c r="A13" s="14">
        <v>839.38199999999995</v>
      </c>
      <c r="B13" s="10">
        <v>1.29286E-2</v>
      </c>
      <c r="C13" s="10">
        <f>(((A13-$M$2)/$K$2)+$J$2)*1000</f>
        <v>351.99403344826129</v>
      </c>
      <c r="D13" s="10">
        <f>SQRT( (( $M$2-A13 )/($K$2*$K$2)*$L$2)* (( $M$2-A13 )/($K$2*$K$2)*$L$2) + (($N$2)/($K$2))*(($N$2)/($K$2)) + ( (B13)/$K$2 )*( (B13)/$K$2 ))*1000</f>
        <v>2.5528480806962784E-2</v>
      </c>
      <c r="E13" s="10" t="s">
        <v>21</v>
      </c>
      <c r="F13" s="10">
        <v>351.92</v>
      </c>
      <c r="G13" s="10">
        <f t="shared" si="0"/>
        <v>7.4033448261275225E-2</v>
      </c>
      <c r="H13" s="15" t="s">
        <v>50</v>
      </c>
    </row>
    <row r="14" spans="1:14" s="19" customFormat="1" x14ac:dyDescent="0.25">
      <c r="A14" s="29">
        <v>806.73599999999999</v>
      </c>
      <c r="B14" s="12">
        <v>1.6304099999999998E-2</v>
      </c>
      <c r="C14" s="12">
        <f>(((A14-$M$2)/$K$2)+$J$2)*1000</f>
        <v>338.38487913885206</v>
      </c>
      <c r="D14" s="12">
        <f>SQRT( (( $M$2-A14 )/($K$2*$K$2)*$L$2)* (( $M$2-A14 )/($K$2*$K$2)*$L$2) + (($N$2)/($K$2))*(($N$2)/($K$2)) + ( (B14)/$K$2 )*( (B14)/$K$2 ))*1000</f>
        <v>2.635011871522119E-2</v>
      </c>
      <c r="E14" s="12" t="s">
        <v>19</v>
      </c>
      <c r="F14" s="12">
        <v>338.32</v>
      </c>
      <c r="G14" s="12">
        <f t="shared" si="0"/>
        <v>6.4879138852063534E-2</v>
      </c>
      <c r="H14" s="17" t="s">
        <v>51</v>
      </c>
    </row>
    <row r="15" spans="1:14" s="3" customFormat="1" x14ac:dyDescent="0.25">
      <c r="A15" s="14">
        <v>703.26099999999997</v>
      </c>
      <c r="B15" s="10">
        <v>9.9193400000000004E-3</v>
      </c>
      <c r="C15" s="10">
        <f>(((A15-$M$2)/$K$2)+$J$2)*1000</f>
        <v>295.2492042578217</v>
      </c>
      <c r="D15" s="10">
        <f>SQRT( (( $M$2-A15 )/($K$2*$K$2)*$L$2)* (( $M$2-A15 )/($K$2*$K$2)*$L$2) + (($N$2)/($K$2))*(($N$2)/($K$2)) + ( (B15)/$K$2 )*( (B15)/$K$2 ))*1000</f>
        <v>2.7466323097509307E-2</v>
      </c>
      <c r="E15" s="10" t="s">
        <v>21</v>
      </c>
      <c r="F15" s="10">
        <v>295.20999999999998</v>
      </c>
      <c r="G15" s="10">
        <f t="shared" si="0"/>
        <v>3.9204257821722877E-2</v>
      </c>
      <c r="H15" s="15" t="s">
        <v>50</v>
      </c>
    </row>
    <row r="16" spans="1:14" s="19" customFormat="1" x14ac:dyDescent="0.25">
      <c r="A16" s="29">
        <v>567.39400000000001</v>
      </c>
      <c r="B16" s="12">
        <v>0.1</v>
      </c>
      <c r="C16" s="12">
        <f>(((A16-$M$2)/$K$2)+$J$2)*1000</f>
        <v>238.61026017412078</v>
      </c>
      <c r="D16" s="12">
        <f>SQRT( (( $M$2-A16 )/($K$2*$K$2)*$L$2)* (( $M$2-A16 )/($K$2*$K$2)*$L$2) + (($N$2)/($K$2))*(($N$2)/($K$2)) + ( (B16)/$K$2 )*( (B16)/$K$2 ))*1000</f>
        <v>5.1103926394246151E-2</v>
      </c>
      <c r="E16" s="12" t="s">
        <v>22</v>
      </c>
      <c r="F16" s="12">
        <v>238.63</v>
      </c>
      <c r="G16" s="12">
        <f t="shared" si="0"/>
        <v>1.9739825879213413E-2</v>
      </c>
      <c r="H16" s="17" t="s">
        <v>51</v>
      </c>
    </row>
    <row r="17" spans="1:8" s="3" customFormat="1" x14ac:dyDescent="0.25">
      <c r="A17" s="14">
        <v>567.35699999999997</v>
      </c>
      <c r="B17" s="10">
        <v>9.17485E-3</v>
      </c>
      <c r="C17" s="10">
        <f>(((A17-$M$2)/$K$2)+$J$2)*1000</f>
        <v>238.59483596565883</v>
      </c>
      <c r="D17" s="10">
        <f>SQRT( (( $M$2-A17 )/($K$2*$K$2)*$L$2)* (( $M$2-A17 )/($K$2*$K$2)*$L$2) + (($N$2)/($K$2))*(($N$2)/($K$2)) + ( (B17)/$K$2 )*( (B17)/$K$2 ))*1000</f>
        <v>2.98072114714233E-2</v>
      </c>
      <c r="E17" s="10" t="s">
        <v>22</v>
      </c>
      <c r="F17" s="10">
        <v>238.63</v>
      </c>
      <c r="G17" s="10">
        <f t="shared" si="0"/>
        <v>3.5164034341164552E-2</v>
      </c>
      <c r="H17" s="15" t="s">
        <v>51</v>
      </c>
    </row>
    <row r="18" spans="1:8" s="19" customFormat="1" x14ac:dyDescent="0.25">
      <c r="A18" s="29">
        <v>440.74799999999999</v>
      </c>
      <c r="B18" s="12">
        <v>0.113263</v>
      </c>
      <c r="C18" s="12">
        <f>(((A18-$M$2)/$K$2)+$J$2)*1000</f>
        <v>185.81527896143203</v>
      </c>
      <c r="D18" s="12">
        <f>SQRT( (( $M$2-A18 )/($K$2*$K$2)*$L$2)* (( $M$2-A18 )/($K$2*$K$2)*$L$2) + (($N$2)/($K$2))*(($N$2)/($K$2)) + ( (B18)/$K$2 )*( (B18)/$K$2 ))*1000</f>
        <v>5.7010926602755023E-2</v>
      </c>
      <c r="E18" s="12" t="s">
        <v>23</v>
      </c>
      <c r="F18" s="12">
        <v>186.21</v>
      </c>
      <c r="G18" s="12">
        <f t="shared" si="0"/>
        <v>0.39472103856797958</v>
      </c>
      <c r="H18" s="17" t="s">
        <v>50</v>
      </c>
    </row>
    <row r="20" spans="1:8" x14ac:dyDescent="0.25">
      <c r="B20" s="7"/>
      <c r="C20" s="9"/>
      <c r="E20" s="7"/>
      <c r="G20" s="7"/>
    </row>
    <row r="21" spans="1:8" x14ac:dyDescent="0.25">
      <c r="C21" s="9"/>
    </row>
    <row r="22" spans="1:8" x14ac:dyDescent="0.25">
      <c r="C22" s="9"/>
    </row>
    <row r="23" spans="1:8" x14ac:dyDescent="0.25">
      <c r="C23" s="9"/>
    </row>
    <row r="24" spans="1:8" s="4" customFormat="1" x14ac:dyDescent="0.25">
      <c r="A24" s="13" t="s">
        <v>11</v>
      </c>
      <c r="B24" s="5" t="s">
        <v>12</v>
      </c>
      <c r="C24" s="5" t="s">
        <v>26</v>
      </c>
      <c r="D24" s="11" t="s">
        <v>25</v>
      </c>
      <c r="E24" s="5" t="s">
        <v>15</v>
      </c>
      <c r="F24" s="11" t="s">
        <v>14</v>
      </c>
      <c r="G24" s="5" t="s">
        <v>16</v>
      </c>
      <c r="H24" s="5" t="s">
        <v>48</v>
      </c>
    </row>
    <row r="25" spans="1:8" s="3" customFormat="1" x14ac:dyDescent="0.25">
      <c r="A25" s="14">
        <v>3500.06</v>
      </c>
      <c r="B25" s="10">
        <v>3.1622299999999999E-2</v>
      </c>
      <c r="C25" s="10">
        <f>(((A25-$M$2)/$K$2)+$J$2)*1000</f>
        <v>1461.1521989095816</v>
      </c>
      <c r="D25" s="10">
        <f>SQRT( (( $M$2-A25 )/($K$2*$K$2)*$L$2)* (( $M$2-A25 )/($K$2*$K$2)*$L$2) + (($N$2)/($K$2))*(($N$2)/($K$2)) + ( (B25)/$K$2 )*( (B25)/$K$2 ))*1000</f>
        <v>5.4771925115152331E-2</v>
      </c>
      <c r="E25" s="10" t="s">
        <v>17</v>
      </c>
      <c r="F25" s="10">
        <v>1460.8</v>
      </c>
      <c r="G25" s="10">
        <f>ABS(C25-F25)</f>
        <v>0.35219890958160249</v>
      </c>
      <c r="H25" s="15" t="s">
        <v>49</v>
      </c>
    </row>
    <row r="26" spans="1:8" s="19" customFormat="1" x14ac:dyDescent="0.25">
      <c r="A26" s="29">
        <v>2319.7199999999998</v>
      </c>
      <c r="B26" s="12">
        <v>2.0576899999999999E-2</v>
      </c>
      <c r="C26" s="12">
        <f>(((A26-$M$2)/$K$2)+$J$2)*1000</f>
        <v>969.1032741540813</v>
      </c>
      <c r="D26" s="12">
        <f>SQRT( (( $M$2-A26 )/($K$2*$K$2)*$L$2)* (( $M$2-A26 )/($K$2*$K$2)*$L$2) + (($N$2)/($K$2))*(($N$2)/($K$2)) + ( (B26)/$K$2 )*( (B26)/$K$2 ))*1000</f>
        <v>2.9641902518083477E-2</v>
      </c>
      <c r="E26" s="12" t="s">
        <v>27</v>
      </c>
      <c r="F26" s="12">
        <v>969.11</v>
      </c>
      <c r="G26" s="12">
        <f t="shared" ref="G26:G53" si="1">ABS(C26-F26)</f>
        <v>6.7258459187087283E-3</v>
      </c>
      <c r="H26" s="17" t="s">
        <v>51</v>
      </c>
    </row>
    <row r="27" spans="1:8" s="3" customFormat="1" x14ac:dyDescent="0.25">
      <c r="A27" s="14">
        <v>2309.7600000000002</v>
      </c>
      <c r="B27" s="10">
        <v>4.3257299999999999E-2</v>
      </c>
      <c r="C27" s="10">
        <f>(((A27-$M$2)/$K$2)+$J$2)*1000</f>
        <v>964.95124398432972</v>
      </c>
      <c r="D27" s="10">
        <f>SQRT( (( $M$2-A27 )/($K$2*$K$2)*$L$2)* (( $M$2-A27 )/($K$2*$K$2)*$L$2) + (($N$2)/($K$2))*(($N$2)/($K$2)) + ( (B27)/$K$2 )*( (B27)/$K$2 ))*1000</f>
        <v>3.3470373536430197E-2</v>
      </c>
      <c r="E27" s="10" t="s">
        <v>27</v>
      </c>
      <c r="F27" s="10">
        <v>964.6</v>
      </c>
      <c r="G27" s="10">
        <f t="shared" si="1"/>
        <v>0.35124398432969883</v>
      </c>
      <c r="H27" s="15" t="s">
        <v>51</v>
      </c>
    </row>
    <row r="28" spans="1:8" s="19" customFormat="1" x14ac:dyDescent="0.25">
      <c r="A28" s="29">
        <v>2181.14</v>
      </c>
      <c r="B28" s="12">
        <v>9.2022600000000003E-3</v>
      </c>
      <c r="C28" s="12">
        <f>(((A28-$M$2)/$K$2)+$J$2)*1000</f>
        <v>911.33336040667189</v>
      </c>
      <c r="D28" s="12">
        <f>SQRT( (( $M$2-A28 )/($K$2*$K$2)*$L$2)* (( $M$2-A28 )/($K$2*$K$2)*$L$2) + (($N$2)/($K$2))*(($N$2)/($K$2)) + ( (B28)/$K$2 )*( (B28)/$K$2 ))*1000</f>
        <v>2.6299202063887053E-2</v>
      </c>
      <c r="E28" s="12" t="s">
        <v>27</v>
      </c>
      <c r="F28" s="12">
        <v>911.07</v>
      </c>
      <c r="G28" s="12">
        <f t="shared" si="1"/>
        <v>0.26336040667183624</v>
      </c>
      <c r="H28" s="17" t="s">
        <v>51</v>
      </c>
    </row>
    <row r="29" spans="1:8" s="3" customFormat="1" x14ac:dyDescent="0.25">
      <c r="A29" s="14">
        <v>2059.6799999999998</v>
      </c>
      <c r="B29" s="10">
        <v>1.3976499999999999E-2</v>
      </c>
      <c r="C29" s="10">
        <f>(((A29-$M$2)/$K$2)+$J$2)*1000</f>
        <v>860.70026960164705</v>
      </c>
      <c r="D29" s="10">
        <f>SQRT( (( $M$2-A29 )/($K$2*$K$2)*$L$2)* (( $M$2-A29 )/($K$2*$K$2)*$L$2) + (($N$2)/($K$2))*(($N$2)/($K$2)) + ( (B29)/$K$2 )*( (B29)/$K$2 ))*1000</f>
        <v>2.4848376973973012E-2</v>
      </c>
      <c r="E29" s="10" t="s">
        <v>28</v>
      </c>
      <c r="F29" s="10">
        <v>860.37</v>
      </c>
      <c r="G29" s="10">
        <f t="shared" si="1"/>
        <v>0.33026960164704633</v>
      </c>
      <c r="H29" s="15" t="s">
        <v>51</v>
      </c>
    </row>
    <row r="30" spans="1:8" s="19" customFormat="1" x14ac:dyDescent="0.25">
      <c r="A30" s="29">
        <v>1902.28</v>
      </c>
      <c r="B30" s="12">
        <v>2.74626E-2</v>
      </c>
      <c r="C30" s="12">
        <f>(((A30-$M$2)/$K$2)+$J$2)*1000</f>
        <v>795.08485306360228</v>
      </c>
      <c r="D30" s="12">
        <f>SQRT( (( $M$2-A30 )/($K$2*$K$2)*$L$2)* (( $M$2-A30 )/($K$2*$K$2)*$L$2) + (($N$2)/($K$2))*(($N$2)/($K$2)) + ( (B30)/$K$2 )*( (B30)/$K$2 ))*1000</f>
        <v>2.4893570009341674E-2</v>
      </c>
      <c r="E30" s="12" t="s">
        <v>27</v>
      </c>
      <c r="F30" s="12">
        <v>794.7</v>
      </c>
      <c r="G30" s="12">
        <f t="shared" si="1"/>
        <v>0.38485306360223603</v>
      </c>
      <c r="H30" s="17" t="s">
        <v>51</v>
      </c>
    </row>
    <row r="31" spans="1:8" s="3" customFormat="1" x14ac:dyDescent="0.25">
      <c r="A31" s="14">
        <v>1739.95</v>
      </c>
      <c r="B31" s="10">
        <v>1.2145400000000001E-2</v>
      </c>
      <c r="C31" s="10">
        <f>(((A31-$M$2)/$K$2)+$J$2)*1000</f>
        <v>727.41426496563031</v>
      </c>
      <c r="D31" s="10">
        <f>SQRT( (( $M$2-A31 )/($K$2*$K$2)*$L$2)* (( $M$2-A31 )/($K$2*$K$2)*$L$2) + (($N$2)/($K$2))*(($N$2)/($K$2)) + ( (B31)/$K$2 )*( (B31)/$K$2 ))*1000</f>
        <v>2.1152235418088947E-2</v>
      </c>
      <c r="E31" s="10" t="s">
        <v>29</v>
      </c>
      <c r="F31" s="10">
        <v>727.17</v>
      </c>
      <c r="G31" s="10">
        <f t="shared" si="1"/>
        <v>0.24426496563035016</v>
      </c>
      <c r="H31" s="15" t="s">
        <v>51</v>
      </c>
    </row>
    <row r="32" spans="1:8" s="19" customFormat="1" x14ac:dyDescent="0.25">
      <c r="A32" s="29">
        <v>1394.3</v>
      </c>
      <c r="B32" s="12">
        <v>1.0108600000000001E-2</v>
      </c>
      <c r="C32" s="12">
        <f>(((A32-$M$2)/$K$2)+$J$2)*1000</f>
        <v>583.3229769962835</v>
      </c>
      <c r="D32" s="12">
        <f>SQRT( (( $M$2-A32 )/($K$2*$K$2)*$L$2)* (( $M$2-A32 )/($K$2*$K$2)*$L$2) + (($N$2)/($K$2))*(($N$2)/($K$2)) + ( (B32)/$K$2 )*( (B32)/$K$2 ))*1000</f>
        <v>2.0051930228134649E-2</v>
      </c>
      <c r="E32" s="12" t="s">
        <v>28</v>
      </c>
      <c r="F32" s="12">
        <v>583.14</v>
      </c>
      <c r="G32" s="12">
        <f t="shared" si="1"/>
        <v>0.18297699628351438</v>
      </c>
      <c r="H32" s="17" t="s">
        <v>51</v>
      </c>
    </row>
    <row r="33" spans="1:8" s="3" customFormat="1" x14ac:dyDescent="0.25">
      <c r="A33" s="14">
        <v>1220.3699999999999</v>
      </c>
      <c r="B33" s="10">
        <v>5.0598799999999999E-2</v>
      </c>
      <c r="C33" s="10">
        <f>(((A33-$M$2)/$K$2)+$J$2)*1000</f>
        <v>510.81669111024718</v>
      </c>
      <c r="D33" s="10">
        <f>SQRT( (( $M$2-A33 )/($K$2*$K$2)*$L$2)* (( $M$2-A33 )/($K$2*$K$2)*$L$2) + (($N$2)/($K$2))*(($N$2)/($K$2)) + ( (B33)/$K$2 )*( (B33)/$K$2 ))*1000</f>
        <v>2.9400130326403109E-2</v>
      </c>
      <c r="E33" s="10" t="s">
        <v>28</v>
      </c>
      <c r="F33" s="10">
        <v>510.84</v>
      </c>
      <c r="G33" s="10">
        <f t="shared" si="1"/>
        <v>2.3308889752797768E-2</v>
      </c>
      <c r="H33" s="15" t="s">
        <v>51</v>
      </c>
    </row>
    <row r="34" spans="1:8" s="19" customFormat="1" x14ac:dyDescent="0.25">
      <c r="A34" s="29">
        <v>1105.94</v>
      </c>
      <c r="B34" s="12">
        <v>1.0641299999999999E-2</v>
      </c>
      <c r="C34" s="12">
        <f>(((A34-$M$2)/$K$2)+$J$2)*1000</f>
        <v>463.11419991298897</v>
      </c>
      <c r="D34" s="12">
        <f>SQRT( (( $M$2-A34 )/($K$2*$K$2)*$L$2)* (( $M$2-A34 )/($K$2*$K$2)*$L$2) + (($N$2)/($K$2))*(($N$2)/($K$2)) + ( (B34)/$K$2 )*( (B34)/$K$2 ))*1000</f>
        <v>2.1953170356539962E-2</v>
      </c>
      <c r="E34" s="12" t="s">
        <v>27</v>
      </c>
      <c r="F34" s="12">
        <v>463</v>
      </c>
      <c r="G34" s="12">
        <f t="shared" si="1"/>
        <v>0.11419991298896548</v>
      </c>
      <c r="H34" s="17" t="s">
        <v>51</v>
      </c>
    </row>
    <row r="35" spans="1:8" s="3" customFormat="1" x14ac:dyDescent="0.25">
      <c r="A35" s="14">
        <v>806.67399999999998</v>
      </c>
      <c r="B35" s="10">
        <v>2.9183400000000002E-2</v>
      </c>
      <c r="C35" s="10">
        <f>(((A35-$M$2)/$K$2)+$J$2)*1000</f>
        <v>338.35903316791587</v>
      </c>
      <c r="D35" s="10">
        <f>SQRT( (( $M$2-A35 )/($K$2*$K$2)*$L$2)* (( $M$2-A35 )/($K$2*$K$2)*$L$2) + (($N$2)/($K$2))*(($N$2)/($K$2)) + ( (B35)/$K$2 )*( (B35)/$K$2 ))*1000</f>
        <v>2.8216794044846054E-2</v>
      </c>
      <c r="E35" s="10" t="s">
        <v>27</v>
      </c>
      <c r="F35" s="10">
        <v>338.32</v>
      </c>
      <c r="G35" s="10">
        <f t="shared" si="1"/>
        <v>3.9033167915874856E-2</v>
      </c>
      <c r="H35" s="15" t="s">
        <v>51</v>
      </c>
    </row>
    <row r="36" spans="1:8" s="19" customFormat="1" x14ac:dyDescent="0.25">
      <c r="A36" s="29">
        <v>781.87699999999995</v>
      </c>
      <c r="B36" s="12">
        <v>1.43833E-2</v>
      </c>
      <c r="C36" s="12">
        <f>(((A36-$M$2)/$K$2)+$J$2)*1000</f>
        <v>328.02189540493049</v>
      </c>
      <c r="D36" s="12">
        <f>SQRT( (( $M$2-A36 )/($K$2*$K$2)*$L$2)* (( $M$2-A36 )/($K$2*$K$2)*$L$2) + (($N$2)/($K$2))*(($N$2)/($K$2)) + ( (B36)/$K$2 )*( (B36)/$K$2 ))*1000</f>
        <v>2.6539396952838613E-2</v>
      </c>
      <c r="E36" s="12" t="s">
        <v>29</v>
      </c>
      <c r="F36" s="12">
        <v>327.96</v>
      </c>
      <c r="G36" s="12">
        <f t="shared" si="1"/>
        <v>6.1895404930510267E-2</v>
      </c>
      <c r="H36" s="17" t="s">
        <v>51</v>
      </c>
    </row>
    <row r="37" spans="1:8" s="3" customFormat="1" x14ac:dyDescent="0.25">
      <c r="A37" s="14">
        <v>660.43700000000001</v>
      </c>
      <c r="B37" s="10">
        <v>3.18248E-2</v>
      </c>
      <c r="C37" s="10">
        <f>(((A37-$M$2)/$K$2)+$J$2)*1000</f>
        <v>277.3971420098851</v>
      </c>
      <c r="D37" s="10">
        <f>SQRT( (( $M$2-A37 )/($K$2*$K$2)*$L$2)* (( $M$2-A37 )/($K$2*$K$2)*$L$2) + (($N$2)/($K$2))*(($N$2)/($K$2)) + ( (B37)/$K$2 )*( (B37)/$K$2 ))*1000</f>
        <v>3.0886124102578877E-2</v>
      </c>
      <c r="E37" s="10" t="s">
        <v>28</v>
      </c>
      <c r="F37" s="10">
        <v>277.35000000000002</v>
      </c>
      <c r="G37" s="10">
        <f t="shared" si="1"/>
        <v>4.7142009885078551E-2</v>
      </c>
      <c r="H37" s="15" t="s">
        <v>51</v>
      </c>
    </row>
    <row r="38" spans="1:8" s="19" customFormat="1" x14ac:dyDescent="0.25">
      <c r="A38" s="29">
        <v>643.23800000000006</v>
      </c>
      <c r="B38" s="12">
        <v>2.12911E-2</v>
      </c>
      <c r="C38" s="12">
        <f>(((A38-$M$2)/$K$2)+$J$2)*1000</f>
        <v>270.22738629808185</v>
      </c>
      <c r="D38" s="12">
        <f>SQRT( (( $M$2-A38 )/($K$2*$K$2)*$L$2)* (( $M$2-A38 )/($K$2*$K$2)*$L$2) + (($N$2)/($K$2))*(($N$2)/($K$2)) + ( (B38)/$K$2 )*( (B38)/$K$2 ))*1000</f>
        <v>2.9557758087034283E-2</v>
      </c>
      <c r="E38" s="12" t="s">
        <v>27</v>
      </c>
      <c r="F38" s="12">
        <v>270.23</v>
      </c>
      <c r="G38" s="12">
        <f t="shared" si="1"/>
        <v>2.6137019181646792E-3</v>
      </c>
      <c r="H38" s="17" t="s">
        <v>51</v>
      </c>
    </row>
    <row r="39" spans="1:8" s="3" customFormat="1" x14ac:dyDescent="0.25">
      <c r="A39" s="14">
        <v>567.32600000000002</v>
      </c>
      <c r="B39" s="10">
        <v>2.9778300000000001E-2</v>
      </c>
      <c r="C39" s="10">
        <f>(((A39-$M$2)/$K$2)+$J$2)*1000</f>
        <v>238.58191298019076</v>
      </c>
      <c r="D39" s="10">
        <f>SQRT( (( $M$2-A39 )/($K$2*$K$2)*$L$2)* (( $M$2-A39 )/($K$2*$K$2)*$L$2) + (($N$2)/($K$2))*(($N$2)/($K$2)) + ( (B39)/$K$2 )*( (B39)/$K$2 ))*1000</f>
        <v>3.2062046410552478E-2</v>
      </c>
      <c r="E39" s="10" t="s">
        <v>30</v>
      </c>
      <c r="F39" s="10">
        <v>238.63</v>
      </c>
      <c r="G39" s="10">
        <f t="shared" si="1"/>
        <v>4.8087019809230469E-2</v>
      </c>
      <c r="H39" s="15" t="s">
        <v>51</v>
      </c>
    </row>
    <row r="40" spans="1:8" s="19" customFormat="1" x14ac:dyDescent="0.25">
      <c r="A40" s="29">
        <v>496.79599999999999</v>
      </c>
      <c r="B40" s="12">
        <v>1.0508E-2</v>
      </c>
      <c r="C40" s="12">
        <f>(((A40-$M$2)/$K$2)+$J$2)*1000</f>
        <v>209.18003668776197</v>
      </c>
      <c r="D40" s="12">
        <f>SQRT( (( $M$2-A40 )/($K$2*$K$2)*$L$2)* (( $M$2-A40 )/($K$2*$K$2)*$L$2) + (($N$2)/($K$2))*(($N$2)/($K$2)) + ( (B40)/$K$2 )*( (B40)/$K$2 ))*1000</f>
        <v>3.1186901924148528E-2</v>
      </c>
      <c r="E40" s="12" t="s">
        <v>27</v>
      </c>
      <c r="F40" s="12">
        <v>209.28</v>
      </c>
      <c r="G40" s="12">
        <f t="shared" si="1"/>
        <v>9.9963312238031676E-2</v>
      </c>
      <c r="H40" s="17" t="s">
        <v>51</v>
      </c>
    </row>
    <row r="41" spans="1:8" s="3" customFormat="1" x14ac:dyDescent="0.25">
      <c r="A41" s="14">
        <v>203.76</v>
      </c>
      <c r="B41" s="10">
        <v>1.15382E-2</v>
      </c>
      <c r="C41" s="10">
        <f>(((A41-$M$2)/$K$2)+$J$2)*1000</f>
        <v>87.021973151278573</v>
      </c>
      <c r="D41" s="10">
        <f>SQRT( (( $M$2-A41 )/($K$2*$K$2)*$L$2)* (( $M$2-A41 )/($K$2*$K$2)*$L$2) + (($N$2)/($K$2))*(($N$2)/($K$2)) + ( (B41)/$K$2 )*( (B41)/$K$2 ))*1000</f>
        <v>3.7023652052616929E-2</v>
      </c>
      <c r="E41" s="10" t="s">
        <v>30</v>
      </c>
      <c r="F41" s="10">
        <v>87.3</v>
      </c>
      <c r="G41" s="10">
        <f>ABS(C41-F41)</f>
        <v>0.27802684872142436</v>
      </c>
      <c r="H41" s="15" t="s">
        <v>51</v>
      </c>
    </row>
    <row r="42" spans="1:8" s="19" customFormat="1" x14ac:dyDescent="0.25">
      <c r="A42" s="29">
        <v>197.16499999999999</v>
      </c>
      <c r="B42" s="12">
        <v>2.8808299999999998E-2</v>
      </c>
      <c r="C42" s="12">
        <f>(((A42-$M$2)/$K$2)+$J$2)*1000</f>
        <v>84.272712210564421</v>
      </c>
      <c r="D42" s="12">
        <f>SQRT( (( $M$2-A42 )/($K$2*$K$2)*$L$2)* (( $M$2-A42 )/($K$2*$K$2)*$L$2) + (($N$2)/($K$2))*(($N$2)/($K$2)) + ( (B42)/$K$2 )*( (B42)/$K$2 ))*1000</f>
        <v>3.8754237393359689E-2</v>
      </c>
      <c r="E42" s="12" t="s">
        <v>31</v>
      </c>
      <c r="F42" s="12">
        <v>84.370999999999995</v>
      </c>
      <c r="G42" s="12">
        <f>ABS(C42-F42)</f>
        <v>9.8287789435573814E-2</v>
      </c>
      <c r="H42" s="17" t="s">
        <v>51</v>
      </c>
    </row>
    <row r="43" spans="1:8" s="3" customFormat="1" x14ac:dyDescent="0.25">
      <c r="A43" s="14">
        <v>179.66</v>
      </c>
      <c r="B43" s="10">
        <v>5.9224899999999997E-2</v>
      </c>
      <c r="C43" s="10">
        <f>(((A43-$M$2)/$K$2)+$J$2)*1000</f>
        <v>76.975394126076125</v>
      </c>
      <c r="D43" s="10">
        <f>SQRT( (( $M$2-A43 )/($K$2*$K$2)*$L$2)* (( $M$2-A43 )/($K$2*$K$2)*$L$2) + (($N$2)/($K$2))*(($N$2)/($K$2)) + ( (B43)/$K$2 )*( (B43)/$K$2 ))*1000</f>
        <v>4.4655916716697885E-2</v>
      </c>
      <c r="E43" s="10" t="s">
        <v>32</v>
      </c>
      <c r="F43" s="10">
        <v>77.108000000000004</v>
      </c>
      <c r="G43" s="10">
        <f>ABS(C43-F43)</f>
        <v>0.1326058739238789</v>
      </c>
      <c r="H43" s="15" t="s">
        <v>51</v>
      </c>
    </row>
    <row r="44" spans="1:8" s="19" customFormat="1" x14ac:dyDescent="0.25">
      <c r="A44" s="29">
        <v>174.166</v>
      </c>
      <c r="B44" s="12">
        <v>8.5233500000000004E-2</v>
      </c>
      <c r="C44" s="12">
        <f>(((A44-$M$2)/$K$2)+$J$2)*1000</f>
        <v>74.685107604729012</v>
      </c>
      <c r="D44" s="12">
        <f>SQRT( (( $M$2-A44 )/($K$2*$K$2)*$L$2)* (( $M$2-A44 )/($K$2*$K$2)*$L$2) + (($N$2)/($K$2))*(($N$2)/($K$2)) + ( (B44)/$K$2 )*( (B44)/$K$2 ))*1000</f>
        <v>5.1532534907898345E-2</v>
      </c>
      <c r="E44" s="12" t="s">
        <v>32</v>
      </c>
      <c r="F44" s="12">
        <v>74.814999999999998</v>
      </c>
      <c r="G44" s="12">
        <f>ABS(C44-F44)</f>
        <v>0.12989239527098562</v>
      </c>
      <c r="H44" s="17" t="s">
        <v>51</v>
      </c>
    </row>
    <row r="45" spans="1:8" x14ac:dyDescent="0.25">
      <c r="B45" s="6"/>
      <c r="C45" s="6"/>
      <c r="E45" s="6"/>
      <c r="G45" s="6"/>
    </row>
    <row r="46" spans="1:8" x14ac:dyDescent="0.25">
      <c r="B46" s="6"/>
      <c r="C46" s="6"/>
      <c r="E46" s="6"/>
      <c r="G46" s="6"/>
    </row>
    <row r="47" spans="1:8" x14ac:dyDescent="0.25">
      <c r="B47" s="6"/>
      <c r="C47" s="6"/>
      <c r="E47" s="6"/>
      <c r="G47" s="6"/>
    </row>
    <row r="48" spans="1:8" x14ac:dyDescent="0.25">
      <c r="B48" s="6"/>
      <c r="C48" s="6"/>
      <c r="E48" s="6"/>
      <c r="G48" s="6"/>
    </row>
    <row r="49" spans="2:7" x14ac:dyDescent="0.25">
      <c r="B49" s="6"/>
      <c r="C49" s="6"/>
      <c r="E49" s="6"/>
      <c r="G49" s="6"/>
    </row>
  </sheetData>
  <sortState ref="A25:C53">
    <sortCondition descending="1" ref="C5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zoomScale="160" zoomScaleNormal="160" workbookViewId="0">
      <selection activeCell="F19" sqref="F19"/>
    </sheetView>
  </sheetViews>
  <sheetFormatPr baseColWidth="10" defaultRowHeight="15" x14ac:dyDescent="0.25"/>
  <cols>
    <col min="1" max="1" width="18.140625" style="8" customWidth="1"/>
    <col min="2" max="2" width="36.42578125" style="8" customWidth="1"/>
    <col min="3" max="3" width="18" style="8" customWidth="1"/>
    <col min="4" max="4" width="17.28515625" style="8" customWidth="1"/>
  </cols>
  <sheetData>
    <row r="1" spans="1:4" s="21" customFormat="1" x14ac:dyDescent="0.25">
      <c r="A1" s="20" t="s">
        <v>33</v>
      </c>
      <c r="B1" s="20" t="s">
        <v>34</v>
      </c>
      <c r="C1" s="20" t="s">
        <v>35</v>
      </c>
      <c r="D1" s="20" t="s">
        <v>36</v>
      </c>
    </row>
    <row r="2" spans="1:4" s="19" customFormat="1" x14ac:dyDescent="0.25">
      <c r="A2" s="17" t="s">
        <v>38</v>
      </c>
      <c r="B2" s="18">
        <v>0.14560000000000001</v>
      </c>
      <c r="C2" s="18">
        <v>1.1999999999999999E-3</v>
      </c>
      <c r="D2" s="12">
        <f t="shared" ref="D2:D4" si="0">B2/C2</f>
        <v>121.33333333333336</v>
      </c>
    </row>
    <row r="3" spans="1:4" s="3" customFormat="1" x14ac:dyDescent="0.25">
      <c r="A3" s="15" t="s">
        <v>39</v>
      </c>
      <c r="B3" s="16">
        <v>0.1288</v>
      </c>
      <c r="C3" s="16">
        <v>1</v>
      </c>
      <c r="D3" s="10">
        <f t="shared" si="0"/>
        <v>0.1288</v>
      </c>
    </row>
    <row r="4" spans="1:4" s="19" customFormat="1" x14ac:dyDescent="0.25">
      <c r="A4" s="17" t="s">
        <v>40</v>
      </c>
      <c r="B4" s="18">
        <v>0.15340000000000001</v>
      </c>
      <c r="C4" s="18">
        <v>2.4</v>
      </c>
      <c r="D4" s="12">
        <f t="shared" si="0"/>
        <v>6.3916666666666677E-2</v>
      </c>
    </row>
    <row r="5" spans="1:4" s="3" customFormat="1" x14ac:dyDescent="0.25">
      <c r="A5" s="15" t="s">
        <v>37</v>
      </c>
      <c r="B5" s="16">
        <v>0.18509999999999999</v>
      </c>
      <c r="C5" s="16">
        <v>7.8739999999999997</v>
      </c>
      <c r="D5" s="10">
        <f>B5/C5</f>
        <v>2.3507747015494029E-2</v>
      </c>
    </row>
    <row r="6" spans="1:4" s="19" customFormat="1" x14ac:dyDescent="0.25">
      <c r="A6" s="17" t="s">
        <v>41</v>
      </c>
      <c r="B6" s="18">
        <v>0.24940000000000001</v>
      </c>
      <c r="C6" s="18">
        <v>11.34</v>
      </c>
      <c r="D6" s="12">
        <f>B6/C6</f>
        <v>2.199294532627866E-2</v>
      </c>
    </row>
    <row r="7" spans="1:4" s="19" customFormat="1" x14ac:dyDescent="0.25">
      <c r="A7" s="17"/>
      <c r="B7" s="17"/>
      <c r="C7" s="17"/>
      <c r="D7" s="17"/>
    </row>
    <row r="8" spans="1:4" s="19" customFormat="1" x14ac:dyDescent="0.25">
      <c r="A8" s="17"/>
      <c r="B8" s="17"/>
      <c r="C8" s="17"/>
      <c r="D8" s="17"/>
    </row>
    <row r="9" spans="1:4" s="21" customFormat="1" x14ac:dyDescent="0.25">
      <c r="A9" s="20" t="s">
        <v>33</v>
      </c>
      <c r="B9" s="20" t="s">
        <v>42</v>
      </c>
      <c r="C9" s="20" t="s">
        <v>35</v>
      </c>
      <c r="D9" s="20" t="s">
        <v>36</v>
      </c>
    </row>
    <row r="10" spans="1:4" s="24" customFormat="1" x14ac:dyDescent="0.25">
      <c r="A10" s="22" t="s">
        <v>38</v>
      </c>
      <c r="B10" s="23">
        <v>5.1749999999999997E-2</v>
      </c>
      <c r="C10" s="23">
        <v>1.1999999999999999E-3</v>
      </c>
      <c r="D10" s="25">
        <f>LN(8)/(B10*C10)</f>
        <v>33485.371041543251</v>
      </c>
    </row>
    <row r="11" spans="1:4" s="3" customFormat="1" x14ac:dyDescent="0.25">
      <c r="A11" s="15" t="s">
        <v>39</v>
      </c>
      <c r="B11" s="16">
        <v>5.7540000000000001E-2</v>
      </c>
      <c r="C11" s="16">
        <v>1</v>
      </c>
      <c r="D11" s="10">
        <f t="shared" ref="D11:D14" si="1">LN(8)/(B11*C11)</f>
        <v>36.139060508860545</v>
      </c>
    </row>
    <row r="12" spans="1:4" s="24" customFormat="1" x14ac:dyDescent="0.25">
      <c r="A12" s="22" t="s">
        <v>40</v>
      </c>
      <c r="B12" s="23">
        <v>5.2880000000000003E-2</v>
      </c>
      <c r="C12" s="23">
        <v>2.4</v>
      </c>
      <c r="D12" s="25">
        <f t="shared" si="1"/>
        <v>16.384908768909447</v>
      </c>
    </row>
    <row r="13" spans="1:4" s="3" customFormat="1" x14ac:dyDescent="0.25">
      <c r="A13" s="15" t="s">
        <v>37</v>
      </c>
      <c r="B13" s="16">
        <v>4.8829999999999998E-2</v>
      </c>
      <c r="C13" s="16">
        <v>7.8739999999999997</v>
      </c>
      <c r="D13" s="10">
        <f t="shared" si="1"/>
        <v>5.4083474088172663</v>
      </c>
    </row>
    <row r="14" spans="1:4" s="24" customFormat="1" x14ac:dyDescent="0.25">
      <c r="A14" s="22" t="s">
        <v>41</v>
      </c>
      <c r="B14" s="23">
        <v>5.2220000000000003E-2</v>
      </c>
      <c r="C14" s="23">
        <v>11.34</v>
      </c>
      <c r="D14" s="25">
        <f t="shared" si="1"/>
        <v>3.5115333203639123</v>
      </c>
    </row>
    <row r="15" spans="1:4" s="19" customFormat="1" x14ac:dyDescent="0.25">
      <c r="A15" s="17"/>
      <c r="B15" s="17"/>
      <c r="C15" s="17"/>
      <c r="D15" s="17"/>
    </row>
    <row r="16" spans="1:4" s="19" customFormat="1" x14ac:dyDescent="0.25">
      <c r="A16" s="17"/>
      <c r="B16" s="17"/>
      <c r="C16" s="17"/>
      <c r="D16" s="17"/>
    </row>
    <row r="17" spans="1:4" s="19" customFormat="1" x14ac:dyDescent="0.25">
      <c r="A17" s="17"/>
      <c r="B17" s="17"/>
      <c r="C17" s="17"/>
      <c r="D17" s="17"/>
    </row>
    <row r="18" spans="1:4" s="19" customFormat="1" x14ac:dyDescent="0.25">
      <c r="A18" s="17"/>
      <c r="B18" s="17"/>
      <c r="C18" s="17"/>
      <c r="D18" s="17"/>
    </row>
    <row r="19" spans="1:4" s="19" customFormat="1" x14ac:dyDescent="0.25">
      <c r="A19" s="17"/>
      <c r="B19" s="17"/>
      <c r="C19" s="17"/>
      <c r="D19" s="17"/>
    </row>
    <row r="20" spans="1:4" s="19" customFormat="1" x14ac:dyDescent="0.25">
      <c r="A20" s="17"/>
      <c r="B20" s="17"/>
      <c r="C20" s="17"/>
      <c r="D20" s="17"/>
    </row>
    <row r="21" spans="1:4" s="19" customFormat="1" x14ac:dyDescent="0.25">
      <c r="A21" s="17"/>
      <c r="B21" s="17"/>
      <c r="C21" s="17"/>
      <c r="D21" s="17"/>
    </row>
    <row r="22" spans="1:4" s="19" customFormat="1" x14ac:dyDescent="0.25">
      <c r="A22" s="17"/>
      <c r="B22" s="17"/>
      <c r="C22" s="17"/>
      <c r="D22" s="17"/>
    </row>
    <row r="23" spans="1:4" s="19" customFormat="1" x14ac:dyDescent="0.25">
      <c r="A23" s="17"/>
      <c r="B23" s="17"/>
      <c r="C23" s="17"/>
      <c r="D23" s="17"/>
    </row>
    <row r="24" spans="1:4" s="19" customFormat="1" x14ac:dyDescent="0.25">
      <c r="A24" s="17"/>
      <c r="B24" s="17"/>
      <c r="C24" s="17"/>
      <c r="D24" s="17"/>
    </row>
    <row r="25" spans="1:4" s="19" customFormat="1" x14ac:dyDescent="0.25">
      <c r="A25" s="17"/>
      <c r="B25" s="17"/>
      <c r="C25" s="17"/>
      <c r="D25" s="17"/>
    </row>
    <row r="26" spans="1:4" s="19" customFormat="1" x14ac:dyDescent="0.25">
      <c r="A26" s="17"/>
      <c r="B26" s="17"/>
      <c r="C26" s="17"/>
      <c r="D26" s="17"/>
    </row>
    <row r="27" spans="1:4" s="19" customFormat="1" x14ac:dyDescent="0.25">
      <c r="A27" s="17"/>
      <c r="B27" s="17"/>
      <c r="C27" s="17"/>
      <c r="D27" s="17"/>
    </row>
    <row r="28" spans="1:4" s="19" customFormat="1" x14ac:dyDescent="0.25">
      <c r="A28" s="17"/>
      <c r="B28" s="17"/>
      <c r="C28" s="17"/>
      <c r="D28" s="17"/>
    </row>
    <row r="29" spans="1:4" s="19" customFormat="1" x14ac:dyDescent="0.25">
      <c r="A29" s="17"/>
      <c r="B29" s="17"/>
      <c r="C29" s="17"/>
      <c r="D29" s="17"/>
    </row>
    <row r="30" spans="1:4" s="19" customFormat="1" x14ac:dyDescent="0.25">
      <c r="A30" s="17"/>
      <c r="B30" s="17"/>
      <c r="C30" s="17"/>
      <c r="D30" s="17"/>
    </row>
    <row r="31" spans="1:4" s="19" customFormat="1" x14ac:dyDescent="0.25">
      <c r="A31" s="17"/>
      <c r="B31" s="17"/>
      <c r="C31" s="17"/>
      <c r="D31" s="17"/>
    </row>
    <row r="32" spans="1:4" s="19" customFormat="1" x14ac:dyDescent="0.25">
      <c r="A32" s="17"/>
      <c r="B32" s="17"/>
      <c r="C32" s="17"/>
      <c r="D32" s="17"/>
    </row>
    <row r="33" spans="1:4" s="19" customFormat="1" x14ac:dyDescent="0.25">
      <c r="A33" s="17"/>
      <c r="B33" s="17"/>
      <c r="C33" s="17"/>
      <c r="D33" s="17"/>
    </row>
    <row r="34" spans="1:4" s="19" customFormat="1" x14ac:dyDescent="0.25">
      <c r="A34" s="17"/>
      <c r="B34" s="17"/>
      <c r="C34" s="17"/>
      <c r="D34" s="17"/>
    </row>
    <row r="35" spans="1:4" s="19" customFormat="1" x14ac:dyDescent="0.25">
      <c r="A35" s="17"/>
      <c r="B35" s="17"/>
      <c r="C35" s="17"/>
      <c r="D35" s="17"/>
    </row>
    <row r="36" spans="1:4" s="19" customFormat="1" x14ac:dyDescent="0.25">
      <c r="A36" s="17"/>
      <c r="B36" s="17"/>
      <c r="C36" s="17"/>
      <c r="D36" s="17"/>
    </row>
    <row r="37" spans="1:4" s="19" customFormat="1" x14ac:dyDescent="0.25">
      <c r="A37" s="17"/>
      <c r="B37" s="17"/>
      <c r="C37" s="17"/>
      <c r="D37" s="17"/>
    </row>
    <row r="38" spans="1:4" s="19" customFormat="1" x14ac:dyDescent="0.25">
      <c r="A38" s="17"/>
      <c r="B38" s="17"/>
      <c r="C38" s="17"/>
      <c r="D38" s="17"/>
    </row>
    <row r="39" spans="1:4" s="19" customFormat="1" x14ac:dyDescent="0.25">
      <c r="A39" s="17"/>
      <c r="B39" s="17"/>
      <c r="C39" s="17"/>
      <c r="D39" s="17"/>
    </row>
    <row r="40" spans="1:4" s="19" customFormat="1" x14ac:dyDescent="0.25">
      <c r="A40" s="17"/>
      <c r="B40" s="17"/>
      <c r="C40" s="17"/>
      <c r="D40" s="17"/>
    </row>
    <row r="41" spans="1:4" s="19" customFormat="1" x14ac:dyDescent="0.25">
      <c r="A41" s="17"/>
      <c r="B41" s="17"/>
      <c r="C41" s="17"/>
      <c r="D41" s="17"/>
    </row>
    <row r="42" spans="1:4" s="19" customFormat="1" x14ac:dyDescent="0.25">
      <c r="A42" s="17"/>
      <c r="B42" s="17"/>
      <c r="C42" s="17"/>
      <c r="D42" s="17"/>
    </row>
    <row r="43" spans="1:4" s="19" customFormat="1" x14ac:dyDescent="0.25">
      <c r="A43" s="17"/>
      <c r="B43" s="17"/>
      <c r="C43" s="17"/>
      <c r="D43" s="17"/>
    </row>
    <row r="44" spans="1:4" s="19" customFormat="1" x14ac:dyDescent="0.25">
      <c r="A44" s="17"/>
      <c r="B44" s="17"/>
      <c r="C44" s="17"/>
      <c r="D44" s="17"/>
    </row>
    <row r="45" spans="1:4" s="19" customFormat="1" x14ac:dyDescent="0.25">
      <c r="A45" s="17"/>
      <c r="B45" s="17"/>
      <c r="C45" s="17"/>
      <c r="D45" s="17"/>
    </row>
    <row r="46" spans="1:4" s="19" customFormat="1" x14ac:dyDescent="0.25">
      <c r="A46" s="17"/>
      <c r="B46" s="17"/>
      <c r="C46" s="17"/>
      <c r="D46" s="17"/>
    </row>
    <row r="47" spans="1:4" s="19" customFormat="1" x14ac:dyDescent="0.25">
      <c r="A47" s="17"/>
      <c r="B47" s="17"/>
      <c r="C47" s="17"/>
      <c r="D47" s="17"/>
    </row>
    <row r="48" spans="1:4" s="19" customFormat="1" x14ac:dyDescent="0.25">
      <c r="A48" s="17"/>
      <c r="B48" s="17"/>
      <c r="C48" s="17"/>
      <c r="D48" s="17"/>
    </row>
    <row r="49" spans="1:4" s="19" customFormat="1" x14ac:dyDescent="0.25">
      <c r="A49" s="17"/>
      <c r="B49" s="17"/>
      <c r="C49" s="17"/>
      <c r="D49" s="17"/>
    </row>
    <row r="50" spans="1:4" s="19" customFormat="1" x14ac:dyDescent="0.25">
      <c r="A50" s="17"/>
      <c r="B50" s="17"/>
      <c r="C50" s="17"/>
      <c r="D50" s="17"/>
    </row>
    <row r="51" spans="1:4" s="19" customFormat="1" x14ac:dyDescent="0.25">
      <c r="A51" s="17"/>
      <c r="B51" s="17"/>
      <c r="C51" s="17"/>
      <c r="D51" s="17"/>
    </row>
    <row r="52" spans="1:4" s="19" customFormat="1" x14ac:dyDescent="0.25">
      <c r="A52" s="17"/>
      <c r="B52" s="17"/>
      <c r="C52" s="17"/>
      <c r="D52" s="17"/>
    </row>
    <row r="53" spans="1:4" s="19" customFormat="1" x14ac:dyDescent="0.25">
      <c r="A53" s="17"/>
      <c r="B53" s="17"/>
      <c r="C53" s="17"/>
      <c r="D53" s="17"/>
    </row>
    <row r="54" spans="1:4" s="19" customFormat="1" x14ac:dyDescent="0.25">
      <c r="A54" s="17"/>
      <c r="B54" s="17"/>
      <c r="C54" s="17"/>
      <c r="D54" s="17"/>
    </row>
    <row r="55" spans="1:4" s="19" customFormat="1" x14ac:dyDescent="0.25">
      <c r="A55" s="17"/>
      <c r="B55" s="17"/>
      <c r="C55" s="17"/>
      <c r="D55" s="17"/>
    </row>
    <row r="56" spans="1:4" s="19" customFormat="1" x14ac:dyDescent="0.25">
      <c r="A56" s="17"/>
      <c r="B56" s="17"/>
      <c r="C56" s="17"/>
      <c r="D56" s="17"/>
    </row>
    <row r="57" spans="1:4" s="19" customFormat="1" x14ac:dyDescent="0.25">
      <c r="A57" s="17"/>
      <c r="B57" s="17"/>
      <c r="C57" s="17"/>
      <c r="D57" s="17"/>
    </row>
    <row r="58" spans="1:4" s="19" customFormat="1" x14ac:dyDescent="0.25">
      <c r="A58" s="17"/>
      <c r="B58" s="17"/>
      <c r="C58" s="17"/>
      <c r="D58" s="17"/>
    </row>
    <row r="59" spans="1:4" s="19" customFormat="1" x14ac:dyDescent="0.25">
      <c r="A59" s="17"/>
      <c r="B59" s="17"/>
      <c r="C59" s="17"/>
      <c r="D59" s="17"/>
    </row>
    <row r="60" spans="1:4" s="19" customFormat="1" x14ac:dyDescent="0.25">
      <c r="A60" s="17"/>
      <c r="B60" s="17"/>
      <c r="C60" s="17"/>
      <c r="D60" s="17"/>
    </row>
    <row r="61" spans="1:4" s="19" customFormat="1" x14ac:dyDescent="0.25">
      <c r="A61" s="17"/>
      <c r="B61" s="17"/>
      <c r="C61" s="17"/>
      <c r="D61" s="17"/>
    </row>
    <row r="62" spans="1:4" s="19" customFormat="1" x14ac:dyDescent="0.25">
      <c r="A62" s="17"/>
      <c r="B62" s="17"/>
      <c r="C62" s="17"/>
      <c r="D62" s="17"/>
    </row>
    <row r="63" spans="1:4" s="19" customFormat="1" x14ac:dyDescent="0.25">
      <c r="A63" s="17"/>
      <c r="B63" s="17"/>
      <c r="C63" s="17"/>
      <c r="D63" s="17"/>
    </row>
    <row r="64" spans="1:4" s="19" customFormat="1" x14ac:dyDescent="0.25">
      <c r="A64" s="17"/>
      <c r="B64" s="17"/>
      <c r="C64" s="17"/>
      <c r="D64" s="17"/>
    </row>
    <row r="65" spans="1:4" s="19" customFormat="1" x14ac:dyDescent="0.25">
      <c r="A65" s="17"/>
      <c r="B65" s="17"/>
      <c r="C65" s="17"/>
      <c r="D65" s="17"/>
    </row>
    <row r="66" spans="1:4" s="19" customFormat="1" x14ac:dyDescent="0.25">
      <c r="A66" s="17"/>
      <c r="B66" s="17"/>
      <c r="C66" s="17"/>
      <c r="D66" s="17"/>
    </row>
    <row r="67" spans="1:4" s="19" customFormat="1" x14ac:dyDescent="0.25">
      <c r="A67" s="17"/>
      <c r="B67" s="17"/>
      <c r="C67" s="17"/>
      <c r="D67" s="17"/>
    </row>
    <row r="68" spans="1:4" s="19" customFormat="1" x14ac:dyDescent="0.25">
      <c r="A68" s="17"/>
      <c r="B68" s="17"/>
      <c r="C68" s="17"/>
      <c r="D68" s="17"/>
    </row>
    <row r="69" spans="1:4" s="19" customFormat="1" x14ac:dyDescent="0.25">
      <c r="A69" s="17"/>
      <c r="B69" s="17"/>
      <c r="C69" s="17"/>
      <c r="D69" s="17"/>
    </row>
    <row r="70" spans="1:4" s="19" customFormat="1" x14ac:dyDescent="0.25">
      <c r="A70" s="17"/>
      <c r="B70" s="17"/>
      <c r="C70" s="17"/>
      <c r="D70" s="17"/>
    </row>
    <row r="71" spans="1:4" s="19" customFormat="1" x14ac:dyDescent="0.25">
      <c r="A71" s="17"/>
      <c r="B71" s="17"/>
      <c r="C71" s="17"/>
      <c r="D71" s="17"/>
    </row>
    <row r="72" spans="1:4" s="19" customFormat="1" x14ac:dyDescent="0.25">
      <c r="A72" s="17"/>
      <c r="B72" s="17"/>
      <c r="C72" s="17"/>
      <c r="D72" s="17"/>
    </row>
    <row r="73" spans="1:4" s="19" customFormat="1" x14ac:dyDescent="0.25">
      <c r="A73" s="17"/>
      <c r="B73" s="17"/>
      <c r="C73" s="17"/>
      <c r="D73" s="17"/>
    </row>
    <row r="74" spans="1:4" s="19" customFormat="1" x14ac:dyDescent="0.25">
      <c r="A74" s="17"/>
      <c r="B74" s="17"/>
      <c r="C74" s="17"/>
      <c r="D74" s="17"/>
    </row>
    <row r="75" spans="1:4" s="19" customFormat="1" x14ac:dyDescent="0.25">
      <c r="A75" s="17"/>
      <c r="B75" s="17"/>
      <c r="C75" s="17"/>
      <c r="D75" s="17"/>
    </row>
    <row r="76" spans="1:4" s="19" customFormat="1" x14ac:dyDescent="0.25">
      <c r="A76" s="17"/>
      <c r="B76" s="17"/>
      <c r="C76" s="17"/>
      <c r="D76" s="17"/>
    </row>
    <row r="77" spans="1:4" s="19" customFormat="1" x14ac:dyDescent="0.25">
      <c r="A77" s="17"/>
      <c r="B77" s="17"/>
      <c r="C77" s="17"/>
      <c r="D77" s="17"/>
    </row>
    <row r="78" spans="1:4" s="19" customFormat="1" x14ac:dyDescent="0.25">
      <c r="A78" s="17"/>
      <c r="B78" s="17"/>
      <c r="C78" s="17"/>
      <c r="D78" s="17"/>
    </row>
    <row r="79" spans="1:4" s="19" customFormat="1" x14ac:dyDescent="0.25">
      <c r="A79" s="17"/>
      <c r="B79" s="17"/>
      <c r="C79" s="17"/>
      <c r="D79" s="17"/>
    </row>
    <row r="80" spans="1:4" s="19" customFormat="1" x14ac:dyDescent="0.25">
      <c r="A80" s="17"/>
      <c r="B80" s="17"/>
      <c r="C80" s="17"/>
      <c r="D80" s="17"/>
    </row>
    <row r="81" spans="1:4" s="19" customFormat="1" x14ac:dyDescent="0.25">
      <c r="A81" s="17"/>
      <c r="B81" s="17"/>
      <c r="C81" s="17"/>
      <c r="D81" s="17"/>
    </row>
    <row r="82" spans="1:4" s="19" customFormat="1" x14ac:dyDescent="0.25">
      <c r="A82" s="17"/>
      <c r="B82" s="17"/>
      <c r="C82" s="17"/>
      <c r="D82" s="17"/>
    </row>
    <row r="83" spans="1:4" s="19" customFormat="1" x14ac:dyDescent="0.25">
      <c r="A83" s="17"/>
      <c r="B83" s="17"/>
      <c r="C83" s="17"/>
      <c r="D83" s="17"/>
    </row>
    <row r="84" spans="1:4" s="19" customFormat="1" x14ac:dyDescent="0.25">
      <c r="A84" s="17"/>
      <c r="B84" s="17"/>
      <c r="C84" s="17"/>
      <c r="D84" s="17"/>
    </row>
    <row r="85" spans="1:4" s="19" customFormat="1" x14ac:dyDescent="0.25">
      <c r="A85" s="17"/>
      <c r="B85" s="17"/>
      <c r="C85" s="17"/>
      <c r="D85" s="17"/>
    </row>
    <row r="86" spans="1:4" s="19" customFormat="1" x14ac:dyDescent="0.25">
      <c r="A86" s="17"/>
      <c r="B86" s="17"/>
      <c r="C86" s="17"/>
      <c r="D86" s="17"/>
    </row>
    <row r="87" spans="1:4" s="19" customFormat="1" x14ac:dyDescent="0.25">
      <c r="A87" s="17"/>
      <c r="B87" s="17"/>
      <c r="C87" s="17"/>
      <c r="D87" s="17"/>
    </row>
    <row r="88" spans="1:4" s="19" customFormat="1" x14ac:dyDescent="0.25">
      <c r="A88" s="17"/>
      <c r="B88" s="17"/>
      <c r="C88" s="17"/>
      <c r="D88" s="17"/>
    </row>
    <row r="89" spans="1:4" s="19" customFormat="1" x14ac:dyDescent="0.25">
      <c r="A89" s="17"/>
      <c r="B89" s="17"/>
      <c r="C89" s="17"/>
      <c r="D89" s="17"/>
    </row>
    <row r="90" spans="1:4" s="19" customFormat="1" x14ac:dyDescent="0.25">
      <c r="A90" s="17"/>
      <c r="B90" s="17"/>
      <c r="C90" s="17"/>
      <c r="D90" s="17"/>
    </row>
    <row r="91" spans="1:4" s="19" customFormat="1" x14ac:dyDescent="0.25">
      <c r="A91" s="17"/>
      <c r="B91" s="17"/>
      <c r="C91" s="17"/>
      <c r="D91" s="17"/>
    </row>
    <row r="92" spans="1:4" s="19" customFormat="1" x14ac:dyDescent="0.25">
      <c r="A92" s="17"/>
      <c r="B92" s="17"/>
      <c r="C92" s="17"/>
      <c r="D92" s="17"/>
    </row>
    <row r="93" spans="1:4" s="19" customFormat="1" x14ac:dyDescent="0.25">
      <c r="A93" s="17"/>
      <c r="B93" s="17"/>
      <c r="C93" s="17"/>
      <c r="D93" s="17"/>
    </row>
    <row r="94" spans="1:4" s="19" customFormat="1" x14ac:dyDescent="0.25">
      <c r="A94" s="17"/>
      <c r="B94" s="17"/>
      <c r="C94" s="17"/>
      <c r="D94" s="17"/>
    </row>
    <row r="95" spans="1:4" s="19" customFormat="1" x14ac:dyDescent="0.25">
      <c r="A95" s="17"/>
      <c r="B95" s="17"/>
      <c r="C95" s="17"/>
      <c r="D95" s="17"/>
    </row>
    <row r="96" spans="1:4" s="19" customFormat="1" x14ac:dyDescent="0.25">
      <c r="A96" s="17"/>
      <c r="B96" s="17"/>
      <c r="C96" s="17"/>
      <c r="D96" s="17"/>
    </row>
    <row r="97" spans="1:4" s="19" customFormat="1" x14ac:dyDescent="0.25">
      <c r="A97" s="17"/>
      <c r="B97" s="17"/>
      <c r="C97" s="17"/>
      <c r="D97" s="17"/>
    </row>
    <row r="98" spans="1:4" s="19" customFormat="1" x14ac:dyDescent="0.25">
      <c r="A98" s="17"/>
      <c r="B98" s="17"/>
      <c r="C98" s="17"/>
      <c r="D98" s="17"/>
    </row>
    <row r="99" spans="1:4" s="19" customFormat="1" x14ac:dyDescent="0.25">
      <c r="A99" s="17"/>
      <c r="B99" s="17"/>
      <c r="C99" s="17"/>
      <c r="D99" s="17"/>
    </row>
    <row r="100" spans="1:4" s="19" customFormat="1" x14ac:dyDescent="0.25">
      <c r="A100" s="17"/>
      <c r="B100" s="17"/>
      <c r="C100" s="17"/>
      <c r="D100" s="17"/>
    </row>
    <row r="101" spans="1:4" s="19" customFormat="1" x14ac:dyDescent="0.25">
      <c r="A101" s="17"/>
      <c r="B101" s="17"/>
      <c r="C101" s="17"/>
      <c r="D101" s="17"/>
    </row>
    <row r="102" spans="1:4" s="19" customFormat="1" x14ac:dyDescent="0.25">
      <c r="A102" s="17"/>
      <c r="B102" s="17"/>
      <c r="C102" s="17"/>
      <c r="D102" s="17"/>
    </row>
    <row r="103" spans="1:4" s="19" customFormat="1" x14ac:dyDescent="0.25">
      <c r="A103" s="17"/>
      <c r="B103" s="17"/>
      <c r="C103" s="17"/>
      <c r="D103" s="17"/>
    </row>
    <row r="104" spans="1:4" s="19" customFormat="1" x14ac:dyDescent="0.25">
      <c r="A104" s="17"/>
      <c r="B104" s="17"/>
      <c r="C104" s="17"/>
      <c r="D104" s="17"/>
    </row>
    <row r="105" spans="1:4" s="19" customFormat="1" x14ac:dyDescent="0.25">
      <c r="A105" s="17"/>
      <c r="B105" s="17"/>
      <c r="C105" s="17"/>
      <c r="D105" s="17"/>
    </row>
    <row r="106" spans="1:4" s="19" customFormat="1" x14ac:dyDescent="0.25">
      <c r="A106" s="17"/>
      <c r="B106" s="17"/>
      <c r="C106" s="17"/>
      <c r="D106" s="17"/>
    </row>
    <row r="107" spans="1:4" s="19" customFormat="1" x14ac:dyDescent="0.25">
      <c r="A107" s="17"/>
      <c r="B107" s="17"/>
      <c r="C107" s="17"/>
      <c r="D107" s="17"/>
    </row>
    <row r="108" spans="1:4" s="19" customFormat="1" x14ac:dyDescent="0.25">
      <c r="A108" s="17"/>
      <c r="B108" s="17"/>
      <c r="C108" s="17"/>
      <c r="D108" s="17"/>
    </row>
    <row r="109" spans="1:4" s="19" customFormat="1" x14ac:dyDescent="0.25">
      <c r="A109" s="17"/>
      <c r="B109" s="17"/>
      <c r="C109" s="17"/>
      <c r="D109" s="17"/>
    </row>
    <row r="110" spans="1:4" s="19" customFormat="1" x14ac:dyDescent="0.25">
      <c r="A110" s="17"/>
      <c r="B110" s="17"/>
      <c r="C110" s="17"/>
      <c r="D110" s="17"/>
    </row>
    <row r="111" spans="1:4" s="19" customFormat="1" x14ac:dyDescent="0.25">
      <c r="A111" s="17"/>
      <c r="B111" s="17"/>
      <c r="C111" s="17"/>
      <c r="D111" s="17"/>
    </row>
    <row r="112" spans="1:4" s="19" customFormat="1" x14ac:dyDescent="0.25">
      <c r="A112" s="17"/>
      <c r="B112" s="17"/>
      <c r="C112" s="17"/>
      <c r="D112" s="17"/>
    </row>
    <row r="113" spans="1:4" s="19" customFormat="1" x14ac:dyDescent="0.25">
      <c r="A113" s="17"/>
      <c r="B113" s="17"/>
      <c r="C113" s="17"/>
      <c r="D113" s="17"/>
    </row>
    <row r="114" spans="1:4" s="19" customFormat="1" x14ac:dyDescent="0.25">
      <c r="A114" s="17"/>
      <c r="B114" s="17"/>
      <c r="C114" s="17"/>
      <c r="D114" s="17"/>
    </row>
    <row r="115" spans="1:4" s="19" customFormat="1" x14ac:dyDescent="0.25">
      <c r="A115" s="17"/>
      <c r="B115" s="17"/>
      <c r="C115" s="17"/>
      <c r="D115" s="17"/>
    </row>
    <row r="116" spans="1:4" s="19" customFormat="1" x14ac:dyDescent="0.25">
      <c r="A116" s="17"/>
      <c r="B116" s="17"/>
      <c r="C116" s="17"/>
      <c r="D116" s="17"/>
    </row>
    <row r="117" spans="1:4" s="19" customFormat="1" x14ac:dyDescent="0.25">
      <c r="A117" s="17"/>
      <c r="B117" s="17"/>
      <c r="C117" s="17"/>
      <c r="D117" s="17"/>
    </row>
    <row r="118" spans="1:4" s="19" customFormat="1" x14ac:dyDescent="0.25">
      <c r="A118" s="17"/>
      <c r="B118" s="17"/>
      <c r="C118" s="17"/>
      <c r="D118" s="17"/>
    </row>
    <row r="119" spans="1:4" s="19" customFormat="1" x14ac:dyDescent="0.25">
      <c r="A119" s="17"/>
      <c r="B119" s="17"/>
      <c r="C119" s="17"/>
      <c r="D119" s="17"/>
    </row>
    <row r="120" spans="1:4" s="19" customFormat="1" x14ac:dyDescent="0.25">
      <c r="A120" s="17"/>
      <c r="B120" s="17"/>
      <c r="C120" s="17"/>
      <c r="D120" s="17"/>
    </row>
    <row r="121" spans="1:4" s="19" customFormat="1" x14ac:dyDescent="0.25">
      <c r="A121" s="17"/>
      <c r="B121" s="17"/>
      <c r="C121" s="17"/>
      <c r="D121" s="17"/>
    </row>
    <row r="122" spans="1:4" s="19" customFormat="1" x14ac:dyDescent="0.25">
      <c r="A122" s="17"/>
      <c r="B122" s="17"/>
      <c r="C122" s="17"/>
      <c r="D122" s="17"/>
    </row>
    <row r="123" spans="1:4" s="19" customFormat="1" x14ac:dyDescent="0.25">
      <c r="A123" s="17"/>
      <c r="B123" s="17"/>
      <c r="C123" s="17"/>
      <c r="D123" s="17"/>
    </row>
    <row r="124" spans="1:4" s="19" customFormat="1" x14ac:dyDescent="0.25">
      <c r="A124" s="17"/>
      <c r="B124" s="17"/>
      <c r="C124" s="17"/>
      <c r="D124" s="17"/>
    </row>
    <row r="125" spans="1:4" s="19" customFormat="1" x14ac:dyDescent="0.25">
      <c r="A125" s="17"/>
      <c r="B125" s="17"/>
      <c r="C125" s="17"/>
      <c r="D125" s="17"/>
    </row>
    <row r="126" spans="1:4" s="19" customFormat="1" x14ac:dyDescent="0.25">
      <c r="A126" s="17"/>
      <c r="B126" s="17"/>
      <c r="C126" s="17"/>
      <c r="D126" s="17"/>
    </row>
    <row r="127" spans="1:4" s="19" customFormat="1" x14ac:dyDescent="0.25">
      <c r="A127" s="17"/>
      <c r="B127" s="17"/>
      <c r="C127" s="17"/>
      <c r="D127" s="17"/>
    </row>
    <row r="128" spans="1:4" s="19" customFormat="1" x14ac:dyDescent="0.25">
      <c r="A128" s="17"/>
      <c r="B128" s="17"/>
      <c r="C128" s="17"/>
      <c r="D128" s="17"/>
    </row>
    <row r="129" spans="1:4" s="19" customFormat="1" x14ac:dyDescent="0.25">
      <c r="A129" s="17"/>
      <c r="B129" s="17"/>
      <c r="C129" s="17"/>
      <c r="D129" s="17"/>
    </row>
    <row r="130" spans="1:4" s="19" customFormat="1" x14ac:dyDescent="0.25">
      <c r="A130" s="17"/>
      <c r="B130" s="17"/>
      <c r="C130" s="17"/>
      <c r="D130" s="17"/>
    </row>
    <row r="131" spans="1:4" s="19" customFormat="1" x14ac:dyDescent="0.25">
      <c r="A131" s="17"/>
      <c r="B131" s="17"/>
      <c r="C131" s="17"/>
      <c r="D131" s="17"/>
    </row>
    <row r="132" spans="1:4" s="19" customFormat="1" x14ac:dyDescent="0.25">
      <c r="A132" s="17"/>
      <c r="B132" s="17"/>
      <c r="C132" s="17"/>
      <c r="D132" s="17"/>
    </row>
    <row r="133" spans="1:4" s="19" customFormat="1" x14ac:dyDescent="0.25">
      <c r="A133" s="17"/>
      <c r="B133" s="17"/>
      <c r="C133" s="17"/>
      <c r="D133" s="17"/>
    </row>
    <row r="134" spans="1:4" s="19" customFormat="1" x14ac:dyDescent="0.25">
      <c r="A134" s="17"/>
      <c r="B134" s="17"/>
      <c r="C134" s="17"/>
      <c r="D134" s="17"/>
    </row>
    <row r="135" spans="1:4" s="19" customFormat="1" x14ac:dyDescent="0.25">
      <c r="A135" s="17"/>
      <c r="B135" s="17"/>
      <c r="C135" s="17"/>
      <c r="D135" s="17"/>
    </row>
    <row r="136" spans="1:4" s="19" customFormat="1" x14ac:dyDescent="0.25">
      <c r="A136" s="17"/>
      <c r="B136" s="17"/>
      <c r="C136" s="17"/>
      <c r="D136" s="17"/>
    </row>
    <row r="137" spans="1:4" s="19" customFormat="1" x14ac:dyDescent="0.25">
      <c r="A137" s="17"/>
      <c r="B137" s="17"/>
      <c r="C137" s="17"/>
      <c r="D137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energieeichung</vt:lpstr>
      <vt:lpstr>untergrund</vt:lpstr>
      <vt:lpstr>fragen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2016-12-25T15:50:22Z</dcterms:created>
  <dcterms:modified xsi:type="dcterms:W3CDTF">2017-02-27T19:07:19Z</dcterms:modified>
</cp:coreProperties>
</file>