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drawings/drawing15.xml" ContentType="application/vnd.openxmlformats-officedocument.drawing+xml"/>
  <Override PartName="/xl/charts/chart24.xml" ContentType="application/vnd.openxmlformats-officedocument.drawingml.chart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drawings/drawing17.xml" ContentType="application/vnd.openxmlformats-officedocument.drawing+xml"/>
  <Override PartName="/xl/charts/chart26.xml" ContentType="application/vnd.openxmlformats-officedocument.drawingml.chart+xml"/>
  <Override PartName="/xl/drawings/drawing18.xml" ContentType="application/vnd.openxmlformats-officedocument.drawing+xml"/>
  <Override PartName="/xl/charts/chart27.xml" ContentType="application/vnd.openxmlformats-officedocument.drawingml.chart+xml"/>
  <Override PartName="/xl/drawings/drawing1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9975" activeTab="3"/>
  </bookViews>
  <sheets>
    <sheet name="Residuais BQF-010 - I=5.5A" sheetId="33" r:id="rId1"/>
    <sheet name="Residuais BQF-010 - I=110A" sheetId="31" r:id="rId2"/>
    <sheet name="Residuais BQF-009 - I=5.5A" sheetId="32" r:id="rId3"/>
    <sheet name="Residuais BQF-009 - I=110A" sheetId="28" r:id="rId4"/>
    <sheet name="Multipolos BQF09 e BQF10" sheetId="27" r:id="rId5"/>
    <sheet name="QB-010 - Com Usinagem" sheetId="26" r:id="rId6"/>
    <sheet name="QB-009 - Sem Usinagem" sheetId="25" r:id="rId7"/>
    <sheet name="Bobina" sheetId="14" r:id="rId8"/>
    <sheet name="Centro" sheetId="24" r:id="rId9"/>
    <sheet name="Deslocamento_Bob" sheetId="23" r:id="rId10"/>
    <sheet name="Tendencia (9)-03-11-2015" sheetId="22" r:id="rId11"/>
    <sheet name="Tendencia (8)" sheetId="21" r:id="rId12"/>
    <sheet name="Tendencia (7)" sheetId="20" r:id="rId13"/>
    <sheet name="Tendencia (6)" sheetId="19" r:id="rId14"/>
    <sheet name="Tendencia (5)" sheetId="18" r:id="rId15"/>
    <sheet name="Tendencia (4)" sheetId="17" r:id="rId16"/>
    <sheet name="Tendencia (3)" sheetId="16" r:id="rId17"/>
    <sheet name="Tendencia (2)" sheetId="15" r:id="rId18"/>
    <sheet name="Tendencia" sheetId="13" r:id="rId19"/>
    <sheet name="Posicao" sheetId="12" r:id="rId20"/>
    <sheet name="Deslocamento em Z_2" sheetId="11" r:id="rId21"/>
    <sheet name="Folga trilho de ref, rot180" sheetId="10" r:id="rId22"/>
    <sheet name="Folga trilho de ref, rot90" sheetId="7" r:id="rId23"/>
    <sheet name="Folga trilho de referência" sheetId="1" r:id="rId24"/>
    <sheet name="Deslocamento em Z, rot180" sheetId="9" r:id="rId25"/>
    <sheet name="Deslocamento em Z, rot90" sheetId="8" r:id="rId26"/>
    <sheet name="Deslocamento em Z" sheetId="4" r:id="rId27"/>
    <sheet name="Efeito Ciclagem no Centro" sheetId="5" r:id="rId28"/>
    <sheet name="Plan2" sheetId="2" r:id="rId29"/>
    <sheet name="Plan3" sheetId="3" r:id="rId30"/>
  </sheets>
  <definedNames>
    <definedName name="_xlnm.Print_Area" localSheetId="3">'Residuais BQF-009 - I=110A'!$A$18:$J$59</definedName>
    <definedName name="_xlnm.Print_Area" localSheetId="2">'Residuais BQF-009 - I=5.5A'!$A$18:$J$58</definedName>
    <definedName name="_xlnm.Print_Area" localSheetId="1">'Residuais BQF-010 - I=110A'!$A$18:$J$58</definedName>
    <definedName name="_xlnm.Print_Area" localSheetId="0">'Residuais BQF-010 - I=5.5A'!$A$18:$J$58</definedName>
  </definedNames>
  <calcPr calcId="145621" concurrentCalc="0"/>
</workbook>
</file>

<file path=xl/calcChain.xml><?xml version="1.0" encoding="utf-8"?>
<calcChain xmlns="http://schemas.openxmlformats.org/spreadsheetml/2006/main">
  <c r="A22" i="28" l="1"/>
  <c r="A20" i="28"/>
  <c r="B20" i="28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C58" i="33"/>
  <c r="B58" i="33"/>
  <c r="C57" i="33"/>
  <c r="B57" i="33"/>
  <c r="C56" i="33"/>
  <c r="B56" i="33"/>
  <c r="C55" i="33"/>
  <c r="B55" i="33"/>
  <c r="C54" i="33"/>
  <c r="B54" i="33"/>
  <c r="C53" i="33"/>
  <c r="B53" i="33"/>
  <c r="C52" i="33"/>
  <c r="B52" i="33"/>
  <c r="C51" i="33"/>
  <c r="B51" i="33"/>
  <c r="C50" i="33"/>
  <c r="B50" i="33"/>
  <c r="C49" i="33"/>
  <c r="B49" i="33"/>
  <c r="C48" i="33"/>
  <c r="B48" i="33"/>
  <c r="C47" i="33"/>
  <c r="B47" i="33"/>
  <c r="C46" i="33"/>
  <c r="B46" i="33"/>
  <c r="C45" i="33"/>
  <c r="B45" i="33"/>
  <c r="C44" i="33"/>
  <c r="B44" i="33"/>
  <c r="C43" i="33"/>
  <c r="B43" i="33"/>
  <c r="C42" i="33"/>
  <c r="B42" i="33"/>
  <c r="C41" i="33"/>
  <c r="B41" i="33"/>
  <c r="C40" i="33"/>
  <c r="B40" i="33"/>
  <c r="C39" i="33"/>
  <c r="B39" i="33"/>
  <c r="C38" i="33"/>
  <c r="B38" i="33"/>
  <c r="C37" i="33"/>
  <c r="B37" i="33"/>
  <c r="C36" i="33"/>
  <c r="B36" i="33"/>
  <c r="C35" i="33"/>
  <c r="B35" i="33"/>
  <c r="C34" i="33"/>
  <c r="B34" i="33"/>
  <c r="C33" i="33"/>
  <c r="B33" i="33"/>
  <c r="C32" i="33"/>
  <c r="B32" i="33"/>
  <c r="C31" i="33"/>
  <c r="B31" i="33"/>
  <c r="C30" i="33"/>
  <c r="B30" i="33"/>
  <c r="C29" i="33"/>
  <c r="B29" i="33"/>
  <c r="C28" i="33"/>
  <c r="B28" i="33"/>
  <c r="C27" i="33"/>
  <c r="B27" i="33"/>
  <c r="C26" i="33"/>
  <c r="B26" i="33"/>
  <c r="C25" i="33"/>
  <c r="B25" i="33"/>
  <c r="C24" i="33"/>
  <c r="B24" i="33"/>
  <c r="C23" i="33"/>
  <c r="B23" i="33"/>
  <c r="G20" i="33"/>
  <c r="F20" i="33"/>
  <c r="E20" i="33"/>
  <c r="D20" i="33"/>
  <c r="C20" i="33"/>
  <c r="B20" i="33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C58" i="32"/>
  <c r="B58" i="32"/>
  <c r="C57" i="32"/>
  <c r="B57" i="32"/>
  <c r="C56" i="32"/>
  <c r="B56" i="32"/>
  <c r="C55" i="32"/>
  <c r="B55" i="32"/>
  <c r="C54" i="32"/>
  <c r="B54" i="32"/>
  <c r="C53" i="32"/>
  <c r="B53" i="32"/>
  <c r="C52" i="32"/>
  <c r="B52" i="32"/>
  <c r="C51" i="32"/>
  <c r="B51" i="32"/>
  <c r="C50" i="32"/>
  <c r="B50" i="32"/>
  <c r="C49" i="32"/>
  <c r="B49" i="32"/>
  <c r="C48" i="32"/>
  <c r="B48" i="32"/>
  <c r="C47" i="32"/>
  <c r="B47" i="32"/>
  <c r="C46" i="32"/>
  <c r="B46" i="32"/>
  <c r="C45" i="32"/>
  <c r="B45" i="32"/>
  <c r="C44" i="32"/>
  <c r="B44" i="32"/>
  <c r="C43" i="32"/>
  <c r="B43" i="32"/>
  <c r="C42" i="32"/>
  <c r="B42" i="32"/>
  <c r="C41" i="32"/>
  <c r="B41" i="32"/>
  <c r="C40" i="32"/>
  <c r="B40" i="32"/>
  <c r="C39" i="32"/>
  <c r="B39" i="32"/>
  <c r="C38" i="32"/>
  <c r="B38" i="32"/>
  <c r="C37" i="32"/>
  <c r="B37" i="32"/>
  <c r="C36" i="32"/>
  <c r="B36" i="32"/>
  <c r="C35" i="32"/>
  <c r="B35" i="32"/>
  <c r="C34" i="32"/>
  <c r="B34" i="32"/>
  <c r="C33" i="32"/>
  <c r="B33" i="32"/>
  <c r="C32" i="32"/>
  <c r="B32" i="32"/>
  <c r="C31" i="32"/>
  <c r="B31" i="32"/>
  <c r="C30" i="32"/>
  <c r="B30" i="32"/>
  <c r="C29" i="32"/>
  <c r="B29" i="32"/>
  <c r="C28" i="32"/>
  <c r="B28" i="32"/>
  <c r="C27" i="32"/>
  <c r="B27" i="32"/>
  <c r="C26" i="32"/>
  <c r="B26" i="32"/>
  <c r="C25" i="32"/>
  <c r="B25" i="32"/>
  <c r="C24" i="32"/>
  <c r="B24" i="32"/>
  <c r="C23" i="32"/>
  <c r="B23" i="32"/>
  <c r="G20" i="32"/>
  <c r="F20" i="32"/>
  <c r="E20" i="32"/>
  <c r="D20" i="32"/>
  <c r="C20" i="32"/>
  <c r="B20" i="32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C58" i="31"/>
  <c r="B58" i="31"/>
  <c r="C57" i="31"/>
  <c r="B57" i="31"/>
  <c r="C56" i="31"/>
  <c r="B56" i="31"/>
  <c r="C55" i="31"/>
  <c r="B55" i="31"/>
  <c r="C54" i="31"/>
  <c r="B54" i="31"/>
  <c r="C53" i="31"/>
  <c r="B53" i="31"/>
  <c r="C52" i="31"/>
  <c r="B52" i="31"/>
  <c r="C51" i="31"/>
  <c r="B51" i="31"/>
  <c r="C50" i="31"/>
  <c r="B50" i="31"/>
  <c r="C49" i="31"/>
  <c r="B49" i="31"/>
  <c r="C48" i="31"/>
  <c r="B48" i="31"/>
  <c r="C47" i="31"/>
  <c r="B47" i="31"/>
  <c r="C46" i="31"/>
  <c r="B46" i="31"/>
  <c r="C45" i="31"/>
  <c r="B45" i="31"/>
  <c r="C44" i="31"/>
  <c r="B44" i="31"/>
  <c r="C43" i="31"/>
  <c r="B43" i="31"/>
  <c r="C42" i="31"/>
  <c r="B42" i="31"/>
  <c r="C41" i="31"/>
  <c r="B41" i="31"/>
  <c r="C40" i="31"/>
  <c r="B40" i="31"/>
  <c r="C39" i="31"/>
  <c r="B39" i="31"/>
  <c r="C38" i="31"/>
  <c r="B38" i="31"/>
  <c r="C37" i="31"/>
  <c r="B37" i="31"/>
  <c r="C36" i="31"/>
  <c r="B36" i="31"/>
  <c r="C35" i="31"/>
  <c r="B35" i="31"/>
  <c r="C34" i="31"/>
  <c r="B34" i="31"/>
  <c r="C33" i="31"/>
  <c r="B33" i="31"/>
  <c r="C32" i="31"/>
  <c r="B32" i="31"/>
  <c r="C31" i="31"/>
  <c r="B31" i="31"/>
  <c r="C30" i="31"/>
  <c r="B30" i="31"/>
  <c r="C29" i="31"/>
  <c r="B29" i="31"/>
  <c r="C28" i="31"/>
  <c r="B28" i="31"/>
  <c r="C27" i="31"/>
  <c r="B27" i="31"/>
  <c r="C26" i="31"/>
  <c r="B26" i="31"/>
  <c r="C25" i="31"/>
  <c r="B25" i="31"/>
  <c r="C24" i="31"/>
  <c r="B24" i="31"/>
  <c r="C23" i="31"/>
  <c r="B23" i="31"/>
  <c r="G20" i="31"/>
  <c r="F20" i="31"/>
  <c r="E20" i="31"/>
  <c r="D20" i="31"/>
  <c r="C20" i="31"/>
  <c r="B20" i="31"/>
  <c r="A25" i="28"/>
  <c r="C25" i="28"/>
  <c r="A26" i="28"/>
  <c r="C26" i="28"/>
  <c r="A27" i="28"/>
  <c r="C27" i="28"/>
  <c r="A28" i="28"/>
  <c r="C28" i="28"/>
  <c r="A29" i="28"/>
  <c r="C29" i="28"/>
  <c r="A30" i="28"/>
  <c r="C30" i="28"/>
  <c r="A31" i="28"/>
  <c r="C31" i="28"/>
  <c r="A32" i="28"/>
  <c r="C32" i="28"/>
  <c r="A33" i="28"/>
  <c r="C33" i="28"/>
  <c r="A34" i="28"/>
  <c r="C34" i="28"/>
  <c r="A35" i="28"/>
  <c r="C35" i="28"/>
  <c r="A36" i="28"/>
  <c r="C36" i="28"/>
  <c r="A37" i="28"/>
  <c r="C37" i="28"/>
  <c r="A38" i="28"/>
  <c r="C38" i="28"/>
  <c r="A39" i="28"/>
  <c r="C39" i="28"/>
  <c r="A40" i="28"/>
  <c r="C40" i="28"/>
  <c r="A41" i="28"/>
  <c r="C41" i="28"/>
  <c r="A42" i="28"/>
  <c r="C42" i="28"/>
  <c r="A43" i="28"/>
  <c r="C43" i="28"/>
  <c r="A44" i="28"/>
  <c r="C44" i="28"/>
  <c r="A45" i="28"/>
  <c r="C45" i="28"/>
  <c r="A46" i="28"/>
  <c r="C46" i="28"/>
  <c r="A47" i="28"/>
  <c r="C47" i="28"/>
  <c r="A48" i="28"/>
  <c r="C48" i="28"/>
  <c r="A49" i="28"/>
  <c r="C49" i="28"/>
  <c r="A50" i="28"/>
  <c r="C50" i="28"/>
  <c r="A51" i="28"/>
  <c r="C51" i="28"/>
  <c r="A52" i="28"/>
  <c r="C52" i="28"/>
  <c r="A53" i="28"/>
  <c r="C53" i="28"/>
  <c r="A54" i="28"/>
  <c r="C54" i="28"/>
  <c r="A55" i="28"/>
  <c r="C55" i="28"/>
  <c r="A56" i="28"/>
  <c r="C56" i="28"/>
  <c r="A57" i="28"/>
  <c r="C57" i="28"/>
  <c r="A58" i="28"/>
  <c r="C58" i="28"/>
  <c r="A59" i="28"/>
  <c r="C59" i="28"/>
  <c r="C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24" i="28"/>
  <c r="H20" i="28"/>
  <c r="G20" i="28"/>
  <c r="F20" i="28"/>
  <c r="D20" i="28"/>
  <c r="E20" i="28"/>
  <c r="C20" i="28"/>
  <c r="C39" i="27"/>
  <c r="D39" i="27"/>
  <c r="E39" i="27"/>
  <c r="F39" i="27"/>
  <c r="G39" i="27"/>
  <c r="H39" i="27"/>
  <c r="I39" i="27"/>
  <c r="J39" i="27"/>
  <c r="K39" i="27"/>
  <c r="L39" i="27"/>
  <c r="M39" i="27"/>
  <c r="C40" i="27"/>
  <c r="D40" i="27"/>
  <c r="E40" i="27"/>
  <c r="F40" i="27"/>
  <c r="G40" i="27"/>
  <c r="H40" i="27"/>
  <c r="I40" i="27"/>
  <c r="J40" i="27"/>
  <c r="K40" i="27"/>
  <c r="L40" i="27"/>
  <c r="M40" i="27"/>
  <c r="C41" i="27"/>
  <c r="D41" i="27"/>
  <c r="E41" i="27"/>
  <c r="F41" i="27"/>
  <c r="G41" i="27"/>
  <c r="H41" i="27"/>
  <c r="I41" i="27"/>
  <c r="J41" i="27"/>
  <c r="K41" i="27"/>
  <c r="L41" i="27"/>
  <c r="M41" i="27"/>
  <c r="C42" i="27"/>
  <c r="D42" i="27"/>
  <c r="E42" i="27"/>
  <c r="F42" i="27"/>
  <c r="G42" i="27"/>
  <c r="H42" i="27"/>
  <c r="I42" i="27"/>
  <c r="J42" i="27"/>
  <c r="K42" i="27"/>
  <c r="L42" i="27"/>
  <c r="M42" i="27"/>
  <c r="C43" i="27"/>
  <c r="D43" i="27"/>
  <c r="E43" i="27"/>
  <c r="F43" i="27"/>
  <c r="G43" i="27"/>
  <c r="H43" i="27"/>
  <c r="I43" i="27"/>
  <c r="J43" i="27"/>
  <c r="K43" i="27"/>
  <c r="L43" i="27"/>
  <c r="M43" i="27"/>
  <c r="C44" i="27"/>
  <c r="D44" i="27"/>
  <c r="E44" i="27"/>
  <c r="F44" i="27"/>
  <c r="G44" i="27"/>
  <c r="H44" i="27"/>
  <c r="I44" i="27"/>
  <c r="J44" i="27"/>
  <c r="K44" i="27"/>
  <c r="L44" i="27"/>
  <c r="M44" i="27"/>
  <c r="C45" i="27"/>
  <c r="D45" i="27"/>
  <c r="E45" i="27"/>
  <c r="F45" i="27"/>
  <c r="G45" i="27"/>
  <c r="H45" i="27"/>
  <c r="I45" i="27"/>
  <c r="J45" i="27"/>
  <c r="K45" i="27"/>
  <c r="L45" i="27"/>
  <c r="M45" i="27"/>
  <c r="C46" i="27"/>
  <c r="D46" i="27"/>
  <c r="E46" i="27"/>
  <c r="F46" i="27"/>
  <c r="G46" i="27"/>
  <c r="H46" i="27"/>
  <c r="I46" i="27"/>
  <c r="J46" i="27"/>
  <c r="K46" i="27"/>
  <c r="L46" i="27"/>
  <c r="M46" i="27"/>
  <c r="C47" i="27"/>
  <c r="D47" i="27"/>
  <c r="E47" i="27"/>
  <c r="F47" i="27"/>
  <c r="G47" i="27"/>
  <c r="H47" i="27"/>
  <c r="I47" i="27"/>
  <c r="J47" i="27"/>
  <c r="K47" i="27"/>
  <c r="L47" i="27"/>
  <c r="M47" i="27"/>
  <c r="C48" i="27"/>
  <c r="D48" i="27"/>
  <c r="E48" i="27"/>
  <c r="F48" i="27"/>
  <c r="G48" i="27"/>
  <c r="H48" i="27"/>
  <c r="I48" i="27"/>
  <c r="J48" i="27"/>
  <c r="K48" i="27"/>
  <c r="L48" i="27"/>
  <c r="M48" i="27"/>
  <c r="C49" i="27"/>
  <c r="D49" i="27"/>
  <c r="E49" i="27"/>
  <c r="F49" i="27"/>
  <c r="G49" i="27"/>
  <c r="H49" i="27"/>
  <c r="I49" i="27"/>
  <c r="J49" i="27"/>
  <c r="K49" i="27"/>
  <c r="L49" i="27"/>
  <c r="M49" i="27"/>
  <c r="C50" i="27"/>
  <c r="D50" i="27"/>
  <c r="E50" i="27"/>
  <c r="F50" i="27"/>
  <c r="G50" i="27"/>
  <c r="H50" i="27"/>
  <c r="I50" i="27"/>
  <c r="J50" i="27"/>
  <c r="K50" i="27"/>
  <c r="L50" i="27"/>
  <c r="M50" i="27"/>
  <c r="C51" i="27"/>
  <c r="D51" i="27"/>
  <c r="E51" i="27"/>
  <c r="F51" i="27"/>
  <c r="G51" i="27"/>
  <c r="H51" i="27"/>
  <c r="I51" i="27"/>
  <c r="J51" i="27"/>
  <c r="K51" i="27"/>
  <c r="L51" i="27"/>
  <c r="M51" i="27"/>
  <c r="C52" i="27"/>
  <c r="D52" i="27"/>
  <c r="E52" i="27"/>
  <c r="F52" i="27"/>
  <c r="G52" i="27"/>
  <c r="H52" i="27"/>
  <c r="I52" i="27"/>
  <c r="J52" i="27"/>
  <c r="K52" i="27"/>
  <c r="L52" i="27"/>
  <c r="M52" i="27"/>
  <c r="C53" i="27"/>
  <c r="D53" i="27"/>
  <c r="E53" i="27"/>
  <c r="F53" i="27"/>
  <c r="G53" i="27"/>
  <c r="H53" i="27"/>
  <c r="I53" i="27"/>
  <c r="J53" i="27"/>
  <c r="K53" i="27"/>
  <c r="L53" i="27"/>
  <c r="M53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39" i="27"/>
  <c r="O4" i="25"/>
  <c r="O7" i="25"/>
  <c r="O10" i="25"/>
  <c r="O13" i="25"/>
  <c r="N4" i="25"/>
  <c r="N7" i="25"/>
  <c r="N10" i="25"/>
  <c r="N13" i="25"/>
  <c r="O12" i="25"/>
  <c r="N12" i="25"/>
  <c r="O11" i="25"/>
  <c r="N11" i="25"/>
  <c r="O9" i="25"/>
  <c r="N9" i="25"/>
  <c r="O8" i="25"/>
  <c r="N8" i="25"/>
  <c r="O6" i="25"/>
  <c r="N6" i="25"/>
  <c r="O5" i="25"/>
  <c r="N5" i="25"/>
  <c r="O3" i="25"/>
  <c r="N3" i="25"/>
  <c r="O2" i="25"/>
  <c r="N2" i="25"/>
  <c r="O1" i="25"/>
  <c r="N1" i="25"/>
  <c r="O12" i="26"/>
  <c r="O13" i="26"/>
  <c r="O1" i="26"/>
  <c r="O2" i="26"/>
  <c r="O3" i="26"/>
  <c r="O4" i="26"/>
  <c r="O5" i="26"/>
  <c r="O6" i="26"/>
  <c r="O7" i="26"/>
  <c r="O8" i="26"/>
  <c r="O9" i="26"/>
  <c r="O10" i="26"/>
  <c r="O11" i="26"/>
  <c r="N13" i="26"/>
  <c r="N12" i="26"/>
  <c r="N2" i="26"/>
  <c r="N1" i="26"/>
  <c r="N4" i="26"/>
  <c r="N5" i="26"/>
  <c r="N6" i="26"/>
  <c r="N7" i="26"/>
  <c r="N8" i="26"/>
  <c r="N9" i="26"/>
  <c r="N10" i="26"/>
  <c r="N11" i="26"/>
  <c r="N3" i="26"/>
  <c r="A27" i="26"/>
  <c r="C24" i="26"/>
  <c r="C25" i="26"/>
  <c r="B24" i="26"/>
  <c r="B25" i="26"/>
  <c r="C18" i="26"/>
  <c r="C19" i="26"/>
  <c r="B18" i="26"/>
  <c r="B19" i="26"/>
  <c r="C13" i="26"/>
  <c r="B13" i="26"/>
  <c r="L3" i="26"/>
  <c r="L4" i="26"/>
  <c r="L5" i="26"/>
  <c r="L6" i="26"/>
  <c r="L7" i="26"/>
  <c r="L8" i="26"/>
  <c r="L9" i="26"/>
  <c r="L10" i="26"/>
  <c r="L11" i="26"/>
  <c r="L13" i="26"/>
  <c r="K3" i="26"/>
  <c r="K4" i="26"/>
  <c r="K5" i="26"/>
  <c r="K6" i="26"/>
  <c r="K7" i="26"/>
  <c r="K8" i="26"/>
  <c r="K9" i="26"/>
  <c r="K10" i="26"/>
  <c r="K11" i="26"/>
  <c r="K13" i="26"/>
  <c r="L12" i="26"/>
  <c r="K12" i="26"/>
  <c r="C12" i="26"/>
  <c r="B12" i="26"/>
  <c r="C5" i="26"/>
  <c r="B5" i="26"/>
  <c r="L13" i="25"/>
  <c r="K13" i="25"/>
  <c r="L12" i="25"/>
  <c r="K12" i="25"/>
  <c r="K4" i="25"/>
  <c r="L4" i="25"/>
  <c r="K5" i="25"/>
  <c r="K6" i="25"/>
  <c r="L6" i="25"/>
  <c r="K7" i="25"/>
  <c r="L7" i="25"/>
  <c r="K8" i="25"/>
  <c r="L8" i="25"/>
  <c r="K9" i="25"/>
  <c r="L9" i="25"/>
  <c r="K10" i="25"/>
  <c r="L10" i="25"/>
  <c r="K11" i="25"/>
  <c r="L11" i="25"/>
  <c r="L3" i="25"/>
  <c r="K3" i="25"/>
  <c r="C12" i="25"/>
  <c r="B12" i="25"/>
  <c r="C5" i="25"/>
  <c r="B5" i="25"/>
  <c r="H4" i="23"/>
  <c r="H5" i="23"/>
  <c r="H6" i="23"/>
  <c r="H7" i="23"/>
  <c r="H8" i="23"/>
  <c r="H9" i="23"/>
  <c r="B58" i="23"/>
  <c r="G11" i="23"/>
  <c r="H10" i="23"/>
  <c r="B63" i="23"/>
  <c r="G12" i="23"/>
  <c r="H11" i="23"/>
  <c r="B68" i="23"/>
  <c r="G13" i="23"/>
  <c r="H12" i="23"/>
  <c r="B73" i="23"/>
  <c r="G14" i="23"/>
  <c r="H13" i="23"/>
  <c r="B78" i="23"/>
  <c r="G15" i="23"/>
  <c r="H14" i="23"/>
  <c r="B83" i="23"/>
  <c r="G16" i="23"/>
  <c r="H15" i="23"/>
  <c r="B88" i="23"/>
  <c r="G17" i="23"/>
  <c r="H16" i="23"/>
  <c r="H17" i="23"/>
  <c r="H3" i="23"/>
  <c r="J29" i="23"/>
  <c r="K29" i="23"/>
  <c r="J30" i="23"/>
  <c r="K30" i="23"/>
  <c r="J26" i="23"/>
  <c r="K26" i="23"/>
  <c r="J27" i="23"/>
  <c r="K27" i="23"/>
  <c r="B53" i="23"/>
  <c r="G10" i="23"/>
  <c r="B48" i="23"/>
  <c r="G9" i="23"/>
  <c r="B43" i="23"/>
  <c r="G8" i="23"/>
  <c r="C58" i="23"/>
  <c r="C53" i="23"/>
  <c r="C43" i="23"/>
  <c r="C48" i="23"/>
  <c r="J22" i="23"/>
  <c r="K22" i="23"/>
  <c r="J23" i="23"/>
  <c r="K23" i="23"/>
  <c r="J24" i="23"/>
  <c r="K24" i="23"/>
  <c r="J25" i="23"/>
  <c r="K25" i="23"/>
  <c r="J28" i="23"/>
  <c r="K28" i="23"/>
  <c r="J31" i="23"/>
  <c r="K31" i="23"/>
  <c r="J32" i="23"/>
  <c r="K32" i="23"/>
  <c r="J33" i="23"/>
  <c r="K33" i="23"/>
  <c r="J34" i="23"/>
  <c r="K34" i="23"/>
  <c r="J35" i="23"/>
  <c r="K35" i="23"/>
  <c r="K21" i="23"/>
  <c r="J21" i="23"/>
  <c r="G21" i="23"/>
  <c r="F21" i="23"/>
  <c r="B38" i="23"/>
  <c r="G7" i="23"/>
  <c r="B33" i="23"/>
  <c r="G6" i="23"/>
  <c r="B28" i="23"/>
  <c r="G5" i="23"/>
  <c r="B23" i="23"/>
  <c r="G4" i="23"/>
  <c r="B18" i="23"/>
  <c r="G3" i="23"/>
  <c r="C18" i="23"/>
  <c r="C23" i="23"/>
  <c r="C28" i="23"/>
  <c r="C33" i="23"/>
  <c r="C38" i="23"/>
  <c r="C63" i="23"/>
  <c r="C68" i="23"/>
  <c r="C73" i="23"/>
  <c r="C78" i="23"/>
  <c r="C83" i="23"/>
  <c r="C88" i="23"/>
  <c r="C11" i="23"/>
  <c r="B11" i="23"/>
  <c r="C10" i="23"/>
  <c r="B10" i="23"/>
  <c r="O40" i="23"/>
  <c r="E6" i="23"/>
  <c r="E5" i="23"/>
  <c r="E8" i="23"/>
  <c r="B6" i="23"/>
  <c r="K37" i="22"/>
  <c r="C18" i="22"/>
  <c r="C23" i="22"/>
  <c r="C28" i="22"/>
  <c r="C33" i="22"/>
  <c r="C38" i="22"/>
  <c r="C43" i="22"/>
  <c r="C48" i="22"/>
  <c r="C11" i="22"/>
  <c r="B18" i="22"/>
  <c r="B23" i="22"/>
  <c r="B28" i="22"/>
  <c r="B33" i="22"/>
  <c r="B38" i="22"/>
  <c r="B43" i="22"/>
  <c r="B48" i="22"/>
  <c r="B11" i="22"/>
  <c r="C10" i="22"/>
  <c r="B10" i="22"/>
  <c r="C53" i="22"/>
  <c r="B53" i="22"/>
  <c r="O28" i="22"/>
  <c r="P27" i="22"/>
  <c r="G11" i="22"/>
  <c r="G8" i="22"/>
  <c r="G19" i="22"/>
  <c r="G27" i="22"/>
  <c r="P26" i="22"/>
  <c r="G10" i="22"/>
  <c r="G18" i="22"/>
  <c r="G26" i="22"/>
  <c r="G9" i="22"/>
  <c r="G17" i="22"/>
  <c r="G25" i="22"/>
  <c r="G7" i="22"/>
  <c r="G15" i="22"/>
  <c r="G23" i="22"/>
  <c r="G6" i="22"/>
  <c r="G14" i="22"/>
  <c r="G22" i="22"/>
  <c r="G5" i="22"/>
  <c r="G13" i="22"/>
  <c r="G16" i="22"/>
  <c r="G21" i="22"/>
  <c r="E14" i="22"/>
  <c r="E13" i="22"/>
  <c r="E16" i="22"/>
  <c r="E18" i="22"/>
  <c r="E6" i="22"/>
  <c r="E5" i="22"/>
  <c r="E8" i="22"/>
  <c r="B6" i="22"/>
  <c r="C56" i="21"/>
  <c r="B56" i="21"/>
  <c r="O28" i="21"/>
  <c r="P27" i="21"/>
  <c r="P26" i="21"/>
  <c r="B48" i="21"/>
  <c r="B18" i="21"/>
  <c r="K32" i="21"/>
  <c r="C48" i="21"/>
  <c r="C43" i="21"/>
  <c r="B43" i="21"/>
  <c r="C38" i="21"/>
  <c r="B38" i="21"/>
  <c r="C33" i="21"/>
  <c r="B33" i="21"/>
  <c r="C28" i="21"/>
  <c r="B28" i="21"/>
  <c r="G11" i="21"/>
  <c r="G8" i="21"/>
  <c r="G19" i="21"/>
  <c r="G27" i="21"/>
  <c r="G10" i="21"/>
  <c r="G18" i="21"/>
  <c r="G26" i="21"/>
  <c r="G9" i="21"/>
  <c r="G17" i="21"/>
  <c r="G25" i="21"/>
  <c r="G7" i="21"/>
  <c r="G15" i="21"/>
  <c r="G23" i="21"/>
  <c r="C23" i="21"/>
  <c r="B23" i="21"/>
  <c r="G6" i="21"/>
  <c r="G14" i="21"/>
  <c r="G22" i="21"/>
  <c r="G5" i="21"/>
  <c r="G13" i="21"/>
  <c r="G16" i="21"/>
  <c r="G21" i="21"/>
  <c r="E14" i="21"/>
  <c r="E13" i="21"/>
  <c r="E16" i="21"/>
  <c r="E18" i="21"/>
  <c r="C18" i="21"/>
  <c r="C10" i="21"/>
  <c r="B10" i="21"/>
  <c r="E6" i="21"/>
  <c r="E5" i="21"/>
  <c r="E8" i="21"/>
  <c r="B6" i="21"/>
  <c r="C48" i="20"/>
  <c r="B48" i="20"/>
  <c r="C43" i="20"/>
  <c r="B43" i="20"/>
  <c r="C38" i="20"/>
  <c r="B38" i="20"/>
  <c r="C33" i="20"/>
  <c r="B33" i="20"/>
  <c r="O28" i="20"/>
  <c r="C28" i="20"/>
  <c r="B28" i="20"/>
  <c r="P27" i="20"/>
  <c r="G11" i="20"/>
  <c r="G8" i="20"/>
  <c r="G19" i="20"/>
  <c r="G27" i="20"/>
  <c r="P26" i="20"/>
  <c r="G10" i="20"/>
  <c r="G18" i="20"/>
  <c r="G26" i="20"/>
  <c r="G9" i="20"/>
  <c r="G17" i="20"/>
  <c r="G25" i="20"/>
  <c r="G7" i="20"/>
  <c r="G15" i="20"/>
  <c r="G23" i="20"/>
  <c r="C23" i="20"/>
  <c r="B23" i="20"/>
  <c r="G6" i="20"/>
  <c r="G14" i="20"/>
  <c r="G22" i="20"/>
  <c r="B18" i="20"/>
  <c r="G5" i="20"/>
  <c r="G13" i="20"/>
  <c r="G16" i="20"/>
  <c r="G21" i="20"/>
  <c r="E14" i="20"/>
  <c r="E13" i="20"/>
  <c r="E16" i="20"/>
  <c r="E18" i="20"/>
  <c r="C18" i="20"/>
  <c r="C10" i="20"/>
  <c r="B10" i="20"/>
  <c r="E6" i="20"/>
  <c r="E5" i="20"/>
  <c r="E8" i="20"/>
  <c r="B6" i="20"/>
  <c r="P27" i="19"/>
  <c r="P26" i="19"/>
  <c r="B18" i="19"/>
  <c r="G5" i="19"/>
  <c r="B33" i="19"/>
  <c r="G8" i="19"/>
  <c r="G13" i="19"/>
  <c r="G16" i="19"/>
  <c r="G21" i="19"/>
  <c r="B48" i="19"/>
  <c r="G11" i="19"/>
  <c r="G19" i="19"/>
  <c r="G27" i="19"/>
  <c r="B43" i="19"/>
  <c r="G10" i="19"/>
  <c r="G18" i="19"/>
  <c r="G26" i="19"/>
  <c r="B38" i="19"/>
  <c r="G9" i="19"/>
  <c r="G17" i="19"/>
  <c r="G25" i="19"/>
  <c r="B28" i="19"/>
  <c r="G7" i="19"/>
  <c r="G15" i="19"/>
  <c r="G23" i="19"/>
  <c r="B23" i="19"/>
  <c r="G6" i="19"/>
  <c r="G14" i="19"/>
  <c r="G22" i="19"/>
  <c r="E14" i="19"/>
  <c r="E13" i="19"/>
  <c r="E16" i="19"/>
  <c r="E18" i="19"/>
  <c r="E6" i="19"/>
  <c r="E5" i="19"/>
  <c r="E8" i="19"/>
  <c r="E18" i="18"/>
  <c r="E16" i="18"/>
  <c r="E13" i="18"/>
  <c r="E14" i="18"/>
  <c r="C48" i="19"/>
  <c r="C43" i="19"/>
  <c r="C38" i="19"/>
  <c r="C33" i="19"/>
  <c r="O28" i="19"/>
  <c r="C28" i="19"/>
  <c r="C23" i="19"/>
  <c r="C18" i="19"/>
  <c r="C10" i="19"/>
  <c r="B10" i="19"/>
  <c r="B6" i="19"/>
  <c r="R27" i="18"/>
  <c r="R26" i="18"/>
  <c r="G17" i="18"/>
  <c r="G18" i="18"/>
  <c r="G19" i="18"/>
  <c r="G13" i="18"/>
  <c r="G14" i="18"/>
  <c r="G15" i="18"/>
  <c r="G16" i="18"/>
  <c r="E8" i="18"/>
  <c r="E6" i="18"/>
  <c r="E5" i="18"/>
  <c r="Q28" i="18"/>
  <c r="C48" i="18"/>
  <c r="B48" i="18"/>
  <c r="C43" i="18"/>
  <c r="B43" i="18"/>
  <c r="C38" i="18"/>
  <c r="B38" i="18"/>
  <c r="C33" i="18"/>
  <c r="B33" i="18"/>
  <c r="C28" i="18"/>
  <c r="B28" i="18"/>
  <c r="C23" i="18"/>
  <c r="B23" i="18"/>
  <c r="C18" i="18"/>
  <c r="B18" i="18"/>
  <c r="G5" i="18"/>
  <c r="G11" i="18"/>
  <c r="G10" i="18"/>
  <c r="C10" i="18"/>
  <c r="B10" i="18"/>
  <c r="G9" i="18"/>
  <c r="G7" i="18"/>
  <c r="G8" i="18"/>
  <c r="G6" i="18"/>
  <c r="B6" i="18"/>
  <c r="B18" i="16"/>
  <c r="B18" i="17"/>
  <c r="C48" i="17"/>
  <c r="B48" i="17"/>
  <c r="C43" i="17"/>
  <c r="B43" i="17"/>
  <c r="C38" i="17"/>
  <c r="B38" i="17"/>
  <c r="C33" i="17"/>
  <c r="B33" i="17"/>
  <c r="C28" i="17"/>
  <c r="B28" i="17"/>
  <c r="C23" i="17"/>
  <c r="B23" i="17"/>
  <c r="C18" i="17"/>
  <c r="G5" i="17"/>
  <c r="G15" i="17"/>
  <c r="G11" i="17"/>
  <c r="G14" i="17"/>
  <c r="G10" i="17"/>
  <c r="C10" i="17"/>
  <c r="B10" i="17"/>
  <c r="G9" i="17"/>
  <c r="G7" i="17"/>
  <c r="G8" i="17"/>
  <c r="E7" i="17"/>
  <c r="E6" i="17"/>
  <c r="E9" i="17"/>
  <c r="G6" i="17"/>
  <c r="B6" i="17"/>
  <c r="C48" i="16"/>
  <c r="B48" i="16"/>
  <c r="C43" i="16"/>
  <c r="B43" i="16"/>
  <c r="C38" i="16"/>
  <c r="B38" i="16"/>
  <c r="C33" i="16"/>
  <c r="B33" i="16"/>
  <c r="C28" i="16"/>
  <c r="B28" i="16"/>
  <c r="C23" i="16"/>
  <c r="B23" i="16"/>
  <c r="C18" i="16"/>
  <c r="G5" i="16"/>
  <c r="G15" i="16"/>
  <c r="G11" i="16"/>
  <c r="G14" i="16"/>
  <c r="G10" i="16"/>
  <c r="C10" i="16"/>
  <c r="B10" i="16"/>
  <c r="G9" i="16"/>
  <c r="G7" i="16"/>
  <c r="G8" i="16"/>
  <c r="E7" i="16"/>
  <c r="E6" i="16"/>
  <c r="E9" i="16"/>
  <c r="G6" i="16"/>
  <c r="B6" i="16"/>
  <c r="I15" i="15"/>
  <c r="I14" i="15"/>
  <c r="B18" i="15"/>
  <c r="I5" i="15"/>
  <c r="E18" i="15"/>
  <c r="D18" i="15"/>
  <c r="C18" i="15"/>
  <c r="I6" i="15"/>
  <c r="B23" i="15"/>
  <c r="E23" i="15"/>
  <c r="D23" i="15"/>
  <c r="C23" i="15"/>
  <c r="B33" i="15"/>
  <c r="I8" i="15"/>
  <c r="B28" i="15"/>
  <c r="I7" i="15"/>
  <c r="B38" i="15"/>
  <c r="I9" i="15"/>
  <c r="B43" i="15"/>
  <c r="I10" i="15"/>
  <c r="B48" i="15"/>
  <c r="I11" i="15"/>
  <c r="G7" i="15"/>
  <c r="G6" i="15"/>
  <c r="G9" i="15"/>
  <c r="G9" i="13"/>
  <c r="G8" i="13"/>
  <c r="G7" i="13"/>
  <c r="E48" i="15"/>
  <c r="D48" i="15"/>
  <c r="C48" i="15"/>
  <c r="E43" i="15"/>
  <c r="D43" i="15"/>
  <c r="C43" i="15"/>
  <c r="E38" i="15"/>
  <c r="D38" i="15"/>
  <c r="C38" i="15"/>
  <c r="E33" i="15"/>
  <c r="D33" i="15"/>
  <c r="C33" i="15"/>
  <c r="E28" i="15"/>
  <c r="D28" i="15"/>
  <c r="C28" i="15"/>
  <c r="E10" i="15"/>
  <c r="D10" i="15"/>
  <c r="C10" i="15"/>
  <c r="B10" i="15"/>
  <c r="B6" i="15"/>
  <c r="J13" i="14"/>
  <c r="G7" i="14"/>
  <c r="K13" i="14"/>
  <c r="I19" i="14"/>
  <c r="K11" i="14"/>
  <c r="J7" i="14"/>
  <c r="M8" i="14"/>
  <c r="B38" i="13"/>
  <c r="I11" i="13"/>
  <c r="E38" i="13"/>
  <c r="D38" i="13"/>
  <c r="C38" i="13"/>
  <c r="B33" i="13"/>
  <c r="I10" i="13"/>
  <c r="B28" i="13"/>
  <c r="I9" i="13"/>
  <c r="I7" i="13"/>
  <c r="I8" i="13"/>
  <c r="E33" i="13"/>
  <c r="D33" i="13"/>
  <c r="C33" i="13"/>
  <c r="B23" i="13"/>
  <c r="B18" i="13"/>
  <c r="E28" i="13"/>
  <c r="D28" i="13"/>
  <c r="C28" i="13"/>
  <c r="E23" i="13"/>
  <c r="D23" i="13"/>
  <c r="C23" i="13"/>
  <c r="E18" i="13"/>
  <c r="D18" i="13"/>
  <c r="C18" i="13"/>
  <c r="E10" i="13"/>
  <c r="D10" i="13"/>
  <c r="C10" i="13"/>
  <c r="B10" i="13"/>
  <c r="B6" i="13"/>
  <c r="R28" i="12"/>
  <c r="R23" i="12"/>
  <c r="R18" i="12"/>
  <c r="T28" i="12"/>
  <c r="T23" i="12"/>
  <c r="T32" i="12"/>
  <c r="T18" i="12"/>
  <c r="U31" i="12"/>
  <c r="U32" i="12"/>
  <c r="T31" i="12"/>
  <c r="U30" i="12"/>
  <c r="T30" i="12"/>
  <c r="W28" i="12"/>
  <c r="V28" i="12"/>
  <c r="U28" i="12"/>
  <c r="W23" i="12"/>
  <c r="V23" i="12"/>
  <c r="U23" i="12"/>
  <c r="W18" i="12"/>
  <c r="V18" i="12"/>
  <c r="U18" i="12"/>
  <c r="W10" i="12"/>
  <c r="V10" i="12"/>
  <c r="U10" i="12"/>
  <c r="T10" i="12"/>
  <c r="N28" i="12"/>
  <c r="N32" i="12"/>
  <c r="O31" i="12"/>
  <c r="O32" i="12"/>
  <c r="O30" i="12"/>
  <c r="N31" i="12"/>
  <c r="N23" i="12"/>
  <c r="N18" i="12"/>
  <c r="N30" i="12"/>
  <c r="Q28" i="12"/>
  <c r="P28" i="12"/>
  <c r="O28" i="12"/>
  <c r="Q23" i="12"/>
  <c r="P23" i="12"/>
  <c r="O23" i="12"/>
  <c r="Q18" i="12"/>
  <c r="P18" i="12"/>
  <c r="O18" i="12"/>
  <c r="Q10" i="12"/>
  <c r="P10" i="12"/>
  <c r="O10" i="12"/>
  <c r="N10" i="12"/>
  <c r="H23" i="12"/>
  <c r="H28" i="12"/>
  <c r="H32" i="12"/>
  <c r="H31" i="12"/>
  <c r="H18" i="12"/>
  <c r="H30" i="12"/>
  <c r="B28" i="12"/>
  <c r="B23" i="12"/>
  <c r="B32" i="12"/>
  <c r="B31" i="12"/>
  <c r="B18" i="12"/>
  <c r="B30" i="12"/>
  <c r="F18" i="12"/>
  <c r="K28" i="12"/>
  <c r="J28" i="12"/>
  <c r="I28" i="12"/>
  <c r="K23" i="12"/>
  <c r="J23" i="12"/>
  <c r="I23" i="12"/>
  <c r="K18" i="12"/>
  <c r="J18" i="12"/>
  <c r="I18" i="12"/>
  <c r="K10" i="12"/>
  <c r="J10" i="12"/>
  <c r="I10" i="12"/>
  <c r="H10" i="12"/>
  <c r="E28" i="12"/>
  <c r="D28" i="12"/>
  <c r="C28" i="12"/>
  <c r="E23" i="12"/>
  <c r="D23" i="12"/>
  <c r="C23" i="12"/>
  <c r="E18" i="12"/>
  <c r="D18" i="12"/>
  <c r="C18" i="12"/>
  <c r="E10" i="12"/>
  <c r="D10" i="12"/>
  <c r="C10" i="12"/>
  <c r="B10" i="12"/>
  <c r="B6" i="12"/>
  <c r="AF18" i="11"/>
  <c r="AF28" i="11"/>
  <c r="AF31" i="11"/>
  <c r="AF23" i="11"/>
  <c r="AF30" i="11"/>
  <c r="AI28" i="11"/>
  <c r="AH28" i="11"/>
  <c r="AG28" i="11"/>
  <c r="AI23" i="11"/>
  <c r="AH23" i="11"/>
  <c r="AG23" i="11"/>
  <c r="AI18" i="11"/>
  <c r="AH18" i="11"/>
  <c r="AG18" i="11"/>
  <c r="AI10" i="11"/>
  <c r="AH10" i="11"/>
  <c r="AG10" i="11"/>
  <c r="AF10" i="11"/>
  <c r="Z28" i="11"/>
  <c r="Z18" i="11"/>
  <c r="Z31" i="11"/>
  <c r="Z23" i="11"/>
  <c r="Z30" i="11"/>
  <c r="B18" i="11"/>
  <c r="B28" i="11"/>
  <c r="B31" i="11"/>
  <c r="B23" i="11"/>
  <c r="B30" i="11"/>
  <c r="H18" i="11"/>
  <c r="H28" i="11"/>
  <c r="H31" i="11"/>
  <c r="H23" i="11"/>
  <c r="H30" i="11"/>
  <c r="N18" i="11"/>
  <c r="N28" i="11"/>
  <c r="N31" i="11"/>
  <c r="N23" i="11"/>
  <c r="N30" i="11"/>
  <c r="T18" i="11"/>
  <c r="T28" i="11"/>
  <c r="T31" i="11"/>
  <c r="T23" i="11"/>
  <c r="T30" i="11"/>
  <c r="AC28" i="11"/>
  <c r="AB28" i="11"/>
  <c r="AA28" i="11"/>
  <c r="AC23" i="11"/>
  <c r="AB23" i="11"/>
  <c r="AA23" i="11"/>
  <c r="AC18" i="11"/>
  <c r="AB18" i="11"/>
  <c r="AA18" i="11"/>
  <c r="AC10" i="11"/>
  <c r="AB10" i="11"/>
  <c r="AA10" i="11"/>
  <c r="Z10" i="11"/>
  <c r="W28" i="11"/>
  <c r="V28" i="11"/>
  <c r="U28" i="11"/>
  <c r="W23" i="11"/>
  <c r="V23" i="11"/>
  <c r="U23" i="11"/>
  <c r="W18" i="11"/>
  <c r="V18" i="11"/>
  <c r="U18" i="11"/>
  <c r="W10" i="11"/>
  <c r="V10" i="11"/>
  <c r="U10" i="11"/>
  <c r="T10" i="11"/>
  <c r="Q28" i="11"/>
  <c r="P28" i="11"/>
  <c r="O28" i="11"/>
  <c r="Q23" i="11"/>
  <c r="P23" i="11"/>
  <c r="O23" i="11"/>
  <c r="Q18" i="11"/>
  <c r="P18" i="11"/>
  <c r="O18" i="11"/>
  <c r="Q10" i="11"/>
  <c r="P10" i="11"/>
  <c r="O10" i="11"/>
  <c r="N10" i="11"/>
  <c r="K28" i="11"/>
  <c r="J28" i="11"/>
  <c r="I28" i="11"/>
  <c r="K23" i="11"/>
  <c r="J23" i="11"/>
  <c r="I23" i="11"/>
  <c r="K18" i="11"/>
  <c r="J18" i="11"/>
  <c r="I18" i="11"/>
  <c r="K10" i="11"/>
  <c r="J10" i="11"/>
  <c r="I10" i="11"/>
  <c r="H10" i="11"/>
  <c r="D28" i="11"/>
  <c r="D18" i="11"/>
  <c r="D23" i="11"/>
  <c r="E10" i="11"/>
  <c r="D10" i="11"/>
  <c r="C10" i="11"/>
  <c r="B10" i="11"/>
  <c r="E28" i="11"/>
  <c r="C28" i="11"/>
  <c r="E23" i="11"/>
  <c r="C23" i="11"/>
  <c r="E18" i="11"/>
  <c r="C18" i="11"/>
  <c r="B6" i="11"/>
  <c r="E40" i="10"/>
  <c r="D40" i="10"/>
  <c r="C40" i="10"/>
  <c r="B40" i="10"/>
  <c r="E35" i="10"/>
  <c r="D35" i="10"/>
  <c r="C35" i="10"/>
  <c r="B35" i="10"/>
  <c r="E30" i="10"/>
  <c r="D30" i="10"/>
  <c r="C30" i="10"/>
  <c r="B30" i="10"/>
  <c r="E25" i="10"/>
  <c r="D25" i="10"/>
  <c r="C25" i="10"/>
  <c r="B25" i="10"/>
  <c r="E17" i="10"/>
  <c r="D17" i="10"/>
  <c r="C17" i="10"/>
  <c r="B17" i="10"/>
  <c r="E14" i="10"/>
  <c r="D14" i="10"/>
  <c r="C14" i="10"/>
  <c r="B14" i="10"/>
  <c r="E10" i="10"/>
  <c r="D10" i="10"/>
  <c r="C10" i="10"/>
  <c r="B10" i="10"/>
  <c r="B6" i="10"/>
  <c r="E28" i="9"/>
  <c r="D28" i="9"/>
  <c r="C28" i="9"/>
  <c r="B28" i="9"/>
  <c r="E23" i="9"/>
  <c r="D23" i="9"/>
  <c r="C23" i="9"/>
  <c r="B23" i="9"/>
  <c r="E18" i="9"/>
  <c r="D18" i="9"/>
  <c r="C18" i="9"/>
  <c r="B18" i="9"/>
  <c r="E10" i="9"/>
  <c r="D10" i="9"/>
  <c r="C10" i="9"/>
  <c r="B10" i="9"/>
  <c r="B6" i="9"/>
  <c r="D18" i="8"/>
  <c r="D23" i="8"/>
  <c r="D28" i="8"/>
  <c r="E10" i="8"/>
  <c r="D10" i="8"/>
  <c r="B18" i="8"/>
  <c r="B23" i="8"/>
  <c r="B28" i="8"/>
  <c r="C10" i="8"/>
  <c r="B10" i="8"/>
  <c r="E28" i="8"/>
  <c r="C28" i="8"/>
  <c r="E23" i="8"/>
  <c r="C23" i="8"/>
  <c r="E18" i="8"/>
  <c r="C18" i="8"/>
  <c r="B6" i="8"/>
  <c r="E40" i="7"/>
  <c r="D40" i="7"/>
  <c r="C40" i="7"/>
  <c r="B40" i="7"/>
  <c r="E35" i="7"/>
  <c r="D35" i="7"/>
  <c r="C35" i="7"/>
  <c r="B35" i="7"/>
  <c r="E30" i="7"/>
  <c r="D30" i="7"/>
  <c r="C30" i="7"/>
  <c r="B30" i="7"/>
  <c r="E25" i="7"/>
  <c r="D25" i="7"/>
  <c r="C25" i="7"/>
  <c r="B25" i="7"/>
  <c r="E17" i="7"/>
  <c r="D17" i="7"/>
  <c r="C17" i="7"/>
  <c r="B17" i="7"/>
  <c r="E14" i="7"/>
  <c r="D14" i="7"/>
  <c r="C14" i="7"/>
  <c r="B14" i="7"/>
  <c r="E10" i="7"/>
  <c r="D10" i="7"/>
  <c r="C10" i="7"/>
  <c r="B10" i="7"/>
  <c r="B6" i="7"/>
  <c r="E10" i="5"/>
  <c r="C10" i="5"/>
  <c r="D33" i="5"/>
  <c r="E33" i="5"/>
  <c r="D18" i="5"/>
  <c r="D23" i="5"/>
  <c r="D28" i="5"/>
  <c r="E18" i="5"/>
  <c r="E23" i="5"/>
  <c r="E28" i="5"/>
  <c r="B33" i="5"/>
  <c r="C33" i="5"/>
  <c r="B18" i="5"/>
  <c r="B23" i="5"/>
  <c r="B28" i="5"/>
  <c r="C18" i="5"/>
  <c r="C23" i="5"/>
  <c r="C28" i="5"/>
  <c r="D10" i="5"/>
  <c r="B10" i="5"/>
  <c r="B6" i="5"/>
  <c r="E10" i="4"/>
  <c r="D10" i="4"/>
  <c r="B18" i="4"/>
  <c r="B23" i="4"/>
  <c r="B28" i="4"/>
  <c r="B33" i="4"/>
  <c r="C10" i="4"/>
  <c r="B10" i="4"/>
  <c r="D18" i="4"/>
  <c r="D23" i="4"/>
  <c r="D28" i="4"/>
  <c r="E33" i="4"/>
  <c r="D33" i="4"/>
  <c r="C33" i="4"/>
  <c r="E18" i="4"/>
  <c r="E23" i="4"/>
  <c r="E28" i="4"/>
  <c r="C28" i="4"/>
  <c r="C23" i="4"/>
  <c r="C18" i="4"/>
  <c r="B6" i="4"/>
  <c r="C10" i="1"/>
  <c r="E10" i="1"/>
  <c r="D35" i="1"/>
  <c r="D40" i="1"/>
  <c r="D17" i="1"/>
  <c r="D25" i="1"/>
  <c r="D30" i="1"/>
  <c r="D14" i="1"/>
  <c r="B35" i="1"/>
  <c r="B40" i="1"/>
  <c r="B17" i="1"/>
  <c r="B25" i="1"/>
  <c r="B30" i="1"/>
  <c r="B14" i="1"/>
  <c r="D10" i="1"/>
  <c r="B10" i="1"/>
  <c r="E35" i="1"/>
  <c r="E40" i="1"/>
  <c r="E17" i="1"/>
  <c r="C35" i="1"/>
  <c r="C40" i="1"/>
  <c r="C17" i="1"/>
  <c r="E25" i="1"/>
  <c r="E30" i="1"/>
  <c r="E14" i="1"/>
  <c r="C25" i="1"/>
  <c r="C30" i="1"/>
  <c r="C14" i="1"/>
  <c r="B6" i="1"/>
</calcChain>
</file>

<file path=xl/sharedStrings.xml><?xml version="1.0" encoding="utf-8"?>
<sst xmlns="http://schemas.openxmlformats.org/spreadsheetml/2006/main" count="893" uniqueCount="104">
  <si>
    <t>Gradiente [T/m]</t>
  </si>
  <si>
    <t>Comprimento [m]</t>
  </si>
  <si>
    <t>Gradiente Integrado [T]</t>
  </si>
  <si>
    <t>n</t>
  </si>
  <si>
    <t>avg_L.Nn(T/m^n-2)</t>
  </si>
  <si>
    <t>std_L.Nn(T/m^n-2)</t>
  </si>
  <si>
    <t>avg_L.Sn(T/m^n-2)</t>
  </si>
  <si>
    <t>std_L.Sn(T/m^n-2)</t>
  </si>
  <si>
    <t>Forçado contra referência sentido X negativo</t>
  </si>
  <si>
    <t>Forçado contra referência sentido X positivo</t>
  </si>
  <si>
    <t>QB-002</t>
  </si>
  <si>
    <r>
      <t>Deslocamento [</t>
    </r>
    <r>
      <rPr>
        <b/>
        <sz val="11"/>
        <color theme="1"/>
        <rFont val="Calibri"/>
        <family val="2"/>
      </rPr>
      <t>µm]</t>
    </r>
  </si>
  <si>
    <t>X</t>
  </si>
  <si>
    <t>Erro</t>
  </si>
  <si>
    <t>Z</t>
  </si>
  <si>
    <t>Folga no Trilho de Referência</t>
  </si>
  <si>
    <r>
      <t>Alinhamento [</t>
    </r>
    <r>
      <rPr>
        <b/>
        <sz val="11"/>
        <color theme="1"/>
        <rFont val="Calibri"/>
        <family val="2"/>
      </rPr>
      <t>µm]</t>
    </r>
  </si>
  <si>
    <t>Corrente [A]</t>
  </si>
  <si>
    <t>Referências</t>
  </si>
  <si>
    <t>Magneto</t>
  </si>
  <si>
    <t>Forçado contra referência sentido X negativo, centro em Z</t>
  </si>
  <si>
    <t>Forçado contra referência sentido X negativo, 55 mm lado A</t>
  </si>
  <si>
    <t>Forçado contra referência sentido X negativo, 55 mm lado B</t>
  </si>
  <si>
    <t>Medida 1, após ciclagem</t>
  </si>
  <si>
    <t>Medida 2, após ciclagem</t>
  </si>
  <si>
    <t>Medida 3, após ciclagem</t>
  </si>
  <si>
    <t>Medida 4, após ciclagem</t>
  </si>
  <si>
    <t>Erro de alinhamento Bobina contra berço</t>
  </si>
  <si>
    <t>Efeito da ciclagem no centro magnético</t>
  </si>
  <si>
    <t>Deslocamento lado B em 0.05</t>
  </si>
  <si>
    <t>Deslocamento lado B em 0.073 e lado A em -0.021</t>
  </si>
  <si>
    <t>Deslocamento lado B em 0.1 e lado A em -0.05</t>
  </si>
  <si>
    <t>Deslocamento lado B em 0.15 e lado A em -0.1</t>
  </si>
  <si>
    <t>Forçado contra referência sentido X negativo, 35 mm lado B</t>
  </si>
  <si>
    <t>Melhor alinhamento</t>
  </si>
  <si>
    <t>A</t>
  </si>
  <si>
    <t>A [mm]</t>
  </si>
  <si>
    <t>B [mm]</t>
  </si>
  <si>
    <t>Forçado contra referência sentido X negativo, lado A</t>
  </si>
  <si>
    <t>Forçado contra referência sentido X negativo, centro</t>
  </si>
  <si>
    <t>Forçado contra referência sentido X negativo, lado B</t>
  </si>
  <si>
    <t>B</t>
  </si>
  <si>
    <t>Forçado contra referência sentido X negativo, 80 mm face lado A</t>
  </si>
  <si>
    <t>212 mm</t>
  </si>
  <si>
    <t>Forçado contra referência sentido X negativo, 60 mm face Lado A (centro)</t>
  </si>
  <si>
    <t>Forçado contra referência sentido X negativo, 40 mm face Lado A</t>
  </si>
  <si>
    <t>Forçado contra referência sentido X negativo, 20 mm face Lado A</t>
  </si>
  <si>
    <t>Forçado contra referência sentido X negativo, 0 mm face Lado A</t>
  </si>
  <si>
    <t>mm</t>
  </si>
  <si>
    <t>Forçado contra referência sentido X negativo, 100 mm face lado A</t>
  </si>
  <si>
    <t>Forçado contra referência sentido X negativo, 120 mm face lado A</t>
  </si>
  <si>
    <r>
      <t>Erro [</t>
    </r>
    <r>
      <rPr>
        <b/>
        <sz val="11"/>
        <color theme="1"/>
        <rFont val="Calibri"/>
        <family val="2"/>
      </rPr>
      <t>µm]</t>
    </r>
  </si>
  <si>
    <t>L0 [m]</t>
  </si>
  <si>
    <t>DeltaT [°C]</t>
  </si>
  <si>
    <t>alpha</t>
  </si>
  <si>
    <t>DeltaL [m]</t>
  </si>
  <si>
    <t>X = -0.015</t>
  </si>
  <si>
    <t>X = -0.012</t>
  </si>
  <si>
    <t>X = -0.009</t>
  </si>
  <si>
    <t>X = -0.006</t>
  </si>
  <si>
    <t>X = -0.003</t>
  </si>
  <si>
    <t>X = 0.0</t>
  </si>
  <si>
    <t>X = 0.003</t>
  </si>
  <si>
    <t>X = 0.006</t>
  </si>
  <si>
    <t>X = 0.009</t>
  </si>
  <si>
    <t>X = 0.012</t>
  </si>
  <si>
    <t>X = 0.015</t>
  </si>
  <si>
    <t>X = -0.002</t>
  </si>
  <si>
    <t>X = -0.001</t>
  </si>
  <si>
    <t>X = 0.001</t>
  </si>
  <si>
    <t>X = 0.002</t>
  </si>
  <si>
    <t>BQF-009</t>
  </si>
  <si>
    <t>BQF-009, I= 110A</t>
  </si>
  <si>
    <t>ciclagem</t>
  </si>
  <si>
    <t>QB-002 - Referência</t>
  </si>
  <si>
    <t>I</t>
  </si>
  <si>
    <t>N</t>
  </si>
  <si>
    <t>S</t>
  </si>
  <si>
    <t>Q</t>
  </si>
  <si>
    <t>BQF-010, I= 110A</t>
  </si>
  <si>
    <t>avg_L.Bn(T/m^n-2)</t>
  </si>
  <si>
    <t>std_L.Bn(T/m^n-2)</t>
  </si>
  <si>
    <t xml:space="preserve">avg_angulo(rad)  </t>
  </si>
  <si>
    <t xml:space="preserve">std_angulo(rad)  </t>
  </si>
  <si>
    <t>avg_Nn/NnIma@17.5mm</t>
  </si>
  <si>
    <t>std_Nn/NnIma@17.5mm</t>
  </si>
  <si>
    <t>avg_Sn/NnIma@17.5mm</t>
  </si>
  <si>
    <t>std_Sn/NnIma@17.5mm</t>
  </si>
  <si>
    <t>BQF-010</t>
  </si>
  <si>
    <t>Desl. Skew [µm]</t>
  </si>
  <si>
    <t>Erro Desl. Normal [µm]</t>
  </si>
  <si>
    <t>Erro Desl. Skew [µm]</t>
  </si>
  <si>
    <r>
      <t>Desl. Normal [</t>
    </r>
    <r>
      <rPr>
        <b/>
        <sz val="11"/>
        <color theme="1"/>
        <rFont val="Calibri"/>
        <family val="2"/>
      </rPr>
      <t>µm]</t>
    </r>
  </si>
  <si>
    <t>Ângulo [rad]</t>
  </si>
  <si>
    <t>Erro Ângulo [rad]</t>
  </si>
  <si>
    <t>PosX[m]</t>
  </si>
  <si>
    <t>Residual Normal</t>
  </si>
  <si>
    <t>Residual Skew</t>
  </si>
  <si>
    <t>BQF-009 I = 110A</t>
  </si>
  <si>
    <t>BQF-010 I = 110A - Usinado</t>
  </si>
  <si>
    <t>BQF-009 I = 5.5A</t>
  </si>
  <si>
    <t>BQF-010 I = 5.5A - Usinado</t>
  </si>
  <si>
    <t>Gradiente [T]</t>
  </si>
  <si>
    <t>Erro Gradiente 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</si>
</sst>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"/>
    <numFmt numFmtId="167" formatCode="0.0000000000E+00"/>
    <numFmt numFmtId="168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2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1" fillId="3" borderId="0" xfId="0" applyFont="1" applyFill="1"/>
    <xf numFmtId="165" fontId="0" fillId="0" borderId="0" xfId="0" applyNumberFormat="1"/>
    <xf numFmtId="165" fontId="0" fillId="0" borderId="0" xfId="0" applyNumberFormat="1" applyFont="1"/>
    <xf numFmtId="2" fontId="0" fillId="0" borderId="0" xfId="0" applyNumberFormat="1" applyFont="1"/>
    <xf numFmtId="0" fontId="0" fillId="0" borderId="0" xfId="0" applyAlignment="1"/>
    <xf numFmtId="0" fontId="0" fillId="2" borderId="0" xfId="0" applyFill="1"/>
    <xf numFmtId="166" fontId="5" fillId="2" borderId="0" xfId="0" applyNumberFormat="1" applyFont="1" applyFill="1"/>
    <xf numFmtId="166" fontId="2" fillId="2" borderId="0" xfId="0" applyNumberFormat="1" applyFont="1" applyFill="1"/>
    <xf numFmtId="0" fontId="2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2" fontId="2" fillId="2" borderId="0" xfId="0" applyNumberFormat="1" applyFont="1" applyFill="1"/>
    <xf numFmtId="2" fontId="2" fillId="2" borderId="0" xfId="0" applyNumberFormat="1" applyFont="1" applyFill="1" applyAlignment="1">
      <alignment horizontal="center"/>
    </xf>
    <xf numFmtId="11" fontId="0" fillId="2" borderId="0" xfId="0" applyNumberFormat="1" applyFill="1"/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11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2" fillId="0" borderId="2" xfId="0" applyNumberFormat="1" applyFont="1" applyBorder="1" applyAlignment="1">
      <alignment horizontal="center"/>
    </xf>
    <xf numFmtId="167" fontId="0" fillId="0" borderId="1" xfId="0" applyNumberFormat="1" applyBorder="1"/>
    <xf numFmtId="167" fontId="0" fillId="0" borderId="2" xfId="0" applyNumberFormat="1" applyBorder="1"/>
    <xf numFmtId="0" fontId="2" fillId="0" borderId="1" xfId="0" applyFont="1" applyBorder="1"/>
    <xf numFmtId="168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1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11" fontId="2" fillId="2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1" fontId="2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/>
    </xf>
    <xf numFmtId="11" fontId="2" fillId="2" borderId="4" xfId="0" applyNumberFormat="1" applyFont="1" applyFill="1" applyBorder="1" applyAlignment="1">
      <alignment horizontal="center"/>
    </xf>
    <xf numFmtId="11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'Residuais BQF-010 - I=5.5A'!$B$22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'Residuais BQF-010 - I=5.5A'!$A$23:$A$58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'Residuais BQF-010 - I=5.5A'!$B$23:$B$58</c:f>
              <c:numCache>
                <c:formatCode>0.0000000000E+00</c:formatCode>
                <c:ptCount val="36"/>
                <c:pt idx="0">
                  <c:v>6.2565382939579661E-4</c:v>
                </c:pt>
                <c:pt idx="1">
                  <c:v>5.0261140094389509E-4</c:v>
                </c:pt>
                <c:pt idx="2">
                  <c:v>4.4820579550160401E-4</c:v>
                </c:pt>
                <c:pt idx="3">
                  <c:v>4.3459041487253471E-4</c:v>
                </c:pt>
                <c:pt idx="4">
                  <c:v>4.4132650216910499E-4</c:v>
                </c:pt>
                <c:pt idx="5">
                  <c:v>4.5423741439018739E-4</c:v>
                </c:pt>
                <c:pt idx="6">
                  <c:v>4.6418779079892924E-4</c:v>
                </c:pt>
                <c:pt idx="7">
                  <c:v>4.659151193588234E-4</c:v>
                </c:pt>
                <c:pt idx="8">
                  <c:v>4.5698678399788543E-4</c:v>
                </c:pt>
                <c:pt idx="9">
                  <c:v>4.369177124032057E-4</c:v>
                </c:pt>
                <c:pt idx="10">
                  <c:v>4.0645814354628852E-4</c:v>
                </c:pt>
                <c:pt idx="11">
                  <c:v>3.6704454759099926E-4</c:v>
                </c:pt>
                <c:pt idx="12">
                  <c:v>3.2039683063327795E-4</c:v>
                </c:pt>
                <c:pt idx="13">
                  <c:v>2.6823972144730628E-4</c:v>
                </c:pt>
                <c:pt idx="14">
                  <c:v>2.1212424644527405E-4</c:v>
                </c:pt>
                <c:pt idx="15">
                  <c:v>1.5332543660138365E-4</c:v>
                </c:pt>
                <c:pt idx="16">
                  <c:v>9.2794178625805356E-5</c:v>
                </c:pt>
                <c:pt idx="17">
                  <c:v>3.1143965831123307E-5</c:v>
                </c:pt>
                <c:pt idx="18">
                  <c:v>-3.1343061012406419E-5</c:v>
                </c:pt>
                <c:pt idx="19">
                  <c:v>-9.4702133748067081E-5</c:v>
                </c:pt>
                <c:pt idx="20">
                  <c:v>-1.5927050748282268E-4</c:v>
                </c:pt>
                <c:pt idx="21">
                  <c:v>-2.2567208232789337E-4</c:v>
                </c:pt>
                <c:pt idx="22">
                  <c:v>-2.9479773747064262E-4</c:v>
                </c:pt>
                <c:pt idx="23">
                  <c:v>-3.6777125091291406E-4</c:v>
                </c:pt>
                <c:pt idx="24">
                  <c:v>-4.4588467808257166E-4</c:v>
                </c:pt>
                <c:pt idx="25">
                  <c:v>-5.3048110325397641E-4</c:v>
                </c:pt>
                <c:pt idx="26">
                  <c:v>-6.2275696137452602E-4</c:v>
                </c:pt>
                <c:pt idx="27">
                  <c:v>-7.2345086846369066E-4</c:v>
                </c:pt>
                <c:pt idx="28">
                  <c:v>-8.3238129558730061E-4</c:v>
                </c:pt>
                <c:pt idx="29">
                  <c:v>-9.4779162331701131E-4</c:v>
                </c:pt>
                <c:pt idx="30">
                  <c:v>-1.0654581734503958E-3</c:v>
                </c:pt>
                <c:pt idx="31">
                  <c:v>-1.1775146347789115E-3</c:v>
                </c:pt>
                <c:pt idx="32">
                  <c:v>-1.2709445671320839E-3</c:v>
                </c:pt>
                <c:pt idx="33">
                  <c:v>-1.3256917815473053E-3</c:v>
                </c:pt>
                <c:pt idx="34">
                  <c:v>-1.3123353813842193E-3</c:v>
                </c:pt>
                <c:pt idx="35">
                  <c:v>-1.1892706726356174E-3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91232"/>
        <c:axId val="159591808"/>
      </c:scatterChart>
      <c:valAx>
        <c:axId val="15959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591808"/>
        <c:crossesAt val="-10000000000"/>
        <c:crossBetween val="midCat"/>
      </c:valAx>
      <c:valAx>
        <c:axId val="15959180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59591232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46062992125985"/>
          <c:y val="5.1400554097404488E-2"/>
          <c:w val="0.81234251968503934"/>
          <c:h val="0.78570392242636333"/>
        </c:manualLayout>
      </c:layout>
      <c:scatterChart>
        <c:scatterStyle val="lineMarker"/>
        <c:varyColors val="0"/>
        <c:ser>
          <c:idx val="0"/>
          <c:order val="0"/>
          <c:tx>
            <c:v>Corrente</c:v>
          </c:tx>
          <c:yVal>
            <c:numRef>
              <c:f>'QB-010 - Com Usinagem'!$G$3:$G$11</c:f>
              <c:numCache>
                <c:formatCode>General</c:formatCode>
                <c:ptCount val="9"/>
                <c:pt idx="0">
                  <c:v>5.5</c:v>
                </c:pt>
                <c:pt idx="1">
                  <c:v>110</c:v>
                </c:pt>
                <c:pt idx="2">
                  <c:v>5.5</c:v>
                </c:pt>
                <c:pt idx="3">
                  <c:v>-5.5</c:v>
                </c:pt>
                <c:pt idx="4">
                  <c:v>-110</c:v>
                </c:pt>
                <c:pt idx="5">
                  <c:v>-5.5</c:v>
                </c:pt>
                <c:pt idx="6">
                  <c:v>5.5</c:v>
                </c:pt>
                <c:pt idx="7">
                  <c:v>110</c:v>
                </c:pt>
                <c:pt idx="8">
                  <c:v>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38624"/>
        <c:axId val="162539200"/>
      </c:scatterChart>
      <c:scatterChart>
        <c:scatterStyle val="lineMarker"/>
        <c:varyColors val="0"/>
        <c:ser>
          <c:idx val="1"/>
          <c:order val="1"/>
          <c:tx>
            <c:v>Deslocamento</c:v>
          </c:tx>
          <c:yVal>
            <c:numRef>
              <c:f>'QB-010 - Com Usinagem'!$L$3:$L$11</c:f>
              <c:numCache>
                <c:formatCode>0.00</c:formatCode>
                <c:ptCount val="9"/>
                <c:pt idx="0">
                  <c:v>-36.643537836830319</c:v>
                </c:pt>
                <c:pt idx="1">
                  <c:v>-20.763864901143684</c:v>
                </c:pt>
                <c:pt idx="2">
                  <c:v>-35.099791458640468</c:v>
                </c:pt>
                <c:pt idx="3">
                  <c:v>-10.757664422949771</c:v>
                </c:pt>
                <c:pt idx="4">
                  <c:v>-20.47013814536345</c:v>
                </c:pt>
                <c:pt idx="5">
                  <c:v>-16.86597370525535</c:v>
                </c:pt>
                <c:pt idx="6">
                  <c:v>-34.86303044877193</c:v>
                </c:pt>
                <c:pt idx="7">
                  <c:v>-20.875459941652309</c:v>
                </c:pt>
                <c:pt idx="8">
                  <c:v>-33.971357797894392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40352"/>
        <c:axId val="162539776"/>
      </c:scatterChart>
      <c:valAx>
        <c:axId val="16253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39200"/>
        <c:crosses val="autoZero"/>
        <c:crossBetween val="midCat"/>
      </c:valAx>
      <c:valAx>
        <c:axId val="16253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38624"/>
        <c:crosses val="autoZero"/>
        <c:crossBetween val="midCat"/>
      </c:valAx>
      <c:valAx>
        <c:axId val="1625397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62540352"/>
        <c:crosses val="max"/>
        <c:crossBetween val="midCat"/>
      </c:valAx>
      <c:valAx>
        <c:axId val="162540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62539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'QB-010 - Com Usinagem'!$G$3:$G$11</c:f>
              <c:numCache>
                <c:formatCode>General</c:formatCode>
                <c:ptCount val="9"/>
                <c:pt idx="0">
                  <c:v>5.5</c:v>
                </c:pt>
                <c:pt idx="1">
                  <c:v>110</c:v>
                </c:pt>
                <c:pt idx="2">
                  <c:v>5.5</c:v>
                </c:pt>
                <c:pt idx="3">
                  <c:v>-5.5</c:v>
                </c:pt>
                <c:pt idx="4">
                  <c:v>-110</c:v>
                </c:pt>
                <c:pt idx="5">
                  <c:v>-5.5</c:v>
                </c:pt>
                <c:pt idx="6">
                  <c:v>5.5</c:v>
                </c:pt>
                <c:pt idx="7">
                  <c:v>110</c:v>
                </c:pt>
                <c:pt idx="8">
                  <c:v>5.5</c:v>
                </c:pt>
              </c:numCache>
            </c:numRef>
          </c:xVal>
          <c:yVal>
            <c:numRef>
              <c:f>'QB-010 - Com Usinagem'!$K$3:$K$11</c:f>
              <c:numCache>
                <c:formatCode>0.00</c:formatCode>
                <c:ptCount val="9"/>
                <c:pt idx="0">
                  <c:v>121.59428774669561</c:v>
                </c:pt>
                <c:pt idx="1">
                  <c:v>3.3510266425510382</c:v>
                </c:pt>
                <c:pt idx="2">
                  <c:v>106.75787271016679</c:v>
                </c:pt>
                <c:pt idx="3">
                  <c:v>-126.75263484815045</c:v>
                </c:pt>
                <c:pt idx="4">
                  <c:v>-8.7016551928425727</c:v>
                </c:pt>
                <c:pt idx="5">
                  <c:v>-122.14637365736951</c:v>
                </c:pt>
                <c:pt idx="6">
                  <c:v>126.68291973561962</c:v>
                </c:pt>
                <c:pt idx="7">
                  <c:v>3.0710798886660937</c:v>
                </c:pt>
                <c:pt idx="8">
                  <c:v>105.91265665017889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42080"/>
        <c:axId val="162542656"/>
      </c:scatterChart>
      <c:valAx>
        <c:axId val="1625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542656"/>
        <c:crosses val="autoZero"/>
        <c:crossBetween val="midCat"/>
      </c:valAx>
      <c:valAx>
        <c:axId val="162542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254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'QB-010 - Com Usinagem'!$G$3:$G$11</c:f>
              <c:numCache>
                <c:formatCode>General</c:formatCode>
                <c:ptCount val="9"/>
                <c:pt idx="0">
                  <c:v>5.5</c:v>
                </c:pt>
                <c:pt idx="1">
                  <c:v>110</c:v>
                </c:pt>
                <c:pt idx="2">
                  <c:v>5.5</c:v>
                </c:pt>
                <c:pt idx="3">
                  <c:v>-5.5</c:v>
                </c:pt>
                <c:pt idx="4">
                  <c:v>-110</c:v>
                </c:pt>
                <c:pt idx="5">
                  <c:v>-5.5</c:v>
                </c:pt>
                <c:pt idx="6">
                  <c:v>5.5</c:v>
                </c:pt>
                <c:pt idx="7">
                  <c:v>110</c:v>
                </c:pt>
                <c:pt idx="8">
                  <c:v>5.5</c:v>
                </c:pt>
              </c:numCache>
            </c:numRef>
          </c:xVal>
          <c:yVal>
            <c:numRef>
              <c:f>'QB-010 - Com Usinagem'!$L$3:$L$11</c:f>
              <c:numCache>
                <c:formatCode>0.00</c:formatCode>
                <c:ptCount val="9"/>
                <c:pt idx="0">
                  <c:v>-36.643537836830319</c:v>
                </c:pt>
                <c:pt idx="1">
                  <c:v>-20.763864901143684</c:v>
                </c:pt>
                <c:pt idx="2">
                  <c:v>-35.099791458640468</c:v>
                </c:pt>
                <c:pt idx="3">
                  <c:v>-10.757664422949771</c:v>
                </c:pt>
                <c:pt idx="4">
                  <c:v>-20.47013814536345</c:v>
                </c:pt>
                <c:pt idx="5">
                  <c:v>-16.86597370525535</c:v>
                </c:pt>
                <c:pt idx="6">
                  <c:v>-34.86303044877193</c:v>
                </c:pt>
                <c:pt idx="7">
                  <c:v>-20.875459941652309</c:v>
                </c:pt>
                <c:pt idx="8">
                  <c:v>-33.971357797894392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44384"/>
        <c:axId val="162544960"/>
      </c:scatterChart>
      <c:valAx>
        <c:axId val="16254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544960"/>
        <c:crosses val="autoZero"/>
        <c:crossBetween val="midCat"/>
      </c:valAx>
      <c:valAx>
        <c:axId val="1625449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2544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Corrente</c:v>
          </c:tx>
          <c:yVal>
            <c:numRef>
              <c:f>'QB-009 - Sem Usinagem'!$G$3:$G$11</c:f>
              <c:numCache>
                <c:formatCode>General</c:formatCode>
                <c:ptCount val="9"/>
                <c:pt idx="0">
                  <c:v>5.5</c:v>
                </c:pt>
                <c:pt idx="1">
                  <c:v>110</c:v>
                </c:pt>
                <c:pt idx="2">
                  <c:v>5.5</c:v>
                </c:pt>
                <c:pt idx="3">
                  <c:v>-5.5</c:v>
                </c:pt>
                <c:pt idx="4">
                  <c:v>-110</c:v>
                </c:pt>
                <c:pt idx="5">
                  <c:v>-5.5</c:v>
                </c:pt>
                <c:pt idx="6">
                  <c:v>5.5</c:v>
                </c:pt>
                <c:pt idx="7">
                  <c:v>110</c:v>
                </c:pt>
                <c:pt idx="8">
                  <c:v>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73216"/>
        <c:axId val="150873792"/>
      </c:scatterChart>
      <c:scatterChart>
        <c:scatterStyle val="lineMarker"/>
        <c:varyColors val="0"/>
        <c:ser>
          <c:idx val="1"/>
          <c:order val="1"/>
          <c:tx>
            <c:v>Deslocamento</c:v>
          </c:tx>
          <c:yVal>
            <c:numRef>
              <c:f>'QB-009 - Sem Usinagem'!$K$3:$K$11</c:f>
              <c:numCache>
                <c:formatCode>0.00</c:formatCode>
                <c:ptCount val="9"/>
                <c:pt idx="0">
                  <c:v>88.258235278444801</c:v>
                </c:pt>
                <c:pt idx="1">
                  <c:v>-11.571991818923939</c:v>
                </c:pt>
                <c:pt idx="2">
                  <c:v>86.083129478159293</c:v>
                </c:pt>
                <c:pt idx="3">
                  <c:v>-132.26486657087074</c:v>
                </c:pt>
                <c:pt idx="4">
                  <c:v>-22.999391532848978</c:v>
                </c:pt>
                <c:pt idx="5">
                  <c:v>-117.3192409332096</c:v>
                </c:pt>
                <c:pt idx="6">
                  <c:v>91.573540089389752</c:v>
                </c:pt>
                <c:pt idx="7">
                  <c:v>-11.653077327004112</c:v>
                </c:pt>
                <c:pt idx="8">
                  <c:v>85.299469623186198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74944"/>
        <c:axId val="150874368"/>
      </c:scatterChart>
      <c:valAx>
        <c:axId val="15087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873792"/>
        <c:crosses val="autoZero"/>
        <c:crossBetween val="midCat"/>
      </c:valAx>
      <c:valAx>
        <c:axId val="1508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73216"/>
        <c:crosses val="autoZero"/>
        <c:crossBetween val="midCat"/>
      </c:valAx>
      <c:valAx>
        <c:axId val="1508743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50874944"/>
        <c:crosses val="max"/>
        <c:crossBetween val="midCat"/>
      </c:valAx>
      <c:valAx>
        <c:axId val="150874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508743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Corrente</c:v>
          </c:tx>
          <c:yVal>
            <c:numRef>
              <c:f>'QB-009 - Sem Usinagem'!$G$3:$G$11</c:f>
              <c:numCache>
                <c:formatCode>General</c:formatCode>
                <c:ptCount val="9"/>
                <c:pt idx="0">
                  <c:v>5.5</c:v>
                </c:pt>
                <c:pt idx="1">
                  <c:v>110</c:v>
                </c:pt>
                <c:pt idx="2">
                  <c:v>5.5</c:v>
                </c:pt>
                <c:pt idx="3">
                  <c:v>-5.5</c:v>
                </c:pt>
                <c:pt idx="4">
                  <c:v>-110</c:v>
                </c:pt>
                <c:pt idx="5">
                  <c:v>-5.5</c:v>
                </c:pt>
                <c:pt idx="6">
                  <c:v>5.5</c:v>
                </c:pt>
                <c:pt idx="7">
                  <c:v>110</c:v>
                </c:pt>
                <c:pt idx="8">
                  <c:v>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76672"/>
        <c:axId val="150877248"/>
      </c:scatterChart>
      <c:scatterChart>
        <c:scatterStyle val="lineMarker"/>
        <c:varyColors val="0"/>
        <c:ser>
          <c:idx val="1"/>
          <c:order val="1"/>
          <c:tx>
            <c:v>Deslocamento</c:v>
          </c:tx>
          <c:yVal>
            <c:numRef>
              <c:f>'QB-009 - Sem Usinagem'!$L$3:$L$11</c:f>
              <c:numCache>
                <c:formatCode>0.00</c:formatCode>
                <c:ptCount val="9"/>
                <c:pt idx="0">
                  <c:v>-14.888881688326121</c:v>
                </c:pt>
                <c:pt idx="1">
                  <c:v>-13.341038075131355</c:v>
                </c:pt>
                <c:pt idx="2">
                  <c:v>-17</c:v>
                </c:pt>
                <c:pt idx="3">
                  <c:v>-17.679064317914936</c:v>
                </c:pt>
                <c:pt idx="4">
                  <c:v>-14.499143719775962</c:v>
                </c:pt>
                <c:pt idx="5">
                  <c:v>-17.513414047891775</c:v>
                </c:pt>
                <c:pt idx="6">
                  <c:v>-16.875543560773213</c:v>
                </c:pt>
                <c:pt idx="7">
                  <c:v>-13.219151254908276</c:v>
                </c:pt>
                <c:pt idx="8">
                  <c:v>-13.979080559348372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78400"/>
        <c:axId val="150877824"/>
      </c:scatterChart>
      <c:valAx>
        <c:axId val="15087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877248"/>
        <c:crosses val="autoZero"/>
        <c:crossBetween val="midCat"/>
      </c:valAx>
      <c:valAx>
        <c:axId val="15087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76672"/>
        <c:crosses val="autoZero"/>
        <c:crossBetween val="midCat"/>
      </c:valAx>
      <c:valAx>
        <c:axId val="1508778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50878400"/>
        <c:crosses val="max"/>
        <c:crossBetween val="midCat"/>
      </c:valAx>
      <c:valAx>
        <c:axId val="150878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508778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'QB-009 - Sem Usinagem'!$G$3:$G$11</c:f>
              <c:numCache>
                <c:formatCode>General</c:formatCode>
                <c:ptCount val="9"/>
                <c:pt idx="0">
                  <c:v>5.5</c:v>
                </c:pt>
                <c:pt idx="1">
                  <c:v>110</c:v>
                </c:pt>
                <c:pt idx="2">
                  <c:v>5.5</c:v>
                </c:pt>
                <c:pt idx="3">
                  <c:v>-5.5</c:v>
                </c:pt>
                <c:pt idx="4">
                  <c:v>-110</c:v>
                </c:pt>
                <c:pt idx="5">
                  <c:v>-5.5</c:v>
                </c:pt>
                <c:pt idx="6">
                  <c:v>5.5</c:v>
                </c:pt>
                <c:pt idx="7">
                  <c:v>110</c:v>
                </c:pt>
                <c:pt idx="8">
                  <c:v>5.5</c:v>
                </c:pt>
              </c:numCache>
            </c:numRef>
          </c:xVal>
          <c:yVal>
            <c:numRef>
              <c:f>'QB-009 - Sem Usinagem'!$K$3:$K$11</c:f>
              <c:numCache>
                <c:formatCode>0.00</c:formatCode>
                <c:ptCount val="9"/>
                <c:pt idx="0">
                  <c:v>88.258235278444801</c:v>
                </c:pt>
                <c:pt idx="1">
                  <c:v>-11.571991818923939</c:v>
                </c:pt>
                <c:pt idx="2">
                  <c:v>86.083129478159293</c:v>
                </c:pt>
                <c:pt idx="3">
                  <c:v>-132.26486657087074</c:v>
                </c:pt>
                <c:pt idx="4">
                  <c:v>-22.999391532848978</c:v>
                </c:pt>
                <c:pt idx="5">
                  <c:v>-117.3192409332096</c:v>
                </c:pt>
                <c:pt idx="6">
                  <c:v>91.573540089389752</c:v>
                </c:pt>
                <c:pt idx="7">
                  <c:v>-11.653077327004112</c:v>
                </c:pt>
                <c:pt idx="8">
                  <c:v>85.299469623186198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7264"/>
        <c:axId val="150667840"/>
      </c:scatterChart>
      <c:valAx>
        <c:axId val="15066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667840"/>
        <c:crosses val="autoZero"/>
        <c:crossBetween val="midCat"/>
      </c:valAx>
      <c:valAx>
        <c:axId val="150667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066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'QB-009 - Sem Usinagem'!$G$3:$G$11</c:f>
              <c:numCache>
                <c:formatCode>General</c:formatCode>
                <c:ptCount val="9"/>
                <c:pt idx="0">
                  <c:v>5.5</c:v>
                </c:pt>
                <c:pt idx="1">
                  <c:v>110</c:v>
                </c:pt>
                <c:pt idx="2">
                  <c:v>5.5</c:v>
                </c:pt>
                <c:pt idx="3">
                  <c:v>-5.5</c:v>
                </c:pt>
                <c:pt idx="4">
                  <c:v>-110</c:v>
                </c:pt>
                <c:pt idx="5">
                  <c:v>-5.5</c:v>
                </c:pt>
                <c:pt idx="6">
                  <c:v>5.5</c:v>
                </c:pt>
                <c:pt idx="7">
                  <c:v>110</c:v>
                </c:pt>
                <c:pt idx="8">
                  <c:v>5.5</c:v>
                </c:pt>
              </c:numCache>
            </c:numRef>
          </c:xVal>
          <c:yVal>
            <c:numRef>
              <c:f>'QB-009 - Sem Usinagem'!$L$3:$L$11</c:f>
              <c:numCache>
                <c:formatCode>0.00</c:formatCode>
                <c:ptCount val="9"/>
                <c:pt idx="0">
                  <c:v>-14.888881688326121</c:v>
                </c:pt>
                <c:pt idx="1">
                  <c:v>-13.341038075131355</c:v>
                </c:pt>
                <c:pt idx="2">
                  <c:v>-17</c:v>
                </c:pt>
                <c:pt idx="3">
                  <c:v>-17.679064317914936</c:v>
                </c:pt>
                <c:pt idx="4">
                  <c:v>-14.499143719775962</c:v>
                </c:pt>
                <c:pt idx="5">
                  <c:v>-17.513414047891775</c:v>
                </c:pt>
                <c:pt idx="6">
                  <c:v>-16.875543560773213</c:v>
                </c:pt>
                <c:pt idx="7">
                  <c:v>-13.219151254908276</c:v>
                </c:pt>
                <c:pt idx="8">
                  <c:v>-13.979080559348372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9568"/>
        <c:axId val="150670144"/>
      </c:scatterChart>
      <c:valAx>
        <c:axId val="15066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670144"/>
        <c:crosses val="autoZero"/>
        <c:crossBetween val="midCat"/>
      </c:valAx>
      <c:valAx>
        <c:axId val="150670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0669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Sensibilidade de Medição do Centro Magnético com</a:t>
            </a:r>
            <a:r>
              <a:rPr lang="pt-BR" baseline="0"/>
              <a:t> Bobina Girante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9248126203976486E-2"/>
          <c:y val="8.0503789601661768E-2"/>
          <c:w val="0.89119439645859233"/>
          <c:h val="0.81753847413092362"/>
        </c:manualLayout>
      </c:layout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8.5640572974206963E-2"/>
                  <c:y val="-0.67240067330768893"/>
                </c:manualLayout>
              </c:layout>
              <c:numFmt formatCode="General" sourceLinked="0"/>
            </c:trendlineLbl>
          </c:trendline>
          <c:xVal>
            <c:numRef>
              <c:f>Deslocamento_Bob!$F$3:$F$17</c:f>
              <c:numCache>
                <c:formatCode>0.0</c:formatCode>
                <c:ptCount val="15"/>
                <c:pt idx="0">
                  <c:v>-15</c:v>
                </c:pt>
                <c:pt idx="1">
                  <c:v>-12</c:v>
                </c:pt>
                <c:pt idx="2">
                  <c:v>-9</c:v>
                </c:pt>
                <c:pt idx="3">
                  <c:v>-6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</c:numCache>
            </c:numRef>
          </c:xVal>
          <c:yVal>
            <c:numRef>
              <c:f>Deslocamento_Bob!$G$3:$G$17</c:f>
              <c:numCache>
                <c:formatCode>0.00</c:formatCode>
                <c:ptCount val="15"/>
                <c:pt idx="0">
                  <c:v>10.34578674299793</c:v>
                </c:pt>
                <c:pt idx="1">
                  <c:v>7.4521172133627047</c:v>
                </c:pt>
                <c:pt idx="2">
                  <c:v>4.3678066360489813</c:v>
                </c:pt>
                <c:pt idx="3">
                  <c:v>0.98199235455548606</c:v>
                </c:pt>
                <c:pt idx="4">
                  <c:v>-1.8052366670306015</c:v>
                </c:pt>
                <c:pt idx="5">
                  <c:v>-2.7508613732542853</c:v>
                </c:pt>
                <c:pt idx="6">
                  <c:v>-4.0068355984390607</c:v>
                </c:pt>
                <c:pt idx="7">
                  <c:v>-4.7127551453169936</c:v>
                </c:pt>
                <c:pt idx="8">
                  <c:v>-5.9537891230178834</c:v>
                </c:pt>
                <c:pt idx="9">
                  <c:v>-6.9498158455637586</c:v>
                </c:pt>
                <c:pt idx="10">
                  <c:v>-8.0745510307088111</c:v>
                </c:pt>
                <c:pt idx="11">
                  <c:v>-11.071782526650356</c:v>
                </c:pt>
                <c:pt idx="12">
                  <c:v>-14.017181698882526</c:v>
                </c:pt>
                <c:pt idx="13">
                  <c:v>-17.260678812220405</c:v>
                </c:pt>
                <c:pt idx="14">
                  <c:v>-20.517140504473154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71872"/>
        <c:axId val="150672448"/>
      </c:scatterChart>
      <c:valAx>
        <c:axId val="15067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Deslocamento Mesas</a:t>
                </a:r>
                <a:r>
                  <a:rPr lang="pt-BR" baseline="0"/>
                  <a:t> </a:t>
                </a:r>
                <a:r>
                  <a:rPr lang="pt-BR"/>
                  <a:t>Bobina Girante [</a:t>
                </a:r>
                <a:r>
                  <a:rPr lang="pt-BR">
                    <a:latin typeface="Calibri"/>
                  </a:rPr>
                  <a:t>µm]</a:t>
                </a:r>
                <a:endParaRPr lang="pt-BR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50672448"/>
        <c:crossesAt val="-100000000"/>
        <c:crossBetween val="midCat"/>
      </c:valAx>
      <c:valAx>
        <c:axId val="150672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Medida</a:t>
                </a:r>
                <a:r>
                  <a:rPr lang="pt-BR" baseline="0"/>
                  <a:t> de Centro Magnético Bobina Girante [</a:t>
                </a:r>
                <a:r>
                  <a:rPr lang="pt-BR" baseline="0">
                    <a:latin typeface="Calibri"/>
                  </a:rPr>
                  <a:t>µm]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0671872"/>
        <c:crossesAt val="-100000000"/>
        <c:crossBetween val="midCat"/>
      </c:valAx>
    </c:plotArea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22542548848060659"/>
                  <c:y val="-0.6443558964351358"/>
                </c:manualLayout>
              </c:layout>
              <c:numFmt formatCode="General" sourceLinked="0"/>
            </c:trendlineLbl>
          </c:trendline>
          <c:xVal>
            <c:numRef>
              <c:f>Deslocamento_Bob!$F$3:$F$17</c:f>
              <c:numCache>
                <c:formatCode>0.0</c:formatCode>
                <c:ptCount val="15"/>
                <c:pt idx="0">
                  <c:v>-15</c:v>
                </c:pt>
                <c:pt idx="1">
                  <c:v>-12</c:v>
                </c:pt>
                <c:pt idx="2">
                  <c:v>-9</c:v>
                </c:pt>
                <c:pt idx="3">
                  <c:v>-6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</c:numCache>
            </c:numRef>
          </c:xVal>
          <c:yVal>
            <c:numRef>
              <c:f>Deslocamento_Bob!$G$3:$G$17</c:f>
              <c:numCache>
                <c:formatCode>0.00</c:formatCode>
                <c:ptCount val="15"/>
                <c:pt idx="0">
                  <c:v>10.34578674299793</c:v>
                </c:pt>
                <c:pt idx="1">
                  <c:v>7.4521172133627047</c:v>
                </c:pt>
                <c:pt idx="2">
                  <c:v>4.3678066360489813</c:v>
                </c:pt>
                <c:pt idx="3">
                  <c:v>0.98199235455548606</c:v>
                </c:pt>
                <c:pt idx="4">
                  <c:v>-1.8052366670306015</c:v>
                </c:pt>
                <c:pt idx="5">
                  <c:v>-2.7508613732542853</c:v>
                </c:pt>
                <c:pt idx="6">
                  <c:v>-4.0068355984390607</c:v>
                </c:pt>
                <c:pt idx="7">
                  <c:v>-4.7127551453169936</c:v>
                </c:pt>
                <c:pt idx="8">
                  <c:v>-5.9537891230178834</c:v>
                </c:pt>
                <c:pt idx="9">
                  <c:v>-6.9498158455637586</c:v>
                </c:pt>
                <c:pt idx="10">
                  <c:v>-8.0745510307088111</c:v>
                </c:pt>
                <c:pt idx="11">
                  <c:v>-11.071782526650356</c:v>
                </c:pt>
                <c:pt idx="12">
                  <c:v>-14.017181698882526</c:v>
                </c:pt>
                <c:pt idx="13">
                  <c:v>-17.260678812220405</c:v>
                </c:pt>
                <c:pt idx="14">
                  <c:v>-20.517140504473154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74176"/>
        <c:axId val="150674752"/>
      </c:scatterChart>
      <c:valAx>
        <c:axId val="15067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Deslocamento Bobina [</a:t>
                </a:r>
                <a:r>
                  <a:rPr lang="pt-BR">
                    <a:latin typeface="Calibri"/>
                  </a:rPr>
                  <a:t>µm]</a:t>
                </a:r>
                <a:endParaRPr lang="pt-BR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50674752"/>
        <c:crossesAt val="-100000000"/>
        <c:crossBetween val="midCat"/>
      </c:valAx>
      <c:valAx>
        <c:axId val="150674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Medida</a:t>
                </a:r>
                <a:r>
                  <a:rPr lang="pt-BR" baseline="0"/>
                  <a:t> de Centro Magnético Bobina Girante [</a:t>
                </a:r>
                <a:r>
                  <a:rPr lang="pt-BR" baseline="0">
                    <a:latin typeface="Calibri"/>
                  </a:rPr>
                  <a:t>µm]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0674176"/>
        <c:crossesAt val="-1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9288232720909885"/>
                  <c:y val="9.525123792515626E-3"/>
                </c:manualLayout>
              </c:layout>
              <c:numFmt formatCode="General" sourceLinked="0"/>
            </c:trendlineLbl>
          </c:trendline>
          <c:xVal>
            <c:numRef>
              <c:f>'Tendencia (9)-03-11-2015'!$F$5:$F$11</c:f>
              <c:numCache>
                <c:formatCode>General</c:formatCode>
                <c:ptCount val="7"/>
                <c:pt idx="0">
                  <c:v>-60</c:v>
                </c:pt>
                <c:pt idx="1">
                  <c:v>-40</c:v>
                </c:pt>
                <c:pt idx="2" formatCode="0.0">
                  <c:v>-20</c:v>
                </c:pt>
                <c:pt idx="3" formatCode="0.0">
                  <c:v>0</c:v>
                </c:pt>
                <c:pt idx="4" formatCode="0.0">
                  <c:v>20</c:v>
                </c:pt>
                <c:pt idx="5" formatCode="0.0">
                  <c:v>40</c:v>
                </c:pt>
                <c:pt idx="6" formatCode="0.0">
                  <c:v>60</c:v>
                </c:pt>
              </c:numCache>
            </c:numRef>
          </c:xVal>
          <c:yVal>
            <c:numRef>
              <c:f>'Tendencia (9)-03-11-2015'!$G$5:$G$11</c:f>
              <c:numCache>
                <c:formatCode>0.00</c:formatCode>
                <c:ptCount val="7"/>
                <c:pt idx="0">
                  <c:v>0.12487189155447202</c:v>
                </c:pt>
                <c:pt idx="1">
                  <c:v>-3.0168000404825825</c:v>
                </c:pt>
                <c:pt idx="2">
                  <c:v>-3.9902793048602292</c:v>
                </c:pt>
                <c:pt idx="3">
                  <c:v>-4.6890412565610919</c:v>
                </c:pt>
                <c:pt idx="4">
                  <c:v>-2.2414362783809647</c:v>
                </c:pt>
                <c:pt idx="5">
                  <c:v>-0.30802455619692037</c:v>
                </c:pt>
                <c:pt idx="6">
                  <c:v>-3.213001608953467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98656"/>
        <c:axId val="151399232"/>
      </c:scatterChart>
      <c:valAx>
        <c:axId val="15139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399232"/>
        <c:crossesAt val="-100000000"/>
        <c:crossBetween val="midCat"/>
      </c:valAx>
      <c:valAx>
        <c:axId val="151399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1398656"/>
        <c:crossesAt val="-1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'Residuais BQF-010 - I=5.5A'!$B$22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'Residuais BQF-010 - I=5.5A'!$A$23:$A$58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'Residuais BQF-010 - I=5.5A'!$C$23:$C$58</c:f>
              <c:numCache>
                <c:formatCode>0.0000000000E+00</c:formatCode>
                <c:ptCount val="36"/>
                <c:pt idx="0">
                  <c:v>1.10077070870255E-3</c:v>
                </c:pt>
                <c:pt idx="1">
                  <c:v>9.5677776171200664E-4</c:v>
                </c:pt>
                <c:pt idx="2">
                  <c:v>8.6101449203279646E-4</c:v>
                </c:pt>
                <c:pt idx="3">
                  <c:v>7.894783433282953E-4</c:v>
                </c:pt>
                <c:pt idx="4">
                  <c:v>7.2899995677582201E-4</c:v>
                </c:pt>
                <c:pt idx="5">
                  <c:v>6.7277714702541035E-4</c:v>
                </c:pt>
                <c:pt idx="6">
                  <c:v>6.1761136919969762E-4</c:v>
                </c:pt>
                <c:pt idx="7">
                  <c:v>5.6224795688681077E-4</c:v>
                </c:pt>
                <c:pt idx="8">
                  <c:v>5.0641295456762604E-4</c:v>
                </c:pt>
                <c:pt idx="9">
                  <c:v>4.5027642650843366E-4</c:v>
                </c:pt>
                <c:pt idx="10">
                  <c:v>3.941680184948507E-4</c:v>
                </c:pt>
                <c:pt idx="11">
                  <c:v>3.3843595265908849E-4</c:v>
                </c:pt>
                <c:pt idx="12">
                  <c:v>2.8338395933799024E-4</c:v>
                </c:pt>
                <c:pt idx="13">
                  <c:v>2.2924839313539564E-4</c:v>
                </c:pt>
                <c:pt idx="14">
                  <c:v>1.7619485490049481E-4</c:v>
                </c:pt>
                <c:pt idx="15">
                  <c:v>1.2432366306242395E-4</c:v>
                </c:pt>
                <c:pt idx="16">
                  <c:v>7.3679068416749625E-5</c:v>
                </c:pt>
                <c:pt idx="17">
                  <c:v>2.4259964918928084E-5</c:v>
                </c:pt>
                <c:pt idx="18">
                  <c:v>-2.3968807802867422E-5</c:v>
                </c:pt>
                <c:pt idx="19">
                  <c:v>-7.1064901279306472E-5</c:v>
                </c:pt>
                <c:pt idx="20">
                  <c:v>-1.1709670826484953E-4</c:v>
                </c:pt>
                <c:pt idx="21">
                  <c:v>-1.6213128677591468E-4</c:v>
                </c:pt>
                <c:pt idx="22">
                  <c:v>-2.0622148034984744E-4</c:v>
                </c:pt>
                <c:pt idx="23">
                  <c:v>-2.4939117743450682E-4</c:v>
                </c:pt>
                <c:pt idx="24">
                  <c:v>-2.91616752627556E-4</c:v>
                </c:pt>
                <c:pt idx="25">
                  <c:v>-3.3280147897466101E-4</c:v>
                </c:pt>
                <c:pt idx="26">
                  <c:v>-3.7273815124539295E-4</c:v>
                </c:pt>
                <c:pt idx="27">
                  <c:v>-4.1105353545919563E-4</c:v>
                </c:pt>
                <c:pt idx="28">
                  <c:v>-4.4712704654015077E-4</c:v>
                </c:pt>
                <c:pt idx="29">
                  <c:v>-4.7997614034740992E-4</c:v>
                </c:pt>
                <c:pt idx="30">
                  <c:v>-5.0810373900049847E-4</c:v>
                </c:pt>
                <c:pt idx="31">
                  <c:v>-5.2931079852170748E-4</c:v>
                </c:pt>
                <c:pt idx="32">
                  <c:v>-5.4049306803021988E-4</c:v>
                </c:pt>
                <c:pt idx="33">
                  <c:v>-5.3746961166079618E-4</c:v>
                </c:pt>
                <c:pt idx="34">
                  <c:v>-5.1493772440082072E-4</c:v>
                </c:pt>
                <c:pt idx="35">
                  <c:v>-4.6672226846110993E-4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93536"/>
        <c:axId val="159594112"/>
      </c:scatterChart>
      <c:valAx>
        <c:axId val="15959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594112"/>
        <c:crossesAt val="-10000000000"/>
        <c:crossBetween val="midCat"/>
      </c:valAx>
      <c:valAx>
        <c:axId val="15959411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59593536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9288232720909885"/>
                  <c:y val="9.525123792515626E-3"/>
                </c:manualLayout>
              </c:layout>
              <c:numFmt formatCode="General" sourceLinked="0"/>
            </c:trendlineLbl>
          </c:trendline>
          <c:xVal>
            <c:numRef>
              <c:f>'Tendencia (8)'!$F$5:$F$11</c:f>
              <c:numCache>
                <c:formatCode>General</c:formatCode>
                <c:ptCount val="7"/>
                <c:pt idx="0">
                  <c:v>-60</c:v>
                </c:pt>
                <c:pt idx="1">
                  <c:v>-40</c:v>
                </c:pt>
                <c:pt idx="2" formatCode="0.0">
                  <c:v>-20</c:v>
                </c:pt>
                <c:pt idx="3" formatCode="0.0">
                  <c:v>0</c:v>
                </c:pt>
                <c:pt idx="4" formatCode="0.0">
                  <c:v>20</c:v>
                </c:pt>
                <c:pt idx="5" formatCode="0.0">
                  <c:v>40</c:v>
                </c:pt>
                <c:pt idx="6" formatCode="0.0">
                  <c:v>60</c:v>
                </c:pt>
              </c:numCache>
            </c:numRef>
          </c:xVal>
          <c:yVal>
            <c:numRef>
              <c:f>'Tendencia (8)'!$G$5:$G$11</c:f>
              <c:numCache>
                <c:formatCode>0.00</c:formatCode>
                <c:ptCount val="7"/>
                <c:pt idx="0">
                  <c:v>6.0760873431409008</c:v>
                </c:pt>
                <c:pt idx="1">
                  <c:v>6.4247408078878827</c:v>
                </c:pt>
                <c:pt idx="2">
                  <c:v>-3.1313444483072574</c:v>
                </c:pt>
                <c:pt idx="3">
                  <c:v>-3.5709482653061757</c:v>
                </c:pt>
                <c:pt idx="4">
                  <c:v>-2.8689965549415812</c:v>
                </c:pt>
                <c:pt idx="5">
                  <c:v>-1.6530536489019474</c:v>
                </c:pt>
                <c:pt idx="6">
                  <c:v>-0.18492835874065902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02112"/>
        <c:axId val="151402688"/>
      </c:scatterChart>
      <c:valAx>
        <c:axId val="15140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402688"/>
        <c:crossesAt val="-100000000"/>
        <c:crossBetween val="midCat"/>
      </c:valAx>
      <c:valAx>
        <c:axId val="1514026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1402112"/>
        <c:crossesAt val="-1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4413029577799295"/>
                  <c:y val="-2.8890332007468138E-3"/>
                </c:manualLayout>
              </c:layout>
              <c:numFmt formatCode="General" sourceLinked="0"/>
            </c:trendlineLbl>
          </c:trendline>
          <c:xVal>
            <c:numRef>
              <c:f>'Tendencia (7)'!$F$5:$F$11</c:f>
              <c:numCache>
                <c:formatCode>General</c:formatCode>
                <c:ptCount val="7"/>
                <c:pt idx="0">
                  <c:v>-60</c:v>
                </c:pt>
                <c:pt idx="1">
                  <c:v>-40</c:v>
                </c:pt>
                <c:pt idx="2" formatCode="0.0">
                  <c:v>-20</c:v>
                </c:pt>
                <c:pt idx="3" formatCode="0.0">
                  <c:v>0</c:v>
                </c:pt>
                <c:pt idx="4" formatCode="0.0">
                  <c:v>20</c:v>
                </c:pt>
                <c:pt idx="5" formatCode="0.0">
                  <c:v>40</c:v>
                </c:pt>
                <c:pt idx="6" formatCode="0.0">
                  <c:v>60</c:v>
                </c:pt>
              </c:numCache>
            </c:numRef>
          </c:xVal>
          <c:yVal>
            <c:numRef>
              <c:f>'Tendencia (7)'!$G$5:$G$11</c:f>
              <c:numCache>
                <c:formatCode>0.00</c:formatCode>
                <c:ptCount val="7"/>
                <c:pt idx="0">
                  <c:v>3.4637844579709043</c:v>
                </c:pt>
                <c:pt idx="1">
                  <c:v>3.2601977210512381</c:v>
                </c:pt>
                <c:pt idx="2">
                  <c:v>2.8727766282035576</c:v>
                </c:pt>
                <c:pt idx="3">
                  <c:v>2.9846500161082763</c:v>
                </c:pt>
                <c:pt idx="4">
                  <c:v>5.7610009060244787</c:v>
                </c:pt>
                <c:pt idx="5">
                  <c:v>7.8821257677766461</c:v>
                </c:pt>
                <c:pt idx="6">
                  <c:v>8.7247406345304732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37312"/>
        <c:axId val="151437888"/>
      </c:scatterChart>
      <c:valAx>
        <c:axId val="15143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437888"/>
        <c:crossesAt val="-100000000"/>
        <c:crossBetween val="midCat"/>
      </c:valAx>
      <c:valAx>
        <c:axId val="1514378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1437312"/>
        <c:crossesAt val="-1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9288232720909885"/>
                  <c:y val="9.525123792515626E-3"/>
                </c:manualLayout>
              </c:layout>
              <c:numFmt formatCode="General" sourceLinked="0"/>
            </c:trendlineLbl>
          </c:trendline>
          <c:xVal>
            <c:numRef>
              <c:f>'Tendencia (6)'!$F$5:$F$11</c:f>
              <c:numCache>
                <c:formatCode>General</c:formatCode>
                <c:ptCount val="7"/>
                <c:pt idx="0">
                  <c:v>-60</c:v>
                </c:pt>
                <c:pt idx="1">
                  <c:v>-40</c:v>
                </c:pt>
                <c:pt idx="2" formatCode="0.0">
                  <c:v>-20</c:v>
                </c:pt>
                <c:pt idx="3" formatCode="0.0">
                  <c:v>0</c:v>
                </c:pt>
                <c:pt idx="4" formatCode="0.0">
                  <c:v>20</c:v>
                </c:pt>
                <c:pt idx="5" formatCode="0.0">
                  <c:v>40</c:v>
                </c:pt>
                <c:pt idx="6" formatCode="0.0">
                  <c:v>60</c:v>
                </c:pt>
              </c:numCache>
            </c:numRef>
          </c:xVal>
          <c:yVal>
            <c:numRef>
              <c:f>'Tendencia (6)'!$G$5:$G$11</c:f>
              <c:numCache>
                <c:formatCode>0.00</c:formatCode>
                <c:ptCount val="7"/>
                <c:pt idx="0">
                  <c:v>1.7153291340287571</c:v>
                </c:pt>
                <c:pt idx="1">
                  <c:v>0.4529840748553054</c:v>
                </c:pt>
                <c:pt idx="2">
                  <c:v>0.50771658459202895</c:v>
                </c:pt>
                <c:pt idx="3">
                  <c:v>0.99578542446539653</c:v>
                </c:pt>
                <c:pt idx="4">
                  <c:v>3.1291631334389605</c:v>
                </c:pt>
                <c:pt idx="5">
                  <c:v>5.8457772483775523</c:v>
                </c:pt>
                <c:pt idx="6">
                  <c:v>7.0706428851899723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39616"/>
        <c:axId val="151440192"/>
      </c:scatterChart>
      <c:valAx>
        <c:axId val="151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440192"/>
        <c:crossesAt val="-100000000"/>
        <c:crossBetween val="midCat"/>
      </c:valAx>
      <c:valAx>
        <c:axId val="151440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1439616"/>
        <c:crossesAt val="-1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7034426946631673"/>
                  <c:y val="7.2991396908719738E-2"/>
                </c:manualLayout>
              </c:layout>
              <c:numFmt formatCode="General" sourceLinked="0"/>
            </c:trendlineLbl>
          </c:trendline>
          <c:xVal>
            <c:numRef>
              <c:f>'Tendencia (5)'!$F$5:$F$11</c:f>
              <c:numCache>
                <c:formatCode>General</c:formatCode>
                <c:ptCount val="7"/>
                <c:pt idx="0">
                  <c:v>-60</c:v>
                </c:pt>
                <c:pt idx="1">
                  <c:v>-40</c:v>
                </c:pt>
                <c:pt idx="2" formatCode="0.0">
                  <c:v>-20</c:v>
                </c:pt>
                <c:pt idx="3" formatCode="0.0">
                  <c:v>0</c:v>
                </c:pt>
                <c:pt idx="4" formatCode="0.0">
                  <c:v>20</c:v>
                </c:pt>
                <c:pt idx="5" formatCode="0.0">
                  <c:v>40</c:v>
                </c:pt>
                <c:pt idx="6" formatCode="0.0">
                  <c:v>60</c:v>
                </c:pt>
              </c:numCache>
            </c:numRef>
          </c:xVal>
          <c:yVal>
            <c:numRef>
              <c:f>'Tendencia (5)'!$G$5:$G$11</c:f>
              <c:numCache>
                <c:formatCode>0.00</c:formatCode>
                <c:ptCount val="7"/>
                <c:pt idx="0">
                  <c:v>-29.106987481364555</c:v>
                </c:pt>
                <c:pt idx="1">
                  <c:v>-30.251650350757522</c:v>
                </c:pt>
                <c:pt idx="2">
                  <c:v>-29.433055284233241</c:v>
                </c:pt>
                <c:pt idx="3">
                  <c:v>-28.604794080704643</c:v>
                </c:pt>
                <c:pt idx="4">
                  <c:v>-26.569293810628242</c:v>
                </c:pt>
                <c:pt idx="5">
                  <c:v>-24.251745145455381</c:v>
                </c:pt>
                <c:pt idx="6">
                  <c:v>-22.723346411909823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41920"/>
        <c:axId val="151442496"/>
      </c:scatterChart>
      <c:valAx>
        <c:axId val="1514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442496"/>
        <c:crossesAt val="-100000000"/>
        <c:crossBetween val="midCat"/>
      </c:valAx>
      <c:valAx>
        <c:axId val="151442496"/>
        <c:scaling>
          <c:orientation val="minMax"/>
          <c:max val="-22"/>
          <c:min val="-3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1441920"/>
        <c:crossesAt val="-1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7034426946631673"/>
                  <c:y val="7.2991396908719738E-2"/>
                </c:manualLayout>
              </c:layout>
              <c:numFmt formatCode="General" sourceLinked="0"/>
            </c:trendlineLbl>
          </c:trendline>
          <c:xVal>
            <c:numRef>
              <c:f>'Tendencia (4)'!$F$5:$F$11</c:f>
              <c:numCache>
                <c:formatCode>General</c:formatCode>
                <c:ptCount val="7"/>
                <c:pt idx="0">
                  <c:v>-60</c:v>
                </c:pt>
                <c:pt idx="1">
                  <c:v>-40</c:v>
                </c:pt>
                <c:pt idx="2" formatCode="0.0">
                  <c:v>-20</c:v>
                </c:pt>
                <c:pt idx="3" formatCode="0.0">
                  <c:v>0</c:v>
                </c:pt>
                <c:pt idx="4" formatCode="0.0">
                  <c:v>20</c:v>
                </c:pt>
                <c:pt idx="5" formatCode="0.0">
                  <c:v>40</c:v>
                </c:pt>
                <c:pt idx="6" formatCode="0.0">
                  <c:v>60</c:v>
                </c:pt>
              </c:numCache>
            </c:numRef>
          </c:xVal>
          <c:yVal>
            <c:numRef>
              <c:f>'Tendencia (4)'!$G$5:$G$11</c:f>
              <c:numCache>
                <c:formatCode>0.00</c:formatCode>
                <c:ptCount val="7"/>
                <c:pt idx="0">
                  <c:v>-25.439709919456782</c:v>
                </c:pt>
                <c:pt idx="1">
                  <c:v>-24.563999960473666</c:v>
                </c:pt>
                <c:pt idx="2">
                  <c:v>-24.554577095664808</c:v>
                </c:pt>
                <c:pt idx="3">
                  <c:v>-20.654803575975176</c:v>
                </c:pt>
                <c:pt idx="4">
                  <c:v>-21.088525375929862</c:v>
                </c:pt>
                <c:pt idx="5">
                  <c:v>-18.844216312108806</c:v>
                </c:pt>
                <c:pt idx="6">
                  <c:v>-14.691495954338523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44224"/>
        <c:axId val="151444800"/>
      </c:scatterChart>
      <c:valAx>
        <c:axId val="1514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444800"/>
        <c:crossesAt val="-100000000"/>
        <c:crossBetween val="midCat"/>
      </c:valAx>
      <c:valAx>
        <c:axId val="151444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1444224"/>
        <c:crossesAt val="-1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7034426946631673"/>
                  <c:y val="7.2991396908719738E-2"/>
                </c:manualLayout>
              </c:layout>
              <c:numFmt formatCode="General" sourceLinked="0"/>
            </c:trendlineLbl>
          </c:trendline>
          <c:xVal>
            <c:numRef>
              <c:f>'Tendencia (3)'!$F$5:$F$11</c:f>
              <c:numCache>
                <c:formatCode>General</c:formatCode>
                <c:ptCount val="7"/>
                <c:pt idx="0">
                  <c:v>-60</c:v>
                </c:pt>
                <c:pt idx="1">
                  <c:v>-40</c:v>
                </c:pt>
                <c:pt idx="2" formatCode="0.0">
                  <c:v>-20</c:v>
                </c:pt>
                <c:pt idx="3" formatCode="0.0">
                  <c:v>0</c:v>
                </c:pt>
                <c:pt idx="4" formatCode="0.0">
                  <c:v>20</c:v>
                </c:pt>
                <c:pt idx="5" formatCode="0.0">
                  <c:v>40</c:v>
                </c:pt>
                <c:pt idx="6" formatCode="0.0">
                  <c:v>60</c:v>
                </c:pt>
              </c:numCache>
            </c:numRef>
          </c:xVal>
          <c:yVal>
            <c:numRef>
              <c:f>'Tendencia (3)'!$G$5:$G$11</c:f>
              <c:numCache>
                <c:formatCode>0.00</c:formatCode>
                <c:ptCount val="7"/>
                <c:pt idx="0">
                  <c:v>-12.023862724169112</c:v>
                </c:pt>
                <c:pt idx="1">
                  <c:v>-11.67595400077826</c:v>
                </c:pt>
                <c:pt idx="2">
                  <c:v>-10.114180781951326</c:v>
                </c:pt>
                <c:pt idx="3">
                  <c:v>-9.3181082125551988</c:v>
                </c:pt>
                <c:pt idx="4">
                  <c:v>-6.5344685283384516</c:v>
                </c:pt>
                <c:pt idx="5">
                  <c:v>-3.5710169968358265</c:v>
                </c:pt>
                <c:pt idx="6">
                  <c:v>0.64614478508946982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33376"/>
        <c:axId val="151733952"/>
      </c:scatterChart>
      <c:valAx>
        <c:axId val="151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733952"/>
        <c:crossesAt val="-100000000"/>
        <c:crossBetween val="midCat"/>
      </c:valAx>
      <c:valAx>
        <c:axId val="151733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1733376"/>
        <c:crossesAt val="-1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7034426946631673"/>
                  <c:y val="7.2991396908719738E-2"/>
                </c:manualLayout>
              </c:layout>
              <c:numFmt formatCode="General" sourceLinked="0"/>
            </c:trendlineLbl>
          </c:trendline>
          <c:xVal>
            <c:numRef>
              <c:f>'Tendencia (2)'!$H$5:$H$11</c:f>
              <c:numCache>
                <c:formatCode>General</c:formatCode>
                <c:ptCount val="7"/>
                <c:pt idx="0">
                  <c:v>-60</c:v>
                </c:pt>
                <c:pt idx="1">
                  <c:v>-40</c:v>
                </c:pt>
                <c:pt idx="2" formatCode="0.0">
                  <c:v>-20</c:v>
                </c:pt>
                <c:pt idx="3" formatCode="0.0">
                  <c:v>0</c:v>
                </c:pt>
                <c:pt idx="4" formatCode="0.0">
                  <c:v>20</c:v>
                </c:pt>
                <c:pt idx="5" formatCode="0.0">
                  <c:v>40</c:v>
                </c:pt>
                <c:pt idx="6" formatCode="0.0">
                  <c:v>60</c:v>
                </c:pt>
              </c:numCache>
            </c:numRef>
          </c:xVal>
          <c:yVal>
            <c:numRef>
              <c:f>'Tendencia (2)'!$I$5:$I$11</c:f>
              <c:numCache>
                <c:formatCode>0.00</c:formatCode>
                <c:ptCount val="7"/>
                <c:pt idx="0">
                  <c:v>-3.2567509943391473</c:v>
                </c:pt>
                <c:pt idx="1">
                  <c:v>-2.4815197226577843</c:v>
                </c:pt>
                <c:pt idx="2">
                  <c:v>3.1245758645858319</c:v>
                </c:pt>
                <c:pt idx="3">
                  <c:v>2.9468128538250817</c:v>
                </c:pt>
                <c:pt idx="4">
                  <c:v>3.8447087471823336</c:v>
                </c:pt>
                <c:pt idx="5">
                  <c:v>7.9877432583834986</c:v>
                </c:pt>
                <c:pt idx="6">
                  <c:v>12.210135121939162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35680"/>
        <c:axId val="151736256"/>
      </c:scatterChart>
      <c:valAx>
        <c:axId val="15173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736256"/>
        <c:crossesAt val="-100000000"/>
        <c:crossBetween val="midCat"/>
      </c:valAx>
      <c:valAx>
        <c:axId val="151736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1735680"/>
        <c:crossesAt val="-1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0448315835520561"/>
                  <c:y val="4.200641586468358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>
                <c:manualLayout>
                  <c:x val="-0.33249693788276463"/>
                  <c:y val="7.4386847477398654E-2"/>
                </c:manualLayout>
              </c:layout>
              <c:numFmt formatCode="General" sourceLinked="0"/>
            </c:trendlineLbl>
          </c:trendline>
          <c:xVal>
            <c:numRef>
              <c:f>Tendencia!$H$7:$H$11</c:f>
              <c:numCache>
                <c:formatCode>0.0</c:formatCode>
                <c:ptCount val="5"/>
                <c:pt idx="0">
                  <c:v>-20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</c:numCache>
            </c:numRef>
          </c:xVal>
          <c:yVal>
            <c:numRef>
              <c:f>Tendencia!$I$7:$I$11</c:f>
              <c:numCache>
                <c:formatCode>0.00</c:formatCode>
                <c:ptCount val="5"/>
                <c:pt idx="0">
                  <c:v>-15.524372641819809</c:v>
                </c:pt>
                <c:pt idx="1">
                  <c:v>-13.372243803963988</c:v>
                </c:pt>
                <c:pt idx="2">
                  <c:v>-10.19912818959533</c:v>
                </c:pt>
                <c:pt idx="3">
                  <c:v>-5.8454498733955473</c:v>
                </c:pt>
                <c:pt idx="4">
                  <c:v>9.7321022101687477E-5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37984"/>
        <c:axId val="151738560"/>
      </c:scatterChart>
      <c:valAx>
        <c:axId val="15173798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51738560"/>
        <c:crossesAt val="-100000000"/>
        <c:crossBetween val="midCat"/>
      </c:valAx>
      <c:valAx>
        <c:axId val="1517385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1737984"/>
        <c:crossesAt val="-1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Posicao!$G$30:$G$32</c:f>
              <c:numCache>
                <c:formatCode>General</c:formatCode>
                <c:ptCount val="3"/>
                <c:pt idx="0">
                  <c:v>-55</c:v>
                </c:pt>
                <c:pt idx="1">
                  <c:v>0</c:v>
                </c:pt>
                <c:pt idx="2">
                  <c:v>55</c:v>
                </c:pt>
              </c:numCache>
            </c:numRef>
          </c:xVal>
          <c:yVal>
            <c:numRef>
              <c:f>Posicao!$H$30:$H$32</c:f>
              <c:numCache>
                <c:formatCode>0.00</c:formatCode>
                <c:ptCount val="3"/>
                <c:pt idx="0">
                  <c:v>17.348361737673734</c:v>
                </c:pt>
                <c:pt idx="1">
                  <c:v>0</c:v>
                </c:pt>
                <c:pt idx="2">
                  <c:v>-8.5683958024055169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2784"/>
        <c:axId val="152183360"/>
      </c:scatterChart>
      <c:valAx>
        <c:axId val="1521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183360"/>
        <c:crosses val="autoZero"/>
        <c:crossBetween val="midCat"/>
      </c:valAx>
      <c:valAx>
        <c:axId val="1521833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2182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Posicao!$M$30:$M$32</c:f>
              <c:numCache>
                <c:formatCode>General</c:formatCode>
                <c:ptCount val="3"/>
                <c:pt idx="0">
                  <c:v>-55</c:v>
                </c:pt>
                <c:pt idx="1">
                  <c:v>0</c:v>
                </c:pt>
                <c:pt idx="2">
                  <c:v>55</c:v>
                </c:pt>
              </c:numCache>
            </c:numRef>
          </c:xVal>
          <c:yVal>
            <c:numRef>
              <c:f>Posicao!$N$30:$N$32</c:f>
              <c:numCache>
                <c:formatCode>0.00</c:formatCode>
                <c:ptCount val="3"/>
                <c:pt idx="0">
                  <c:v>14.794072281181592</c:v>
                </c:pt>
                <c:pt idx="1">
                  <c:v>0</c:v>
                </c:pt>
                <c:pt idx="2">
                  <c:v>-2.0968654729854066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Posicao!$M$30:$M$32</c:f>
              <c:numCache>
                <c:formatCode>General</c:formatCode>
                <c:ptCount val="3"/>
                <c:pt idx="0">
                  <c:v>-55</c:v>
                </c:pt>
                <c:pt idx="1">
                  <c:v>0</c:v>
                </c:pt>
                <c:pt idx="2">
                  <c:v>55</c:v>
                </c:pt>
              </c:numCache>
            </c:numRef>
          </c:xVal>
          <c:yVal>
            <c:numRef>
              <c:f>Posicao!$O$30:$O$32</c:f>
              <c:numCache>
                <c:formatCode>0.00</c:formatCode>
                <c:ptCount val="3"/>
                <c:pt idx="0">
                  <c:v>27.248520261873558</c:v>
                </c:pt>
                <c:pt idx="1">
                  <c:v>29.345385734858965</c:v>
                </c:pt>
                <c:pt idx="2">
                  <c:v>-31.442251207844372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5088"/>
        <c:axId val="152185664"/>
      </c:scatterChart>
      <c:valAx>
        <c:axId val="152185088"/>
        <c:scaling>
          <c:orientation val="minMax"/>
          <c:max val="55"/>
          <c:min val="-55"/>
        </c:scaling>
        <c:delete val="0"/>
        <c:axPos val="b"/>
        <c:numFmt formatCode="General" sourceLinked="1"/>
        <c:majorTickMark val="out"/>
        <c:minorTickMark val="none"/>
        <c:tickLblPos val="nextTo"/>
        <c:crossAx val="152185664"/>
        <c:crossesAt val="-10000000"/>
        <c:crossBetween val="midCat"/>
        <c:majorUnit val="55"/>
      </c:valAx>
      <c:valAx>
        <c:axId val="1521856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2185088"/>
        <c:crossesAt val="-10000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'Residuais BQF-010 - I=110A'!$B$22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'Residuais BQF-010 - I=110A'!$A$23:$A$58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'Residuais BQF-010 - I=110A'!$B$23:$B$58</c:f>
              <c:numCache>
                <c:formatCode>0.0000000000E+00</c:formatCode>
                <c:ptCount val="36"/>
                <c:pt idx="0">
                  <c:v>-7.7321508588434659E-5</c:v>
                </c:pt>
                <c:pt idx="1">
                  <c:v>-2.2090922010287672E-4</c:v>
                </c:pt>
                <c:pt idx="2">
                  <c:v>-2.7418220587799026E-4</c:v>
                </c:pt>
                <c:pt idx="3">
                  <c:v>-2.7146345188610503E-4</c:v>
                </c:pt>
                <c:pt idx="4">
                  <c:v>-2.3760560186705446E-4</c:v>
                </c:pt>
                <c:pt idx="5">
                  <c:v>-1.8979458611486944E-4</c:v>
                </c:pt>
                <c:pt idx="6">
                  <c:v>-1.3923570432503761E-4</c:v>
                </c:pt>
                <c:pt idx="7">
                  <c:v>-9.2645540747584139E-5</c:v>
                </c:pt>
                <c:pt idx="8">
                  <c:v>-5.351402923521269E-5</c:v>
                </c:pt>
                <c:pt idx="9">
                  <c:v>-2.312969092333751E-5</c:v>
                </c:pt>
                <c:pt idx="10">
                  <c:v>-1.3801730963590884E-6</c:v>
                </c:pt>
                <c:pt idx="11">
                  <c:v>1.2648053753482642E-5</c:v>
                </c:pt>
                <c:pt idx="12">
                  <c:v>2.0240788391650123E-5</c:v>
                </c:pt>
                <c:pt idx="13">
                  <c:v>2.2765764729740785E-5</c:v>
                </c:pt>
                <c:pt idx="14">
                  <c:v>2.1489347956302925E-5</c:v>
                </c:pt>
                <c:pt idx="15">
                  <c:v>1.7471304021112927E-5</c:v>
                </c:pt>
                <c:pt idx="16">
                  <c:v>1.1512497404948406E-5</c:v>
                </c:pt>
                <c:pt idx="17">
                  <c:v>4.1349211478327178E-6</c:v>
                </c:pt>
                <c:pt idx="18">
                  <c:v>-4.4215755774426272E-6</c:v>
                </c:pt>
                <c:pt idx="19">
                  <c:v>-1.419632140098493E-5</c:v>
                </c:pt>
                <c:pt idx="20">
                  <c:v>-2.5503794677288688E-5</c:v>
                </c:pt>
                <c:pt idx="21">
                  <c:v>-3.8928373986361787E-5</c:v>
                </c:pt>
                <c:pt idx="22">
                  <c:v>-5.531235528722152E-5</c:v>
                </c:pt>
                <c:pt idx="23">
                  <c:v>-7.5726411394342867E-5</c:v>
                </c:pt>
                <c:pt idx="24">
                  <c:v>-1.0140651122371601E-4</c:v>
                </c:pt>
                <c:pt idx="25">
                  <c:v>-1.3363652095610149E-4</c:v>
                </c:pt>
                <c:pt idx="26">
                  <c:v>-1.7355161788380042E-4</c:v>
                </c:pt>
                <c:pt idx="27">
                  <c:v>-2.2183477121561854E-4</c:v>
                </c:pt>
                <c:pt idx="28">
                  <c:v>-2.782776013697705E-4</c:v>
                </c:pt>
                <c:pt idx="29">
                  <c:v>-3.4117888510848166E-4</c:v>
                </c:pt>
                <c:pt idx="30">
                  <c:v>-4.0656007730210025E-4</c:v>
                </c:pt>
                <c:pt idx="31">
                  <c:v>-4.6718904284188446E-4</c:v>
                </c:pt>
                <c:pt idx="32">
                  <c:v>-5.1142266718373706E-4</c:v>
                </c:pt>
                <c:pt idx="33">
                  <c:v>-5.2190847415628787E-4</c:v>
                </c:pt>
                <c:pt idx="34">
                  <c:v>-4.7422759693245363E-4</c:v>
                </c:pt>
                <c:pt idx="35">
                  <c:v>-3.3561967246266558E-4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11520"/>
        <c:axId val="159594688"/>
      </c:scatterChart>
      <c:valAx>
        <c:axId val="15921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594688"/>
        <c:crossesAt val="-10000000000"/>
        <c:crossBetween val="midCat"/>
      </c:valAx>
      <c:valAx>
        <c:axId val="15959468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59211520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Posicao!$M$30:$M$32</c:f>
              <c:numCache>
                <c:formatCode>General</c:formatCode>
                <c:ptCount val="3"/>
                <c:pt idx="0">
                  <c:v>-55</c:v>
                </c:pt>
                <c:pt idx="1">
                  <c:v>0</c:v>
                </c:pt>
                <c:pt idx="2">
                  <c:v>55</c:v>
                </c:pt>
              </c:numCache>
            </c:numRef>
          </c:xVal>
          <c:yVal>
            <c:numRef>
              <c:f>Posicao!$N$30:$N$32</c:f>
              <c:numCache>
                <c:formatCode>0.00</c:formatCode>
                <c:ptCount val="3"/>
                <c:pt idx="0">
                  <c:v>14.794072281181592</c:v>
                </c:pt>
                <c:pt idx="1">
                  <c:v>0</c:v>
                </c:pt>
                <c:pt idx="2">
                  <c:v>-2.0968654729854066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Posicao!$M$30:$M$32</c:f>
              <c:numCache>
                <c:formatCode>General</c:formatCode>
                <c:ptCount val="3"/>
                <c:pt idx="0">
                  <c:v>-55</c:v>
                </c:pt>
                <c:pt idx="1">
                  <c:v>0</c:v>
                </c:pt>
                <c:pt idx="2">
                  <c:v>55</c:v>
                </c:pt>
              </c:numCache>
            </c:numRef>
          </c:xVal>
          <c:yVal>
            <c:numRef>
              <c:f>Posicao!$O$30:$O$32</c:f>
              <c:numCache>
                <c:formatCode>0.00</c:formatCode>
                <c:ptCount val="3"/>
                <c:pt idx="0">
                  <c:v>27.248520261873558</c:v>
                </c:pt>
                <c:pt idx="1">
                  <c:v>29.345385734858965</c:v>
                </c:pt>
                <c:pt idx="2">
                  <c:v>-31.442251207844372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7392"/>
        <c:axId val="152187968"/>
      </c:scatterChart>
      <c:valAx>
        <c:axId val="152187392"/>
        <c:scaling>
          <c:orientation val="minMax"/>
          <c:max val="55"/>
          <c:min val="-55"/>
        </c:scaling>
        <c:delete val="0"/>
        <c:axPos val="b"/>
        <c:numFmt formatCode="General" sourceLinked="1"/>
        <c:majorTickMark val="out"/>
        <c:minorTickMark val="none"/>
        <c:tickLblPos val="nextTo"/>
        <c:crossAx val="152187968"/>
        <c:crossesAt val="-10000000"/>
        <c:crossBetween val="midCat"/>
        <c:majorUnit val="55"/>
      </c:valAx>
      <c:valAx>
        <c:axId val="1521879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2187392"/>
        <c:crossesAt val="-10000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'Residuais BQF-010 - I=110A'!$B$22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'Residuais BQF-010 - I=110A'!$A$23:$A$58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'Residuais BQF-010 - I=110A'!$C$23:$C$58</c:f>
              <c:numCache>
                <c:formatCode>0.0000000000E+00</c:formatCode>
                <c:ptCount val="36"/>
                <c:pt idx="0">
                  <c:v>8.5771618967039431E-4</c:v>
                </c:pt>
                <c:pt idx="1">
                  <c:v>8.3299732877155017E-4</c:v>
                </c:pt>
                <c:pt idx="2">
                  <c:v>7.9896159648432585E-4</c:v>
                </c:pt>
                <c:pt idx="3">
                  <c:v>7.5831502169326802E-4</c:v>
                </c:pt>
                <c:pt idx="4">
                  <c:v>7.1292492367849446E-4</c:v>
                </c:pt>
                <c:pt idx="5">
                  <c:v>6.6413591794647485E-4</c:v>
                </c:pt>
                <c:pt idx="6">
                  <c:v>6.129523499750105E-4</c:v>
                </c:pt>
                <c:pt idx="7">
                  <c:v>5.6014372489085256E-4</c:v>
                </c:pt>
                <c:pt idx="8">
                  <c:v>5.0630743983808588E-4</c:v>
                </c:pt>
                <c:pt idx="9">
                  <c:v>4.5190857214210577E-4</c:v>
                </c:pt>
                <c:pt idx="10">
                  <c:v>3.9730739765222409E-4</c:v>
                </c:pt>
                <c:pt idx="11">
                  <c:v>3.4277998393143934E-4</c:v>
                </c:pt>
                <c:pt idx="12">
                  <c:v>2.8853432287878308E-4</c:v>
                </c:pt>
                <c:pt idx="13">
                  <c:v>2.347230905747606E-4</c:v>
                </c:pt>
                <c:pt idx="14">
                  <c:v>1.81453588495178E-4</c:v>
                </c:pt>
                <c:pt idx="15">
                  <c:v>1.2879529566856628E-4</c:v>
                </c:pt>
                <c:pt idx="16">
                  <c:v>7.6785484393824725E-5</c:v>
                </c:pt>
                <c:pt idx="17">
                  <c:v>2.5433387169175892E-5</c:v>
                </c:pt>
                <c:pt idx="18">
                  <c:v>-2.5276600340353693E-5</c:v>
                </c:pt>
                <c:pt idx="19">
                  <c:v>-7.5382233626995819E-5</c:v>
                </c:pt>
                <c:pt idx="20">
                  <c:v>-1.2494084957856717E-4</c:v>
                </c:pt>
                <c:pt idx="21">
                  <c:v>-1.7402652982638852E-4</c:v>
                </c:pt>
                <c:pt idx="22">
                  <c:v>-2.2272658006617873E-4</c:v>
                </c:pt>
                <c:pt idx="23">
                  <c:v>-2.7113680910598919E-4</c:v>
                </c:pt>
                <c:pt idx="24">
                  <c:v>-3.193549299007264E-4</c:v>
                </c:pt>
                <c:pt idx="25">
                  <c:v>-3.674711908761046E-4</c:v>
                </c:pt>
                <c:pt idx="26">
                  <c:v>-4.1555508345815555E-4</c:v>
                </c:pt>
                <c:pt idx="27">
                  <c:v>-4.6363663893992226E-4</c:v>
                </c:pt>
                <c:pt idx="28">
                  <c:v>-5.1168034987039018E-4</c:v>
                </c:pt>
                <c:pt idx="29">
                  <c:v>-5.5954896699706347E-4</c:v>
                </c:pt>
                <c:pt idx="30">
                  <c:v>-6.0695304493575913E-4</c:v>
                </c:pt>
                <c:pt idx="31">
                  <c:v>-6.5337967737073648E-4</c:v>
                </c:pt>
                <c:pt idx="32">
                  <c:v>-6.9798968803905801E-4</c:v>
                </c:pt>
                <c:pt idx="33">
                  <c:v>-7.394656522671624E-4</c:v>
                </c:pt>
                <c:pt idx="34">
                  <c:v>-7.7578218663384719E-4</c:v>
                </c:pt>
                <c:pt idx="35">
                  <c:v>-8.0385320503886066E-4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13248"/>
        <c:axId val="159213824"/>
      </c:scatterChart>
      <c:valAx>
        <c:axId val="15921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213824"/>
        <c:crossesAt val="-10000000000"/>
        <c:crossBetween val="midCat"/>
      </c:valAx>
      <c:valAx>
        <c:axId val="159213824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59213248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'Residuais BQF-009 - I=5.5A'!$B$22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'Residuais BQF-009 - I=5.5A'!$A$23:$A$58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'Residuais BQF-009 - I=5.5A'!$B$23:$B$58</c:f>
              <c:numCache>
                <c:formatCode>0.0000000000E+00</c:formatCode>
                <c:ptCount val="36"/>
                <c:pt idx="0">
                  <c:v>1.05606059102361E-3</c:v>
                </c:pt>
                <c:pt idx="1">
                  <c:v>9.2636639848758145E-4</c:v>
                </c:pt>
                <c:pt idx="2">
                  <c:v>8.3493289235056999E-4</c:v>
                </c:pt>
                <c:pt idx="3">
                  <c:v>7.7354318633017049E-4</c:v>
                </c:pt>
                <c:pt idx="4">
                  <c:v>7.3193045706988898E-4</c:v>
                </c:pt>
                <c:pt idx="5">
                  <c:v>7.006341217151667E-4</c:v>
                </c:pt>
                <c:pt idx="6">
                  <c:v>6.7222309100130773E-4</c:v>
                </c:pt>
                <c:pt idx="7">
                  <c:v>6.4157051504161455E-4</c:v>
                </c:pt>
                <c:pt idx="8">
                  <c:v>6.0563134079696414E-4</c:v>
                </c:pt>
                <c:pt idx="9">
                  <c:v>5.6300724140876323E-4</c:v>
                </c:pt>
                <c:pt idx="10">
                  <c:v>5.1346731328834566E-4</c:v>
                </c:pt>
                <c:pt idx="11">
                  <c:v>4.57514619168131E-4</c:v>
                </c:pt>
                <c:pt idx="12">
                  <c:v>3.9603802502913098E-4</c:v>
                </c:pt>
                <c:pt idx="13">
                  <c:v>3.3005788707919366E-4</c:v>
                </c:pt>
                <c:pt idx="14">
                  <c:v>2.6055690486636668E-4</c:v>
                </c:pt>
                <c:pt idx="15">
                  <c:v>1.8837932474121772E-4</c:v>
                </c:pt>
                <c:pt idx="16">
                  <c:v>1.141793657293441E-4</c:v>
                </c:pt>
                <c:pt idx="17">
                  <c:v>3.8400955263068176E-5</c:v>
                </c:pt>
                <c:pt idx="18">
                  <c:v>-3.8725919373579639E-5</c:v>
                </c:pt>
                <c:pt idx="19">
                  <c:v>-1.1718267221255328E-4</c:v>
                </c:pt>
                <c:pt idx="20">
                  <c:v>-1.9715906295368423E-4</c:v>
                </c:pt>
                <c:pt idx="21">
                  <c:v>-2.7905033960435888E-4</c:v>
                </c:pt>
                <c:pt idx="22">
                  <c:v>-3.6345028321800799E-4</c:v>
                </c:pt>
                <c:pt idx="23">
                  <c:v>-4.5113085997376104E-4</c:v>
                </c:pt>
                <c:pt idx="24">
                  <c:v>-5.4299424425901133E-4</c:v>
                </c:pt>
                <c:pt idx="25">
                  <c:v>-6.3997813092454413E-4</c:v>
                </c:pt>
                <c:pt idx="26">
                  <c:v>-7.42890528599995E-4</c:v>
                </c:pt>
                <c:pt idx="27">
                  <c:v>-8.5214558527805173E-4</c:v>
                </c:pt>
                <c:pt idx="28">
                  <c:v>-9.6736728127584269E-4</c:v>
                </c:pt>
                <c:pt idx="29">
                  <c:v>-1.0868226441009823E-3</c:v>
                </c:pt>
                <c:pt idx="30">
                  <c:v>-1.2066397470328616E-3</c:v>
                </c:pt>
                <c:pt idx="31">
                  <c:v>-1.3197568816347999E-3</c:v>
                </c:pt>
                <c:pt idx="32">
                  <c:v>-1.4145359676815007E-3</c:v>
                </c:pt>
                <c:pt idx="33">
                  <c:v>-1.4729525759811766E-3</c:v>
                </c:pt>
                <c:pt idx="34">
                  <c:v>-1.4682428039755697E-3</c:v>
                </c:pt>
                <c:pt idx="35">
                  <c:v>-1.3618381140823581E-3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15552"/>
        <c:axId val="159216128"/>
      </c:scatterChart>
      <c:valAx>
        <c:axId val="15921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216128"/>
        <c:crossesAt val="-10000000000"/>
        <c:crossBetween val="midCat"/>
      </c:valAx>
      <c:valAx>
        <c:axId val="15921612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59215552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'Residuais BQF-009 - I=5.5A'!$B$22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'Residuais BQF-009 - I=5.5A'!$A$23:$A$58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'Residuais BQF-009 - I=5.5A'!$C$23:$C$58</c:f>
              <c:numCache>
                <c:formatCode>0.0000000000E+00</c:formatCode>
                <c:ptCount val="36"/>
                <c:pt idx="0">
                  <c:v>6.3061418277820483E-4</c:v>
                </c:pt>
                <c:pt idx="1">
                  <c:v>5.8673531877603575E-4</c:v>
                </c:pt>
                <c:pt idx="2">
                  <c:v>5.5829084873117141E-4</c:v>
                </c:pt>
                <c:pt idx="3">
                  <c:v>5.3407990699760335E-4</c:v>
                </c:pt>
                <c:pt idx="4">
                  <c:v>5.0884964172811858E-4</c:v>
                </c:pt>
                <c:pt idx="5">
                  <c:v>4.80576553843865E-4</c:v>
                </c:pt>
                <c:pt idx="6">
                  <c:v>4.4888481833945515E-4</c:v>
                </c:pt>
                <c:pt idx="7">
                  <c:v>4.1415643873989608E-4</c:v>
                </c:pt>
                <c:pt idx="8">
                  <c:v>3.7705174373689601E-4</c:v>
                </c:pt>
                <c:pt idx="9">
                  <c:v>3.3826663600962457E-4</c:v>
                </c:pt>
                <c:pt idx="10">
                  <c:v>2.9842214835381687E-4</c:v>
                </c:pt>
                <c:pt idx="11">
                  <c:v>2.5802490430929599E-4</c:v>
                </c:pt>
                <c:pt idx="12">
                  <c:v>2.1746315132484948E-4</c:v>
                </c:pt>
                <c:pt idx="13">
                  <c:v>1.7701848418715099E-4</c:v>
                </c:pt>
                <c:pt idx="14">
                  <c:v>1.368824240292506E-4</c:v>
                </c:pt>
                <c:pt idx="15">
                  <c:v>9.7172314170899823E-5</c:v>
                </c:pt>
                <c:pt idx="16">
                  <c:v>5.7944094131092209E-5</c:v>
                </c:pt>
                <c:pt idx="17">
                  <c:v>1.9201264118385187E-5</c:v>
                </c:pt>
                <c:pt idx="18">
                  <c:v>-1.9099811046233362E-5</c:v>
                </c:pt>
                <c:pt idx="19">
                  <c:v>-5.7047955645324211E-5</c:v>
                </c:pt>
                <c:pt idx="20">
                  <c:v>-9.4778671372348374E-5</c:v>
                </c:pt>
                <c:pt idx="21">
                  <c:v>-1.324799529795671E-4</c:v>
                </c:pt>
                <c:pt idx="22">
                  <c:v>-1.7040458513629096E-4</c:v>
                </c:pt>
                <c:pt idx="23">
                  <c:v>-2.088930424419156E-4</c:v>
                </c:pt>
                <c:pt idx="24">
                  <c:v>-2.4841453669856121E-4</c:v>
                </c:pt>
                <c:pt idx="25">
                  <c:v>-2.8964018611435339E-4</c:v>
                </c:pt>
                <c:pt idx="26">
                  <c:v>-3.3357449168209923E-4</c:v>
                </c:pt>
                <c:pt idx="27">
                  <c:v>-3.8179378394223427E-4</c:v>
                </c:pt>
                <c:pt idx="28">
                  <c:v>-4.368798387638812E-4</c:v>
                </c:pt>
                <c:pt idx="29">
                  <c:v>-5.0320322173437069E-4</c:v>
                </c:pt>
                <c:pt idx="30">
                  <c:v>-5.8831761702589325E-4</c:v>
                </c:pt>
                <c:pt idx="31">
                  <c:v>-7.053915318437614E-4</c:v>
                </c:pt>
                <c:pt idx="32">
                  <c:v>-8.7735097976742154E-4</c:v>
                </c:pt>
                <c:pt idx="33">
                  <c:v>-1.1437662368029146E-3</c:v>
                </c:pt>
                <c:pt idx="34">
                  <c:v>-1.5720254147658633E-3</c:v>
                </c:pt>
                <c:pt idx="35">
                  <c:v>-2.275044176113281E-3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17856"/>
        <c:axId val="159218432"/>
      </c:scatterChart>
      <c:valAx>
        <c:axId val="1592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218432"/>
        <c:crossesAt val="-10000000000"/>
        <c:crossBetween val="midCat"/>
      </c:valAx>
      <c:valAx>
        <c:axId val="15921843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59217856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'Residuais BQF-009 - I=110A'!$B$23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'Residuais BQF-009 - I=110A'!$A$24:$A$59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'Residuais BQF-009 - I=110A'!$B$24:$B$59</c:f>
              <c:numCache>
                <c:formatCode>0.0000000000E+00</c:formatCode>
                <c:ptCount val="36"/>
                <c:pt idx="0">
                  <c:v>-4.6426970109108082E-5</c:v>
                </c:pt>
                <c:pt idx="1">
                  <c:v>-1.9978532052058884E-4</c:v>
                </c:pt>
                <c:pt idx="2">
                  <c:v>-2.5938226982672618E-4</c:v>
                </c:pt>
                <c:pt idx="3">
                  <c:v>-2.6060690705936878E-4</c:v>
                </c:pt>
                <c:pt idx="4">
                  <c:v>-2.2910377397871457E-4</c:v>
                </c:pt>
                <c:pt idx="5">
                  <c:v>-1.8264125861528122E-4</c:v>
                </c:pt>
                <c:pt idx="6">
                  <c:v>-1.3284393800405906E-4</c:v>
                </c:pt>
                <c:pt idx="7">
                  <c:v>-8.67196920737994E-5</c:v>
                </c:pt>
                <c:pt idx="8">
                  <c:v>-4.7950087448177145E-5</c:v>
                </c:pt>
                <c:pt idx="9">
                  <c:v>-1.7939205770669478E-5</c:v>
                </c:pt>
                <c:pt idx="10">
                  <c:v>3.3659689009613179E-6</c:v>
                </c:pt>
                <c:pt idx="11">
                  <c:v>1.6859349562130163E-5</c:v>
                </c:pt>
                <c:pt idx="12">
                  <c:v>2.3833510734240914E-5</c:v>
                </c:pt>
                <c:pt idx="13">
                  <c:v>2.5679054442809326E-5</c:v>
                </c:pt>
                <c:pt idx="14">
                  <c:v>2.3693811385226363E-5</c:v>
                </c:pt>
                <c:pt idx="15">
                  <c:v>1.897259205656525E-5</c:v>
                </c:pt>
                <c:pt idx="16">
                  <c:v>1.2351918092799072E-5</c:v>
                </c:pt>
                <c:pt idx="17">
                  <c:v>4.3886419081500813E-6</c:v>
                </c:pt>
                <c:pt idx="18">
                  <c:v>-4.6437209135777375E-6</c:v>
                </c:pt>
                <c:pt idx="19">
                  <c:v>-1.4751972667567219E-5</c:v>
                </c:pt>
                <c:pt idx="20">
                  <c:v>-2.6219290576988694E-5</c:v>
                </c:pt>
                <c:pt idx="21">
                  <c:v>-3.9600808532815156E-5</c:v>
                </c:pt>
                <c:pt idx="22">
                  <c:v>-5.5713850902750353E-5</c:v>
                </c:pt>
                <c:pt idx="23">
                  <c:v>-7.5612673012759774E-5</c:v>
                </c:pt>
                <c:pt idx="24">
                  <c:v>-1.0053244333997901E-4</c:v>
                </c:pt>
                <c:pt idx="25">
                  <c:v>-1.3178242604630055E-4</c:v>
                </c:pt>
                <c:pt idx="26">
                  <c:v>-1.7056420209338318E-4</c:v>
                </c:pt>
                <c:pt idx="27">
                  <c:v>-2.1768777731605131E-4</c:v>
                </c:pt>
                <c:pt idx="28">
                  <c:v>-2.7315724242123906E-4</c:v>
                </c:pt>
                <c:pt idx="29">
                  <c:v>-3.3559919113490923E-4</c:v>
                </c:pt>
                <c:pt idx="30">
                  <c:v>-4.0151257105882894E-4</c:v>
                </c:pt>
                <c:pt idx="31">
                  <c:v>-4.6432956684539178E-4</c:v>
                </c:pt>
                <c:pt idx="32">
                  <c:v>-5.1329539794301555E-4</c:v>
                </c:pt>
                <c:pt idx="33">
                  <c:v>-5.3220287070127991E-4</c:v>
                </c:pt>
                <c:pt idx="34">
                  <c:v>-4.9805793695507981E-4</c:v>
                </c:pt>
                <c:pt idx="35">
                  <c:v>-3.7980866811233979E-4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xVal>
            <c:numRef>
              <c:f>'Residuais BQF-010 - I=110A'!$A$23:$A$58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'Residuais BQF-010 - I=110A'!$B$23:$B$58</c:f>
              <c:numCache>
                <c:formatCode>0.0000000000E+00</c:formatCode>
                <c:ptCount val="36"/>
                <c:pt idx="0">
                  <c:v>-7.7321508588434659E-5</c:v>
                </c:pt>
                <c:pt idx="1">
                  <c:v>-2.2090922010287672E-4</c:v>
                </c:pt>
                <c:pt idx="2">
                  <c:v>-2.7418220587799026E-4</c:v>
                </c:pt>
                <c:pt idx="3">
                  <c:v>-2.7146345188610503E-4</c:v>
                </c:pt>
                <c:pt idx="4">
                  <c:v>-2.3760560186705446E-4</c:v>
                </c:pt>
                <c:pt idx="5">
                  <c:v>-1.8979458611486944E-4</c:v>
                </c:pt>
                <c:pt idx="6">
                  <c:v>-1.3923570432503761E-4</c:v>
                </c:pt>
                <c:pt idx="7">
                  <c:v>-9.2645540747584139E-5</c:v>
                </c:pt>
                <c:pt idx="8">
                  <c:v>-5.351402923521269E-5</c:v>
                </c:pt>
                <c:pt idx="9">
                  <c:v>-2.312969092333751E-5</c:v>
                </c:pt>
                <c:pt idx="10">
                  <c:v>-1.3801730963590884E-6</c:v>
                </c:pt>
                <c:pt idx="11">
                  <c:v>1.2648053753482642E-5</c:v>
                </c:pt>
                <c:pt idx="12">
                  <c:v>2.0240788391650123E-5</c:v>
                </c:pt>
                <c:pt idx="13">
                  <c:v>2.2765764729740785E-5</c:v>
                </c:pt>
                <c:pt idx="14">
                  <c:v>2.1489347956302925E-5</c:v>
                </c:pt>
                <c:pt idx="15">
                  <c:v>1.7471304021112927E-5</c:v>
                </c:pt>
                <c:pt idx="16">
                  <c:v>1.1512497404948406E-5</c:v>
                </c:pt>
                <c:pt idx="17">
                  <c:v>4.1349211478327178E-6</c:v>
                </c:pt>
                <c:pt idx="18">
                  <c:v>-4.4215755774426272E-6</c:v>
                </c:pt>
                <c:pt idx="19">
                  <c:v>-1.419632140098493E-5</c:v>
                </c:pt>
                <c:pt idx="20">
                  <c:v>-2.5503794677288688E-5</c:v>
                </c:pt>
                <c:pt idx="21">
                  <c:v>-3.8928373986361787E-5</c:v>
                </c:pt>
                <c:pt idx="22">
                  <c:v>-5.531235528722152E-5</c:v>
                </c:pt>
                <c:pt idx="23">
                  <c:v>-7.5726411394342867E-5</c:v>
                </c:pt>
                <c:pt idx="24">
                  <c:v>-1.0140651122371601E-4</c:v>
                </c:pt>
                <c:pt idx="25">
                  <c:v>-1.3363652095610149E-4</c:v>
                </c:pt>
                <c:pt idx="26">
                  <c:v>-1.7355161788380042E-4</c:v>
                </c:pt>
                <c:pt idx="27">
                  <c:v>-2.2183477121561854E-4</c:v>
                </c:pt>
                <c:pt idx="28">
                  <c:v>-2.782776013697705E-4</c:v>
                </c:pt>
                <c:pt idx="29">
                  <c:v>-3.4117888510848166E-4</c:v>
                </c:pt>
                <c:pt idx="30">
                  <c:v>-4.0656007730210025E-4</c:v>
                </c:pt>
                <c:pt idx="31">
                  <c:v>-4.6718904284188446E-4</c:v>
                </c:pt>
                <c:pt idx="32">
                  <c:v>-5.1142266718373706E-4</c:v>
                </c:pt>
                <c:pt idx="33">
                  <c:v>-5.2190847415628787E-4</c:v>
                </c:pt>
                <c:pt idx="34">
                  <c:v>-4.7422759693245363E-4</c:v>
                </c:pt>
                <c:pt idx="35">
                  <c:v>-3.3561967246266558E-4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6720"/>
        <c:axId val="160007296"/>
      </c:scatterChart>
      <c:valAx>
        <c:axId val="16000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007296"/>
        <c:crossesAt val="-10000000000"/>
        <c:crossBetween val="midCat"/>
      </c:valAx>
      <c:valAx>
        <c:axId val="16000729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60006720"/>
        <c:crossesAt val="-1000000000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'Residuais BQF-009 - I=110A'!$B$23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'Residuais BQF-009 - I=110A'!$A$24:$A$59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'Residuais BQF-009 - I=110A'!$C$24:$C$59</c:f>
              <c:numCache>
                <c:formatCode>0.0000000000E+00</c:formatCode>
                <c:ptCount val="36"/>
                <c:pt idx="0">
                  <c:v>6.9171381011133473E-4</c:v>
                </c:pt>
                <c:pt idx="1">
                  <c:v>6.7220365015348131E-4</c:v>
                </c:pt>
                <c:pt idx="2">
                  <c:v>6.433748166688526E-4</c:v>
                </c:pt>
                <c:pt idx="3">
                  <c:v>6.0856238128712773E-4</c:v>
                </c:pt>
                <c:pt idx="4">
                  <c:v>5.6987059079663556E-4</c:v>
                </c:pt>
                <c:pt idx="5">
                  <c:v>5.2867351863961575E-4</c:v>
                </c:pt>
                <c:pt idx="6">
                  <c:v>4.8590777434722382E-4</c:v>
                </c:pt>
                <c:pt idx="7">
                  <c:v>4.4223937370669561E-4</c:v>
                </c:pt>
                <c:pt idx="8">
                  <c:v>3.9815736624365628E-4</c:v>
                </c:pt>
                <c:pt idx="9">
                  <c:v>3.5402662022381243E-4</c:v>
                </c:pt>
                <c:pt idx="10">
                  <c:v>3.101188160736014E-4</c:v>
                </c:pt>
                <c:pt idx="11">
                  <c:v>2.6663224353969394E-4</c:v>
                </c:pt>
                <c:pt idx="12">
                  <c:v>2.2370591921481596E-4</c:v>
                </c:pt>
                <c:pt idx="13">
                  <c:v>1.8143069141644092E-4</c:v>
                </c:pt>
                <c:pt idx="14">
                  <c:v>1.3985853785890084E-4</c:v>
                </c:pt>
                <c:pt idx="15">
                  <c:v>9.9010597294687142E-5</c:v>
                </c:pt>
                <c:pt idx="16">
                  <c:v>5.8884217296803226E-5</c:v>
                </c:pt>
                <c:pt idx="17">
                  <c:v>1.9459207420993878E-5</c:v>
                </c:pt>
                <c:pt idx="18">
                  <c:v>-1.9296566811528204E-5</c:v>
                </c:pt>
                <c:pt idx="19">
                  <c:v>-5.7422178205392453E-5</c:v>
                </c:pt>
                <c:pt idx="20">
                  <c:v>-9.4959227433759688E-5</c:v>
                </c:pt>
                <c:pt idx="21">
                  <c:v>-1.3194810580630662E-4</c:v>
                </c:pt>
                <c:pt idx="22">
                  <c:v>-1.6842504929819827E-4</c:v>
                </c:pt>
                <c:pt idx="23">
                  <c:v>-2.0442009678276385E-4</c:v>
                </c:pt>
                <c:pt idx="24">
                  <c:v>-2.3995601902818145E-4</c:v>
                </c:pt>
                <c:pt idx="25">
                  <c:v>-2.7504822216728198E-4</c:v>
                </c:pt>
                <c:pt idx="26">
                  <c:v>-3.0970559328902995E-4</c:v>
                </c:pt>
                <c:pt idx="27">
                  <c:v>-3.4393230032533245E-4</c:v>
                </c:pt>
                <c:pt idx="28">
                  <c:v>-3.7773073455838277E-4</c:v>
                </c:pt>
                <c:pt idx="29">
                  <c:v>-4.1110612146195958E-4</c:v>
                </c:pt>
                <c:pt idx="30">
                  <c:v>-4.4407380833152841E-4</c:v>
                </c:pt>
                <c:pt idx="31">
                  <c:v>-4.7667077442593777E-4</c:v>
                </c:pt>
                <c:pt idx="32">
                  <c:v>-5.0897330053167032E-4</c:v>
                </c:pt>
                <c:pt idx="33">
                  <c:v>-5.4112262936039431E-4</c:v>
                </c:pt>
                <c:pt idx="34">
                  <c:v>-5.7335929978134868E-4</c:v>
                </c:pt>
                <c:pt idx="35">
                  <c:v>-6.0606385374337461E-4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'Residuais BQF-010 - I=110A'!$A$23:$A$58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'Residuais BQF-010 - I=110A'!$C$23:$C$58</c:f>
              <c:numCache>
                <c:formatCode>0.0000000000E+00</c:formatCode>
                <c:ptCount val="36"/>
                <c:pt idx="0">
                  <c:v>8.5771618967039431E-4</c:v>
                </c:pt>
                <c:pt idx="1">
                  <c:v>8.3299732877155017E-4</c:v>
                </c:pt>
                <c:pt idx="2">
                  <c:v>7.9896159648432585E-4</c:v>
                </c:pt>
                <c:pt idx="3">
                  <c:v>7.5831502169326802E-4</c:v>
                </c:pt>
                <c:pt idx="4">
                  <c:v>7.1292492367849446E-4</c:v>
                </c:pt>
                <c:pt idx="5">
                  <c:v>6.6413591794647485E-4</c:v>
                </c:pt>
                <c:pt idx="6">
                  <c:v>6.129523499750105E-4</c:v>
                </c:pt>
                <c:pt idx="7">
                  <c:v>5.6014372489085256E-4</c:v>
                </c:pt>
                <c:pt idx="8">
                  <c:v>5.0630743983808588E-4</c:v>
                </c:pt>
                <c:pt idx="9">
                  <c:v>4.5190857214210577E-4</c:v>
                </c:pt>
                <c:pt idx="10">
                  <c:v>3.9730739765222409E-4</c:v>
                </c:pt>
                <c:pt idx="11">
                  <c:v>3.4277998393143934E-4</c:v>
                </c:pt>
                <c:pt idx="12">
                  <c:v>2.8853432287878308E-4</c:v>
                </c:pt>
                <c:pt idx="13">
                  <c:v>2.347230905747606E-4</c:v>
                </c:pt>
                <c:pt idx="14">
                  <c:v>1.81453588495178E-4</c:v>
                </c:pt>
                <c:pt idx="15">
                  <c:v>1.2879529566856628E-4</c:v>
                </c:pt>
                <c:pt idx="16">
                  <c:v>7.6785484393824725E-5</c:v>
                </c:pt>
                <c:pt idx="17">
                  <c:v>2.5433387169175892E-5</c:v>
                </c:pt>
                <c:pt idx="18">
                  <c:v>-2.5276600340353693E-5</c:v>
                </c:pt>
                <c:pt idx="19">
                  <c:v>-7.5382233626995819E-5</c:v>
                </c:pt>
                <c:pt idx="20">
                  <c:v>-1.2494084957856717E-4</c:v>
                </c:pt>
                <c:pt idx="21">
                  <c:v>-1.7402652982638852E-4</c:v>
                </c:pt>
                <c:pt idx="22">
                  <c:v>-2.2272658006617873E-4</c:v>
                </c:pt>
                <c:pt idx="23">
                  <c:v>-2.7113680910598919E-4</c:v>
                </c:pt>
                <c:pt idx="24">
                  <c:v>-3.193549299007264E-4</c:v>
                </c:pt>
                <c:pt idx="25">
                  <c:v>-3.674711908761046E-4</c:v>
                </c:pt>
                <c:pt idx="26">
                  <c:v>-4.1555508345815555E-4</c:v>
                </c:pt>
                <c:pt idx="27">
                  <c:v>-4.6363663893992226E-4</c:v>
                </c:pt>
                <c:pt idx="28">
                  <c:v>-5.1168034987039018E-4</c:v>
                </c:pt>
                <c:pt idx="29">
                  <c:v>-5.5954896699706347E-4</c:v>
                </c:pt>
                <c:pt idx="30">
                  <c:v>-6.0695304493575913E-4</c:v>
                </c:pt>
                <c:pt idx="31">
                  <c:v>-6.5337967737073648E-4</c:v>
                </c:pt>
                <c:pt idx="32">
                  <c:v>-6.9798968803905801E-4</c:v>
                </c:pt>
                <c:pt idx="33">
                  <c:v>-7.394656522671624E-4</c:v>
                </c:pt>
                <c:pt idx="34">
                  <c:v>-7.7578218663384719E-4</c:v>
                </c:pt>
                <c:pt idx="35">
                  <c:v>-8.0385320503886066E-4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9024"/>
        <c:axId val="160009600"/>
      </c:scatterChart>
      <c:valAx>
        <c:axId val="1600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009600"/>
        <c:crossesAt val="-10000000000"/>
        <c:crossBetween val="midCat"/>
      </c:valAx>
      <c:valAx>
        <c:axId val="16000960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60009024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Corrente</c:v>
          </c:tx>
          <c:yVal>
            <c:numRef>
              <c:f>'QB-010 - Com Usinagem'!$G$3:$G$11</c:f>
              <c:numCache>
                <c:formatCode>General</c:formatCode>
                <c:ptCount val="9"/>
                <c:pt idx="0">
                  <c:v>5.5</c:v>
                </c:pt>
                <c:pt idx="1">
                  <c:v>110</c:v>
                </c:pt>
                <c:pt idx="2">
                  <c:v>5.5</c:v>
                </c:pt>
                <c:pt idx="3">
                  <c:v>-5.5</c:v>
                </c:pt>
                <c:pt idx="4">
                  <c:v>-110</c:v>
                </c:pt>
                <c:pt idx="5">
                  <c:v>-5.5</c:v>
                </c:pt>
                <c:pt idx="6">
                  <c:v>5.5</c:v>
                </c:pt>
                <c:pt idx="7">
                  <c:v>110</c:v>
                </c:pt>
                <c:pt idx="8">
                  <c:v>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11904"/>
        <c:axId val="160012480"/>
      </c:scatterChart>
      <c:scatterChart>
        <c:scatterStyle val="lineMarker"/>
        <c:varyColors val="0"/>
        <c:ser>
          <c:idx val="1"/>
          <c:order val="1"/>
          <c:tx>
            <c:v>Deslocamento</c:v>
          </c:tx>
          <c:yVal>
            <c:numRef>
              <c:f>'QB-010 - Com Usinagem'!$K$3:$K$11</c:f>
              <c:numCache>
                <c:formatCode>0.00</c:formatCode>
                <c:ptCount val="9"/>
                <c:pt idx="0">
                  <c:v>121.59428774669561</c:v>
                </c:pt>
                <c:pt idx="1">
                  <c:v>3.3510266425510382</c:v>
                </c:pt>
                <c:pt idx="2">
                  <c:v>106.75787271016679</c:v>
                </c:pt>
                <c:pt idx="3">
                  <c:v>-126.75263484815045</c:v>
                </c:pt>
                <c:pt idx="4">
                  <c:v>-8.7016551928425727</c:v>
                </c:pt>
                <c:pt idx="5">
                  <c:v>-122.14637365736951</c:v>
                </c:pt>
                <c:pt idx="6">
                  <c:v>126.68291973561962</c:v>
                </c:pt>
                <c:pt idx="7">
                  <c:v>3.0710798886660937</c:v>
                </c:pt>
                <c:pt idx="8">
                  <c:v>105.91265665017889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13632"/>
        <c:axId val="160013056"/>
      </c:scatterChart>
      <c:valAx>
        <c:axId val="16001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012480"/>
        <c:crosses val="autoZero"/>
        <c:crossBetween val="midCat"/>
      </c:valAx>
      <c:valAx>
        <c:axId val="16001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11904"/>
        <c:crosses val="autoZero"/>
        <c:crossBetween val="midCat"/>
      </c:valAx>
      <c:valAx>
        <c:axId val="16001305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60013632"/>
        <c:crosses val="max"/>
        <c:crossBetween val="midCat"/>
      </c:valAx>
      <c:valAx>
        <c:axId val="160013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600130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5</xdr:row>
      <xdr:rowOff>90487</xdr:rowOff>
    </xdr:from>
    <xdr:to>
      <xdr:col>15</xdr:col>
      <xdr:colOff>123825</xdr:colOff>
      <xdr:row>24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438150</xdr:colOff>
      <xdr:row>31</xdr:row>
      <xdr:rowOff>57150</xdr:rowOff>
    </xdr:from>
    <xdr:to>
      <xdr:col>8</xdr:col>
      <xdr:colOff>76200</xdr:colOff>
      <xdr:row>32</xdr:row>
      <xdr:rowOff>142875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6010275"/>
          <a:ext cx="13811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33</xdr:row>
      <xdr:rowOff>38100</xdr:rowOff>
    </xdr:from>
    <xdr:to>
      <xdr:col>8</xdr:col>
      <xdr:colOff>390525</xdr:colOff>
      <xdr:row>48</xdr:row>
      <xdr:rowOff>76200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6372225"/>
          <a:ext cx="192405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5</xdr:row>
      <xdr:rowOff>90487</xdr:rowOff>
    </xdr:from>
    <xdr:to>
      <xdr:col>15</xdr:col>
      <xdr:colOff>123825</xdr:colOff>
      <xdr:row>24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</xdr:row>
      <xdr:rowOff>23812</xdr:rowOff>
    </xdr:from>
    <xdr:to>
      <xdr:col>16</xdr:col>
      <xdr:colOff>66675</xdr:colOff>
      <xdr:row>24</xdr:row>
      <xdr:rowOff>100012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</xdr:row>
      <xdr:rowOff>147637</xdr:rowOff>
    </xdr:from>
    <xdr:to>
      <xdr:col>14</xdr:col>
      <xdr:colOff>0</xdr:colOff>
      <xdr:row>25</xdr:row>
      <xdr:rowOff>33337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</xdr:row>
      <xdr:rowOff>147637</xdr:rowOff>
    </xdr:from>
    <xdr:to>
      <xdr:col>14</xdr:col>
      <xdr:colOff>466725</xdr:colOff>
      <xdr:row>25</xdr:row>
      <xdr:rowOff>33337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</xdr:row>
      <xdr:rowOff>147637</xdr:rowOff>
    </xdr:from>
    <xdr:to>
      <xdr:col>14</xdr:col>
      <xdr:colOff>466725</xdr:colOff>
      <xdr:row>25</xdr:row>
      <xdr:rowOff>33337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</xdr:row>
      <xdr:rowOff>147637</xdr:rowOff>
    </xdr:from>
    <xdr:to>
      <xdr:col>14</xdr:col>
      <xdr:colOff>466725</xdr:colOff>
      <xdr:row>25</xdr:row>
      <xdr:rowOff>33337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5</xdr:row>
      <xdr:rowOff>147637</xdr:rowOff>
    </xdr:from>
    <xdr:to>
      <xdr:col>16</xdr:col>
      <xdr:colOff>466725</xdr:colOff>
      <xdr:row>25</xdr:row>
      <xdr:rowOff>33337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5</xdr:row>
      <xdr:rowOff>147637</xdr:rowOff>
    </xdr:from>
    <xdr:to>
      <xdr:col>16</xdr:col>
      <xdr:colOff>466725</xdr:colOff>
      <xdr:row>20</xdr:row>
      <xdr:rowOff>33337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34</xdr:row>
      <xdr:rowOff>33337</xdr:rowOff>
    </xdr:from>
    <xdr:to>
      <xdr:col>9</xdr:col>
      <xdr:colOff>942975</xdr:colOff>
      <xdr:row>48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32</xdr:row>
      <xdr:rowOff>100012</xdr:rowOff>
    </xdr:from>
    <xdr:to>
      <xdr:col>15</xdr:col>
      <xdr:colOff>952500</xdr:colOff>
      <xdr:row>46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</xdr:colOff>
      <xdr:row>32</xdr:row>
      <xdr:rowOff>100012</xdr:rowOff>
    </xdr:from>
    <xdr:to>
      <xdr:col>21</xdr:col>
      <xdr:colOff>952500</xdr:colOff>
      <xdr:row>46</xdr:row>
      <xdr:rowOff>176212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23</xdr:row>
      <xdr:rowOff>23811</xdr:rowOff>
    </xdr:from>
    <xdr:to>
      <xdr:col>9</xdr:col>
      <xdr:colOff>1524000</xdr:colOff>
      <xdr:row>39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42</xdr:row>
      <xdr:rowOff>161926</xdr:rowOff>
    </xdr:from>
    <xdr:to>
      <xdr:col>9</xdr:col>
      <xdr:colOff>1457325</xdr:colOff>
      <xdr:row>58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14</xdr:row>
      <xdr:rowOff>33337</xdr:rowOff>
    </xdr:from>
    <xdr:to>
      <xdr:col>10</xdr:col>
      <xdr:colOff>638175</xdr:colOff>
      <xdr:row>28</xdr:row>
      <xdr:rowOff>109537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666750</xdr:colOff>
      <xdr:row>14</xdr:row>
      <xdr:rowOff>38100</xdr:rowOff>
    </xdr:from>
    <xdr:to>
      <xdr:col>16</xdr:col>
      <xdr:colOff>304800</xdr:colOff>
      <xdr:row>28</xdr:row>
      <xdr:rowOff>114300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29</xdr:row>
      <xdr:rowOff>33337</xdr:rowOff>
    </xdr:from>
    <xdr:to>
      <xdr:col>10</xdr:col>
      <xdr:colOff>571500</xdr:colOff>
      <xdr:row>43</xdr:row>
      <xdr:rowOff>109537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676275</xdr:colOff>
      <xdr:row>29</xdr:row>
      <xdr:rowOff>9525</xdr:rowOff>
    </xdr:from>
    <xdr:to>
      <xdr:col>16</xdr:col>
      <xdr:colOff>314325</xdr:colOff>
      <xdr:row>43</xdr:row>
      <xdr:rowOff>85725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14</xdr:row>
      <xdr:rowOff>23812</xdr:rowOff>
    </xdr:from>
    <xdr:to>
      <xdr:col>9</xdr:col>
      <xdr:colOff>66675</xdr:colOff>
      <xdr:row>28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14</xdr:row>
      <xdr:rowOff>9525</xdr:rowOff>
    </xdr:from>
    <xdr:to>
      <xdr:col>15</xdr:col>
      <xdr:colOff>38100</xdr:colOff>
      <xdr:row>28</xdr:row>
      <xdr:rowOff>85725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704850</xdr:colOff>
      <xdr:row>29</xdr:row>
      <xdr:rowOff>52387</xdr:rowOff>
    </xdr:from>
    <xdr:to>
      <xdr:col>9</xdr:col>
      <xdr:colOff>28575</xdr:colOff>
      <xdr:row>43</xdr:row>
      <xdr:rowOff>128587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352425</xdr:colOff>
      <xdr:row>29</xdr:row>
      <xdr:rowOff>85725</xdr:rowOff>
    </xdr:from>
    <xdr:to>
      <xdr:col>14</xdr:col>
      <xdr:colOff>600075</xdr:colOff>
      <xdr:row>43</xdr:row>
      <xdr:rowOff>161925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9525</xdr:rowOff>
    </xdr:from>
    <xdr:to>
      <xdr:col>16</xdr:col>
      <xdr:colOff>0</xdr:colOff>
      <xdr:row>5</xdr:row>
      <xdr:rowOff>9525</xdr:rowOff>
    </xdr:to>
    <xdr:cxnSp macro="">
      <xdr:nvCxnSpPr>
        <xdr:cNvPr id="3" name="Conector reto 2"/>
        <xdr:cNvCxnSpPr/>
      </xdr:nvCxnSpPr>
      <xdr:spPr>
        <a:xfrm>
          <a:off x="3667125" y="962025"/>
          <a:ext cx="6086475" cy="0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5</xdr:row>
      <xdr:rowOff>9525</xdr:rowOff>
    </xdr:from>
    <xdr:to>
      <xdr:col>15</xdr:col>
      <xdr:colOff>600075</xdr:colOff>
      <xdr:row>12</xdr:row>
      <xdr:rowOff>28575</xdr:rowOff>
    </xdr:to>
    <xdr:cxnSp macro="">
      <xdr:nvCxnSpPr>
        <xdr:cNvPr id="5" name="Conector reto 4"/>
        <xdr:cNvCxnSpPr/>
      </xdr:nvCxnSpPr>
      <xdr:spPr>
        <a:xfrm>
          <a:off x="3667125" y="962025"/>
          <a:ext cx="6076950" cy="1352550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</xdr:row>
      <xdr:rowOff>9525</xdr:rowOff>
    </xdr:from>
    <xdr:to>
      <xdr:col>16</xdr:col>
      <xdr:colOff>9525</xdr:colOff>
      <xdr:row>12</xdr:row>
      <xdr:rowOff>28575</xdr:rowOff>
    </xdr:to>
    <xdr:cxnSp macro="">
      <xdr:nvCxnSpPr>
        <xdr:cNvPr id="7" name="Conector reto 6"/>
        <xdr:cNvCxnSpPr/>
      </xdr:nvCxnSpPr>
      <xdr:spPr>
        <a:xfrm flipH="1" flipV="1">
          <a:off x="9753600" y="962025"/>
          <a:ext cx="9525" cy="1352550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600076</xdr:colOff>
      <xdr:row>5</xdr:row>
      <xdr:rowOff>9525</xdr:rowOff>
    </xdr:from>
    <xdr:to>
      <xdr:col>12</xdr:col>
      <xdr:colOff>0</xdr:colOff>
      <xdr:row>9</xdr:row>
      <xdr:rowOff>57150</xdr:rowOff>
    </xdr:to>
    <xdr:cxnSp macro="">
      <xdr:nvCxnSpPr>
        <xdr:cNvPr id="10" name="Conector reto 9"/>
        <xdr:cNvCxnSpPr/>
      </xdr:nvCxnSpPr>
      <xdr:spPr>
        <a:xfrm flipH="1" flipV="1">
          <a:off x="7305676" y="962025"/>
          <a:ext cx="9524" cy="809625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5</xdr:row>
      <xdr:rowOff>1</xdr:rowOff>
    </xdr:from>
    <xdr:to>
      <xdr:col>10</xdr:col>
      <xdr:colOff>9525</xdr:colOff>
      <xdr:row>7</xdr:row>
      <xdr:rowOff>171450</xdr:rowOff>
    </xdr:to>
    <xdr:cxnSp macro="">
      <xdr:nvCxnSpPr>
        <xdr:cNvPr id="12" name="Conector reto 11"/>
        <xdr:cNvCxnSpPr/>
      </xdr:nvCxnSpPr>
      <xdr:spPr>
        <a:xfrm flipH="1" flipV="1">
          <a:off x="6096001" y="952501"/>
          <a:ext cx="9524" cy="552449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45218" cy="602017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133349</xdr:rowOff>
    </xdr:from>
    <xdr:to>
      <xdr:col>17</xdr:col>
      <xdr:colOff>495300</xdr:colOff>
      <xdr:row>17</xdr:row>
      <xdr:rowOff>152399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447675</xdr:colOff>
      <xdr:row>19</xdr:row>
      <xdr:rowOff>161925</xdr:rowOff>
    </xdr:from>
    <xdr:to>
      <xdr:col>15</xdr:col>
      <xdr:colOff>0</xdr:colOff>
      <xdr:row>21</xdr:row>
      <xdr:rowOff>47625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5" y="3829050"/>
          <a:ext cx="13811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285750</xdr:colOff>
      <xdr:row>21</xdr:row>
      <xdr:rowOff>95250</xdr:rowOff>
    </xdr:from>
    <xdr:to>
      <xdr:col>15</xdr:col>
      <xdr:colOff>381000</xdr:colOff>
      <xdr:row>36</xdr:row>
      <xdr:rowOff>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3650" y="4152900"/>
          <a:ext cx="192405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workbookViewId="0">
      <selection activeCell="D14" sqref="D14"/>
    </sheetView>
  </sheetViews>
  <sheetFormatPr defaultRowHeight="15" x14ac:dyDescent="0.25"/>
  <cols>
    <col min="1" max="1" width="8.42578125" bestFit="1" customWidth="1"/>
    <col min="2" max="2" width="18.140625" bestFit="1" customWidth="1"/>
    <col min="3" max="3" width="21.5703125" bestFit="1" customWidth="1"/>
    <col min="4" max="4" width="17.7109375" bestFit="1" customWidth="1"/>
    <col min="5" max="5" width="21.5703125" bestFit="1" customWidth="1"/>
    <col min="6" max="6" width="17.8554687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>
        <v>1</v>
      </c>
      <c r="B2" s="1">
        <v>-2.320521E-5</v>
      </c>
      <c r="C2" s="1">
        <v>1.544109E-7</v>
      </c>
      <c r="D2" s="1">
        <v>7.4430440000000001E-6</v>
      </c>
      <c r="E2" s="1">
        <v>2.7798390000000002E-7</v>
      </c>
      <c r="F2" s="1">
        <v>2.4369669999999999E-5</v>
      </c>
      <c r="G2" s="1">
        <v>1.5252609999999999E-7</v>
      </c>
      <c r="H2" s="1">
        <v>0</v>
      </c>
      <c r="I2" s="1">
        <v>0</v>
      </c>
      <c r="J2" s="25">
        <v>6.0521519999999999E-3</v>
      </c>
      <c r="K2" s="1">
        <v>0</v>
      </c>
      <c r="L2" s="25">
        <v>-1.94122E-3</v>
      </c>
      <c r="M2" s="1">
        <v>0</v>
      </c>
    </row>
    <row r="3" spans="1:13" x14ac:dyDescent="0.25">
      <c r="A3">
        <v>2</v>
      </c>
      <c r="B3" s="1">
        <v>-0.2190976</v>
      </c>
      <c r="C3" s="1">
        <v>1.2664799999999999E-5</v>
      </c>
      <c r="D3" s="1">
        <v>1.386487E-5</v>
      </c>
      <c r="E3" s="1">
        <v>1.0480409999999999E-5</v>
      </c>
      <c r="F3" s="1">
        <v>0.2190976</v>
      </c>
      <c r="G3" s="1">
        <v>1.2664799999999999E-5</v>
      </c>
      <c r="H3" s="1">
        <v>-3.1640129999999998E-5</v>
      </c>
      <c r="I3" s="1">
        <v>7.1751870000000005E-5</v>
      </c>
      <c r="J3" s="25">
        <v>1</v>
      </c>
      <c r="K3" s="1">
        <v>0</v>
      </c>
      <c r="L3" s="25">
        <v>-6.3281710000000002E-5</v>
      </c>
      <c r="M3" s="1">
        <v>0</v>
      </c>
    </row>
    <row r="4" spans="1:13" x14ac:dyDescent="0.25">
      <c r="A4">
        <v>3</v>
      </c>
      <c r="B4" s="1">
        <v>1.369042E-2</v>
      </c>
      <c r="C4" s="1">
        <v>4.1690249999999998E-4</v>
      </c>
      <c r="D4" s="1">
        <v>1.0566269999999999E-2</v>
      </c>
      <c r="E4" s="1">
        <v>9.9299109999999996E-4</v>
      </c>
      <c r="F4" s="1">
        <v>1.7293739999999998E-2</v>
      </c>
      <c r="G4" s="1">
        <v>6.3981349999999999E-4</v>
      </c>
      <c r="H4" s="1">
        <v>0</v>
      </c>
      <c r="I4" s="1">
        <v>0</v>
      </c>
      <c r="J4" s="25">
        <v>-1.093496E-3</v>
      </c>
      <c r="K4" s="1">
        <v>0</v>
      </c>
      <c r="L4" s="25">
        <v>-8.4396030000000004E-4</v>
      </c>
      <c r="M4" s="1">
        <v>0</v>
      </c>
    </row>
    <row r="5" spans="1:13" x14ac:dyDescent="0.25">
      <c r="A5">
        <v>4</v>
      </c>
      <c r="B5" s="1">
        <v>8.6536160000000001E-2</v>
      </c>
      <c r="C5" s="1">
        <v>2.7420659999999999E-2</v>
      </c>
      <c r="D5" s="1">
        <v>-0.1276217</v>
      </c>
      <c r="E5" s="1">
        <v>4.0393579999999998E-2</v>
      </c>
      <c r="F5" s="1">
        <v>0.154194</v>
      </c>
      <c r="G5" s="1">
        <v>2.8545230000000001E-2</v>
      </c>
      <c r="H5" s="1">
        <v>0</v>
      </c>
      <c r="I5" s="1">
        <v>0</v>
      </c>
      <c r="J5" s="25">
        <v>-1.209584E-4</v>
      </c>
      <c r="K5" s="1">
        <v>0</v>
      </c>
      <c r="L5" s="25">
        <v>1.783869E-4</v>
      </c>
      <c r="M5" s="1">
        <v>0</v>
      </c>
    </row>
    <row r="6" spans="1:13" x14ac:dyDescent="0.25">
      <c r="A6">
        <v>5</v>
      </c>
      <c r="B6" s="1">
        <v>1.3575870000000001</v>
      </c>
      <c r="C6" s="1">
        <v>1.646466</v>
      </c>
      <c r="D6" s="1">
        <v>2.1587700000000001</v>
      </c>
      <c r="E6" s="1">
        <v>3.2199300000000002</v>
      </c>
      <c r="F6" s="1">
        <v>2.550163</v>
      </c>
      <c r="G6" s="1">
        <v>2.3000910000000001</v>
      </c>
      <c r="H6" s="1">
        <v>0</v>
      </c>
      <c r="I6" s="1">
        <v>0</v>
      </c>
      <c r="J6" s="25">
        <v>-3.3208119999999999E-5</v>
      </c>
      <c r="K6" s="1">
        <v>0</v>
      </c>
      <c r="L6" s="25">
        <v>-5.2805949999999999E-5</v>
      </c>
      <c r="M6" s="1">
        <v>0</v>
      </c>
    </row>
    <row r="7" spans="1:13" x14ac:dyDescent="0.25">
      <c r="A7">
        <v>6</v>
      </c>
      <c r="B7" s="1">
        <v>2825.471</v>
      </c>
      <c r="C7" s="1">
        <v>112.92829999999999</v>
      </c>
      <c r="D7" s="1">
        <v>152.21</v>
      </c>
      <c r="E7" s="1">
        <v>184.8458</v>
      </c>
      <c r="F7" s="1">
        <v>2829.5680000000002</v>
      </c>
      <c r="G7" s="1">
        <v>116.708</v>
      </c>
      <c r="H7" s="1">
        <v>0</v>
      </c>
      <c r="I7" s="1">
        <v>0</v>
      </c>
      <c r="J7" s="25">
        <v>-1.2094989999999999E-3</v>
      </c>
      <c r="K7" s="1">
        <v>0</v>
      </c>
      <c r="L7" s="25">
        <v>-6.5156480000000004E-5</v>
      </c>
      <c r="M7" s="1">
        <v>0</v>
      </c>
    </row>
    <row r="8" spans="1:13" x14ac:dyDescent="0.25">
      <c r="A8">
        <v>7</v>
      </c>
      <c r="B8" s="1">
        <v>-28562.9</v>
      </c>
      <c r="C8" s="1">
        <v>6871.6149999999998</v>
      </c>
      <c r="D8" s="1">
        <v>-21410.26</v>
      </c>
      <c r="E8" s="1">
        <v>10566.13</v>
      </c>
      <c r="F8" s="1">
        <v>35696.480000000003</v>
      </c>
      <c r="G8" s="1">
        <v>7397.0309999999999</v>
      </c>
      <c r="H8" s="1">
        <v>0</v>
      </c>
      <c r="I8" s="1">
        <v>0</v>
      </c>
      <c r="J8" s="25">
        <v>2.13971E-4</v>
      </c>
      <c r="K8" s="1">
        <v>0</v>
      </c>
      <c r="L8" s="25">
        <v>1.6038890000000001E-4</v>
      </c>
      <c r="M8" s="1">
        <v>0</v>
      </c>
    </row>
    <row r="9" spans="1:13" x14ac:dyDescent="0.25">
      <c r="A9">
        <v>8</v>
      </c>
      <c r="B9" s="1">
        <v>407904</v>
      </c>
      <c r="C9" s="1">
        <v>429929.2</v>
      </c>
      <c r="D9" s="1">
        <v>-50969</v>
      </c>
      <c r="E9" s="1">
        <v>720873.8</v>
      </c>
      <c r="F9" s="1">
        <v>411076</v>
      </c>
      <c r="G9" s="1">
        <v>345897.9</v>
      </c>
      <c r="H9" s="1">
        <v>0</v>
      </c>
      <c r="I9" s="1">
        <v>0</v>
      </c>
      <c r="J9" s="25">
        <v>-5.347472E-5</v>
      </c>
      <c r="K9" s="1">
        <v>0</v>
      </c>
      <c r="L9" s="25">
        <v>6.6818500000000002E-6</v>
      </c>
      <c r="M9" s="1">
        <v>0</v>
      </c>
    </row>
    <row r="10" spans="1:13" x14ac:dyDescent="0.25">
      <c r="A10">
        <v>9</v>
      </c>
      <c r="B10" s="1">
        <v>63045250</v>
      </c>
      <c r="C10" s="1">
        <v>30107310</v>
      </c>
      <c r="D10" s="1">
        <v>-4323068</v>
      </c>
      <c r="E10" s="1">
        <v>32654570</v>
      </c>
      <c r="F10" s="1">
        <v>63193290</v>
      </c>
      <c r="G10" s="1">
        <v>18396700</v>
      </c>
      <c r="H10" s="1">
        <v>0</v>
      </c>
      <c r="I10" s="1">
        <v>0</v>
      </c>
      <c r="J10" s="25">
        <v>-1.4463750000000001E-4</v>
      </c>
      <c r="K10" s="1">
        <v>0</v>
      </c>
      <c r="L10" s="25">
        <v>9.9179220000000006E-6</v>
      </c>
      <c r="M10" s="1">
        <v>0</v>
      </c>
    </row>
    <row r="11" spans="1:13" x14ac:dyDescent="0.25">
      <c r="A11">
        <v>10</v>
      </c>
      <c r="B11" s="1">
        <v>-29630780000</v>
      </c>
      <c r="C11" s="1">
        <v>1632775000</v>
      </c>
      <c r="D11" s="1">
        <v>-1171648000</v>
      </c>
      <c r="E11" s="1">
        <v>2246544000</v>
      </c>
      <c r="F11" s="1">
        <v>29653940000</v>
      </c>
      <c r="G11" s="1">
        <v>1689516000</v>
      </c>
      <c r="H11" s="1">
        <v>0</v>
      </c>
      <c r="I11" s="1">
        <v>0</v>
      </c>
      <c r="J11" s="25">
        <v>1.189624E-3</v>
      </c>
      <c r="K11" s="1">
        <v>0</v>
      </c>
      <c r="L11" s="25">
        <v>4.7039609999999997E-5</v>
      </c>
      <c r="M11" s="1">
        <v>0</v>
      </c>
    </row>
    <row r="12" spans="1:13" x14ac:dyDescent="0.25">
      <c r="A12">
        <v>11</v>
      </c>
      <c r="B12" s="1">
        <v>-229446800000</v>
      </c>
      <c r="C12" s="1">
        <v>78531140000</v>
      </c>
      <c r="D12" s="1">
        <v>-85952450000</v>
      </c>
      <c r="E12" s="1">
        <v>109132800000</v>
      </c>
      <c r="F12" s="1">
        <v>245017700000</v>
      </c>
      <c r="G12" s="1">
        <v>49302760000</v>
      </c>
      <c r="H12" s="1">
        <v>0</v>
      </c>
      <c r="I12" s="1">
        <v>0</v>
      </c>
      <c r="J12" s="25">
        <v>1.6120810000000001E-4</v>
      </c>
      <c r="K12" s="1">
        <v>0</v>
      </c>
      <c r="L12" s="25">
        <v>6.0389719999999997E-5</v>
      </c>
      <c r="M12" s="1">
        <v>0</v>
      </c>
    </row>
    <row r="13" spans="1:13" x14ac:dyDescent="0.25">
      <c r="A13">
        <v>12</v>
      </c>
      <c r="B13" s="1">
        <v>4891676000000</v>
      </c>
      <c r="C13" s="1">
        <v>5078918000000</v>
      </c>
      <c r="D13" s="1">
        <v>-7501680000000</v>
      </c>
      <c r="E13" s="1">
        <v>6481828000000</v>
      </c>
      <c r="F13" s="1">
        <v>8955651000000</v>
      </c>
      <c r="G13" s="1">
        <v>4313695000000</v>
      </c>
      <c r="H13" s="1">
        <v>0</v>
      </c>
      <c r="I13" s="1">
        <v>0</v>
      </c>
      <c r="J13" s="25">
        <v>-6.0145130000000003E-5</v>
      </c>
      <c r="K13" s="1">
        <v>0</v>
      </c>
      <c r="L13" s="25">
        <v>9.2236180000000002E-5</v>
      </c>
      <c r="M13" s="1">
        <v>0</v>
      </c>
    </row>
    <row r="14" spans="1:13" x14ac:dyDescent="0.25">
      <c r="A14">
        <v>13</v>
      </c>
      <c r="B14" s="1">
        <v>154042500000000</v>
      </c>
      <c r="C14" s="1">
        <v>236400700000000</v>
      </c>
      <c r="D14" s="1">
        <v>219142100000000</v>
      </c>
      <c r="E14" s="1">
        <v>452574100000000</v>
      </c>
      <c r="F14" s="1">
        <v>267866300000000</v>
      </c>
      <c r="G14" s="1">
        <v>267391900000000</v>
      </c>
      <c r="H14" s="1">
        <v>0</v>
      </c>
      <c r="I14" s="1">
        <v>0</v>
      </c>
      <c r="J14" s="25">
        <v>-3.314526E-5</v>
      </c>
      <c r="K14" s="1">
        <v>0</v>
      </c>
      <c r="L14" s="25">
        <v>-4.71527E-5</v>
      </c>
      <c r="M14" s="1">
        <v>0</v>
      </c>
    </row>
    <row r="15" spans="1:13" x14ac:dyDescent="0.25">
      <c r="A15">
        <v>14</v>
      </c>
      <c r="B15" s="1">
        <v>7264897000000000</v>
      </c>
      <c r="C15" s="1">
        <v>2.503174E+16</v>
      </c>
      <c r="D15" s="1">
        <v>-1.535961E+16</v>
      </c>
      <c r="E15" s="1">
        <v>1.74591E+16</v>
      </c>
      <c r="F15" s="1">
        <v>1.699106E+16</v>
      </c>
      <c r="G15" s="1">
        <v>1.018362E+16</v>
      </c>
      <c r="H15" s="1">
        <v>0</v>
      </c>
      <c r="I15" s="1">
        <v>0</v>
      </c>
      <c r="J15" s="25">
        <v>-2.7355729999999998E-5</v>
      </c>
      <c r="K15" s="1">
        <v>0</v>
      </c>
      <c r="L15" s="25">
        <v>5.78361E-5</v>
      </c>
      <c r="M15" s="1">
        <v>0</v>
      </c>
    </row>
    <row r="16" spans="1:13" x14ac:dyDescent="0.25">
      <c r="A16">
        <v>15</v>
      </c>
      <c r="B16" s="1">
        <v>-3.315179E+17</v>
      </c>
      <c r="C16" s="1">
        <v>1.143351E+18</v>
      </c>
      <c r="D16" s="1">
        <v>1.070236E+18</v>
      </c>
      <c r="E16" s="1">
        <v>1.137609E+18</v>
      </c>
      <c r="F16" s="1">
        <v>1.120406E+18</v>
      </c>
      <c r="G16" s="1">
        <v>5.835152E+17</v>
      </c>
      <c r="H16" s="1">
        <v>0</v>
      </c>
      <c r="I16" s="1">
        <v>0</v>
      </c>
      <c r="J16" s="25">
        <v>2.18456E-5</v>
      </c>
      <c r="K16" s="1">
        <v>0</v>
      </c>
      <c r="L16" s="25">
        <v>-7.052394E-5</v>
      </c>
      <c r="M16" s="1">
        <v>0</v>
      </c>
    </row>
    <row r="18" spans="1:10" ht="18.75" x14ac:dyDescent="0.3">
      <c r="A18" s="43" t="s">
        <v>101</v>
      </c>
      <c r="B18" s="43"/>
      <c r="C18" s="43"/>
      <c r="D18" s="43"/>
      <c r="E18" s="43"/>
      <c r="F18" s="43"/>
      <c r="G18" s="43"/>
      <c r="H18" s="43"/>
      <c r="I18" s="43"/>
      <c r="J18" s="43"/>
    </row>
    <row r="19" spans="1:10" x14ac:dyDescent="0.25">
      <c r="A19" s="11"/>
      <c r="B19" s="21" t="s">
        <v>92</v>
      </c>
      <c r="C19" s="27" t="s">
        <v>90</v>
      </c>
      <c r="D19" s="21" t="s">
        <v>89</v>
      </c>
      <c r="E19" s="21" t="s">
        <v>91</v>
      </c>
      <c r="F19" s="21" t="s">
        <v>93</v>
      </c>
      <c r="G19" s="21" t="s">
        <v>94</v>
      </c>
      <c r="H19" s="31"/>
      <c r="I19" s="31"/>
      <c r="J19" s="32"/>
    </row>
    <row r="20" spans="1:10" x14ac:dyDescent="0.25">
      <c r="A20" s="11"/>
      <c r="B20" s="26">
        <f>B2/B3/0.000001</f>
        <v>105.91266175439621</v>
      </c>
      <c r="C20" s="38">
        <f>C2/B3/0.000001</f>
        <v>-0.70475851857802185</v>
      </c>
      <c r="D20" s="26">
        <f>D2/B3/0.000001</f>
        <v>-33.971362534322601</v>
      </c>
      <c r="E20" s="26">
        <f>E2/B3/0.000001</f>
        <v>-1.2687674351521878</v>
      </c>
      <c r="F20" s="22">
        <f>H3</f>
        <v>-3.1640129999999998E-5</v>
      </c>
      <c r="G20" s="22">
        <f>I3</f>
        <v>7.1751870000000005E-5</v>
      </c>
      <c r="H20" s="29"/>
      <c r="I20" s="29"/>
      <c r="J20" s="34"/>
    </row>
    <row r="21" spans="1:10" x14ac:dyDescent="0.25">
      <c r="A21" s="11"/>
      <c r="B21" s="11"/>
      <c r="C21" s="28"/>
      <c r="D21" s="11"/>
      <c r="E21" s="11"/>
      <c r="F21" s="11"/>
      <c r="G21" s="11"/>
      <c r="H21" s="29"/>
      <c r="I21" s="29"/>
      <c r="J21" s="34"/>
    </row>
    <row r="22" spans="1:10" x14ac:dyDescent="0.25">
      <c r="A22" s="21" t="s">
        <v>95</v>
      </c>
      <c r="B22" s="21" t="s">
        <v>96</v>
      </c>
      <c r="C22" s="27" t="s">
        <v>97</v>
      </c>
      <c r="D22" s="33"/>
      <c r="E22" s="29"/>
      <c r="F22" s="30"/>
      <c r="G22" s="29"/>
      <c r="H22" s="29"/>
      <c r="I22" s="29"/>
      <c r="J22" s="34"/>
    </row>
    <row r="23" spans="1:10" x14ac:dyDescent="0.25">
      <c r="A23" s="11">
        <v>-1.7500000000000002E-2</v>
      </c>
      <c r="B23" s="39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6.2565382939579661E-4</v>
      </c>
      <c r="C23" s="40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1.10077070870255E-3</v>
      </c>
      <c r="D23" s="33"/>
      <c r="E23" s="29"/>
      <c r="F23" s="29"/>
      <c r="G23" s="29"/>
      <c r="H23" s="29"/>
      <c r="I23" s="29"/>
      <c r="J23" s="34"/>
    </row>
    <row r="24" spans="1:10" x14ac:dyDescent="0.25">
      <c r="A24" s="11">
        <f>A23+0.001</f>
        <v>-1.6500000000000001E-2</v>
      </c>
      <c r="B24" s="39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5.0261140094389509E-4</v>
      </c>
      <c r="C24" s="40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9.5677776171200664E-4</v>
      </c>
      <c r="D24" s="33"/>
      <c r="E24" s="29"/>
      <c r="F24" s="29"/>
      <c r="G24" s="29"/>
      <c r="H24" s="29"/>
      <c r="I24" s="29"/>
      <c r="J24" s="34"/>
    </row>
    <row r="25" spans="1:10" x14ac:dyDescent="0.25">
      <c r="A25" s="11">
        <f t="shared" ref="A25:A58" si="2">A24+0.001</f>
        <v>-1.55E-2</v>
      </c>
      <c r="B25" s="39">
        <f t="shared" si="0"/>
        <v>4.4820579550160401E-4</v>
      </c>
      <c r="C25" s="40">
        <f t="shared" si="1"/>
        <v>8.6101449203279646E-4</v>
      </c>
      <c r="D25" s="33"/>
      <c r="E25" s="29"/>
      <c r="F25" s="29"/>
      <c r="G25" s="29"/>
      <c r="H25" s="29"/>
      <c r="I25" s="29"/>
      <c r="J25" s="34"/>
    </row>
    <row r="26" spans="1:10" x14ac:dyDescent="0.25">
      <c r="A26" s="11">
        <f t="shared" si="2"/>
        <v>-1.4499999999999999E-2</v>
      </c>
      <c r="B26" s="39">
        <f t="shared" si="0"/>
        <v>4.3459041487253471E-4</v>
      </c>
      <c r="C26" s="40">
        <f t="shared" si="1"/>
        <v>7.894783433282953E-4</v>
      </c>
      <c r="D26" s="33"/>
      <c r="E26" s="29"/>
      <c r="F26" s="29"/>
      <c r="G26" s="29"/>
      <c r="H26" s="29"/>
      <c r="I26" s="29"/>
      <c r="J26" s="34"/>
    </row>
    <row r="27" spans="1:10" x14ac:dyDescent="0.25">
      <c r="A27" s="11">
        <f t="shared" si="2"/>
        <v>-1.3499999999999998E-2</v>
      </c>
      <c r="B27" s="39">
        <f t="shared" si="0"/>
        <v>4.4132650216910499E-4</v>
      </c>
      <c r="C27" s="40">
        <f t="shared" si="1"/>
        <v>7.2899995677582201E-4</v>
      </c>
      <c r="D27" s="33"/>
      <c r="E27" s="29"/>
      <c r="F27" s="29"/>
      <c r="G27" s="29"/>
      <c r="H27" s="29"/>
      <c r="I27" s="29"/>
      <c r="J27" s="34"/>
    </row>
    <row r="28" spans="1:10" x14ac:dyDescent="0.25">
      <c r="A28" s="11">
        <f t="shared" si="2"/>
        <v>-1.2499999999999997E-2</v>
      </c>
      <c r="B28" s="39">
        <f t="shared" si="0"/>
        <v>4.5423741439018739E-4</v>
      </c>
      <c r="C28" s="40">
        <f t="shared" si="1"/>
        <v>6.7277714702541035E-4</v>
      </c>
      <c r="D28" s="33"/>
      <c r="E28" s="29"/>
      <c r="F28" s="29"/>
      <c r="G28" s="29"/>
      <c r="H28" s="29"/>
      <c r="I28" s="29"/>
      <c r="J28" s="34"/>
    </row>
    <row r="29" spans="1:10" x14ac:dyDescent="0.25">
      <c r="A29" s="11">
        <f t="shared" si="2"/>
        <v>-1.1499999999999996E-2</v>
      </c>
      <c r="B29" s="39">
        <f t="shared" si="0"/>
        <v>4.6418779079892924E-4</v>
      </c>
      <c r="C29" s="40">
        <f t="shared" si="1"/>
        <v>6.1761136919969762E-4</v>
      </c>
      <c r="D29" s="33"/>
      <c r="E29" s="29"/>
      <c r="F29" s="29"/>
      <c r="G29" s="29"/>
      <c r="H29" s="29"/>
      <c r="I29" s="29"/>
      <c r="J29" s="34"/>
    </row>
    <row r="30" spans="1:10" x14ac:dyDescent="0.25">
      <c r="A30" s="11">
        <f t="shared" si="2"/>
        <v>-1.0499999999999995E-2</v>
      </c>
      <c r="B30" s="39">
        <f t="shared" si="0"/>
        <v>4.659151193588234E-4</v>
      </c>
      <c r="C30" s="40">
        <f t="shared" si="1"/>
        <v>5.6224795688681077E-4</v>
      </c>
      <c r="D30" s="33"/>
      <c r="E30" s="29"/>
      <c r="F30" s="29"/>
      <c r="G30" s="29"/>
      <c r="H30" s="29"/>
      <c r="I30" s="29"/>
      <c r="J30" s="34"/>
    </row>
    <row r="31" spans="1:10" x14ac:dyDescent="0.25">
      <c r="A31" s="11">
        <f t="shared" si="2"/>
        <v>-9.4999999999999946E-3</v>
      </c>
      <c r="B31" s="39">
        <f t="shared" si="0"/>
        <v>4.5698678399788543E-4</v>
      </c>
      <c r="C31" s="40">
        <f t="shared" si="1"/>
        <v>5.0641295456762604E-4</v>
      </c>
      <c r="D31" s="33"/>
      <c r="E31" s="29"/>
      <c r="F31" s="29"/>
      <c r="G31" s="29"/>
      <c r="H31" s="29"/>
      <c r="I31" s="29"/>
      <c r="J31" s="34"/>
    </row>
    <row r="32" spans="1:10" x14ac:dyDescent="0.25">
      <c r="A32" s="11">
        <f t="shared" si="2"/>
        <v>-8.4999999999999937E-3</v>
      </c>
      <c r="B32" s="39">
        <f t="shared" si="0"/>
        <v>4.369177124032057E-4</v>
      </c>
      <c r="C32" s="40">
        <f t="shared" si="1"/>
        <v>4.5027642650843366E-4</v>
      </c>
      <c r="D32" s="33"/>
      <c r="E32" s="29"/>
      <c r="F32" s="29"/>
      <c r="G32" s="29"/>
      <c r="H32" s="29"/>
      <c r="I32" s="29"/>
      <c r="J32" s="34"/>
    </row>
    <row r="33" spans="1:10" x14ac:dyDescent="0.25">
      <c r="A33" s="11">
        <f t="shared" si="2"/>
        <v>-7.4999999999999937E-3</v>
      </c>
      <c r="B33" s="39">
        <f t="shared" si="0"/>
        <v>4.0645814354628852E-4</v>
      </c>
      <c r="C33" s="40">
        <f t="shared" si="1"/>
        <v>3.941680184948507E-4</v>
      </c>
      <c r="D33" s="33"/>
      <c r="E33" s="29"/>
      <c r="F33" s="29"/>
      <c r="G33" s="29"/>
      <c r="H33" s="29"/>
      <c r="I33" s="29"/>
      <c r="J33" s="34"/>
    </row>
    <row r="34" spans="1:10" x14ac:dyDescent="0.25">
      <c r="A34" s="11">
        <f t="shared" si="2"/>
        <v>-6.4999999999999936E-3</v>
      </c>
      <c r="B34" s="39">
        <f t="shared" si="0"/>
        <v>3.6704454759099926E-4</v>
      </c>
      <c r="C34" s="40">
        <f t="shared" si="1"/>
        <v>3.3843595265908849E-4</v>
      </c>
      <c r="D34" s="33"/>
      <c r="E34" s="29"/>
      <c r="F34" s="29"/>
      <c r="G34" s="29"/>
      <c r="H34" s="29"/>
      <c r="I34" s="29"/>
      <c r="J34" s="34"/>
    </row>
    <row r="35" spans="1:10" x14ac:dyDescent="0.25">
      <c r="A35" s="11">
        <f t="shared" si="2"/>
        <v>-5.4999999999999936E-3</v>
      </c>
      <c r="B35" s="39">
        <f t="shared" si="0"/>
        <v>3.2039683063327795E-4</v>
      </c>
      <c r="C35" s="40">
        <f t="shared" si="1"/>
        <v>2.8338395933799024E-4</v>
      </c>
      <c r="D35" s="33"/>
      <c r="E35" s="29"/>
      <c r="F35" s="29"/>
      <c r="G35" s="29"/>
      <c r="H35" s="29"/>
      <c r="I35" s="29"/>
      <c r="J35" s="34"/>
    </row>
    <row r="36" spans="1:10" x14ac:dyDescent="0.25">
      <c r="A36" s="11">
        <f t="shared" si="2"/>
        <v>-4.4999999999999936E-3</v>
      </c>
      <c r="B36" s="39">
        <f t="shared" si="0"/>
        <v>2.6823972144730628E-4</v>
      </c>
      <c r="C36" s="40">
        <f t="shared" si="1"/>
        <v>2.2924839313539564E-4</v>
      </c>
      <c r="D36" s="33"/>
      <c r="E36" s="29"/>
      <c r="F36" s="29"/>
      <c r="G36" s="29"/>
      <c r="H36" s="29"/>
      <c r="I36" s="29"/>
      <c r="J36" s="34"/>
    </row>
    <row r="37" spans="1:10" x14ac:dyDescent="0.25">
      <c r="A37" s="11">
        <f t="shared" si="2"/>
        <v>-3.4999999999999936E-3</v>
      </c>
      <c r="B37" s="39">
        <f t="shared" si="0"/>
        <v>2.1212424644527405E-4</v>
      </c>
      <c r="C37" s="40">
        <f t="shared" si="1"/>
        <v>1.7619485490049481E-4</v>
      </c>
      <c r="D37" s="33"/>
      <c r="E37" s="29"/>
      <c r="F37" s="29"/>
      <c r="G37" s="29"/>
      <c r="H37" s="29"/>
      <c r="I37" s="29"/>
      <c r="J37" s="34"/>
    </row>
    <row r="38" spans="1:10" x14ac:dyDescent="0.25">
      <c r="A38" s="11">
        <f t="shared" si="2"/>
        <v>-2.4999999999999935E-3</v>
      </c>
      <c r="B38" s="39">
        <f t="shared" si="0"/>
        <v>1.5332543660138365E-4</v>
      </c>
      <c r="C38" s="40">
        <f t="shared" si="1"/>
        <v>1.2432366306242395E-4</v>
      </c>
      <c r="D38" s="33"/>
      <c r="E38" s="29"/>
      <c r="F38" s="29"/>
      <c r="G38" s="29"/>
      <c r="H38" s="29"/>
      <c r="I38" s="29"/>
      <c r="J38" s="34"/>
    </row>
    <row r="39" spans="1:10" x14ac:dyDescent="0.25">
      <c r="A39" s="11">
        <f t="shared" si="2"/>
        <v>-1.4999999999999935E-3</v>
      </c>
      <c r="B39" s="39">
        <f t="shared" si="0"/>
        <v>9.2794178625805356E-5</v>
      </c>
      <c r="C39" s="40">
        <f t="shared" si="1"/>
        <v>7.3679068416749625E-5</v>
      </c>
      <c r="D39" s="33"/>
      <c r="E39" s="29"/>
      <c r="F39" s="29"/>
      <c r="G39" s="29"/>
      <c r="H39" s="29"/>
      <c r="I39" s="29"/>
      <c r="J39" s="34"/>
    </row>
    <row r="40" spans="1:10" x14ac:dyDescent="0.25">
      <c r="A40" s="11">
        <f t="shared" si="2"/>
        <v>-4.9999999999999351E-4</v>
      </c>
      <c r="B40" s="39">
        <f t="shared" si="0"/>
        <v>3.1143965831123307E-5</v>
      </c>
      <c r="C40" s="40">
        <f t="shared" si="1"/>
        <v>2.4259964918928084E-5</v>
      </c>
      <c r="D40" s="33"/>
      <c r="E40" s="29"/>
      <c r="F40" s="29"/>
      <c r="G40" s="29"/>
      <c r="H40" s="29"/>
      <c r="I40" s="29"/>
      <c r="J40" s="34"/>
    </row>
    <row r="41" spans="1:10" x14ac:dyDescent="0.25">
      <c r="A41" s="11">
        <f t="shared" si="2"/>
        <v>5.0000000000000652E-4</v>
      </c>
      <c r="B41" s="39">
        <f t="shared" si="0"/>
        <v>-3.1343061012406419E-5</v>
      </c>
      <c r="C41" s="40">
        <f t="shared" si="1"/>
        <v>-2.3968807802867422E-5</v>
      </c>
      <c r="D41" s="33"/>
      <c r="E41" s="29"/>
      <c r="F41" s="29"/>
      <c r="G41" s="29"/>
      <c r="H41" s="29"/>
      <c r="I41" s="29"/>
      <c r="J41" s="34"/>
    </row>
    <row r="42" spans="1:10" x14ac:dyDescent="0.25">
      <c r="A42" s="11">
        <f t="shared" si="2"/>
        <v>1.5000000000000065E-3</v>
      </c>
      <c r="B42" s="39">
        <f t="shared" si="0"/>
        <v>-9.4702133748067081E-5</v>
      </c>
      <c r="C42" s="40">
        <f t="shared" si="1"/>
        <v>-7.1064901279306472E-5</v>
      </c>
      <c r="D42" s="33"/>
      <c r="E42" s="29"/>
      <c r="F42" s="29"/>
      <c r="G42" s="29"/>
      <c r="H42" s="29"/>
      <c r="I42" s="29"/>
      <c r="J42" s="34"/>
    </row>
    <row r="43" spans="1:10" x14ac:dyDescent="0.25">
      <c r="A43" s="11">
        <f t="shared" si="2"/>
        <v>2.5000000000000066E-3</v>
      </c>
      <c r="B43" s="39">
        <f t="shared" si="0"/>
        <v>-1.5927050748282268E-4</v>
      </c>
      <c r="C43" s="40">
        <f t="shared" si="1"/>
        <v>-1.1709670826484953E-4</v>
      </c>
      <c r="D43" s="33"/>
      <c r="E43" s="29"/>
      <c r="F43" s="29"/>
      <c r="G43" s="29"/>
      <c r="H43" s="29"/>
      <c r="I43" s="29"/>
      <c r="J43" s="34"/>
    </row>
    <row r="44" spans="1:10" x14ac:dyDescent="0.25">
      <c r="A44" s="11">
        <f t="shared" si="2"/>
        <v>3.5000000000000066E-3</v>
      </c>
      <c r="B44" s="39">
        <f t="shared" si="0"/>
        <v>-2.2567208232789337E-4</v>
      </c>
      <c r="C44" s="40">
        <f t="shared" si="1"/>
        <v>-1.6213128677591468E-4</v>
      </c>
      <c r="D44" s="33"/>
      <c r="E44" s="29"/>
      <c r="F44" s="29"/>
      <c r="G44" s="29"/>
      <c r="H44" s="29"/>
      <c r="I44" s="29"/>
      <c r="J44" s="34"/>
    </row>
    <row r="45" spans="1:10" x14ac:dyDescent="0.25">
      <c r="A45" s="11">
        <f t="shared" si="2"/>
        <v>4.5000000000000066E-3</v>
      </c>
      <c r="B45" s="39">
        <f t="shared" si="0"/>
        <v>-2.9479773747064262E-4</v>
      </c>
      <c r="C45" s="40">
        <f t="shared" si="1"/>
        <v>-2.0622148034984744E-4</v>
      </c>
      <c r="D45" s="33"/>
      <c r="E45" s="29"/>
      <c r="F45" s="29"/>
      <c r="G45" s="29"/>
      <c r="H45" s="29"/>
      <c r="I45" s="29"/>
      <c r="J45" s="34"/>
    </row>
    <row r="46" spans="1:10" x14ac:dyDescent="0.25">
      <c r="A46" s="11">
        <f t="shared" si="2"/>
        <v>5.5000000000000066E-3</v>
      </c>
      <c r="B46" s="39">
        <f t="shared" si="0"/>
        <v>-3.6777125091291406E-4</v>
      </c>
      <c r="C46" s="40">
        <f t="shared" si="1"/>
        <v>-2.4939117743450682E-4</v>
      </c>
      <c r="D46" s="33"/>
      <c r="E46" s="29"/>
      <c r="F46" s="29"/>
      <c r="G46" s="29"/>
      <c r="H46" s="29"/>
      <c r="I46" s="29"/>
      <c r="J46" s="34"/>
    </row>
    <row r="47" spans="1:10" x14ac:dyDescent="0.25">
      <c r="A47" s="11">
        <f t="shared" si="2"/>
        <v>6.5000000000000066E-3</v>
      </c>
      <c r="B47" s="39">
        <f t="shared" si="0"/>
        <v>-4.4588467808257166E-4</v>
      </c>
      <c r="C47" s="40">
        <f t="shared" si="1"/>
        <v>-2.91616752627556E-4</v>
      </c>
      <c r="D47" s="33"/>
      <c r="E47" s="29"/>
      <c r="F47" s="29"/>
      <c r="G47" s="29"/>
      <c r="H47" s="29"/>
      <c r="I47" s="29"/>
      <c r="J47" s="34"/>
    </row>
    <row r="48" spans="1:10" x14ac:dyDescent="0.25">
      <c r="A48" s="11">
        <f t="shared" si="2"/>
        <v>7.5000000000000067E-3</v>
      </c>
      <c r="B48" s="39">
        <f t="shared" si="0"/>
        <v>-5.3048110325397641E-4</v>
      </c>
      <c r="C48" s="40">
        <f t="shared" si="1"/>
        <v>-3.3280147897466101E-4</v>
      </c>
      <c r="D48" s="33"/>
      <c r="E48" s="29"/>
      <c r="F48" s="29"/>
      <c r="G48" s="29"/>
      <c r="H48" s="29"/>
      <c r="I48" s="29"/>
      <c r="J48" s="34"/>
    </row>
    <row r="49" spans="1:10" x14ac:dyDescent="0.25">
      <c r="A49" s="11">
        <f t="shared" si="2"/>
        <v>8.5000000000000075E-3</v>
      </c>
      <c r="B49" s="39">
        <f t="shared" si="0"/>
        <v>-6.2275696137452602E-4</v>
      </c>
      <c r="C49" s="40">
        <f t="shared" si="1"/>
        <v>-3.7273815124539295E-4</v>
      </c>
      <c r="D49" s="33"/>
      <c r="E49" s="29"/>
      <c r="F49" s="29"/>
      <c r="G49" s="29"/>
      <c r="H49" s="29"/>
      <c r="I49" s="29"/>
      <c r="J49" s="34"/>
    </row>
    <row r="50" spans="1:10" x14ac:dyDescent="0.25">
      <c r="A50" s="11">
        <f t="shared" si="2"/>
        <v>9.5000000000000084E-3</v>
      </c>
      <c r="B50" s="39">
        <f t="shared" si="0"/>
        <v>-7.2345086846369066E-4</v>
      </c>
      <c r="C50" s="40">
        <f t="shared" si="1"/>
        <v>-4.1105353545919563E-4</v>
      </c>
      <c r="D50" s="33"/>
      <c r="E50" s="29"/>
      <c r="F50" s="29"/>
      <c r="G50" s="29"/>
      <c r="H50" s="29"/>
      <c r="I50" s="29"/>
      <c r="J50" s="34"/>
    </row>
    <row r="51" spans="1:10" x14ac:dyDescent="0.25">
      <c r="A51" s="11">
        <f t="shared" si="2"/>
        <v>1.0500000000000009E-2</v>
      </c>
      <c r="B51" s="39">
        <f t="shared" si="0"/>
        <v>-8.3238129558730061E-4</v>
      </c>
      <c r="C51" s="40">
        <f t="shared" si="1"/>
        <v>-4.4712704654015077E-4</v>
      </c>
      <c r="D51" s="33"/>
      <c r="E51" s="29"/>
      <c r="F51" s="29"/>
      <c r="G51" s="29"/>
      <c r="H51" s="29"/>
      <c r="I51" s="29"/>
      <c r="J51" s="34"/>
    </row>
    <row r="52" spans="1:10" x14ac:dyDescent="0.25">
      <c r="A52" s="11">
        <f t="shared" si="2"/>
        <v>1.150000000000001E-2</v>
      </c>
      <c r="B52" s="39">
        <f t="shared" si="0"/>
        <v>-9.4779162331701131E-4</v>
      </c>
      <c r="C52" s="40">
        <f t="shared" si="1"/>
        <v>-4.7997614034740992E-4</v>
      </c>
      <c r="D52" s="33"/>
      <c r="E52" s="29"/>
      <c r="F52" s="29"/>
      <c r="G52" s="29"/>
      <c r="H52" s="29"/>
      <c r="I52" s="29"/>
      <c r="J52" s="34"/>
    </row>
    <row r="53" spans="1:10" x14ac:dyDescent="0.25">
      <c r="A53" s="11">
        <f t="shared" si="2"/>
        <v>1.2500000000000011E-2</v>
      </c>
      <c r="B53" s="39">
        <f t="shared" si="0"/>
        <v>-1.0654581734503958E-3</v>
      </c>
      <c r="C53" s="40">
        <f t="shared" si="1"/>
        <v>-5.0810373900049847E-4</v>
      </c>
      <c r="D53" s="33"/>
      <c r="E53" s="29"/>
      <c r="F53" s="29"/>
      <c r="G53" s="29"/>
      <c r="H53" s="29"/>
      <c r="I53" s="29"/>
      <c r="J53" s="34"/>
    </row>
    <row r="54" spans="1:10" x14ac:dyDescent="0.25">
      <c r="A54" s="11">
        <f t="shared" si="2"/>
        <v>1.3500000000000012E-2</v>
      </c>
      <c r="B54" s="39">
        <f t="shared" si="0"/>
        <v>-1.1775146347789115E-3</v>
      </c>
      <c r="C54" s="40">
        <f t="shared" si="1"/>
        <v>-5.2931079852170748E-4</v>
      </c>
      <c r="D54" s="33"/>
      <c r="E54" s="29"/>
      <c r="F54" s="29"/>
      <c r="G54" s="29"/>
      <c r="H54" s="29"/>
      <c r="I54" s="29"/>
      <c r="J54" s="34"/>
    </row>
    <row r="55" spans="1:10" x14ac:dyDescent="0.25">
      <c r="A55" s="11">
        <f t="shared" si="2"/>
        <v>1.4500000000000013E-2</v>
      </c>
      <c r="B55" s="39">
        <f t="shared" si="0"/>
        <v>-1.2709445671320839E-3</v>
      </c>
      <c r="C55" s="40">
        <f t="shared" si="1"/>
        <v>-5.4049306803021988E-4</v>
      </c>
      <c r="D55" s="33"/>
      <c r="E55" s="29"/>
      <c r="F55" s="29"/>
      <c r="G55" s="29"/>
      <c r="H55" s="29"/>
      <c r="I55" s="29"/>
      <c r="J55" s="34"/>
    </row>
    <row r="56" spans="1:10" x14ac:dyDescent="0.25">
      <c r="A56" s="11">
        <f t="shared" si="2"/>
        <v>1.5500000000000014E-2</v>
      </c>
      <c r="B56" s="39">
        <f t="shared" si="0"/>
        <v>-1.3256917815473053E-3</v>
      </c>
      <c r="C56" s="40">
        <f t="shared" si="1"/>
        <v>-5.3746961166079618E-4</v>
      </c>
      <c r="D56" s="33"/>
      <c r="E56" s="29"/>
      <c r="F56" s="29"/>
      <c r="G56" s="29"/>
      <c r="H56" s="29"/>
      <c r="I56" s="29"/>
      <c r="J56" s="34"/>
    </row>
    <row r="57" spans="1:10" x14ac:dyDescent="0.25">
      <c r="A57" s="11">
        <f t="shared" si="2"/>
        <v>1.6500000000000015E-2</v>
      </c>
      <c r="B57" s="39">
        <f t="shared" si="0"/>
        <v>-1.3123353813842193E-3</v>
      </c>
      <c r="C57" s="40">
        <f t="shared" si="1"/>
        <v>-5.1493772440082072E-4</v>
      </c>
      <c r="D57" s="33"/>
      <c r="E57" s="29"/>
      <c r="F57" s="29"/>
      <c r="G57" s="29"/>
      <c r="H57" s="29"/>
      <c r="I57" s="29"/>
      <c r="J57" s="34"/>
    </row>
    <row r="58" spans="1:10" x14ac:dyDescent="0.25">
      <c r="A58" s="11">
        <f t="shared" si="2"/>
        <v>1.7500000000000016E-2</v>
      </c>
      <c r="B58" s="39">
        <f t="shared" si="0"/>
        <v>-1.1892706726356174E-3</v>
      </c>
      <c r="C58" s="40">
        <f t="shared" si="1"/>
        <v>-4.6672226846110993E-4</v>
      </c>
      <c r="D58" s="35"/>
      <c r="E58" s="36"/>
      <c r="F58" s="36"/>
      <c r="G58" s="36"/>
      <c r="H58" s="36"/>
      <c r="I58" s="36"/>
      <c r="J58" s="37"/>
    </row>
  </sheetData>
  <mergeCells count="1">
    <mergeCell ref="A18:J18"/>
  </mergeCells>
  <pageMargins left="0.511811024" right="0.511811024" top="0.78740157499999996" bottom="0.78740157499999996" header="0.31496062000000002" footer="0.31496062000000002"/>
  <pageSetup paperSize="9" scale="76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C38" sqref="C38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25.140625" customWidth="1"/>
    <col min="6" max="6" width="7.85546875" customWidth="1"/>
    <col min="10" max="10" width="10.7109375" customWidth="1"/>
  </cols>
  <sheetData>
    <row r="1" spans="1:7" ht="18.75" x14ac:dyDescent="0.3">
      <c r="A1" s="11" t="s">
        <v>19</v>
      </c>
      <c r="B1" s="12" t="s">
        <v>10</v>
      </c>
    </row>
    <row r="2" spans="1:7" x14ac:dyDescent="0.25">
      <c r="A2" s="49" t="s">
        <v>18</v>
      </c>
      <c r="B2" s="49"/>
    </row>
    <row r="3" spans="1:7" x14ac:dyDescent="0.25">
      <c r="A3" s="11" t="s">
        <v>17</v>
      </c>
      <c r="B3" s="11">
        <v>110</v>
      </c>
    </row>
    <row r="4" spans="1:7" x14ac:dyDescent="0.25">
      <c r="A4" s="11" t="s">
        <v>0</v>
      </c>
      <c r="B4" s="11">
        <v>20</v>
      </c>
    </row>
    <row r="5" spans="1:7" x14ac:dyDescent="0.25">
      <c r="A5" s="11" t="s">
        <v>1</v>
      </c>
      <c r="B5" s="11">
        <v>0.21199999999999999</v>
      </c>
      <c r="E5">
        <f>LARGE(G5:G11,1)</f>
        <v>0.12487189155447202</v>
      </c>
      <c r="F5">
        <v>-60</v>
      </c>
      <c r="G5" s="2">
        <f>B18</f>
        <v>0.12487189155447202</v>
      </c>
    </row>
    <row r="6" spans="1:7" x14ac:dyDescent="0.25">
      <c r="A6" s="11" t="s">
        <v>2</v>
      </c>
      <c r="B6" s="11">
        <f>B4*B5</f>
        <v>4.24</v>
      </c>
      <c r="E6">
        <f>SMALL(G5:G11,1)</f>
        <v>-4.6890412565610919</v>
      </c>
      <c r="F6">
        <v>-40</v>
      </c>
      <c r="G6" s="2">
        <f>B23</f>
        <v>-3.0168000404825825</v>
      </c>
    </row>
    <row r="7" spans="1:7" x14ac:dyDescent="0.25">
      <c r="F7" s="14">
        <v>-20</v>
      </c>
      <c r="G7" s="2">
        <f>B28</f>
        <v>-3.9902793048602292</v>
      </c>
    </row>
    <row r="8" spans="1:7" x14ac:dyDescent="0.25">
      <c r="A8" s="50" t="s">
        <v>27</v>
      </c>
      <c r="B8" s="50"/>
      <c r="C8" s="50"/>
      <c r="E8" s="18">
        <f>ABS(E6)-ABS(E5)</f>
        <v>4.5641693650066202</v>
      </c>
      <c r="F8" s="14">
        <v>0</v>
      </c>
      <c r="G8" s="2">
        <f>B33</f>
        <v>-4.6890412565610919</v>
      </c>
    </row>
    <row r="9" spans="1:7" x14ac:dyDescent="0.25">
      <c r="A9" s="8"/>
      <c r="B9" s="8" t="s">
        <v>12</v>
      </c>
      <c r="C9" s="8" t="s">
        <v>14</v>
      </c>
      <c r="F9" s="15">
        <v>20</v>
      </c>
      <c r="G9" s="16">
        <f>B38</f>
        <v>-2.2414362783809647</v>
      </c>
    </row>
    <row r="10" spans="1:7" x14ac:dyDescent="0.25">
      <c r="A10" s="8" t="s">
        <v>16</v>
      </c>
      <c r="B10" s="9">
        <f>AVERAGE(B18,B23,B28,B33,B38,B43,B48)</f>
        <v>-2.4762444505543977</v>
      </c>
      <c r="C10" s="9">
        <f>AVERAGE(C18,C23,C28,C33,C38,C43,C48)</f>
        <v>-3.5759388598113722</v>
      </c>
      <c r="F10" s="14">
        <v>40</v>
      </c>
      <c r="G10" s="2">
        <f>B43</f>
        <v>-0.30802455619692037</v>
      </c>
    </row>
    <row r="11" spans="1:7" x14ac:dyDescent="0.25">
      <c r="A11" s="8" t="s">
        <v>51</v>
      </c>
      <c r="B11" s="9">
        <f>STDEV(B18,B23,B28,B33,B38,B43,B48)</f>
        <v>1.8048961795707246</v>
      </c>
      <c r="C11" s="9">
        <f>STDEV(C18,C23,C28,C33,C38,C43,C48)</f>
        <v>3.358872846629362</v>
      </c>
      <c r="F11" s="14">
        <v>60</v>
      </c>
      <c r="G11" s="2">
        <f>B48</f>
        <v>-3.213001608953467</v>
      </c>
    </row>
    <row r="13" spans="1:7" x14ac:dyDescent="0.25">
      <c r="A13" s="1" t="s">
        <v>3</v>
      </c>
      <c r="B13" t="s">
        <v>4</v>
      </c>
      <c r="C13" t="s">
        <v>6</v>
      </c>
      <c r="E13">
        <f>LARGE(G13:G19,1)</f>
        <v>4.8139131481155637</v>
      </c>
      <c r="F13" s="14">
        <v>-60</v>
      </c>
      <c r="G13" s="2">
        <f t="shared" ref="G13:G15" si="0">G5-$G$8</f>
        <v>4.8139131481155637</v>
      </c>
    </row>
    <row r="14" spans="1:7" x14ac:dyDescent="0.25">
      <c r="A14" s="1"/>
      <c r="E14">
        <f>SMALL(G13:G19,1)</f>
        <v>0</v>
      </c>
      <c r="F14" s="14">
        <v>-40</v>
      </c>
      <c r="G14" s="2">
        <f t="shared" si="0"/>
        <v>1.6722412160785094</v>
      </c>
    </row>
    <row r="15" spans="1:7" x14ac:dyDescent="0.25">
      <c r="A15" s="45" t="s">
        <v>50</v>
      </c>
      <c r="B15" s="45"/>
      <c r="C15" s="45"/>
      <c r="F15" s="14">
        <v>-20</v>
      </c>
      <c r="G15" s="2">
        <f t="shared" si="0"/>
        <v>0.69876195170086275</v>
      </c>
    </row>
    <row r="16" spans="1:7" x14ac:dyDescent="0.25">
      <c r="A16">
        <v>1</v>
      </c>
      <c r="B16" s="1">
        <v>-5.1378086320800005E-7</v>
      </c>
      <c r="C16" s="1">
        <v>-9.7544396602699998E-6</v>
      </c>
      <c r="E16" s="18">
        <f>ABS(E14)+ABS(E13)</f>
        <v>4.8139131481155637</v>
      </c>
      <c r="F16" s="14">
        <v>0</v>
      </c>
      <c r="G16" s="2">
        <f>G8-$G$8</f>
        <v>0</v>
      </c>
    </row>
    <row r="17" spans="1:16" x14ac:dyDescent="0.25">
      <c r="A17">
        <v>2</v>
      </c>
      <c r="B17" s="1">
        <v>-4.1144636860399997</v>
      </c>
      <c r="C17" s="1"/>
      <c r="F17" s="15">
        <v>20</v>
      </c>
      <c r="G17" s="2">
        <f t="shared" ref="G17:G19" si="1">G9-$G$8</f>
        <v>2.4476049781801272</v>
      </c>
    </row>
    <row r="18" spans="1:16" x14ac:dyDescent="0.25">
      <c r="A18" s="4" t="s">
        <v>11</v>
      </c>
      <c r="B18" s="5">
        <f>B16/B17/0.000001</f>
        <v>0.12487189155447202</v>
      </c>
      <c r="C18" s="5">
        <f>C16/B17/0.000001</f>
        <v>2.3707681983841358</v>
      </c>
      <c r="E18">
        <f>E16/2</f>
        <v>2.4069565740577819</v>
      </c>
      <c r="F18" s="14">
        <v>40</v>
      </c>
      <c r="G18" s="2">
        <f t="shared" si="1"/>
        <v>4.3810167003641718</v>
      </c>
    </row>
    <row r="19" spans="1:16" x14ac:dyDescent="0.25">
      <c r="A19" s="1"/>
      <c r="F19" s="14">
        <v>60</v>
      </c>
      <c r="G19" s="2">
        <f t="shared" si="1"/>
        <v>1.476039647607625</v>
      </c>
    </row>
    <row r="20" spans="1:16" x14ac:dyDescent="0.25">
      <c r="A20" s="45" t="s">
        <v>49</v>
      </c>
      <c r="B20" s="45"/>
      <c r="C20" s="45"/>
    </row>
    <row r="21" spans="1:16" x14ac:dyDescent="0.25">
      <c r="A21">
        <v>1</v>
      </c>
      <c r="B21" s="1">
        <v>1.24172474961E-5</v>
      </c>
      <c r="C21" s="1">
        <v>2.0827145195800001E-6</v>
      </c>
      <c r="F21" s="14">
        <v>-60</v>
      </c>
      <c r="G21" s="2">
        <f>G13-G16</f>
        <v>4.8139131481155637</v>
      </c>
    </row>
    <row r="22" spans="1:16" x14ac:dyDescent="0.25">
      <c r="A22">
        <v>2</v>
      </c>
      <c r="B22" s="1">
        <v>-4.1160326602600001</v>
      </c>
      <c r="C22" s="1"/>
      <c r="F22" s="14">
        <v>-40</v>
      </c>
      <c r="G22" s="2">
        <f t="shared" ref="G22:G23" si="2">G14-$G$8</f>
        <v>6.3612824726396013</v>
      </c>
    </row>
    <row r="23" spans="1:16" s="4" customFormat="1" x14ac:dyDescent="0.25">
      <c r="A23" s="4" t="s">
        <v>11</v>
      </c>
      <c r="B23" s="5">
        <f>B21/B22/0.000001</f>
        <v>-3.0168000404825825</v>
      </c>
      <c r="C23" s="5">
        <f>C21/B22/0.000001</f>
        <v>-0.50600048432279454</v>
      </c>
      <c r="F23" s="14">
        <v>-20</v>
      </c>
      <c r="G23" s="2">
        <f t="shared" si="2"/>
        <v>5.3878032082619551</v>
      </c>
    </row>
    <row r="24" spans="1:16" x14ac:dyDescent="0.25">
      <c r="F24" s="14">
        <v>0</v>
      </c>
      <c r="G24" s="2">
        <v>2</v>
      </c>
    </row>
    <row r="25" spans="1:16" x14ac:dyDescent="0.25">
      <c r="A25" s="45" t="s">
        <v>42</v>
      </c>
      <c r="B25" s="45"/>
      <c r="C25" s="45"/>
      <c r="F25" s="15">
        <v>20</v>
      </c>
      <c r="G25" s="2">
        <f t="shared" ref="G25:G27" si="3">G17-$G$8</f>
        <v>7.1366462347412192</v>
      </c>
    </row>
    <row r="26" spans="1:16" x14ac:dyDescent="0.25">
      <c r="A26">
        <v>1</v>
      </c>
      <c r="B26" s="1">
        <v>1.6432475525100001E-5</v>
      </c>
      <c r="C26" s="1">
        <v>1.32146607541E-5</v>
      </c>
      <c r="F26" s="14">
        <v>40</v>
      </c>
      <c r="G26" s="2">
        <f t="shared" si="3"/>
        <v>9.0700579569252646</v>
      </c>
      <c r="O26">
        <v>0.151</v>
      </c>
      <c r="P26" s="3">
        <f>O26-0.033</f>
        <v>0.11799999999999999</v>
      </c>
    </row>
    <row r="27" spans="1:16" x14ac:dyDescent="0.25">
      <c r="A27">
        <v>2</v>
      </c>
      <c r="B27" s="1">
        <v>-4.1181266446900002</v>
      </c>
      <c r="C27" s="1"/>
      <c r="F27" s="14">
        <v>60</v>
      </c>
      <c r="G27" s="2">
        <f t="shared" si="3"/>
        <v>6.1650809041687165</v>
      </c>
      <c r="O27">
        <v>0.05</v>
      </c>
      <c r="P27">
        <f>O27-0.033</f>
        <v>1.7000000000000001E-2</v>
      </c>
    </row>
    <row r="28" spans="1:16" x14ac:dyDescent="0.25">
      <c r="A28" s="4" t="s">
        <v>11</v>
      </c>
      <c r="B28" s="5">
        <f>B26/B27/0.000001</f>
        <v>-3.9902793048602292</v>
      </c>
      <c r="C28" s="5">
        <f>C26/B27/0.000001</f>
        <v>-3.2089010111282676</v>
      </c>
      <c r="O28">
        <f>O26-O27</f>
        <v>0.10099999999999999</v>
      </c>
    </row>
    <row r="30" spans="1:16" x14ac:dyDescent="0.25">
      <c r="A30" s="45" t="s">
        <v>44</v>
      </c>
      <c r="B30" s="45"/>
      <c r="C30" s="45"/>
      <c r="E30" s="2"/>
    </row>
    <row r="31" spans="1:16" x14ac:dyDescent="0.25">
      <c r="A31">
        <v>1</v>
      </c>
      <c r="B31" s="1">
        <v>1.93201020166E-5</v>
      </c>
      <c r="C31" s="1">
        <v>2.18369287708E-5</v>
      </c>
      <c r="G31" s="1"/>
    </row>
    <row r="32" spans="1:16" x14ac:dyDescent="0.25">
      <c r="A32">
        <v>2</v>
      </c>
      <c r="B32" s="1">
        <v>-4.1202670139800004</v>
      </c>
      <c r="C32" s="1"/>
      <c r="K32" s="2"/>
    </row>
    <row r="33" spans="1:11" x14ac:dyDescent="0.25">
      <c r="A33" s="4" t="s">
        <v>11</v>
      </c>
      <c r="B33" s="5">
        <f>B31/B32/0.000001</f>
        <v>-4.6890412565610919</v>
      </c>
      <c r="C33" s="5">
        <f>C31/B32/0.000001</f>
        <v>-5.2998819485988768</v>
      </c>
    </row>
    <row r="34" spans="1:11" x14ac:dyDescent="0.25">
      <c r="J34" t="s">
        <v>53</v>
      </c>
      <c r="K34">
        <v>1</v>
      </c>
    </row>
    <row r="35" spans="1:11" x14ac:dyDescent="0.25">
      <c r="A35" s="45" t="s">
        <v>45</v>
      </c>
      <c r="B35" s="45"/>
      <c r="C35" s="45"/>
      <c r="J35" t="s">
        <v>52</v>
      </c>
      <c r="K35">
        <v>0.215</v>
      </c>
    </row>
    <row r="36" spans="1:11" x14ac:dyDescent="0.25">
      <c r="A36">
        <v>1</v>
      </c>
      <c r="B36" s="1">
        <v>9.2391316425799994E-6</v>
      </c>
      <c r="C36" s="1">
        <v>2.61118792149E-5</v>
      </c>
      <c r="J36" t="s">
        <v>54</v>
      </c>
      <c r="K36" s="1">
        <v>2.4000000000000001E-5</v>
      </c>
    </row>
    <row r="37" spans="1:11" x14ac:dyDescent="0.25">
      <c r="A37">
        <v>2</v>
      </c>
      <c r="B37" s="1">
        <v>-4.1219693513899998</v>
      </c>
      <c r="C37" s="1"/>
      <c r="J37" t="s">
        <v>55</v>
      </c>
      <c r="K37" s="1">
        <f>K36*K35*K34</f>
        <v>5.1599999999999997E-6</v>
      </c>
    </row>
    <row r="38" spans="1:11" x14ac:dyDescent="0.25">
      <c r="A38" s="4" t="s">
        <v>11</v>
      </c>
      <c r="B38" s="5">
        <f>B36/B37/0.000001</f>
        <v>-2.2414362783809647</v>
      </c>
      <c r="C38" s="5">
        <f>C36/B37/0.000001</f>
        <v>-6.3348067365165202</v>
      </c>
    </row>
    <row r="40" spans="1:11" x14ac:dyDescent="0.25">
      <c r="A40" s="45" t="s">
        <v>46</v>
      </c>
      <c r="B40" s="45"/>
      <c r="C40" s="45"/>
    </row>
    <row r="41" spans="1:11" x14ac:dyDescent="0.25">
      <c r="A41">
        <v>1</v>
      </c>
      <c r="B41" s="1">
        <v>1.2702920196599999E-6</v>
      </c>
      <c r="C41" s="1">
        <v>2.60795606887E-5</v>
      </c>
    </row>
    <row r="42" spans="1:11" x14ac:dyDescent="0.25">
      <c r="A42">
        <v>2</v>
      </c>
      <c r="B42" s="1">
        <v>-4.1239959415699996</v>
      </c>
      <c r="C42" s="1"/>
    </row>
    <row r="43" spans="1:11" x14ac:dyDescent="0.25">
      <c r="A43" s="4" t="s">
        <v>11</v>
      </c>
      <c r="B43" s="5">
        <f>B41/B42/0.000001</f>
        <v>-0.30802455619692037</v>
      </c>
      <c r="C43" s="5">
        <f>C41/B42/0.000001</f>
        <v>-6.323857020764077</v>
      </c>
    </row>
    <row r="45" spans="1:11" x14ac:dyDescent="0.25">
      <c r="A45" s="45" t="s">
        <v>47</v>
      </c>
      <c r="B45" s="45"/>
      <c r="C45" s="45"/>
    </row>
    <row r="46" spans="1:11" x14ac:dyDescent="0.25">
      <c r="A46">
        <v>1</v>
      </c>
      <c r="B46" s="1">
        <v>1.3256137810799999E-5</v>
      </c>
      <c r="C46" s="1">
        <v>2.3636152284599998E-5</v>
      </c>
    </row>
    <row r="47" spans="1:11" x14ac:dyDescent="0.25">
      <c r="A47">
        <v>2</v>
      </c>
      <c r="B47" s="1">
        <v>-4.1257800101499997</v>
      </c>
      <c r="C47" s="1"/>
    </row>
    <row r="48" spans="1:11" x14ac:dyDescent="0.25">
      <c r="A48" s="4" t="s">
        <v>11</v>
      </c>
      <c r="B48" s="5">
        <f>B46/B47/0.000001</f>
        <v>-3.213001608953467</v>
      </c>
      <c r="C48" s="5">
        <f>C46/B47/0.000001</f>
        <v>-5.7288930157332043</v>
      </c>
    </row>
    <row r="50" spans="1:3" x14ac:dyDescent="0.25">
      <c r="A50" s="45" t="s">
        <v>44</v>
      </c>
      <c r="B50" s="45"/>
      <c r="C50" s="45"/>
    </row>
    <row r="51" spans="1:3" x14ac:dyDescent="0.25">
      <c r="A51">
        <v>1</v>
      </c>
      <c r="B51" s="1">
        <v>1.3469827258399999E-5</v>
      </c>
      <c r="C51" s="1">
        <v>5.90011930628E-5</v>
      </c>
    </row>
    <row r="52" spans="1:3" x14ac:dyDescent="0.25">
      <c r="A52">
        <v>2</v>
      </c>
      <c r="B52" s="1">
        <v>-4.1174626720900003</v>
      </c>
      <c r="C52" s="1"/>
    </row>
    <row r="53" spans="1:3" x14ac:dyDescent="0.25">
      <c r="A53" s="4" t="s">
        <v>11</v>
      </c>
      <c r="B53" s="5">
        <f>B51/B52/0.000001</f>
        <v>-3.2713902544167555</v>
      </c>
      <c r="C53" s="5">
        <f>C51/B52/0.000001</f>
        <v>-14.32950284230539</v>
      </c>
    </row>
  </sheetData>
  <mergeCells count="10">
    <mergeCell ref="A35:C35"/>
    <mergeCell ref="A40:C40"/>
    <mergeCell ref="A45:C45"/>
    <mergeCell ref="A50:C50"/>
    <mergeCell ref="A2:B2"/>
    <mergeCell ref="A8:C8"/>
    <mergeCell ref="A15:C15"/>
    <mergeCell ref="A20:C20"/>
    <mergeCell ref="A25:C25"/>
    <mergeCell ref="A30:C30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19" workbookViewId="0">
      <selection activeCell="C38" sqref="C38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25.140625" customWidth="1"/>
    <col min="6" max="6" width="7.85546875" customWidth="1"/>
  </cols>
  <sheetData>
    <row r="1" spans="1:7" ht="18.75" x14ac:dyDescent="0.3">
      <c r="A1" s="11" t="s">
        <v>19</v>
      </c>
      <c r="B1" s="12" t="s">
        <v>10</v>
      </c>
    </row>
    <row r="2" spans="1:7" x14ac:dyDescent="0.25">
      <c r="A2" s="49" t="s">
        <v>18</v>
      </c>
      <c r="B2" s="49"/>
    </row>
    <row r="3" spans="1:7" x14ac:dyDescent="0.25">
      <c r="A3" s="11" t="s">
        <v>17</v>
      </c>
      <c r="B3" s="11">
        <v>110</v>
      </c>
    </row>
    <row r="4" spans="1:7" x14ac:dyDescent="0.25">
      <c r="A4" s="11" t="s">
        <v>0</v>
      </c>
      <c r="B4" s="11">
        <v>20</v>
      </c>
    </row>
    <row r="5" spans="1:7" x14ac:dyDescent="0.25">
      <c r="A5" s="11" t="s">
        <v>1</v>
      </c>
      <c r="B5" s="11">
        <v>0.21199999999999999</v>
      </c>
      <c r="E5">
        <f>LARGE(G5:G11,1)</f>
        <v>6.4247408078878827</v>
      </c>
      <c r="F5">
        <v>-60</v>
      </c>
      <c r="G5" s="2">
        <f>B18</f>
        <v>6.0760873431409008</v>
      </c>
    </row>
    <row r="6" spans="1:7" x14ac:dyDescent="0.25">
      <c r="A6" s="11" t="s">
        <v>2</v>
      </c>
      <c r="B6" s="11">
        <f>B4*B5</f>
        <v>4.24</v>
      </c>
      <c r="E6">
        <f>SMALL(G5:G11,1)</f>
        <v>-3.5709482653061757</v>
      </c>
      <c r="F6">
        <v>-40</v>
      </c>
      <c r="G6" s="2">
        <f>B23</f>
        <v>6.4247408078878827</v>
      </c>
    </row>
    <row r="7" spans="1:7" x14ac:dyDescent="0.25">
      <c r="F7" s="14">
        <v>-20</v>
      </c>
      <c r="G7" s="2">
        <f>B28</f>
        <v>-3.1313444483072574</v>
      </c>
    </row>
    <row r="8" spans="1:7" x14ac:dyDescent="0.25">
      <c r="A8" s="50" t="s">
        <v>27</v>
      </c>
      <c r="B8" s="50"/>
      <c r="C8" s="50"/>
      <c r="E8" s="18">
        <f>ABS(E6)-ABS(E5)</f>
        <v>-2.853792542581707</v>
      </c>
      <c r="F8" s="14">
        <v>0</v>
      </c>
      <c r="G8" s="2">
        <f>B33</f>
        <v>-3.5709482653061757</v>
      </c>
    </row>
    <row r="9" spans="1:7" x14ac:dyDescent="0.25">
      <c r="A9" s="8"/>
      <c r="B9" s="8" t="s">
        <v>12</v>
      </c>
      <c r="C9" s="8" t="s">
        <v>14</v>
      </c>
      <c r="F9" s="15">
        <v>20</v>
      </c>
      <c r="G9" s="16">
        <f>B38</f>
        <v>-2.8689965549415812</v>
      </c>
    </row>
    <row r="10" spans="1:7" x14ac:dyDescent="0.25">
      <c r="A10" s="8" t="s">
        <v>16</v>
      </c>
      <c r="B10" s="9" t="e">
        <f>AVERAGE(B28,#REF!,#REF!)</f>
        <v>#REF!</v>
      </c>
      <c r="C10" s="9" t="e">
        <f>AVERAGE(C28,#REF!,#REF!)</f>
        <v>#REF!</v>
      </c>
      <c r="F10" s="14">
        <v>40</v>
      </c>
      <c r="G10" s="2">
        <f>B43</f>
        <v>-1.6530536489019474</v>
      </c>
    </row>
    <row r="11" spans="1:7" x14ac:dyDescent="0.25">
      <c r="F11" s="14">
        <v>60</v>
      </c>
      <c r="G11" s="2">
        <f>B48</f>
        <v>-0.18492835874065902</v>
      </c>
    </row>
    <row r="13" spans="1:7" x14ac:dyDescent="0.25">
      <c r="A13" s="1" t="s">
        <v>3</v>
      </c>
      <c r="B13" t="s">
        <v>4</v>
      </c>
      <c r="C13" t="s">
        <v>6</v>
      </c>
      <c r="E13">
        <f>LARGE(G13:G19,1)</f>
        <v>9.9956890731940575</v>
      </c>
      <c r="F13" s="14">
        <v>-60</v>
      </c>
      <c r="G13" s="2">
        <f t="shared" ref="G13:G15" si="0">G5-$G$8</f>
        <v>9.6470356084470765</v>
      </c>
    </row>
    <row r="14" spans="1:7" x14ac:dyDescent="0.25">
      <c r="A14" s="1"/>
      <c r="E14">
        <f>SMALL(G13:G19,1)</f>
        <v>0</v>
      </c>
      <c r="F14" s="14">
        <v>-40</v>
      </c>
      <c r="G14" s="2">
        <f t="shared" si="0"/>
        <v>9.9956890731940575</v>
      </c>
    </row>
    <row r="15" spans="1:7" x14ac:dyDescent="0.25">
      <c r="A15" s="45" t="s">
        <v>50</v>
      </c>
      <c r="B15" s="45"/>
      <c r="C15" s="45"/>
      <c r="F15" s="14">
        <v>-20</v>
      </c>
      <c r="G15" s="2">
        <f t="shared" si="0"/>
        <v>0.43960381699891826</v>
      </c>
    </row>
    <row r="16" spans="1:7" x14ac:dyDescent="0.25">
      <c r="A16">
        <v>1</v>
      </c>
      <c r="B16" s="1">
        <v>-2.4983985373200002E-5</v>
      </c>
      <c r="C16" s="1">
        <v>2.5884201507099999E-5</v>
      </c>
      <c r="E16" s="18">
        <f>ABS(E14)+ABS(E13)</f>
        <v>9.9956890731940575</v>
      </c>
      <c r="F16" s="14">
        <v>0</v>
      </c>
      <c r="G16" s="2">
        <f>G8-$G$8</f>
        <v>0</v>
      </c>
    </row>
    <row r="17" spans="1:16" x14ac:dyDescent="0.25">
      <c r="A17">
        <v>2</v>
      </c>
      <c r="B17" s="1">
        <v>-4.1118542183900004</v>
      </c>
      <c r="C17" s="1"/>
      <c r="F17" s="15">
        <v>20</v>
      </c>
      <c r="G17" s="2">
        <f t="shared" ref="G17:G19" si="1">G9-$G$8</f>
        <v>0.70195171036459447</v>
      </c>
    </row>
    <row r="18" spans="1:16" x14ac:dyDescent="0.25">
      <c r="A18" s="4" t="s">
        <v>11</v>
      </c>
      <c r="B18" s="5">
        <f>B16/B17/0.000001</f>
        <v>6.0760873431409008</v>
      </c>
      <c r="C18" s="5">
        <f>C16/B17/0.000001</f>
        <v>-6.2950192619511149</v>
      </c>
      <c r="E18">
        <f>E16/2</f>
        <v>4.9978445365970288</v>
      </c>
      <c r="F18" s="14">
        <v>40</v>
      </c>
      <c r="G18" s="2">
        <f t="shared" si="1"/>
        <v>1.9178946164042283</v>
      </c>
    </row>
    <row r="19" spans="1:16" x14ac:dyDescent="0.25">
      <c r="A19" s="1"/>
      <c r="F19" s="14">
        <v>60</v>
      </c>
      <c r="G19" s="2">
        <f t="shared" si="1"/>
        <v>3.3860199065655165</v>
      </c>
    </row>
    <row r="20" spans="1:16" x14ac:dyDescent="0.25">
      <c r="A20" s="45" t="s">
        <v>49</v>
      </c>
      <c r="B20" s="45"/>
      <c r="C20" s="45"/>
    </row>
    <row r="21" spans="1:16" x14ac:dyDescent="0.25">
      <c r="A21">
        <v>1</v>
      </c>
      <c r="B21" s="1">
        <v>-2.6427571263400001E-5</v>
      </c>
      <c r="C21" s="1">
        <v>3.9009398494499997E-5</v>
      </c>
      <c r="F21" s="14">
        <v>-60</v>
      </c>
      <c r="G21" s="2">
        <f>G13-G16</f>
        <v>9.6470356084470765</v>
      </c>
    </row>
    <row r="22" spans="1:16" x14ac:dyDescent="0.25">
      <c r="A22">
        <v>2</v>
      </c>
      <c r="B22" s="1">
        <v>-4.1134066032599996</v>
      </c>
      <c r="C22" s="1"/>
      <c r="F22" s="14">
        <v>-40</v>
      </c>
      <c r="G22" s="2">
        <f t="shared" ref="G22:G23" si="2">G14-$G$8</f>
        <v>13.566637338500232</v>
      </c>
    </row>
    <row r="23" spans="1:16" s="4" customFormat="1" x14ac:dyDescent="0.25">
      <c r="A23" s="4" t="s">
        <v>11</v>
      </c>
      <c r="B23" s="5">
        <f>B21/B22/0.000001</f>
        <v>6.4247408078878827</v>
      </c>
      <c r="C23" s="5">
        <f>C21/B22/0.000001</f>
        <v>-9.4834773843130087</v>
      </c>
      <c r="F23" s="14">
        <v>-20</v>
      </c>
      <c r="G23" s="2">
        <f t="shared" si="2"/>
        <v>4.010552082305094</v>
      </c>
    </row>
    <row r="24" spans="1:16" x14ac:dyDescent="0.25">
      <c r="F24" s="14">
        <v>0</v>
      </c>
      <c r="G24" s="2">
        <v>2</v>
      </c>
    </row>
    <row r="25" spans="1:16" x14ac:dyDescent="0.25">
      <c r="A25" s="45" t="s">
        <v>42</v>
      </c>
      <c r="B25" s="45"/>
      <c r="C25" s="45"/>
      <c r="F25" s="15">
        <v>20</v>
      </c>
      <c r="G25" s="2">
        <f t="shared" ref="G25:G27" si="3">G17-$G$8</f>
        <v>4.2728999756707697</v>
      </c>
    </row>
    <row r="26" spans="1:16" x14ac:dyDescent="0.25">
      <c r="A26">
        <v>1</v>
      </c>
      <c r="B26" s="1">
        <v>1.28868160395E-5</v>
      </c>
      <c r="C26" s="1">
        <v>5.0560202575799997E-5</v>
      </c>
      <c r="F26" s="14">
        <v>40</v>
      </c>
      <c r="G26" s="2">
        <f t="shared" si="3"/>
        <v>5.4888428817104042</v>
      </c>
      <c r="O26">
        <v>0.151</v>
      </c>
      <c r="P26" s="3">
        <f>O26-0.033</f>
        <v>0.11799999999999999</v>
      </c>
    </row>
    <row r="27" spans="1:16" x14ac:dyDescent="0.25">
      <c r="A27">
        <v>2</v>
      </c>
      <c r="B27" s="1">
        <v>-4.1154258984399998</v>
      </c>
      <c r="C27" s="1"/>
      <c r="F27" s="14">
        <v>60</v>
      </c>
      <c r="G27" s="2">
        <f t="shared" si="3"/>
        <v>6.9569681718716918</v>
      </c>
      <c r="O27">
        <v>0.05</v>
      </c>
      <c r="P27">
        <f>O27-0.033</f>
        <v>1.7000000000000001E-2</v>
      </c>
    </row>
    <row r="28" spans="1:16" x14ac:dyDescent="0.25">
      <c r="A28" s="4" t="s">
        <v>11</v>
      </c>
      <c r="B28" s="5">
        <f>B26/B27/0.000001</f>
        <v>-3.1313444483072574</v>
      </c>
      <c r="C28" s="5">
        <f>C26/B27/0.000001</f>
        <v>-12.285533459602672</v>
      </c>
      <c r="O28">
        <f>O26-O27</f>
        <v>0.10099999999999999</v>
      </c>
    </row>
    <row r="30" spans="1:16" x14ac:dyDescent="0.25">
      <c r="A30" s="45" t="s">
        <v>44</v>
      </c>
      <c r="B30" s="45"/>
      <c r="C30" s="45"/>
      <c r="E30" s="2"/>
    </row>
    <row r="31" spans="1:16" x14ac:dyDescent="0.25">
      <c r="A31">
        <v>1</v>
      </c>
      <c r="B31" s="1">
        <v>1.47036383569E-5</v>
      </c>
      <c r="C31" s="1">
        <v>5.8646899343500002E-5</v>
      </c>
    </row>
    <row r="32" spans="1:16" x14ac:dyDescent="0.25">
      <c r="A32">
        <v>2</v>
      </c>
      <c r="B32" s="1">
        <v>-4.1175724946100001</v>
      </c>
      <c r="C32" s="1"/>
      <c r="K32" s="2">
        <f>B48-B18</f>
        <v>-6.2610157018815595</v>
      </c>
    </row>
    <row r="33" spans="1:3" x14ac:dyDescent="0.25">
      <c r="A33" s="4" t="s">
        <v>11</v>
      </c>
      <c r="B33" s="5">
        <f>B31/B32/0.000001</f>
        <v>-3.5709482653061757</v>
      </c>
      <c r="C33" s="5">
        <f>C31/B32/0.000001</f>
        <v>-14.243076332054914</v>
      </c>
    </row>
    <row r="35" spans="1:3" x14ac:dyDescent="0.25">
      <c r="A35" s="45" t="s">
        <v>45</v>
      </c>
      <c r="B35" s="45"/>
      <c r="C35" s="45"/>
    </row>
    <row r="36" spans="1:3" x14ac:dyDescent="0.25">
      <c r="A36">
        <v>1</v>
      </c>
      <c r="B36" s="1">
        <v>1.18183904927E-5</v>
      </c>
      <c r="C36" s="1">
        <v>6.41228322344E-5</v>
      </c>
    </row>
    <row r="37" spans="1:3" x14ac:dyDescent="0.25">
      <c r="A37">
        <v>2</v>
      </c>
      <c r="B37" s="1">
        <v>-4.11934635207</v>
      </c>
      <c r="C37" s="1"/>
    </row>
    <row r="38" spans="1:3" x14ac:dyDescent="0.25">
      <c r="A38" s="4" t="s">
        <v>11</v>
      </c>
      <c r="B38" s="5">
        <f>B36/B37/0.000001</f>
        <v>-2.8689965549415812</v>
      </c>
      <c r="C38" s="5">
        <f>C36/B37/0.000001</f>
        <v>-15.566263856929108</v>
      </c>
    </row>
    <row r="40" spans="1:3" x14ac:dyDescent="0.25">
      <c r="A40" s="45" t="s">
        <v>46</v>
      </c>
      <c r="B40" s="45"/>
      <c r="C40" s="45"/>
    </row>
    <row r="41" spans="1:3" x14ac:dyDescent="0.25">
      <c r="A41">
        <v>1</v>
      </c>
      <c r="B41" s="1">
        <v>6.81289904842E-6</v>
      </c>
      <c r="C41" s="1">
        <v>6.28964575376E-5</v>
      </c>
    </row>
    <row r="42" spans="1:3" x14ac:dyDescent="0.25">
      <c r="A42">
        <v>2</v>
      </c>
      <c r="B42" s="1">
        <v>-4.1214022623800002</v>
      </c>
      <c r="C42" s="1"/>
    </row>
    <row r="43" spans="1:3" x14ac:dyDescent="0.25">
      <c r="A43" s="4" t="s">
        <v>11</v>
      </c>
      <c r="B43" s="5">
        <f>B41/B42/0.000001</f>
        <v>-1.6530536489019474</v>
      </c>
      <c r="C43" s="5">
        <f>C41/B42/0.000001</f>
        <v>-15.260936335119828</v>
      </c>
    </row>
    <row r="45" spans="1:3" x14ac:dyDescent="0.25">
      <c r="A45" s="45" t="s">
        <v>47</v>
      </c>
      <c r="B45" s="45"/>
      <c r="C45" s="45"/>
    </row>
    <row r="46" spans="1:3" x14ac:dyDescent="0.25">
      <c r="A46">
        <v>1</v>
      </c>
      <c r="B46" s="1">
        <v>7.6247842622600003E-7</v>
      </c>
      <c r="C46" s="1">
        <v>5.9676202993500003E-5</v>
      </c>
    </row>
    <row r="47" spans="1:3" x14ac:dyDescent="0.25">
      <c r="A47">
        <v>2</v>
      </c>
      <c r="B47" s="1">
        <v>-4.1231016779600003</v>
      </c>
      <c r="C47" s="1"/>
    </row>
    <row r="48" spans="1:3" x14ac:dyDescent="0.25">
      <c r="A48" s="4" t="s">
        <v>11</v>
      </c>
      <c r="B48" s="5">
        <f>B46/B47/0.000001</f>
        <v>-0.18492835874065902</v>
      </c>
      <c r="C48" s="5">
        <f>C46/B47/0.000001</f>
        <v>-14.473619050555694</v>
      </c>
    </row>
    <row r="53" spans="1:3" x14ac:dyDescent="0.25">
      <c r="A53" s="45" t="s">
        <v>44</v>
      </c>
      <c r="B53" s="45"/>
      <c r="C53" s="45"/>
    </row>
    <row r="54" spans="1:3" x14ac:dyDescent="0.25">
      <c r="A54">
        <v>1</v>
      </c>
      <c r="B54" s="1">
        <v>1.3469827258399999E-5</v>
      </c>
      <c r="C54" s="1">
        <v>5.90011930628E-5</v>
      </c>
    </row>
    <row r="55" spans="1:3" x14ac:dyDescent="0.25">
      <c r="A55">
        <v>2</v>
      </c>
      <c r="B55" s="1">
        <v>-4.1174626720900003</v>
      </c>
      <c r="C55" s="1"/>
    </row>
    <row r="56" spans="1:3" x14ac:dyDescent="0.25">
      <c r="A56" s="4" t="s">
        <v>11</v>
      </c>
      <c r="B56" s="5">
        <f>B54/B55/0.000001</f>
        <v>-3.2713902544167555</v>
      </c>
      <c r="C56" s="5">
        <f>C54/B55/0.000001</f>
        <v>-14.32950284230539</v>
      </c>
    </row>
  </sheetData>
  <mergeCells count="10">
    <mergeCell ref="A35:C35"/>
    <mergeCell ref="A40:C40"/>
    <mergeCell ref="A45:C45"/>
    <mergeCell ref="A53:C53"/>
    <mergeCell ref="A2:B2"/>
    <mergeCell ref="A8:C8"/>
    <mergeCell ref="A15:C15"/>
    <mergeCell ref="A20:C20"/>
    <mergeCell ref="A25:C25"/>
    <mergeCell ref="A30:C30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A4" workbookViewId="0">
      <selection activeCell="P27" sqref="P27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25.140625" customWidth="1"/>
    <col min="6" max="6" width="7.85546875" customWidth="1"/>
  </cols>
  <sheetData>
    <row r="1" spans="1:7" ht="18.75" x14ac:dyDescent="0.3">
      <c r="A1" s="11" t="s">
        <v>19</v>
      </c>
      <c r="B1" s="12" t="s">
        <v>10</v>
      </c>
    </row>
    <row r="2" spans="1:7" x14ac:dyDescent="0.25">
      <c r="A2" s="49" t="s">
        <v>18</v>
      </c>
      <c r="B2" s="49"/>
    </row>
    <row r="3" spans="1:7" x14ac:dyDescent="0.25">
      <c r="A3" s="11" t="s">
        <v>17</v>
      </c>
      <c r="B3" s="11">
        <v>110</v>
      </c>
    </row>
    <row r="4" spans="1:7" x14ac:dyDescent="0.25">
      <c r="A4" s="11" t="s">
        <v>0</v>
      </c>
      <c r="B4" s="11">
        <v>20</v>
      </c>
    </row>
    <row r="5" spans="1:7" x14ac:dyDescent="0.25">
      <c r="A5" s="11" t="s">
        <v>1</v>
      </c>
      <c r="B5" s="11">
        <v>0.21199999999999999</v>
      </c>
      <c r="E5">
        <f>LARGE(G5:G11,1)</f>
        <v>8.7247406345304732</v>
      </c>
      <c r="F5">
        <v>-60</v>
      </c>
      <c r="G5" s="2">
        <f>B18</f>
        <v>3.4637844579709043</v>
      </c>
    </row>
    <row r="6" spans="1:7" x14ac:dyDescent="0.25">
      <c r="A6" s="11" t="s">
        <v>2</v>
      </c>
      <c r="B6" s="11">
        <f>B4*B5</f>
        <v>4.24</v>
      </c>
      <c r="E6">
        <f>SMALL(G5:G11,1)</f>
        <v>2.8727766282035576</v>
      </c>
      <c r="F6">
        <v>-40</v>
      </c>
      <c r="G6" s="2">
        <f>B23</f>
        <v>3.2601977210512381</v>
      </c>
    </row>
    <row r="7" spans="1:7" x14ac:dyDescent="0.25">
      <c r="F7" s="14">
        <v>-20</v>
      </c>
      <c r="G7" s="2">
        <f>B28</f>
        <v>2.8727766282035576</v>
      </c>
    </row>
    <row r="8" spans="1:7" x14ac:dyDescent="0.25">
      <c r="A8" s="50" t="s">
        <v>27</v>
      </c>
      <c r="B8" s="50"/>
      <c r="C8" s="50"/>
      <c r="E8" s="18">
        <f>ABS(E6)-ABS(E5)</f>
        <v>-5.8519640063269156</v>
      </c>
      <c r="F8" s="14">
        <v>0</v>
      </c>
      <c r="G8" s="2">
        <f>B33</f>
        <v>2.9846500161082763</v>
      </c>
    </row>
    <row r="9" spans="1:7" x14ac:dyDescent="0.25">
      <c r="A9" s="8"/>
      <c r="B9" s="8" t="s">
        <v>12</v>
      </c>
      <c r="C9" s="8" t="s">
        <v>14</v>
      </c>
      <c r="F9" s="15">
        <v>20</v>
      </c>
      <c r="G9" s="16">
        <f>B38</f>
        <v>5.7610009060244787</v>
      </c>
    </row>
    <row r="10" spans="1:7" x14ac:dyDescent="0.25">
      <c r="A10" s="8" t="s">
        <v>16</v>
      </c>
      <c r="B10" s="9" t="e">
        <f>AVERAGE(B28,#REF!,#REF!)</f>
        <v>#REF!</v>
      </c>
      <c r="C10" s="9" t="e">
        <f>AVERAGE(C28,#REF!,#REF!)</f>
        <v>#REF!</v>
      </c>
      <c r="F10" s="14">
        <v>40</v>
      </c>
      <c r="G10" s="2">
        <f>B43</f>
        <v>7.8821257677766461</v>
      </c>
    </row>
    <row r="11" spans="1:7" x14ac:dyDescent="0.25">
      <c r="F11" s="14">
        <v>60</v>
      </c>
      <c r="G11" s="2">
        <f>B48</f>
        <v>8.7247406345304732</v>
      </c>
    </row>
    <row r="13" spans="1:7" x14ac:dyDescent="0.25">
      <c r="A13" s="1" t="s">
        <v>3</v>
      </c>
      <c r="B13" t="s">
        <v>4</v>
      </c>
      <c r="C13" t="s">
        <v>6</v>
      </c>
      <c r="E13">
        <f>LARGE(G13:G19,1)</f>
        <v>5.7400906184221974</v>
      </c>
      <c r="F13" s="14">
        <v>-60</v>
      </c>
      <c r="G13" s="2">
        <f t="shared" ref="G13:G15" si="0">G5-$G$8</f>
        <v>0.47913444186262799</v>
      </c>
    </row>
    <row r="14" spans="1:7" x14ac:dyDescent="0.25">
      <c r="A14" s="1"/>
      <c r="E14">
        <f>SMALL(G13:G19,1)</f>
        <v>-0.11187338790471868</v>
      </c>
      <c r="F14" s="14">
        <v>-40</v>
      </c>
      <c r="G14" s="2">
        <f t="shared" si="0"/>
        <v>0.27554770494296177</v>
      </c>
    </row>
    <row r="15" spans="1:7" x14ac:dyDescent="0.25">
      <c r="A15" s="45" t="s">
        <v>50</v>
      </c>
      <c r="B15" s="45"/>
      <c r="C15" s="45"/>
      <c r="F15" s="14">
        <v>-20</v>
      </c>
      <c r="G15" s="2">
        <f t="shared" si="0"/>
        <v>-0.11187338790471868</v>
      </c>
    </row>
    <row r="16" spans="1:7" x14ac:dyDescent="0.25">
      <c r="A16">
        <v>1</v>
      </c>
      <c r="B16" s="1">
        <v>-1.42431803931E-5</v>
      </c>
      <c r="C16" s="1">
        <v>2.39491054309E-5</v>
      </c>
      <c r="E16" s="18">
        <f>ABS(E14)+ABS(E13)</f>
        <v>5.8519640063269165</v>
      </c>
      <c r="F16" s="14">
        <v>0</v>
      </c>
      <c r="G16" s="2">
        <f>G8-$G$8</f>
        <v>0</v>
      </c>
    </row>
    <row r="17" spans="1:16" x14ac:dyDescent="0.25">
      <c r="A17">
        <v>2</v>
      </c>
      <c r="B17" s="1">
        <v>-4.1120284953999997</v>
      </c>
      <c r="C17" s="1"/>
      <c r="F17" s="15">
        <v>20</v>
      </c>
      <c r="G17" s="2">
        <f t="shared" ref="G17:G19" si="1">G9-$G$8</f>
        <v>2.7763508899162024</v>
      </c>
    </row>
    <row r="18" spans="1:16" x14ac:dyDescent="0.25">
      <c r="A18" s="4" t="s">
        <v>11</v>
      </c>
      <c r="B18" s="5">
        <f>B16/B17/0.000001</f>
        <v>3.4637844579709043</v>
      </c>
      <c r="C18" s="5">
        <f>C16/B17/0.000001</f>
        <v>-5.8241584312198063</v>
      </c>
      <c r="E18">
        <f>E16/2</f>
        <v>2.9259820031634582</v>
      </c>
      <c r="F18" s="14">
        <v>40</v>
      </c>
      <c r="G18" s="2">
        <f t="shared" si="1"/>
        <v>4.8974757516683702</v>
      </c>
    </row>
    <row r="19" spans="1:16" x14ac:dyDescent="0.25">
      <c r="A19" s="1"/>
      <c r="F19" s="14">
        <v>60</v>
      </c>
      <c r="G19" s="2">
        <f t="shared" si="1"/>
        <v>5.7400906184221974</v>
      </c>
    </row>
    <row r="20" spans="1:16" x14ac:dyDescent="0.25">
      <c r="A20" s="45" t="s">
        <v>49</v>
      </c>
      <c r="B20" s="45"/>
      <c r="C20" s="45"/>
    </row>
    <row r="21" spans="1:16" x14ac:dyDescent="0.25">
      <c r="A21">
        <v>1</v>
      </c>
      <c r="B21" s="1">
        <v>-1.3410911995E-5</v>
      </c>
      <c r="C21" s="1">
        <v>3.6662010538299998E-5</v>
      </c>
      <c r="F21" s="14">
        <v>-60</v>
      </c>
      <c r="G21" s="2">
        <f>G13-G16</f>
        <v>0.47913444186262799</v>
      </c>
    </row>
    <row r="22" spans="1:16" x14ac:dyDescent="0.25">
      <c r="A22">
        <v>2</v>
      </c>
      <c r="B22" s="1">
        <v>-4.1135271975699998</v>
      </c>
      <c r="C22" s="1"/>
      <c r="F22" s="14">
        <v>-40</v>
      </c>
      <c r="G22" s="2">
        <f t="shared" ref="G22:G23" si="2">G14-$G$8</f>
        <v>-2.7091023111653145</v>
      </c>
    </row>
    <row r="23" spans="1:16" s="4" customFormat="1" x14ac:dyDescent="0.25">
      <c r="A23" s="4" t="s">
        <v>11</v>
      </c>
      <c r="B23" s="5">
        <f>B21/B22/0.000001</f>
        <v>3.2601977210512381</v>
      </c>
      <c r="C23" s="5">
        <f>C21/B22/0.000001</f>
        <v>-8.9125484717732011</v>
      </c>
      <c r="F23" s="14">
        <v>-20</v>
      </c>
      <c r="G23" s="2">
        <f t="shared" si="2"/>
        <v>-3.096523404012995</v>
      </c>
    </row>
    <row r="24" spans="1:16" x14ac:dyDescent="0.25">
      <c r="F24" s="14">
        <v>0</v>
      </c>
      <c r="G24" s="2">
        <v>2</v>
      </c>
    </row>
    <row r="25" spans="1:16" x14ac:dyDescent="0.25">
      <c r="A25" s="45" t="s">
        <v>42</v>
      </c>
      <c r="B25" s="45"/>
      <c r="C25" s="45"/>
      <c r="F25" s="15">
        <v>20</v>
      </c>
      <c r="G25" s="2">
        <f t="shared" ref="G25:G27" si="3">G17-$G$8</f>
        <v>-0.20829912619207391</v>
      </c>
    </row>
    <row r="26" spans="1:16" x14ac:dyDescent="0.25">
      <c r="A26">
        <v>1</v>
      </c>
      <c r="B26" s="1">
        <v>-1.1822619103799999E-5</v>
      </c>
      <c r="C26" s="1">
        <v>4.7119323638299998E-5</v>
      </c>
      <c r="F26" s="14">
        <v>40</v>
      </c>
      <c r="G26" s="2">
        <f t="shared" si="3"/>
        <v>1.9128257355600939</v>
      </c>
      <c r="O26">
        <v>8.3000000000000004E-2</v>
      </c>
      <c r="P26">
        <f>O26+0.005-0.004</f>
        <v>8.4000000000000005E-2</v>
      </c>
    </row>
    <row r="27" spans="1:16" x14ac:dyDescent="0.25">
      <c r="A27">
        <v>2</v>
      </c>
      <c r="B27" s="1">
        <v>-4.1153979699400001</v>
      </c>
      <c r="C27" s="1"/>
      <c r="F27" s="14">
        <v>60</v>
      </c>
      <c r="G27" s="2">
        <f t="shared" si="3"/>
        <v>2.7554406023139211</v>
      </c>
      <c r="O27">
        <v>4.2999999999999997E-2</v>
      </c>
      <c r="P27">
        <f>O27-0.004</f>
        <v>3.8999999999999993E-2</v>
      </c>
    </row>
    <row r="28" spans="1:16" x14ac:dyDescent="0.25">
      <c r="A28" s="4" t="s">
        <v>11</v>
      </c>
      <c r="B28" s="5">
        <f>B26/B27/0.000001</f>
        <v>2.8727766282035576</v>
      </c>
      <c r="C28" s="5">
        <f>C26/B27/0.000001</f>
        <v>-11.449518122541857</v>
      </c>
      <c r="O28">
        <f>O26-O27</f>
        <v>4.0000000000000008E-2</v>
      </c>
    </row>
    <row r="30" spans="1:16" x14ac:dyDescent="0.25">
      <c r="A30" s="45" t="s">
        <v>44</v>
      </c>
      <c r="B30" s="45"/>
      <c r="C30" s="45"/>
      <c r="E30" s="2"/>
    </row>
    <row r="31" spans="1:16" x14ac:dyDescent="0.25">
      <c r="A31">
        <v>1</v>
      </c>
      <c r="B31" s="1">
        <v>-1.2289510707500001E-5</v>
      </c>
      <c r="C31" s="1">
        <v>5.6695416143899998E-5</v>
      </c>
    </row>
    <row r="32" spans="1:16" x14ac:dyDescent="0.25">
      <c r="A32">
        <v>2</v>
      </c>
      <c r="B32" s="1">
        <v>-4.1175717893800003</v>
      </c>
      <c r="C32" s="1"/>
    </row>
    <row r="33" spans="1:3" x14ac:dyDescent="0.25">
      <c r="A33" s="4" t="s">
        <v>11</v>
      </c>
      <c r="B33" s="5">
        <f>B31/B32/0.000001</f>
        <v>2.9846500161082763</v>
      </c>
      <c r="C33" s="5">
        <f>C31/B32/0.000001</f>
        <v>-13.769138473827766</v>
      </c>
    </row>
    <row r="35" spans="1:3" x14ac:dyDescent="0.25">
      <c r="A35" s="45" t="s">
        <v>45</v>
      </c>
      <c r="B35" s="45"/>
      <c r="C35" s="45"/>
    </row>
    <row r="36" spans="1:3" x14ac:dyDescent="0.25">
      <c r="A36">
        <v>1</v>
      </c>
      <c r="B36" s="1">
        <v>-2.37316537743E-5</v>
      </c>
      <c r="C36" s="1">
        <v>6.1645515838500004E-5</v>
      </c>
    </row>
    <row r="37" spans="1:3" x14ac:dyDescent="0.25">
      <c r="A37">
        <v>2</v>
      </c>
      <c r="B37" s="1">
        <v>-4.1193629651199997</v>
      </c>
      <c r="C37" s="1"/>
    </row>
    <row r="38" spans="1:3" x14ac:dyDescent="0.25">
      <c r="A38" s="4" t="s">
        <v>11</v>
      </c>
      <c r="B38" s="5">
        <f>B36/B37/0.000001</f>
        <v>5.7610009060244787</v>
      </c>
      <c r="C38" s="5">
        <f>C36/B37/0.000001</f>
        <v>-14.964817706153319</v>
      </c>
    </row>
    <row r="40" spans="1:3" x14ac:dyDescent="0.25">
      <c r="A40" s="45" t="s">
        <v>46</v>
      </c>
      <c r="B40" s="45"/>
      <c r="C40" s="45"/>
    </row>
    <row r="41" spans="1:3" x14ac:dyDescent="0.25">
      <c r="A41">
        <v>1</v>
      </c>
      <c r="B41" s="1">
        <v>-3.2484873608699998E-5</v>
      </c>
      <c r="C41" s="1">
        <v>6.2198951676200006E-5</v>
      </c>
    </row>
    <row r="42" spans="1:3" x14ac:dyDescent="0.25">
      <c r="A42">
        <v>2</v>
      </c>
      <c r="B42" s="1">
        <v>-4.1213340875000002</v>
      </c>
      <c r="C42" s="1"/>
    </row>
    <row r="43" spans="1:3" x14ac:dyDescent="0.25">
      <c r="A43" s="4" t="s">
        <v>11</v>
      </c>
      <c r="B43" s="5">
        <f>B41/B42/0.000001</f>
        <v>7.8821257677766461</v>
      </c>
      <c r="C43" s="5">
        <f>C41/B42/0.000001</f>
        <v>-15.091946043600137</v>
      </c>
    </row>
    <row r="45" spans="1:3" x14ac:dyDescent="0.25">
      <c r="A45" s="45" t="s">
        <v>47</v>
      </c>
      <c r="B45" s="45"/>
      <c r="C45" s="45"/>
    </row>
    <row r="46" spans="1:3" x14ac:dyDescent="0.25">
      <c r="A46">
        <v>1</v>
      </c>
      <c r="B46" s="1">
        <v>-3.5972238757999998E-5</v>
      </c>
      <c r="C46" s="1">
        <v>5.9441770239699999E-5</v>
      </c>
    </row>
    <row r="47" spans="1:3" x14ac:dyDescent="0.25">
      <c r="A47">
        <v>2</v>
      </c>
      <c r="B47" s="1">
        <v>-4.1230152579699997</v>
      </c>
      <c r="C47" s="1"/>
    </row>
    <row r="48" spans="1:3" x14ac:dyDescent="0.25">
      <c r="A48" s="4" t="s">
        <v>11</v>
      </c>
      <c r="B48" s="5">
        <f>B46/B47/0.000001</f>
        <v>8.7247406345304732</v>
      </c>
      <c r="C48" s="5">
        <f>C46/B47/0.000001</f>
        <v>-14.417062882509594</v>
      </c>
    </row>
  </sheetData>
  <mergeCells count="9">
    <mergeCell ref="A35:C35"/>
    <mergeCell ref="A40:C40"/>
    <mergeCell ref="A45:C45"/>
    <mergeCell ref="A2:B2"/>
    <mergeCell ref="A8:C8"/>
    <mergeCell ref="A15:C15"/>
    <mergeCell ref="A20:C20"/>
    <mergeCell ref="A25:C25"/>
    <mergeCell ref="A30:C30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P27" sqref="P27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25.140625" customWidth="1"/>
    <col min="6" max="6" width="7.85546875" customWidth="1"/>
  </cols>
  <sheetData>
    <row r="1" spans="1:7" ht="18.75" x14ac:dyDescent="0.3">
      <c r="A1" s="11" t="s">
        <v>19</v>
      </c>
      <c r="B1" s="12" t="s">
        <v>10</v>
      </c>
    </row>
    <row r="2" spans="1:7" x14ac:dyDescent="0.25">
      <c r="A2" s="49" t="s">
        <v>18</v>
      </c>
      <c r="B2" s="49"/>
    </row>
    <row r="3" spans="1:7" x14ac:dyDescent="0.25">
      <c r="A3" s="11" t="s">
        <v>17</v>
      </c>
      <c r="B3" s="11">
        <v>110</v>
      </c>
    </row>
    <row r="4" spans="1:7" x14ac:dyDescent="0.25">
      <c r="A4" s="11" t="s">
        <v>0</v>
      </c>
      <c r="B4" s="11">
        <v>20</v>
      </c>
    </row>
    <row r="5" spans="1:7" x14ac:dyDescent="0.25">
      <c r="A5" s="11" t="s">
        <v>1</v>
      </c>
      <c r="B5" s="11">
        <v>0.21199999999999999</v>
      </c>
      <c r="E5">
        <f>LARGE(G5:G11,1)</f>
        <v>7.0706428851899723</v>
      </c>
      <c r="F5">
        <v>-60</v>
      </c>
      <c r="G5" s="2">
        <f>B18</f>
        <v>1.7153291340287571</v>
      </c>
    </row>
    <row r="6" spans="1:7" x14ac:dyDescent="0.25">
      <c r="A6" s="11" t="s">
        <v>2</v>
      </c>
      <c r="B6" s="11">
        <f>B4*B5</f>
        <v>4.24</v>
      </c>
      <c r="E6">
        <f>SMALL(G5:G11,1)</f>
        <v>0.4529840748553054</v>
      </c>
      <c r="F6">
        <v>-40</v>
      </c>
      <c r="G6" s="2">
        <f>B23</f>
        <v>0.4529840748553054</v>
      </c>
    </row>
    <row r="7" spans="1:7" x14ac:dyDescent="0.25">
      <c r="F7" s="14">
        <v>-20</v>
      </c>
      <c r="G7" s="2">
        <f>B28</f>
        <v>0.50771658459202895</v>
      </c>
    </row>
    <row r="8" spans="1:7" x14ac:dyDescent="0.25">
      <c r="A8" s="50" t="s">
        <v>27</v>
      </c>
      <c r="B8" s="50"/>
      <c r="C8" s="50"/>
      <c r="E8" s="18">
        <f>ABS(E6)-ABS(E5)</f>
        <v>-6.6176588103346665</v>
      </c>
      <c r="F8" s="14">
        <v>0</v>
      </c>
      <c r="G8" s="2">
        <f>B33</f>
        <v>0.99578542446539653</v>
      </c>
    </row>
    <row r="9" spans="1:7" x14ac:dyDescent="0.25">
      <c r="A9" s="8"/>
      <c r="B9" s="8" t="s">
        <v>12</v>
      </c>
      <c r="C9" s="8" t="s">
        <v>14</v>
      </c>
      <c r="F9" s="15">
        <v>20</v>
      </c>
      <c r="G9" s="16">
        <f>B38</f>
        <v>3.1291631334389605</v>
      </c>
    </row>
    <row r="10" spans="1:7" x14ac:dyDescent="0.25">
      <c r="A10" s="8" t="s">
        <v>16</v>
      </c>
      <c r="B10" s="9" t="e">
        <f>AVERAGE(B28,#REF!,#REF!)</f>
        <v>#REF!</v>
      </c>
      <c r="C10" s="9" t="e">
        <f>AVERAGE(C28,#REF!,#REF!)</f>
        <v>#REF!</v>
      </c>
      <c r="F10" s="14">
        <v>40</v>
      </c>
      <c r="G10" s="2">
        <f>B43</f>
        <v>5.8457772483775523</v>
      </c>
    </row>
    <row r="11" spans="1:7" x14ac:dyDescent="0.25">
      <c r="F11" s="14">
        <v>60</v>
      </c>
      <c r="G11" s="2">
        <f>B48</f>
        <v>7.0706428851899723</v>
      </c>
    </row>
    <row r="13" spans="1:7" x14ac:dyDescent="0.25">
      <c r="A13" s="1" t="s">
        <v>3</v>
      </c>
      <c r="B13" t="s">
        <v>4</v>
      </c>
      <c r="C13" t="s">
        <v>6</v>
      </c>
      <c r="E13">
        <f>LARGE(G13:G19,1)</f>
        <v>6.0748574607245756</v>
      </c>
      <c r="F13" s="14">
        <v>-60</v>
      </c>
      <c r="G13" s="2">
        <f t="shared" ref="G13:G15" si="0">G5-$G$8</f>
        <v>0.71954370956336056</v>
      </c>
    </row>
    <row r="14" spans="1:7" x14ac:dyDescent="0.25">
      <c r="A14" s="1"/>
      <c r="E14">
        <f>SMALL(G13:G19,1)</f>
        <v>-0.54280134961009119</v>
      </c>
      <c r="F14" s="14">
        <v>-40</v>
      </c>
      <c r="G14" s="2">
        <f t="shared" si="0"/>
        <v>-0.54280134961009119</v>
      </c>
    </row>
    <row r="15" spans="1:7" x14ac:dyDescent="0.25">
      <c r="A15" s="45" t="s">
        <v>50</v>
      </c>
      <c r="B15" s="45"/>
      <c r="C15" s="45"/>
      <c r="F15" s="14">
        <v>-20</v>
      </c>
      <c r="G15" s="2">
        <f t="shared" si="0"/>
        <v>-0.48806883987336758</v>
      </c>
    </row>
    <row r="16" spans="1:7" x14ac:dyDescent="0.25">
      <c r="A16">
        <v>1</v>
      </c>
      <c r="B16" s="1">
        <v>-7.05348435363E-6</v>
      </c>
      <c r="C16" s="1">
        <v>2.35827288454E-5</v>
      </c>
      <c r="E16" s="18">
        <f>ABS(E14)+ABS(E13)</f>
        <v>6.6176588103346665</v>
      </c>
      <c r="F16" s="14">
        <v>0</v>
      </c>
      <c r="G16" s="2">
        <f>G8-$G$8</f>
        <v>0</v>
      </c>
    </row>
    <row r="17" spans="1:16" x14ac:dyDescent="0.25">
      <c r="A17">
        <v>2</v>
      </c>
      <c r="B17" s="1">
        <v>-4.1120297053800003</v>
      </c>
      <c r="C17" s="1"/>
      <c r="F17" s="15">
        <v>20</v>
      </c>
      <c r="G17" s="2">
        <f t="shared" ref="G17:G19" si="1">G9-$G$8</f>
        <v>2.1333777089735637</v>
      </c>
    </row>
    <row r="18" spans="1:16" x14ac:dyDescent="0.25">
      <c r="A18" s="4" t="s">
        <v>11</v>
      </c>
      <c r="B18" s="5">
        <f>B16/B17/0.000001</f>
        <v>1.7153291340287571</v>
      </c>
      <c r="C18" s="5">
        <f>C16/B17/0.000001</f>
        <v>-5.7350579969170425</v>
      </c>
      <c r="E18">
        <f>E16/2</f>
        <v>3.3088294051673333</v>
      </c>
      <c r="F18" s="14">
        <v>40</v>
      </c>
      <c r="G18" s="2">
        <f t="shared" si="1"/>
        <v>4.8499918239121556</v>
      </c>
    </row>
    <row r="19" spans="1:16" x14ac:dyDescent="0.25">
      <c r="A19" s="1"/>
      <c r="F19" s="14">
        <v>60</v>
      </c>
      <c r="G19" s="2">
        <f t="shared" si="1"/>
        <v>6.0748574607245756</v>
      </c>
    </row>
    <row r="20" spans="1:16" x14ac:dyDescent="0.25">
      <c r="A20" s="45" t="s">
        <v>49</v>
      </c>
      <c r="B20" s="45"/>
      <c r="C20" s="45"/>
    </row>
    <row r="21" spans="1:16" x14ac:dyDescent="0.25">
      <c r="A21">
        <v>1</v>
      </c>
      <c r="B21" s="1">
        <v>-1.86333669688E-6</v>
      </c>
      <c r="C21" s="1">
        <v>3.6470831109000002E-5</v>
      </c>
      <c r="F21" s="14">
        <v>-60</v>
      </c>
      <c r="G21" s="2">
        <f>G13-G16</f>
        <v>0.71954370956336056</v>
      </c>
    </row>
    <row r="22" spans="1:16" x14ac:dyDescent="0.25">
      <c r="A22">
        <v>2</v>
      </c>
      <c r="B22" s="1">
        <v>-4.1134706501</v>
      </c>
      <c r="C22" s="1"/>
      <c r="F22" s="14">
        <v>-40</v>
      </c>
      <c r="G22" s="2">
        <f t="shared" ref="G22:G23" si="2">G14-$G$8</f>
        <v>-1.5385867740754877</v>
      </c>
    </row>
    <row r="23" spans="1:16" s="4" customFormat="1" x14ac:dyDescent="0.25">
      <c r="A23" s="4" t="s">
        <v>11</v>
      </c>
      <c r="B23" s="5">
        <f>B21/B22/0.000001</f>
        <v>0.4529840748553054</v>
      </c>
      <c r="C23" s="5">
        <f>C21/B22/0.000001</f>
        <v>-8.8661945620332503</v>
      </c>
      <c r="F23" s="14">
        <v>-20</v>
      </c>
      <c r="G23" s="2">
        <f t="shared" si="2"/>
        <v>-1.4838542643387642</v>
      </c>
    </row>
    <row r="24" spans="1:16" x14ac:dyDescent="0.25">
      <c r="F24" s="14">
        <v>0</v>
      </c>
      <c r="G24" s="2">
        <v>2</v>
      </c>
    </row>
    <row r="25" spans="1:16" x14ac:dyDescent="0.25">
      <c r="A25" s="45" t="s">
        <v>42</v>
      </c>
      <c r="B25" s="45"/>
      <c r="C25" s="45"/>
      <c r="F25" s="15">
        <v>20</v>
      </c>
      <c r="G25" s="2">
        <f t="shared" ref="G25:G27" si="3">G17-$G$8</f>
        <v>1.1375922845081672</v>
      </c>
    </row>
    <row r="26" spans="1:16" x14ac:dyDescent="0.25">
      <c r="A26">
        <v>1</v>
      </c>
      <c r="B26" s="1">
        <v>-2.0894750970599998E-6</v>
      </c>
      <c r="C26" s="1">
        <v>4.7979420004799998E-5</v>
      </c>
      <c r="F26" s="14">
        <v>40</v>
      </c>
      <c r="G26" s="2">
        <f t="shared" si="3"/>
        <v>3.8542063994467588</v>
      </c>
      <c r="O26">
        <v>8.3000000000000004E-2</v>
      </c>
      <c r="P26">
        <f>O26+0.005-0.004</f>
        <v>8.4000000000000005E-2</v>
      </c>
    </row>
    <row r="27" spans="1:16" x14ac:dyDescent="0.25">
      <c r="A27">
        <v>2</v>
      </c>
      <c r="B27" s="1">
        <v>-4.1154359744600004</v>
      </c>
      <c r="C27" s="1"/>
      <c r="F27" s="14">
        <v>60</v>
      </c>
      <c r="G27" s="2">
        <f t="shared" si="3"/>
        <v>5.0790720362591788</v>
      </c>
      <c r="O27">
        <v>4.2999999999999997E-2</v>
      </c>
      <c r="P27">
        <f>O27-0.004</f>
        <v>3.8999999999999993E-2</v>
      </c>
    </row>
    <row r="28" spans="1:16" x14ac:dyDescent="0.25">
      <c r="A28" s="4" t="s">
        <v>11</v>
      </c>
      <c r="B28" s="5">
        <f>B26/B27/0.000001</f>
        <v>0.50771658459202895</v>
      </c>
      <c r="C28" s="5">
        <f>C26/B27/0.000001</f>
        <v>-11.658405161094878</v>
      </c>
      <c r="O28">
        <f>O26-O27</f>
        <v>4.0000000000000008E-2</v>
      </c>
    </row>
    <row r="30" spans="1:16" x14ac:dyDescent="0.25">
      <c r="A30" s="45" t="s">
        <v>44</v>
      </c>
      <c r="B30" s="45"/>
      <c r="C30" s="45"/>
      <c r="E30" s="2"/>
    </row>
    <row r="31" spans="1:16" x14ac:dyDescent="0.25">
      <c r="A31">
        <v>1</v>
      </c>
      <c r="B31" s="1">
        <v>-4.1001704706699996E-6</v>
      </c>
      <c r="C31" s="1">
        <v>5.6673928908300002E-5</v>
      </c>
    </row>
    <row r="32" spans="1:16" x14ac:dyDescent="0.25">
      <c r="A32">
        <v>2</v>
      </c>
      <c r="B32" s="1">
        <v>-4.1175240869499996</v>
      </c>
      <c r="C32" s="1"/>
    </row>
    <row r="33" spans="1:3" x14ac:dyDescent="0.25">
      <c r="A33" s="4" t="s">
        <v>11</v>
      </c>
      <c r="B33" s="5">
        <f>B31/B32/0.000001</f>
        <v>0.99578542446539653</v>
      </c>
      <c r="C33" s="5">
        <f>C31/B32/0.000001</f>
        <v>-13.76407950785795</v>
      </c>
    </row>
    <row r="35" spans="1:3" x14ac:dyDescent="0.25">
      <c r="A35" s="45" t="s">
        <v>45</v>
      </c>
      <c r="B35" s="45"/>
      <c r="C35" s="45"/>
    </row>
    <row r="36" spans="1:3" x14ac:dyDescent="0.25">
      <c r="A36">
        <v>1</v>
      </c>
      <c r="B36" s="1">
        <v>-1.2890327080100001E-5</v>
      </c>
      <c r="C36" s="1">
        <v>6.0676585363000001E-5</v>
      </c>
    </row>
    <row r="37" spans="1:3" x14ac:dyDescent="0.25">
      <c r="A37">
        <v>2</v>
      </c>
      <c r="B37" s="1">
        <v>-4.1194167674899997</v>
      </c>
      <c r="C37" s="1"/>
    </row>
    <row r="38" spans="1:3" x14ac:dyDescent="0.25">
      <c r="A38" s="4" t="s">
        <v>11</v>
      </c>
      <c r="B38" s="5">
        <f>B36/B37/0.000001</f>
        <v>3.1291631334389605</v>
      </c>
      <c r="C38" s="5">
        <f>C36/B37/0.000001</f>
        <v>-14.729411658915694</v>
      </c>
    </row>
    <row r="40" spans="1:3" x14ac:dyDescent="0.25">
      <c r="A40" s="45" t="s">
        <v>46</v>
      </c>
      <c r="B40" s="45"/>
      <c r="C40" s="45"/>
    </row>
    <row r="41" spans="1:3" x14ac:dyDescent="0.25">
      <c r="A41">
        <v>1</v>
      </c>
      <c r="B41" s="1">
        <v>-2.4092311505700001E-5</v>
      </c>
      <c r="C41" s="1">
        <v>6.0892781853100003E-5</v>
      </c>
    </row>
    <row r="42" spans="1:3" x14ac:dyDescent="0.25">
      <c r="A42">
        <v>2</v>
      </c>
      <c r="B42" s="1">
        <v>-4.1213187711500003</v>
      </c>
      <c r="C42" s="1"/>
    </row>
    <row r="43" spans="1:3" x14ac:dyDescent="0.25">
      <c r="A43" s="4" t="s">
        <v>11</v>
      </c>
      <c r="B43" s="5">
        <f>B41/B42/0.000001</f>
        <v>5.8457772483775523</v>
      </c>
      <c r="C43" s="5">
        <f>C41/B42/0.000001</f>
        <v>-14.775072066582384</v>
      </c>
    </row>
    <row r="45" spans="1:3" x14ac:dyDescent="0.25">
      <c r="A45" s="45" t="s">
        <v>47</v>
      </c>
      <c r="B45" s="45"/>
      <c r="C45" s="45"/>
    </row>
    <row r="46" spans="1:3" x14ac:dyDescent="0.25">
      <c r="A46">
        <v>1</v>
      </c>
      <c r="B46" s="1">
        <v>-2.9152683992299999E-5</v>
      </c>
      <c r="C46" s="1">
        <v>5.78833337997E-5</v>
      </c>
    </row>
    <row r="47" spans="1:3" x14ac:dyDescent="0.25">
      <c r="A47">
        <v>2</v>
      </c>
      <c r="B47" s="1">
        <v>-4.1230598781000003</v>
      </c>
      <c r="C47" s="1"/>
    </row>
    <row r="48" spans="1:3" x14ac:dyDescent="0.25">
      <c r="A48" s="4" t="s">
        <v>11</v>
      </c>
      <c r="B48" s="5">
        <f>B46/B47/0.000001</f>
        <v>7.0706428851899723</v>
      </c>
      <c r="C48" s="5">
        <f>C46/B47/0.000001</f>
        <v>-14.038926309839079</v>
      </c>
    </row>
  </sheetData>
  <mergeCells count="9">
    <mergeCell ref="A35:C35"/>
    <mergeCell ref="A40:C40"/>
    <mergeCell ref="A45:C45"/>
    <mergeCell ref="A2:B2"/>
    <mergeCell ref="A8:C8"/>
    <mergeCell ref="A15:C15"/>
    <mergeCell ref="A20:C20"/>
    <mergeCell ref="A25:C25"/>
    <mergeCell ref="A30:C30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B1" workbookViewId="0">
      <selection activeCell="R26" sqref="R26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25.140625" customWidth="1"/>
    <col min="6" max="6" width="7.85546875" customWidth="1"/>
  </cols>
  <sheetData>
    <row r="1" spans="1:7" ht="18.75" x14ac:dyDescent="0.3">
      <c r="A1" s="11" t="s">
        <v>19</v>
      </c>
      <c r="B1" s="12" t="s">
        <v>10</v>
      </c>
    </row>
    <row r="2" spans="1:7" x14ac:dyDescent="0.25">
      <c r="A2" s="49" t="s">
        <v>18</v>
      </c>
      <c r="B2" s="49"/>
    </row>
    <row r="3" spans="1:7" x14ac:dyDescent="0.25">
      <c r="A3" s="11" t="s">
        <v>17</v>
      </c>
      <c r="B3" s="11">
        <v>110</v>
      </c>
    </row>
    <row r="4" spans="1:7" x14ac:dyDescent="0.25">
      <c r="A4" s="11" t="s">
        <v>0</v>
      </c>
      <c r="B4" s="11">
        <v>20</v>
      </c>
    </row>
    <row r="5" spans="1:7" x14ac:dyDescent="0.25">
      <c r="A5" s="11" t="s">
        <v>1</v>
      </c>
      <c r="B5" s="11">
        <v>0.21199999999999999</v>
      </c>
      <c r="E5">
        <f>LARGE(G5:G11,1)</f>
        <v>-22.723346411909823</v>
      </c>
      <c r="F5">
        <v>-60</v>
      </c>
      <c r="G5" s="2">
        <f>B18</f>
        <v>-29.106987481364555</v>
      </c>
    </row>
    <row r="6" spans="1:7" x14ac:dyDescent="0.25">
      <c r="A6" s="11" t="s">
        <v>2</v>
      </c>
      <c r="B6" s="11">
        <f>B4*B5</f>
        <v>4.24</v>
      </c>
      <c r="E6">
        <f>SMALL(G5:G11,1)</f>
        <v>-30.251650350757522</v>
      </c>
      <c r="F6">
        <v>-40</v>
      </c>
      <c r="G6" s="2">
        <f>B23</f>
        <v>-30.251650350757522</v>
      </c>
    </row>
    <row r="7" spans="1:7" x14ac:dyDescent="0.25">
      <c r="F7" s="14">
        <v>-20</v>
      </c>
      <c r="G7" s="2">
        <f>B28</f>
        <v>-29.433055284233241</v>
      </c>
    </row>
    <row r="8" spans="1:7" x14ac:dyDescent="0.25">
      <c r="A8" s="50" t="s">
        <v>27</v>
      </c>
      <c r="B8" s="50"/>
      <c r="C8" s="50"/>
      <c r="E8" s="18">
        <f>ABS(E6)-ABS(E5)</f>
        <v>7.5283039388476993</v>
      </c>
      <c r="F8" s="14">
        <v>0</v>
      </c>
      <c r="G8" s="2">
        <f>B33</f>
        <v>-28.604794080704643</v>
      </c>
    </row>
    <row r="9" spans="1:7" x14ac:dyDescent="0.25">
      <c r="A9" s="8"/>
      <c r="B9" s="8" t="s">
        <v>12</v>
      </c>
      <c r="C9" s="8" t="s">
        <v>14</v>
      </c>
      <c r="F9" s="15">
        <v>20</v>
      </c>
      <c r="G9" s="16">
        <f>B38</f>
        <v>-26.569293810628242</v>
      </c>
    </row>
    <row r="10" spans="1:7" x14ac:dyDescent="0.25">
      <c r="A10" s="8" t="s">
        <v>16</v>
      </c>
      <c r="B10" s="9" t="e">
        <f>AVERAGE(B28,#REF!,#REF!)</f>
        <v>#REF!</v>
      </c>
      <c r="C10" s="9" t="e">
        <f>AVERAGE(C28,#REF!,#REF!)</f>
        <v>#REF!</v>
      </c>
      <c r="F10" s="14">
        <v>40</v>
      </c>
      <c r="G10" s="2">
        <f>B43</f>
        <v>-24.251745145455381</v>
      </c>
    </row>
    <row r="11" spans="1:7" x14ac:dyDescent="0.25">
      <c r="F11" s="14">
        <v>60</v>
      </c>
      <c r="G11" s="2">
        <f>B48</f>
        <v>-22.723346411909823</v>
      </c>
    </row>
    <row r="13" spans="1:7" x14ac:dyDescent="0.25">
      <c r="A13" s="1" t="s">
        <v>3</v>
      </c>
      <c r="B13" t="s">
        <v>4</v>
      </c>
      <c r="C13" t="s">
        <v>6</v>
      </c>
      <c r="E13">
        <f>LARGE(G13:G19,1)</f>
        <v>5.8814476687948201</v>
      </c>
      <c r="F13" s="14">
        <v>-60</v>
      </c>
      <c r="G13" s="2">
        <f t="shared" ref="G13:G15" si="0">G5-$G$8</f>
        <v>-0.50219340065991247</v>
      </c>
    </row>
    <row r="14" spans="1:7" x14ac:dyDescent="0.25">
      <c r="A14" s="1"/>
      <c r="E14">
        <f>SMALL(G13:G19,1)</f>
        <v>-1.6468562700528793</v>
      </c>
      <c r="F14" s="14">
        <v>-40</v>
      </c>
      <c r="G14" s="2">
        <f t="shared" si="0"/>
        <v>-1.6468562700528793</v>
      </c>
    </row>
    <row r="15" spans="1:7" x14ac:dyDescent="0.25">
      <c r="A15" s="45" t="s">
        <v>50</v>
      </c>
      <c r="B15" s="45"/>
      <c r="C15" s="45"/>
      <c r="F15" s="14">
        <v>-20</v>
      </c>
      <c r="G15" s="2">
        <f t="shared" si="0"/>
        <v>-0.82826120352859789</v>
      </c>
    </row>
    <row r="16" spans="1:7" x14ac:dyDescent="0.25">
      <c r="A16">
        <v>1</v>
      </c>
      <c r="B16" s="1">
        <v>1.19685346587E-4</v>
      </c>
      <c r="C16" s="1">
        <v>2.23955716225E-5</v>
      </c>
      <c r="E16" s="18">
        <f>ABS(E14)+ABS(E13)</f>
        <v>7.5283039388476993</v>
      </c>
      <c r="F16" s="14">
        <v>0</v>
      </c>
      <c r="G16" s="2">
        <f>G8-$G$8</f>
        <v>0</v>
      </c>
    </row>
    <row r="17" spans="1:18" x14ac:dyDescent="0.25">
      <c r="A17">
        <v>2</v>
      </c>
      <c r="B17" s="1">
        <v>-4.1119111575399998</v>
      </c>
      <c r="C17" s="1"/>
      <c r="F17" s="15">
        <v>20</v>
      </c>
      <c r="G17" s="2">
        <f t="shared" ref="G17:G19" si="1">G9-$G$8</f>
        <v>2.0355002700764011</v>
      </c>
    </row>
    <row r="18" spans="1:18" x14ac:dyDescent="0.25">
      <c r="A18" s="4" t="s">
        <v>11</v>
      </c>
      <c r="B18" s="5">
        <f>B16/B17/0.000001</f>
        <v>-29.106987481364555</v>
      </c>
      <c r="C18" s="5">
        <f>C16/B17/0.000001</f>
        <v>-5.4465115525254735</v>
      </c>
      <c r="E18">
        <f>E16/2</f>
        <v>3.7641519694238497</v>
      </c>
      <c r="F18" s="14">
        <v>40</v>
      </c>
      <c r="G18" s="2">
        <f t="shared" si="1"/>
        <v>4.3530489352492623</v>
      </c>
    </row>
    <row r="19" spans="1:18" x14ac:dyDescent="0.25">
      <c r="A19" s="1"/>
      <c r="F19" s="14">
        <v>60</v>
      </c>
      <c r="G19" s="2">
        <f t="shared" si="1"/>
        <v>5.8814476687948201</v>
      </c>
    </row>
    <row r="20" spans="1:18" x14ac:dyDescent="0.25">
      <c r="A20" s="45" t="s">
        <v>49</v>
      </c>
      <c r="B20" s="45"/>
      <c r="C20" s="45"/>
    </row>
    <row r="21" spans="1:18" x14ac:dyDescent="0.25">
      <c r="A21">
        <v>1</v>
      </c>
      <c r="B21" s="1">
        <v>1.2444196278500001E-4</v>
      </c>
      <c r="C21" s="1">
        <v>3.49405279038E-5</v>
      </c>
    </row>
    <row r="22" spans="1:18" x14ac:dyDescent="0.25">
      <c r="A22">
        <v>2</v>
      </c>
      <c r="B22" s="1">
        <v>-4.1135594700500002</v>
      </c>
      <c r="C22" s="1"/>
    </row>
    <row r="23" spans="1:18" s="4" customFormat="1" x14ac:dyDescent="0.25">
      <c r="A23" s="4" t="s">
        <v>11</v>
      </c>
      <c r="B23" s="5">
        <f>B21/B22/0.000001</f>
        <v>-30.251650350757522</v>
      </c>
      <c r="C23" s="5">
        <f>C21/B22/0.000001</f>
        <v>-8.4939887603898665</v>
      </c>
    </row>
    <row r="25" spans="1:18" x14ac:dyDescent="0.25">
      <c r="A25" s="45" t="s">
        <v>42</v>
      </c>
      <c r="B25" s="45"/>
      <c r="C25" s="45"/>
    </row>
    <row r="26" spans="1:18" x14ac:dyDescent="0.25">
      <c r="A26">
        <v>1</v>
      </c>
      <c r="B26" s="1">
        <v>1.21132070691E-4</v>
      </c>
      <c r="C26" s="1">
        <v>4.6766706986399998E-5</v>
      </c>
      <c r="Q26">
        <v>0.115</v>
      </c>
      <c r="R26">
        <f>Q26-0.032</f>
        <v>8.3000000000000004E-2</v>
      </c>
    </row>
    <row r="27" spans="1:18" x14ac:dyDescent="0.25">
      <c r="A27">
        <v>2</v>
      </c>
      <c r="B27" s="1">
        <v>-4.1155112685799997</v>
      </c>
      <c r="C27" s="1"/>
      <c r="Q27">
        <v>7.4999999999999997E-2</v>
      </c>
      <c r="R27">
        <f>Q27-0.032</f>
        <v>4.2999999999999997E-2</v>
      </c>
    </row>
    <row r="28" spans="1:18" x14ac:dyDescent="0.25">
      <c r="A28" s="4" t="s">
        <v>11</v>
      </c>
      <c r="B28" s="5">
        <f>B26/B27/0.000001</f>
        <v>-29.433055284233241</v>
      </c>
      <c r="C28" s="5">
        <f>C26/B27/0.000001</f>
        <v>-11.363523007078586</v>
      </c>
      <c r="Q28">
        <f>Q26-Q27</f>
        <v>4.0000000000000008E-2</v>
      </c>
    </row>
    <row r="30" spans="1:18" x14ac:dyDescent="0.25">
      <c r="A30" s="45" t="s">
        <v>44</v>
      </c>
      <c r="B30" s="45"/>
      <c r="C30" s="45"/>
      <c r="E30" s="2"/>
    </row>
    <row r="31" spans="1:18" x14ac:dyDescent="0.25">
      <c r="A31">
        <v>1</v>
      </c>
      <c r="B31" s="1">
        <v>1.17782966492E-4</v>
      </c>
      <c r="C31" s="1">
        <v>5.5955606138199998E-5</v>
      </c>
    </row>
    <row r="32" spans="1:18" x14ac:dyDescent="0.25">
      <c r="A32">
        <v>2</v>
      </c>
      <c r="B32" s="1">
        <v>-4.1175953289400002</v>
      </c>
      <c r="C32" s="1"/>
    </row>
    <row r="33" spans="1:3" x14ac:dyDescent="0.25">
      <c r="A33" s="4" t="s">
        <v>11</v>
      </c>
      <c r="B33" s="5">
        <f>B31/B32/0.000001</f>
        <v>-28.604794080704643</v>
      </c>
      <c r="C33" s="5">
        <f>C31/B32/0.000001</f>
        <v>-13.589389356676959</v>
      </c>
    </row>
    <row r="35" spans="1:3" x14ac:dyDescent="0.25">
      <c r="A35" s="45" t="s">
        <v>45</v>
      </c>
      <c r="B35" s="45"/>
      <c r="C35" s="45"/>
    </row>
    <row r="36" spans="1:3" x14ac:dyDescent="0.25">
      <c r="A36">
        <v>1</v>
      </c>
      <c r="B36" s="1">
        <v>1.09449662207E-4</v>
      </c>
      <c r="C36" s="1">
        <v>6.0249460851499999E-5</v>
      </c>
    </row>
    <row r="37" spans="1:3" x14ac:dyDescent="0.25">
      <c r="A37">
        <v>2</v>
      </c>
      <c r="B37" s="1">
        <v>-4.1194042636999999</v>
      </c>
      <c r="C37" s="1"/>
    </row>
    <row r="38" spans="1:3" x14ac:dyDescent="0.25">
      <c r="A38" s="4" t="s">
        <v>11</v>
      </c>
      <c r="B38" s="5">
        <f>B36/B37/0.000001</f>
        <v>-26.569293810628242</v>
      </c>
      <c r="C38" s="5">
        <f>C36/B37/0.000001</f>
        <v>-14.625770377142993</v>
      </c>
    </row>
    <row r="40" spans="1:3" x14ac:dyDescent="0.25">
      <c r="A40" s="45" t="s">
        <v>46</v>
      </c>
      <c r="B40" s="45"/>
      <c r="C40" s="45"/>
    </row>
    <row r="41" spans="1:3" x14ac:dyDescent="0.25">
      <c r="A41">
        <v>1</v>
      </c>
      <c r="B41" s="1">
        <v>9.9952865182899994E-5</v>
      </c>
      <c r="C41" s="1">
        <v>5.9727257400099999E-5</v>
      </c>
    </row>
    <row r="42" spans="1:3" x14ac:dyDescent="0.25">
      <c r="A42">
        <v>2</v>
      </c>
      <c r="B42" s="1">
        <v>-4.12147103573</v>
      </c>
      <c r="C42" s="1"/>
    </row>
    <row r="43" spans="1:3" x14ac:dyDescent="0.25">
      <c r="A43" s="4" t="s">
        <v>11</v>
      </c>
      <c r="B43" s="5">
        <f>B41/B42/0.000001</f>
        <v>-24.251745145455381</v>
      </c>
      <c r="C43" s="5">
        <f>C41/B42/0.000001</f>
        <v>-14.491732898838881</v>
      </c>
    </row>
    <row r="45" spans="1:3" x14ac:dyDescent="0.25">
      <c r="A45" s="45" t="s">
        <v>47</v>
      </c>
      <c r="B45" s="45"/>
      <c r="C45" s="45"/>
    </row>
    <row r="46" spans="1:3" x14ac:dyDescent="0.25">
      <c r="A46">
        <v>1</v>
      </c>
      <c r="B46" s="1">
        <v>9.3690987096900006E-5</v>
      </c>
      <c r="C46" s="1">
        <v>5.7797353567099998E-5</v>
      </c>
    </row>
    <row r="47" spans="1:3" x14ac:dyDescent="0.25">
      <c r="A47">
        <v>2</v>
      </c>
      <c r="B47" s="1">
        <v>-4.1231157329799997</v>
      </c>
      <c r="C47" s="1"/>
    </row>
    <row r="48" spans="1:3" x14ac:dyDescent="0.25">
      <c r="A48" s="4" t="s">
        <v>11</v>
      </c>
      <c r="B48" s="5">
        <f>B46/B47/0.000001</f>
        <v>-22.723346411909823</v>
      </c>
      <c r="C48" s="5">
        <f>C46/B47/0.000001</f>
        <v>-14.017882909468252</v>
      </c>
    </row>
  </sheetData>
  <mergeCells count="9">
    <mergeCell ref="A35:C35"/>
    <mergeCell ref="A40:C40"/>
    <mergeCell ref="A45:C45"/>
    <mergeCell ref="A2:B2"/>
    <mergeCell ref="A8:C8"/>
    <mergeCell ref="A15:C15"/>
    <mergeCell ref="A20:C20"/>
    <mergeCell ref="A25:C25"/>
    <mergeCell ref="A30:C30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4" workbookViewId="0">
      <selection activeCell="G8" sqref="G8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25.140625" customWidth="1"/>
    <col min="6" max="6" width="7.85546875" customWidth="1"/>
  </cols>
  <sheetData>
    <row r="1" spans="1:7" ht="18.75" x14ac:dyDescent="0.3">
      <c r="A1" s="11" t="s">
        <v>19</v>
      </c>
      <c r="B1" s="12" t="s">
        <v>10</v>
      </c>
    </row>
    <row r="2" spans="1:7" x14ac:dyDescent="0.25">
      <c r="A2" s="49" t="s">
        <v>18</v>
      </c>
      <c r="B2" s="49"/>
    </row>
    <row r="3" spans="1:7" x14ac:dyDescent="0.25">
      <c r="A3" s="11" t="s">
        <v>17</v>
      </c>
      <c r="B3" s="11">
        <v>110</v>
      </c>
    </row>
    <row r="4" spans="1:7" x14ac:dyDescent="0.25">
      <c r="A4" s="11" t="s">
        <v>0</v>
      </c>
      <c r="B4" s="11">
        <v>20</v>
      </c>
    </row>
    <row r="5" spans="1:7" x14ac:dyDescent="0.25">
      <c r="A5" s="11" t="s">
        <v>1</v>
      </c>
      <c r="B5" s="11">
        <v>0.21199999999999999</v>
      </c>
      <c r="F5">
        <v>-60</v>
      </c>
      <c r="G5" s="2">
        <f>B18</f>
        <v>-25.439709919456782</v>
      </c>
    </row>
    <row r="6" spans="1:7" x14ac:dyDescent="0.25">
      <c r="A6" s="11" t="s">
        <v>2</v>
      </c>
      <c r="B6" s="11">
        <f>B4*B5</f>
        <v>4.24</v>
      </c>
      <c r="E6">
        <f>LARGE(G7:G11,1)</f>
        <v>-14.691495954338523</v>
      </c>
      <c r="F6">
        <v>-40</v>
      </c>
      <c r="G6" s="2">
        <f>B23</f>
        <v>-24.563999960473666</v>
      </c>
    </row>
    <row r="7" spans="1:7" x14ac:dyDescent="0.25">
      <c r="E7">
        <f>SMALL(G7:G11,1)</f>
        <v>-24.554577095664808</v>
      </c>
      <c r="F7" s="14">
        <v>-20</v>
      </c>
      <c r="G7" s="2">
        <f>B28</f>
        <v>-24.554577095664808</v>
      </c>
    </row>
    <row r="8" spans="1:7" x14ac:dyDescent="0.25">
      <c r="A8" s="50" t="s">
        <v>27</v>
      </c>
      <c r="B8" s="50"/>
      <c r="C8" s="50"/>
      <c r="F8" s="14">
        <v>0</v>
      </c>
      <c r="G8" s="2">
        <f>B33</f>
        <v>-20.654803575975176</v>
      </c>
    </row>
    <row r="9" spans="1:7" x14ac:dyDescent="0.25">
      <c r="A9" s="8"/>
      <c r="B9" s="8" t="s">
        <v>12</v>
      </c>
      <c r="C9" s="8" t="s">
        <v>14</v>
      </c>
      <c r="E9" s="18">
        <f>ABS(E7)+ABS(E6)</f>
        <v>39.246073050003332</v>
      </c>
      <c r="F9" s="15">
        <v>20</v>
      </c>
      <c r="G9" s="16">
        <f>B38</f>
        <v>-21.088525375929862</v>
      </c>
    </row>
    <row r="10" spans="1:7" x14ac:dyDescent="0.25">
      <c r="A10" s="8" t="s">
        <v>16</v>
      </c>
      <c r="B10" s="9" t="e">
        <f>AVERAGE(B28,#REF!,#REF!)</f>
        <v>#REF!</v>
      </c>
      <c r="C10" s="9" t="e">
        <f>AVERAGE(C28,#REF!,#REF!)</f>
        <v>#REF!</v>
      </c>
      <c r="F10" s="14">
        <v>40</v>
      </c>
      <c r="G10" s="2">
        <f>B43</f>
        <v>-18.844216312108806</v>
      </c>
    </row>
    <row r="11" spans="1:7" x14ac:dyDescent="0.25">
      <c r="F11" s="14">
        <v>60</v>
      </c>
      <c r="G11" s="2">
        <f>B48</f>
        <v>-14.691495954338523</v>
      </c>
    </row>
    <row r="13" spans="1:7" x14ac:dyDescent="0.25">
      <c r="A13" s="1" t="s">
        <v>3</v>
      </c>
      <c r="B13" t="s">
        <v>4</v>
      </c>
      <c r="C13" t="s">
        <v>6</v>
      </c>
    </row>
    <row r="14" spans="1:7" x14ac:dyDescent="0.25">
      <c r="A14" s="1"/>
      <c r="G14" s="2">
        <f>G11-12</f>
        <v>-26.691495954338521</v>
      </c>
    </row>
    <row r="15" spans="1:7" x14ac:dyDescent="0.25">
      <c r="A15" s="45" t="s">
        <v>50</v>
      </c>
      <c r="B15" s="45"/>
      <c r="C15" s="45"/>
      <c r="G15" s="2">
        <f>G5-8</f>
        <v>-33.439709919456782</v>
      </c>
    </row>
    <row r="16" spans="1:7" x14ac:dyDescent="0.25">
      <c r="A16">
        <v>1</v>
      </c>
      <c r="B16" s="1">
        <v>1.04606525719E-4</v>
      </c>
      <c r="C16" s="1">
        <v>2.1482730616100001E-5</v>
      </c>
    </row>
    <row r="17" spans="1:5" x14ac:dyDescent="0.25">
      <c r="A17">
        <v>2</v>
      </c>
      <c r="B17" s="1">
        <v>-4.1119386207700002</v>
      </c>
      <c r="C17" s="1"/>
    </row>
    <row r="18" spans="1:5" x14ac:dyDescent="0.25">
      <c r="A18" s="4" t="s">
        <v>11</v>
      </c>
      <c r="B18" s="5">
        <f>B16/B17/0.000001</f>
        <v>-25.439709919456782</v>
      </c>
      <c r="C18" s="5">
        <f>C16/B17/0.000001</f>
        <v>-5.2244774539161662</v>
      </c>
    </row>
    <row r="19" spans="1:5" x14ac:dyDescent="0.25">
      <c r="A19" s="1"/>
    </row>
    <row r="20" spans="1:5" x14ac:dyDescent="0.25">
      <c r="A20" s="45" t="s">
        <v>49</v>
      </c>
      <c r="B20" s="45"/>
      <c r="C20" s="45"/>
    </row>
    <row r="21" spans="1:5" x14ac:dyDescent="0.25">
      <c r="A21">
        <v>1</v>
      </c>
      <c r="B21" s="1">
        <v>1.0104260482500001E-4</v>
      </c>
      <c r="C21" s="1">
        <v>3.4709333684800002E-5</v>
      </c>
    </row>
    <row r="22" spans="1:5" x14ac:dyDescent="0.25">
      <c r="A22">
        <v>2</v>
      </c>
      <c r="B22" s="1">
        <v>-4.1134426391299996</v>
      </c>
      <c r="C22" s="1"/>
    </row>
    <row r="23" spans="1:5" s="4" customFormat="1" x14ac:dyDescent="0.25">
      <c r="A23" s="4" t="s">
        <v>11</v>
      </c>
      <c r="B23" s="5">
        <f>B21/B22/0.000001</f>
        <v>-24.563999960473666</v>
      </c>
      <c r="C23" s="5">
        <f>C21/B22/0.000001</f>
        <v>-8.4380254521164506</v>
      </c>
    </row>
    <row r="25" spans="1:5" x14ac:dyDescent="0.25">
      <c r="A25" s="45" t="s">
        <v>42</v>
      </c>
      <c r="B25" s="45"/>
      <c r="C25" s="45"/>
    </row>
    <row r="26" spans="1:5" x14ac:dyDescent="0.25">
      <c r="A26">
        <v>1</v>
      </c>
      <c r="B26" s="1">
        <v>1.01052151203E-4</v>
      </c>
      <c r="C26" s="1">
        <v>4.6383369573699998E-5</v>
      </c>
    </row>
    <row r="27" spans="1:5" x14ac:dyDescent="0.25">
      <c r="A27">
        <v>2</v>
      </c>
      <c r="B27" s="1">
        <v>-4.1154099624400002</v>
      </c>
      <c r="C27" s="1"/>
    </row>
    <row r="28" spans="1:5" x14ac:dyDescent="0.25">
      <c r="A28" s="4" t="s">
        <v>11</v>
      </c>
      <c r="B28" s="5">
        <f>B26/B27/0.000001</f>
        <v>-24.554577095664808</v>
      </c>
      <c r="C28" s="5">
        <f>C26/B27/0.000001</f>
        <v>-11.270655899904465</v>
      </c>
    </row>
    <row r="30" spans="1:5" x14ac:dyDescent="0.25">
      <c r="A30" s="45" t="s">
        <v>44</v>
      </c>
      <c r="B30" s="45"/>
      <c r="C30" s="45"/>
      <c r="E30" s="2"/>
    </row>
    <row r="31" spans="1:5" x14ac:dyDescent="0.25">
      <c r="A31">
        <v>1</v>
      </c>
      <c r="B31" s="1">
        <v>8.5046885805499994E-5</v>
      </c>
      <c r="C31" s="1">
        <v>5.3980410569399999E-5</v>
      </c>
    </row>
    <row r="32" spans="1:5" x14ac:dyDescent="0.25">
      <c r="A32">
        <v>2</v>
      </c>
      <c r="B32" s="1">
        <v>-4.1175354436399996</v>
      </c>
      <c r="C32" s="1"/>
    </row>
    <row r="33" spans="1:3" x14ac:dyDescent="0.25">
      <c r="A33" s="4" t="s">
        <v>11</v>
      </c>
      <c r="B33" s="5">
        <f>B31/B32/0.000001</f>
        <v>-20.654803575975176</v>
      </c>
      <c r="C33" s="5">
        <f>C31/B32/0.000001</f>
        <v>-13.109883644785345</v>
      </c>
    </row>
    <row r="35" spans="1:3" x14ac:dyDescent="0.25">
      <c r="A35" s="45" t="s">
        <v>45</v>
      </c>
      <c r="B35" s="45"/>
      <c r="C35" s="45"/>
    </row>
    <row r="36" spans="1:3" x14ac:dyDescent="0.25">
      <c r="A36">
        <v>1</v>
      </c>
      <c r="B36" s="1">
        <v>8.6873696789100004E-5</v>
      </c>
      <c r="C36" s="1">
        <v>5.9958782547500003E-5</v>
      </c>
    </row>
    <row r="37" spans="1:3" x14ac:dyDescent="0.25">
      <c r="A37">
        <v>2</v>
      </c>
      <c r="B37" s="1">
        <v>-4.1194770729799997</v>
      </c>
      <c r="C37" s="1"/>
    </row>
    <row r="38" spans="1:3" x14ac:dyDescent="0.25">
      <c r="A38" s="4" t="s">
        <v>11</v>
      </c>
      <c r="B38" s="5">
        <f>B36/B37/0.000001</f>
        <v>-21.088525375929862</v>
      </c>
      <c r="C38" s="5">
        <f>C36/B37/0.000001</f>
        <v>-14.554949933032704</v>
      </c>
    </row>
    <row r="40" spans="1:3" x14ac:dyDescent="0.25">
      <c r="A40" s="45" t="s">
        <v>46</v>
      </c>
      <c r="B40" s="45"/>
      <c r="C40" s="45"/>
    </row>
    <row r="41" spans="1:3" x14ac:dyDescent="0.25">
      <c r="A41">
        <v>1</v>
      </c>
      <c r="B41" s="1">
        <v>7.7664110976300002E-5</v>
      </c>
      <c r="C41" s="1">
        <v>5.9491031344300002E-5</v>
      </c>
    </row>
    <row r="42" spans="1:3" x14ac:dyDescent="0.25">
      <c r="A42">
        <v>2</v>
      </c>
      <c r="B42" s="1">
        <v>-4.1213765374999998</v>
      </c>
      <c r="C42" s="1"/>
    </row>
    <row r="43" spans="1:3" x14ac:dyDescent="0.25">
      <c r="A43" s="4" t="s">
        <v>11</v>
      </c>
      <c r="B43" s="5">
        <f>B41/B42/0.000001</f>
        <v>-18.844216312108806</v>
      </c>
      <c r="C43" s="5">
        <f>C41/B42/0.000001</f>
        <v>-14.434747905947676</v>
      </c>
    </row>
    <row r="45" spans="1:3" x14ac:dyDescent="0.25">
      <c r="A45" s="45" t="s">
        <v>47</v>
      </c>
      <c r="B45" s="45"/>
      <c r="C45" s="45"/>
    </row>
    <row r="46" spans="1:3" x14ac:dyDescent="0.25">
      <c r="A46">
        <v>1</v>
      </c>
      <c r="B46" s="1">
        <v>6.0574019388700003E-5</v>
      </c>
      <c r="C46" s="1">
        <v>5.68265872573E-5</v>
      </c>
    </row>
    <row r="47" spans="1:3" x14ac:dyDescent="0.25">
      <c r="A47">
        <v>2</v>
      </c>
      <c r="B47" s="1">
        <v>-4.1230668120500003</v>
      </c>
      <c r="C47" s="1"/>
    </row>
    <row r="48" spans="1:3" x14ac:dyDescent="0.25">
      <c r="A48" s="4" t="s">
        <v>11</v>
      </c>
      <c r="B48" s="5">
        <f>B46/B47/0.000001</f>
        <v>-14.691495954338523</v>
      </c>
      <c r="C48" s="5">
        <f>C46/B47/0.000001</f>
        <v>-13.782601604034078</v>
      </c>
    </row>
  </sheetData>
  <mergeCells count="9">
    <mergeCell ref="A35:C35"/>
    <mergeCell ref="A40:C40"/>
    <mergeCell ref="A45:C45"/>
    <mergeCell ref="A2:B2"/>
    <mergeCell ref="A8:C8"/>
    <mergeCell ref="A15:C15"/>
    <mergeCell ref="A20:C20"/>
    <mergeCell ref="A25:C25"/>
    <mergeCell ref="A30:C30"/>
  </mergeCell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4" workbookViewId="0">
      <selection activeCell="B18" sqref="B18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25.140625" customWidth="1"/>
    <col min="6" max="6" width="7.85546875" customWidth="1"/>
  </cols>
  <sheetData>
    <row r="1" spans="1:7" ht="18.75" x14ac:dyDescent="0.3">
      <c r="A1" s="11" t="s">
        <v>19</v>
      </c>
      <c r="B1" s="12" t="s">
        <v>10</v>
      </c>
    </row>
    <row r="2" spans="1:7" x14ac:dyDescent="0.25">
      <c r="A2" s="49" t="s">
        <v>18</v>
      </c>
      <c r="B2" s="49"/>
    </row>
    <row r="3" spans="1:7" x14ac:dyDescent="0.25">
      <c r="A3" s="11" t="s">
        <v>17</v>
      </c>
      <c r="B3" s="11">
        <v>110</v>
      </c>
    </row>
    <row r="4" spans="1:7" x14ac:dyDescent="0.25">
      <c r="A4" s="11" t="s">
        <v>0</v>
      </c>
      <c r="B4" s="11">
        <v>20</v>
      </c>
    </row>
    <row r="5" spans="1:7" x14ac:dyDescent="0.25">
      <c r="A5" s="11" t="s">
        <v>1</v>
      </c>
      <c r="B5" s="11">
        <v>0.21199999999999999</v>
      </c>
      <c r="F5">
        <v>-60</v>
      </c>
      <c r="G5" s="2">
        <f>B18</f>
        <v>-12.023862724169112</v>
      </c>
    </row>
    <row r="6" spans="1:7" x14ac:dyDescent="0.25">
      <c r="A6" s="11" t="s">
        <v>2</v>
      </c>
      <c r="B6" s="11">
        <f>B4*B5</f>
        <v>4.24</v>
      </c>
      <c r="E6">
        <f>LARGE(G7:G11,1)</f>
        <v>0.64614478508946982</v>
      </c>
      <c r="F6">
        <v>-40</v>
      </c>
      <c r="G6" s="2">
        <f>B23</f>
        <v>-11.67595400077826</v>
      </c>
    </row>
    <row r="7" spans="1:7" x14ac:dyDescent="0.25">
      <c r="E7">
        <f>SMALL(G7:G11,1)</f>
        <v>-10.114180781951326</v>
      </c>
      <c r="F7" s="14">
        <v>-20</v>
      </c>
      <c r="G7" s="2">
        <f>B28</f>
        <v>-10.114180781951326</v>
      </c>
    </row>
    <row r="8" spans="1:7" x14ac:dyDescent="0.25">
      <c r="A8" s="50" t="s">
        <v>27</v>
      </c>
      <c r="B8" s="50"/>
      <c r="C8" s="50"/>
      <c r="F8" s="14">
        <v>0</v>
      </c>
      <c r="G8" s="2">
        <f>B33</f>
        <v>-9.3181082125551988</v>
      </c>
    </row>
    <row r="9" spans="1:7" x14ac:dyDescent="0.25">
      <c r="A9" s="8"/>
      <c r="B9" s="8" t="s">
        <v>12</v>
      </c>
      <c r="C9" s="8" t="s">
        <v>14</v>
      </c>
      <c r="E9" s="18">
        <f>ABS(E7)+ABS(E6)</f>
        <v>10.760325567040796</v>
      </c>
      <c r="F9" s="15">
        <v>20</v>
      </c>
      <c r="G9" s="16">
        <f>B38</f>
        <v>-6.5344685283384516</v>
      </c>
    </row>
    <row r="10" spans="1:7" x14ac:dyDescent="0.25">
      <c r="A10" s="8" t="s">
        <v>16</v>
      </c>
      <c r="B10" s="9" t="e">
        <f>AVERAGE(B28,#REF!,#REF!)</f>
        <v>#REF!</v>
      </c>
      <c r="C10" s="9" t="e">
        <f>AVERAGE(C28,#REF!,#REF!)</f>
        <v>#REF!</v>
      </c>
      <c r="F10" s="14">
        <v>40</v>
      </c>
      <c r="G10" s="2">
        <f>B43</f>
        <v>-3.5710169968358265</v>
      </c>
    </row>
    <row r="11" spans="1:7" x14ac:dyDescent="0.25">
      <c r="F11" s="14">
        <v>60</v>
      </c>
      <c r="G11" s="2">
        <f>B48</f>
        <v>0.64614478508946982</v>
      </c>
    </row>
    <row r="13" spans="1:7" x14ac:dyDescent="0.25">
      <c r="A13" s="1" t="s">
        <v>3</v>
      </c>
      <c r="B13" t="s">
        <v>4</v>
      </c>
      <c r="C13" t="s">
        <v>6</v>
      </c>
    </row>
    <row r="14" spans="1:7" x14ac:dyDescent="0.25">
      <c r="A14" s="1"/>
      <c r="G14" s="2">
        <f>G11-12</f>
        <v>-11.35385521491053</v>
      </c>
    </row>
    <row r="15" spans="1:7" x14ac:dyDescent="0.25">
      <c r="A15" s="45" t="s">
        <v>50</v>
      </c>
      <c r="B15" s="45"/>
      <c r="C15" s="45"/>
      <c r="G15" s="2">
        <f>G5-8</f>
        <v>-20.023862724169113</v>
      </c>
    </row>
    <row r="16" spans="1:7" x14ac:dyDescent="0.25">
      <c r="A16">
        <v>1</v>
      </c>
      <c r="B16" s="1">
        <v>4.9443021901399999E-5</v>
      </c>
      <c r="C16" s="1">
        <v>2.04153577189E-5</v>
      </c>
    </row>
    <row r="17" spans="1:5" x14ac:dyDescent="0.25">
      <c r="A17">
        <v>2</v>
      </c>
      <c r="B17" s="1">
        <v>-4.1120747163900004</v>
      </c>
      <c r="C17" s="1"/>
    </row>
    <row r="18" spans="1:5" x14ac:dyDescent="0.25">
      <c r="A18" s="4" t="s">
        <v>11</v>
      </c>
      <c r="B18" s="5">
        <f>B16/B17/0.000001</f>
        <v>-12.023862724169112</v>
      </c>
      <c r="C18" s="5">
        <f>C16/B17/0.000001</f>
        <v>-4.964734137132286</v>
      </c>
    </row>
    <row r="19" spans="1:5" x14ac:dyDescent="0.25">
      <c r="A19" s="1"/>
    </row>
    <row r="20" spans="1:5" x14ac:dyDescent="0.25">
      <c r="A20" s="45" t="s">
        <v>49</v>
      </c>
      <c r="B20" s="45"/>
      <c r="C20" s="45"/>
    </row>
    <row r="21" spans="1:5" x14ac:dyDescent="0.25">
      <c r="A21">
        <v>1</v>
      </c>
      <c r="B21" s="1">
        <v>4.8028743205400002E-5</v>
      </c>
      <c r="C21" s="1">
        <v>3.3255012959699997E-5</v>
      </c>
    </row>
    <row r="22" spans="1:5" x14ac:dyDescent="0.25">
      <c r="A22">
        <v>2</v>
      </c>
      <c r="B22" s="1">
        <v>-4.1134748562899999</v>
      </c>
      <c r="C22" s="1"/>
    </row>
    <row r="23" spans="1:5" s="4" customFormat="1" x14ac:dyDescent="0.25">
      <c r="A23" s="4" t="s">
        <v>11</v>
      </c>
      <c r="B23" s="5">
        <f>B21/B22/0.000001</f>
        <v>-11.67595400077826</v>
      </c>
      <c r="C23" s="5">
        <f>C21/B22/0.000001</f>
        <v>-8.0844089538675714</v>
      </c>
    </row>
    <row r="25" spans="1:5" x14ac:dyDescent="0.25">
      <c r="A25" s="45" t="s">
        <v>42</v>
      </c>
      <c r="B25" s="45"/>
      <c r="C25" s="45"/>
    </row>
    <row r="26" spans="1:5" x14ac:dyDescent="0.25">
      <c r="A26">
        <v>1</v>
      </c>
      <c r="B26" s="1">
        <v>4.1625268038500001E-5</v>
      </c>
      <c r="C26" s="1">
        <v>4.50315484613E-5</v>
      </c>
    </row>
    <row r="27" spans="1:5" x14ac:dyDescent="0.25">
      <c r="A27">
        <v>2</v>
      </c>
      <c r="B27" s="1">
        <v>-4.1155352999800003</v>
      </c>
      <c r="C27" s="1"/>
    </row>
    <row r="28" spans="1:5" x14ac:dyDescent="0.25">
      <c r="A28" s="4" t="s">
        <v>11</v>
      </c>
      <c r="B28" s="5">
        <f>B26/B27/0.000001</f>
        <v>-10.114180781951326</v>
      </c>
      <c r="C28" s="5">
        <f>C26/B27/0.000001</f>
        <v>-10.941844785420463</v>
      </c>
    </row>
    <row r="30" spans="1:5" x14ac:dyDescent="0.25">
      <c r="A30" s="45" t="s">
        <v>44</v>
      </c>
      <c r="B30" s="45"/>
      <c r="C30" s="45"/>
      <c r="E30" s="2"/>
    </row>
    <row r="31" spans="1:5" x14ac:dyDescent="0.25">
      <c r="A31">
        <v>1</v>
      </c>
      <c r="B31" s="1">
        <v>3.8368870345600002E-5</v>
      </c>
      <c r="C31" s="1">
        <v>5.4189448711800002E-5</v>
      </c>
    </row>
    <row r="32" spans="1:5" x14ac:dyDescent="0.25">
      <c r="A32">
        <v>2</v>
      </c>
      <c r="B32" s="1">
        <v>-4.1176673923899996</v>
      </c>
      <c r="C32" s="1"/>
    </row>
    <row r="33" spans="1:3" x14ac:dyDescent="0.25">
      <c r="A33" s="4" t="s">
        <v>11</v>
      </c>
      <c r="B33" s="5">
        <f>B31/B32/0.000001</f>
        <v>-9.3181082125551988</v>
      </c>
      <c r="C33" s="5">
        <f>C31/B32/0.000001</f>
        <v>-13.160229699938698</v>
      </c>
    </row>
    <row r="35" spans="1:3" x14ac:dyDescent="0.25">
      <c r="A35" s="45" t="s">
        <v>45</v>
      </c>
      <c r="B35" s="45"/>
      <c r="C35" s="45"/>
    </row>
    <row r="36" spans="1:3" x14ac:dyDescent="0.25">
      <c r="A36">
        <v>1</v>
      </c>
      <c r="B36" s="1">
        <v>2.6918219577600001E-5</v>
      </c>
      <c r="C36" s="1">
        <v>5.8325601370199997E-5</v>
      </c>
    </row>
    <row r="37" spans="1:3" x14ac:dyDescent="0.25">
      <c r="A37">
        <v>2</v>
      </c>
      <c r="B37" s="1">
        <v>-4.1194198825599999</v>
      </c>
      <c r="C37" s="1"/>
    </row>
    <row r="38" spans="1:3" x14ac:dyDescent="0.25">
      <c r="A38" s="4" t="s">
        <v>11</v>
      </c>
      <c r="B38" s="5">
        <f>B36/B37/0.000001</f>
        <v>-6.5344685283384516</v>
      </c>
      <c r="C38" s="5">
        <f>C36/B37/0.000001</f>
        <v>-14.158692979350711</v>
      </c>
    </row>
    <row r="40" spans="1:3" x14ac:dyDescent="0.25">
      <c r="A40" s="45" t="s">
        <v>46</v>
      </c>
      <c r="B40" s="45"/>
      <c r="C40" s="45"/>
    </row>
    <row r="41" spans="1:3" x14ac:dyDescent="0.25">
      <c r="A41">
        <v>1</v>
      </c>
      <c r="B41" s="1">
        <v>1.4717678836099999E-5</v>
      </c>
      <c r="C41" s="1">
        <v>5.9085342228699997E-5</v>
      </c>
    </row>
    <row r="42" spans="1:3" x14ac:dyDescent="0.25">
      <c r="A42">
        <v>2</v>
      </c>
      <c r="B42" s="1">
        <v>-4.1214250307800002</v>
      </c>
      <c r="C42" s="1"/>
    </row>
    <row r="43" spans="1:3" x14ac:dyDescent="0.25">
      <c r="A43" s="4" t="s">
        <v>11</v>
      </c>
      <c r="B43" s="5">
        <f>B41/B42/0.000001</f>
        <v>-3.5710169968358265</v>
      </c>
      <c r="C43" s="5">
        <f>C41/B42/0.000001</f>
        <v>-14.336143879224657</v>
      </c>
    </row>
    <row r="45" spans="1:3" x14ac:dyDescent="0.25">
      <c r="A45" s="45" t="s">
        <v>47</v>
      </c>
      <c r="B45" s="45"/>
      <c r="C45" s="45"/>
    </row>
    <row r="46" spans="1:3" x14ac:dyDescent="0.25">
      <c r="A46">
        <v>1</v>
      </c>
      <c r="B46" s="1">
        <v>-2.6641292127800002E-6</v>
      </c>
      <c r="C46" s="1">
        <v>5.6145817027399998E-5</v>
      </c>
    </row>
    <row r="47" spans="1:3" x14ac:dyDescent="0.25">
      <c r="A47">
        <v>2</v>
      </c>
      <c r="B47" s="1">
        <v>-4.1231149337700002</v>
      </c>
      <c r="C47" s="1"/>
    </row>
    <row r="48" spans="1:3" x14ac:dyDescent="0.25">
      <c r="A48" s="4" t="s">
        <v>11</v>
      </c>
      <c r="B48" s="5">
        <f>B46/B47/0.000001</f>
        <v>0.64614478508946982</v>
      </c>
      <c r="C48" s="5">
        <f>C46/B47/0.000001</f>
        <v>-13.617330083996146</v>
      </c>
    </row>
  </sheetData>
  <mergeCells count="9">
    <mergeCell ref="A35:C35"/>
    <mergeCell ref="A40:C40"/>
    <mergeCell ref="A45:C45"/>
    <mergeCell ref="A2:B2"/>
    <mergeCell ref="A8:C8"/>
    <mergeCell ref="A15:C15"/>
    <mergeCell ref="A20:C20"/>
    <mergeCell ref="A25:C25"/>
    <mergeCell ref="A30:C30"/>
  </mergeCell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B48" sqref="B48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  <col min="8" max="8" width="7.85546875" customWidth="1"/>
  </cols>
  <sheetData>
    <row r="1" spans="1:9" ht="18.75" x14ac:dyDescent="0.3">
      <c r="A1" s="11" t="s">
        <v>19</v>
      </c>
      <c r="B1" s="12" t="s">
        <v>10</v>
      </c>
    </row>
    <row r="2" spans="1:9" x14ac:dyDescent="0.25">
      <c r="A2" s="49" t="s">
        <v>18</v>
      </c>
      <c r="B2" s="49"/>
    </row>
    <row r="3" spans="1:9" x14ac:dyDescent="0.25">
      <c r="A3" s="11" t="s">
        <v>17</v>
      </c>
      <c r="B3" s="11">
        <v>110</v>
      </c>
    </row>
    <row r="4" spans="1:9" x14ac:dyDescent="0.25">
      <c r="A4" s="11" t="s">
        <v>0</v>
      </c>
      <c r="B4" s="11">
        <v>20</v>
      </c>
    </row>
    <row r="5" spans="1:9" x14ac:dyDescent="0.25">
      <c r="A5" s="11" t="s">
        <v>1</v>
      </c>
      <c r="B5" s="11">
        <v>0.21199999999999999</v>
      </c>
      <c r="H5">
        <v>-60</v>
      </c>
      <c r="I5" s="2">
        <f>B18</f>
        <v>-3.2567509943391473</v>
      </c>
    </row>
    <row r="6" spans="1:9" x14ac:dyDescent="0.25">
      <c r="A6" s="11" t="s">
        <v>2</v>
      </c>
      <c r="B6" s="11">
        <f>B4*B5</f>
        <v>4.24</v>
      </c>
      <c r="G6">
        <f>LARGE(I7:I11,1)</f>
        <v>12.210135121939162</v>
      </c>
      <c r="H6">
        <v>-40</v>
      </c>
      <c r="I6" s="2">
        <f>B23</f>
        <v>-2.4815197226577843</v>
      </c>
    </row>
    <row r="7" spans="1:9" x14ac:dyDescent="0.25">
      <c r="G7">
        <f>SMALL(I7:I11,1)</f>
        <v>2.9468128538250817</v>
      </c>
      <c r="H7" s="14">
        <v>-20</v>
      </c>
      <c r="I7" s="2">
        <f>B28</f>
        <v>3.1245758645858319</v>
      </c>
    </row>
    <row r="8" spans="1:9" x14ac:dyDescent="0.25">
      <c r="A8" s="50" t="s">
        <v>27</v>
      </c>
      <c r="B8" s="50"/>
      <c r="C8" s="50"/>
      <c r="D8" s="50"/>
      <c r="E8" s="50"/>
      <c r="H8" s="14">
        <v>0</v>
      </c>
      <c r="I8" s="2">
        <f>B33</f>
        <v>2.9468128538250817</v>
      </c>
    </row>
    <row r="9" spans="1:9" x14ac:dyDescent="0.25">
      <c r="A9" s="8"/>
      <c r="B9" s="8" t="s">
        <v>12</v>
      </c>
      <c r="C9" s="8" t="s">
        <v>13</v>
      </c>
      <c r="D9" s="8" t="s">
        <v>14</v>
      </c>
      <c r="E9" s="8" t="s">
        <v>13</v>
      </c>
      <c r="G9" s="18">
        <f>ABS(G7)+ABS(G6)</f>
        <v>15.156947975764243</v>
      </c>
      <c r="H9" s="15">
        <v>20</v>
      </c>
      <c r="I9" s="16">
        <f>B38</f>
        <v>3.8447087471823336</v>
      </c>
    </row>
    <row r="10" spans="1:9" x14ac:dyDescent="0.25">
      <c r="A10" s="8" t="s">
        <v>16</v>
      </c>
      <c r="B10" s="9" t="e">
        <f>AVERAGE(B28,#REF!,#REF!)</f>
        <v>#REF!</v>
      </c>
      <c r="C10" s="9" t="e">
        <f>STDEV(B28,#REF!,#REF!)</f>
        <v>#REF!</v>
      </c>
      <c r="D10" s="9" t="e">
        <f>AVERAGE(D28,#REF!,#REF!)</f>
        <v>#REF!</v>
      </c>
      <c r="E10" s="9" t="e">
        <f>STDEV(D28,#REF!,#REF!)</f>
        <v>#REF!</v>
      </c>
      <c r="H10" s="14">
        <v>40</v>
      </c>
      <c r="I10" s="2">
        <f>B43</f>
        <v>7.9877432583834986</v>
      </c>
    </row>
    <row r="11" spans="1:9" x14ac:dyDescent="0.25">
      <c r="H11" s="14">
        <v>60</v>
      </c>
      <c r="I11" s="2">
        <f>B48</f>
        <v>12.210135121939162</v>
      </c>
    </row>
    <row r="13" spans="1:9" x14ac:dyDescent="0.25">
      <c r="A13" s="1" t="s">
        <v>3</v>
      </c>
      <c r="B13" t="s">
        <v>4</v>
      </c>
      <c r="C13" t="s">
        <v>5</v>
      </c>
      <c r="D13" t="s">
        <v>6</v>
      </c>
      <c r="E13" t="s">
        <v>7</v>
      </c>
    </row>
    <row r="14" spans="1:9" x14ac:dyDescent="0.25">
      <c r="A14" s="1"/>
      <c r="I14" s="2">
        <f>I11-12</f>
        <v>0.21013512193916206</v>
      </c>
    </row>
    <row r="15" spans="1:9" x14ac:dyDescent="0.25">
      <c r="A15" s="45" t="s">
        <v>50</v>
      </c>
      <c r="B15" s="45"/>
      <c r="C15" s="45"/>
      <c r="D15" s="45"/>
      <c r="E15" s="45"/>
      <c r="I15" s="2">
        <f>I5-8</f>
        <v>-11.256750994339146</v>
      </c>
    </row>
    <row r="16" spans="1:9" x14ac:dyDescent="0.25">
      <c r="A16">
        <v>1</v>
      </c>
      <c r="B16" s="1">
        <v>1.3392003421400001E-5</v>
      </c>
      <c r="C16" s="1">
        <v>4.4509329202199999E-7</v>
      </c>
      <c r="D16" s="1">
        <v>1.97157124662E-5</v>
      </c>
      <c r="E16" s="1">
        <v>3.7648275759600001E-7</v>
      </c>
    </row>
    <row r="17" spans="1:7" x14ac:dyDescent="0.25">
      <c r="A17">
        <v>2</v>
      </c>
      <c r="B17" s="1">
        <v>-4.1120747163900004</v>
      </c>
      <c r="C17" s="1"/>
      <c r="D17" s="1"/>
      <c r="E17" s="1"/>
    </row>
    <row r="18" spans="1:7" x14ac:dyDescent="0.25">
      <c r="A18" s="4" t="s">
        <v>11</v>
      </c>
      <c r="B18" s="5">
        <f>B16/B17/0.000001</f>
        <v>-3.2567509943391473</v>
      </c>
      <c r="C18" s="5">
        <f>C16/B17/0.000001</f>
        <v>-0.1082405653399091</v>
      </c>
      <c r="D18" s="5">
        <f>D16/B17/0.000001</f>
        <v>-4.7945900369019725</v>
      </c>
      <c r="E18" s="5">
        <f>E16/B17/0.000001</f>
        <v>-9.1555427262886679E-2</v>
      </c>
    </row>
    <row r="19" spans="1:7" x14ac:dyDescent="0.25">
      <c r="A19" s="1"/>
    </row>
    <row r="20" spans="1:7" x14ac:dyDescent="0.25">
      <c r="A20" s="45" t="s">
        <v>49</v>
      </c>
      <c r="B20" s="45"/>
      <c r="C20" s="45"/>
      <c r="D20" s="45"/>
      <c r="E20" s="45"/>
    </row>
    <row r="21" spans="1:7" x14ac:dyDescent="0.25">
      <c r="A21">
        <v>1</v>
      </c>
      <c r="B21" s="1">
        <v>1.0207313586099999E-5</v>
      </c>
      <c r="C21" s="1">
        <v>2.6571358129900002E-7</v>
      </c>
      <c r="D21" s="1">
        <v>3.0835863267800003E-5</v>
      </c>
      <c r="E21" s="1">
        <v>5.3108957124699995E-7</v>
      </c>
    </row>
    <row r="22" spans="1:7" x14ac:dyDescent="0.25">
      <c r="A22">
        <v>2</v>
      </c>
      <c r="B22" s="1">
        <v>-4.11333163823</v>
      </c>
      <c r="C22" s="1"/>
      <c r="D22" s="1"/>
      <c r="E22" s="1"/>
    </row>
    <row r="23" spans="1:7" s="4" customFormat="1" x14ac:dyDescent="0.25">
      <c r="A23" s="4" t="s">
        <v>11</v>
      </c>
      <c r="B23" s="5">
        <f>B21/B22/0.000001</f>
        <v>-2.4815197226577843</v>
      </c>
      <c r="C23" s="5">
        <f>C21/B22/0.000001</f>
        <v>-6.4598142009609213E-2</v>
      </c>
      <c r="D23" s="5">
        <f>D21/B22/0.000001</f>
        <v>-7.496566282476782</v>
      </c>
      <c r="E23" s="5">
        <f>E21/B22/0.000001</f>
        <v>-0.12911421153377561</v>
      </c>
    </row>
    <row r="25" spans="1:7" x14ac:dyDescent="0.25">
      <c r="A25" s="45" t="s">
        <v>42</v>
      </c>
      <c r="B25" s="45"/>
      <c r="C25" s="45"/>
      <c r="D25" s="45"/>
      <c r="E25" s="45"/>
    </row>
    <row r="26" spans="1:7" x14ac:dyDescent="0.25">
      <c r="A26">
        <v>1</v>
      </c>
      <c r="B26" s="1">
        <v>-1.28590212181E-5</v>
      </c>
      <c r="C26" s="1">
        <v>2.49409395259E-7</v>
      </c>
      <c r="D26" s="1">
        <v>4.45225319985E-5</v>
      </c>
      <c r="E26" s="1">
        <v>4.0904941340100002E-7</v>
      </c>
    </row>
    <row r="27" spans="1:7" x14ac:dyDescent="0.25">
      <c r="A27">
        <v>2</v>
      </c>
      <c r="B27" s="1">
        <v>-4.11544535175</v>
      </c>
      <c r="C27" s="1"/>
      <c r="D27" s="1"/>
      <c r="E27" s="1"/>
    </row>
    <row r="28" spans="1:7" x14ac:dyDescent="0.25">
      <c r="A28" s="4" t="s">
        <v>11</v>
      </c>
      <c r="B28" s="5">
        <f>B26/B27/0.000001</f>
        <v>3.1245758645858319</v>
      </c>
      <c r="C28" s="5">
        <f>C26/B27/0.000001</f>
        <v>-6.0603257713759774E-2</v>
      </c>
      <c r="D28" s="5">
        <f>D26/B27/0.000001</f>
        <v>-10.818399515271853</v>
      </c>
      <c r="E28" s="5">
        <f>E26/B27/0.000001</f>
        <v>-9.9393717675551455E-2</v>
      </c>
    </row>
    <row r="30" spans="1:7" x14ac:dyDescent="0.25">
      <c r="A30" s="45" t="s">
        <v>44</v>
      </c>
      <c r="B30" s="45"/>
      <c r="C30" s="45"/>
      <c r="D30" s="45"/>
      <c r="E30" s="45"/>
      <c r="G30" s="2"/>
    </row>
    <row r="31" spans="1:7" x14ac:dyDescent="0.25">
      <c r="A31">
        <v>1</v>
      </c>
      <c r="B31" s="1">
        <v>-1.21337548529E-5</v>
      </c>
      <c r="C31" s="1">
        <v>1.8188192911000001E-7</v>
      </c>
      <c r="D31" s="1">
        <v>5.1395400924900001E-5</v>
      </c>
      <c r="E31" s="1">
        <v>2.9678072210700002E-7</v>
      </c>
    </row>
    <row r="32" spans="1:7" x14ac:dyDescent="0.25">
      <c r="A32">
        <v>2</v>
      </c>
      <c r="B32" s="1">
        <v>-4.1175858307900004</v>
      </c>
      <c r="C32" s="1"/>
      <c r="D32" s="1"/>
      <c r="E32" s="1"/>
    </row>
    <row r="33" spans="1:5" x14ac:dyDescent="0.25">
      <c r="A33" s="4" t="s">
        <v>11</v>
      </c>
      <c r="B33" s="5">
        <f>B31/B32/0.000001</f>
        <v>2.9468128538250817</v>
      </c>
      <c r="C33" s="5">
        <f>C31/B32/0.000001</f>
        <v>-4.4171982463594238E-2</v>
      </c>
      <c r="D33" s="5">
        <f>D31/B32/0.000001</f>
        <v>-12.481925826677735</v>
      </c>
      <c r="E33" s="5">
        <f>E31/B32/0.000001</f>
        <v>-7.2076389977779681E-2</v>
      </c>
    </row>
    <row r="35" spans="1:5" x14ac:dyDescent="0.25">
      <c r="A35" s="45" t="s">
        <v>45</v>
      </c>
      <c r="B35" s="45"/>
      <c r="C35" s="45"/>
      <c r="D35" s="45"/>
      <c r="E35" s="45"/>
    </row>
    <row r="36" spans="1:5" x14ac:dyDescent="0.25">
      <c r="A36">
        <v>1</v>
      </c>
      <c r="B36" s="1">
        <v>-1.5838549410500001E-5</v>
      </c>
      <c r="C36" s="1">
        <v>4.1025066906899999E-7</v>
      </c>
      <c r="D36" s="1">
        <v>5.6705727285799998E-5</v>
      </c>
      <c r="E36" s="1">
        <v>4.33882084919E-7</v>
      </c>
    </row>
    <row r="37" spans="1:5" x14ac:dyDescent="0.25">
      <c r="A37">
        <v>2</v>
      </c>
      <c r="B37" s="1">
        <v>-4.1195706754400003</v>
      </c>
      <c r="C37" s="1"/>
      <c r="D37" s="1"/>
      <c r="E37" s="1"/>
    </row>
    <row r="38" spans="1:5" x14ac:dyDescent="0.25">
      <c r="A38" s="4" t="s">
        <v>11</v>
      </c>
      <c r="B38" s="5">
        <f>B36/B37/0.000001</f>
        <v>3.8447087471823336</v>
      </c>
      <c r="C38" s="5">
        <f>C36/B37/0.000001</f>
        <v>-9.9585782449328225E-2</v>
      </c>
      <c r="D38" s="5">
        <f>D36/B37/0.000001</f>
        <v>-13.764960417809416</v>
      </c>
      <c r="E38" s="5">
        <f>E36/B37/0.000001</f>
        <v>-0.10532216075469035</v>
      </c>
    </row>
    <row r="40" spans="1:5" x14ac:dyDescent="0.25">
      <c r="A40" s="45" t="s">
        <v>46</v>
      </c>
      <c r="B40" s="45"/>
      <c r="C40" s="45"/>
      <c r="D40" s="45"/>
      <c r="E40" s="45"/>
    </row>
    <row r="41" spans="1:5" x14ac:dyDescent="0.25">
      <c r="A41">
        <v>1</v>
      </c>
      <c r="B41" s="1">
        <v>-3.2920906214800002E-5</v>
      </c>
      <c r="C41" s="1">
        <v>5.4192046092999998E-7</v>
      </c>
      <c r="D41" s="1">
        <v>5.6613962233700002E-5</v>
      </c>
      <c r="E41" s="1">
        <v>6.1411089525399998E-7</v>
      </c>
    </row>
    <row r="42" spans="1:5" x14ac:dyDescent="0.25">
      <c r="A42">
        <v>2</v>
      </c>
      <c r="B42" s="1">
        <v>-4.1214276861299997</v>
      </c>
      <c r="C42" s="1"/>
      <c r="D42" s="1"/>
      <c r="E42" s="1"/>
    </row>
    <row r="43" spans="1:5" x14ac:dyDescent="0.25">
      <c r="A43" s="4" t="s">
        <v>11</v>
      </c>
      <c r="B43" s="5">
        <f>B41/B42/0.000001</f>
        <v>7.9877432583834986</v>
      </c>
      <c r="C43" s="5">
        <f>C41/B42/0.000001</f>
        <v>-0.13148852829657692</v>
      </c>
      <c r="D43" s="5">
        <f>D41/B42/0.000001</f>
        <v>-13.736492920699584</v>
      </c>
      <c r="E43" s="5">
        <f>E41/B42/0.000001</f>
        <v>-0.14900440867146383</v>
      </c>
    </row>
    <row r="45" spans="1:5" x14ac:dyDescent="0.25">
      <c r="A45" s="45" t="s">
        <v>47</v>
      </c>
      <c r="B45" s="45"/>
      <c r="C45" s="45"/>
      <c r="D45" s="45"/>
      <c r="E45" s="45"/>
    </row>
    <row r="46" spans="1:5" x14ac:dyDescent="0.25">
      <c r="A46">
        <v>1</v>
      </c>
      <c r="B46" s="1">
        <v>-5.03432913635E-5</v>
      </c>
      <c r="C46" s="1">
        <v>2.6271279982199999E-7</v>
      </c>
      <c r="D46" s="1">
        <v>5.4060641178800003E-5</v>
      </c>
      <c r="E46" s="1">
        <v>3.8242044067099998E-7</v>
      </c>
    </row>
    <row r="47" spans="1:5" x14ac:dyDescent="0.25">
      <c r="A47">
        <v>2</v>
      </c>
      <c r="B47" s="1">
        <v>-4.1230740578000002</v>
      </c>
      <c r="C47" s="1"/>
      <c r="D47" s="1"/>
      <c r="E47" s="1"/>
    </row>
    <row r="48" spans="1:5" x14ac:dyDescent="0.25">
      <c r="A48" s="4" t="s">
        <v>11</v>
      </c>
      <c r="B48" s="5">
        <f>B46/B47/0.000001</f>
        <v>12.210135121939162</v>
      </c>
      <c r="C48" s="5">
        <f>C46/B47/0.000001</f>
        <v>-6.3717700953006634E-2</v>
      </c>
      <c r="D48" s="5">
        <f>D46/B47/0.000001</f>
        <v>-13.111731785784565</v>
      </c>
      <c r="E48" s="5">
        <f>E46/B47/0.000001</f>
        <v>-9.2751290738409098E-2</v>
      </c>
    </row>
  </sheetData>
  <mergeCells count="9">
    <mergeCell ref="A40:E40"/>
    <mergeCell ref="A30:E30"/>
    <mergeCell ref="A35:E35"/>
    <mergeCell ref="A45:E45"/>
    <mergeCell ref="A2:B2"/>
    <mergeCell ref="A8:E8"/>
    <mergeCell ref="A25:E25"/>
    <mergeCell ref="A20:E20"/>
    <mergeCell ref="A15:E15"/>
  </mergeCells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4" workbookViewId="0">
      <selection activeCell="G7" sqref="G7:G9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  <col min="7" max="7" width="11" bestFit="1" customWidth="1"/>
    <col min="8" max="8" width="7.85546875" customWidth="1"/>
  </cols>
  <sheetData>
    <row r="1" spans="1:9" ht="18.75" x14ac:dyDescent="0.3">
      <c r="A1" s="11" t="s">
        <v>19</v>
      </c>
      <c r="B1" s="12" t="s">
        <v>10</v>
      </c>
    </row>
    <row r="2" spans="1:9" x14ac:dyDescent="0.25">
      <c r="A2" s="49" t="s">
        <v>18</v>
      </c>
      <c r="B2" s="49"/>
    </row>
    <row r="3" spans="1:9" x14ac:dyDescent="0.25">
      <c r="A3" s="11" t="s">
        <v>17</v>
      </c>
      <c r="B3" s="11">
        <v>110</v>
      </c>
    </row>
    <row r="4" spans="1:9" x14ac:dyDescent="0.25">
      <c r="A4" s="11" t="s">
        <v>0</v>
      </c>
      <c r="B4" s="11">
        <v>20</v>
      </c>
    </row>
    <row r="5" spans="1:9" x14ac:dyDescent="0.25">
      <c r="A5" s="11" t="s">
        <v>1</v>
      </c>
      <c r="B5" s="11">
        <v>0.21199999999999999</v>
      </c>
    </row>
    <row r="6" spans="1:9" x14ac:dyDescent="0.25">
      <c r="A6" s="11" t="s">
        <v>2</v>
      </c>
      <c r="B6" s="11">
        <f>B4*B5</f>
        <v>4.24</v>
      </c>
    </row>
    <row r="7" spans="1:9" x14ac:dyDescent="0.25">
      <c r="G7">
        <f>LARGE(I7:I11,1)</f>
        <v>9.7321022101687477E-5</v>
      </c>
      <c r="H7" s="14">
        <v>-20</v>
      </c>
      <c r="I7" s="2">
        <f>B18</f>
        <v>-15.524372641819809</v>
      </c>
    </row>
    <row r="8" spans="1:9" x14ac:dyDescent="0.25">
      <c r="A8" s="50" t="s">
        <v>27</v>
      </c>
      <c r="B8" s="50"/>
      <c r="C8" s="50"/>
      <c r="D8" s="50"/>
      <c r="E8" s="50"/>
      <c r="G8">
        <f>SMALL(I7:I11,1)</f>
        <v>-15.524372641819809</v>
      </c>
      <c r="H8" s="14">
        <v>0</v>
      </c>
      <c r="I8" s="2">
        <f>B23</f>
        <v>-13.372243803963988</v>
      </c>
    </row>
    <row r="9" spans="1:9" x14ac:dyDescent="0.25">
      <c r="A9" s="8"/>
      <c r="B9" s="8" t="s">
        <v>12</v>
      </c>
      <c r="C9" s="8" t="s">
        <v>13</v>
      </c>
      <c r="D9" s="8" t="s">
        <v>14</v>
      </c>
      <c r="E9" s="8" t="s">
        <v>13</v>
      </c>
      <c r="G9">
        <f>ABS(G8)+ABS(G7)</f>
        <v>15.524469962841911</v>
      </c>
      <c r="H9" s="15">
        <v>20</v>
      </c>
      <c r="I9" s="16">
        <f>B28</f>
        <v>-10.19912818959533</v>
      </c>
    </row>
    <row r="10" spans="1:9" x14ac:dyDescent="0.25">
      <c r="A10" s="8" t="s">
        <v>16</v>
      </c>
      <c r="B10" s="9" t="e">
        <f>AVERAGE(B18,#REF!,#REF!)</f>
        <v>#REF!</v>
      </c>
      <c r="C10" s="9" t="e">
        <f>STDEV(B18,#REF!,#REF!)</f>
        <v>#REF!</v>
      </c>
      <c r="D10" s="9" t="e">
        <f>AVERAGE(D18,#REF!,#REF!)</f>
        <v>#REF!</v>
      </c>
      <c r="E10" s="9" t="e">
        <f>STDEV(D18,#REF!,#REF!)</f>
        <v>#REF!</v>
      </c>
      <c r="H10" s="14">
        <v>40</v>
      </c>
      <c r="I10" s="2">
        <f>B33</f>
        <v>-5.8454498733955473</v>
      </c>
    </row>
    <row r="11" spans="1:9" x14ac:dyDescent="0.25">
      <c r="H11" s="14">
        <v>60</v>
      </c>
      <c r="I11" s="2">
        <f>B38</f>
        <v>9.7321022101687477E-5</v>
      </c>
    </row>
    <row r="13" spans="1:9" x14ac:dyDescent="0.25">
      <c r="A13" s="1" t="s">
        <v>3</v>
      </c>
      <c r="B13" t="s">
        <v>4</v>
      </c>
      <c r="C13" t="s">
        <v>5</v>
      </c>
      <c r="D13" t="s">
        <v>6</v>
      </c>
      <c r="E13" t="s">
        <v>7</v>
      </c>
    </row>
    <row r="14" spans="1:9" x14ac:dyDescent="0.25">
      <c r="A14" s="1"/>
    </row>
    <row r="15" spans="1:9" x14ac:dyDescent="0.25">
      <c r="A15" s="45" t="s">
        <v>42</v>
      </c>
      <c r="B15" s="45"/>
      <c r="C15" s="45"/>
      <c r="D15" s="45"/>
      <c r="E15" s="45"/>
    </row>
    <row r="16" spans="1:9" x14ac:dyDescent="0.25">
      <c r="A16">
        <v>1</v>
      </c>
      <c r="B16" s="1">
        <v>6.3895428792900001E-5</v>
      </c>
      <c r="C16" s="1">
        <v>2.36554160565E-7</v>
      </c>
      <c r="D16" s="1">
        <v>4.0060030423300001E-5</v>
      </c>
      <c r="E16" s="1">
        <v>3.2676996904599998E-7</v>
      </c>
    </row>
    <row r="17" spans="1:7" x14ac:dyDescent="0.25">
      <c r="A17">
        <v>2</v>
      </c>
      <c r="B17" s="1">
        <v>-4.1158139054699996</v>
      </c>
      <c r="C17" s="1"/>
      <c r="D17" s="1"/>
      <c r="E17" s="1"/>
    </row>
    <row r="18" spans="1:7" s="4" customFormat="1" x14ac:dyDescent="0.25">
      <c r="A18" s="4" t="s">
        <v>11</v>
      </c>
      <c r="B18" s="5">
        <f>B16/B17/0.000001</f>
        <v>-15.524372641819809</v>
      </c>
      <c r="C18" s="5">
        <f>C16/B17/0.000001</f>
        <v>-5.7474454870424234E-2</v>
      </c>
      <c r="D18" s="5">
        <f>D16/B17/0.000001</f>
        <v>-9.7331976963437086</v>
      </c>
      <c r="E18" s="5">
        <f>E16/B17/0.000001</f>
        <v>-7.9393766713241359E-2</v>
      </c>
    </row>
    <row r="20" spans="1:7" x14ac:dyDescent="0.25">
      <c r="A20" s="45" t="s">
        <v>44</v>
      </c>
      <c r="B20" s="45"/>
      <c r="C20" s="45"/>
      <c r="D20" s="45"/>
      <c r="E20" s="45"/>
    </row>
    <row r="21" spans="1:7" x14ac:dyDescent="0.25">
      <c r="A21">
        <v>1</v>
      </c>
      <c r="B21" s="1">
        <v>5.5101616870900003E-5</v>
      </c>
      <c r="C21" s="1">
        <v>4.9310147386E-7</v>
      </c>
      <c r="D21" s="1">
        <v>4.8691697811700003E-5</v>
      </c>
      <c r="E21" s="1">
        <v>4.5256582555900001E-7</v>
      </c>
    </row>
    <row r="22" spans="1:7" x14ac:dyDescent="0.25">
      <c r="A22">
        <v>2</v>
      </c>
      <c r="B22" s="1">
        <v>-4.1205961900399997</v>
      </c>
      <c r="C22" s="1"/>
      <c r="D22" s="1"/>
      <c r="E22" s="1"/>
    </row>
    <row r="23" spans="1:7" x14ac:dyDescent="0.25">
      <c r="A23" s="4" t="s">
        <v>11</v>
      </c>
      <c r="B23" s="5">
        <f>B21/B22/0.000001</f>
        <v>-13.372243803963988</v>
      </c>
      <c r="C23" s="5">
        <f>C21/B22/0.000001</f>
        <v>-0.11966750710780358</v>
      </c>
      <c r="D23" s="5">
        <f>D21/B22/0.000001</f>
        <v>-11.816663309400221</v>
      </c>
      <c r="E23" s="5">
        <f>E21/B22/0.000001</f>
        <v>-0.10983018104343946</v>
      </c>
    </row>
    <row r="25" spans="1:7" x14ac:dyDescent="0.25">
      <c r="A25" s="45" t="s">
        <v>45</v>
      </c>
      <c r="B25" s="45"/>
      <c r="C25" s="45"/>
      <c r="D25" s="45"/>
      <c r="E25" s="45"/>
      <c r="G25" s="2"/>
    </row>
    <row r="26" spans="1:7" x14ac:dyDescent="0.25">
      <c r="A26">
        <v>1</v>
      </c>
      <c r="B26" s="1">
        <v>4.2014401124600002E-5</v>
      </c>
      <c r="C26" s="1">
        <v>1.49522478501E-7</v>
      </c>
      <c r="D26" s="1">
        <v>5.3095950163399999E-5</v>
      </c>
      <c r="E26" s="1">
        <v>2.9098175364799999E-7</v>
      </c>
    </row>
    <row r="27" spans="1:7" x14ac:dyDescent="0.25">
      <c r="A27">
        <v>2</v>
      </c>
      <c r="B27" s="1">
        <v>-4.1194110264699999</v>
      </c>
      <c r="C27" s="1"/>
      <c r="D27" s="1"/>
      <c r="E27" s="1"/>
    </row>
    <row r="28" spans="1:7" x14ac:dyDescent="0.25">
      <c r="A28" s="4" t="s">
        <v>11</v>
      </c>
      <c r="B28" s="5">
        <f>B26/B27/0.000001</f>
        <v>-10.19912818959533</v>
      </c>
      <c r="C28" s="5">
        <f>C26/B27/0.000001</f>
        <v>-3.6297052549555515E-2</v>
      </c>
      <c r="D28" s="5">
        <f>D26/B27/0.000001</f>
        <v>-12.889209118056595</v>
      </c>
      <c r="E28" s="5">
        <f>E26/B27/0.000001</f>
        <v>-7.0636737091357371E-2</v>
      </c>
    </row>
    <row r="30" spans="1:7" x14ac:dyDescent="0.25">
      <c r="A30" s="45" t="s">
        <v>46</v>
      </c>
      <c r="B30" s="45"/>
      <c r="C30" s="45"/>
      <c r="D30" s="45"/>
      <c r="E30" s="45"/>
    </row>
    <row r="31" spans="1:7" x14ac:dyDescent="0.25">
      <c r="A31">
        <v>1</v>
      </c>
      <c r="B31" s="1">
        <v>2.4091710486399999E-5</v>
      </c>
      <c r="C31" s="1">
        <v>3.21299952242E-7</v>
      </c>
      <c r="D31" s="1">
        <v>5.4157440126E-5</v>
      </c>
      <c r="E31" s="1">
        <v>3.8242044067099998E-7</v>
      </c>
    </row>
    <row r="32" spans="1:7" x14ac:dyDescent="0.25">
      <c r="A32">
        <v>2</v>
      </c>
      <c r="B32" s="1">
        <v>-4.1214467676900002</v>
      </c>
      <c r="C32" s="1"/>
      <c r="D32" s="1"/>
      <c r="E32" s="1"/>
    </row>
    <row r="33" spans="1:5" x14ac:dyDescent="0.25">
      <c r="A33" s="4" t="s">
        <v>11</v>
      </c>
      <c r="B33" s="5">
        <f>B31/B32/0.000001</f>
        <v>-5.8454498733955473</v>
      </c>
      <c r="C33" s="5">
        <f>C31/B32/0.000001</f>
        <v>-7.7958049770489479E-2</v>
      </c>
      <c r="D33" s="5">
        <f>D31/B32/0.000001</f>
        <v>-13.140395394783738</v>
      </c>
      <c r="E33" s="5">
        <f>E31/B32/0.000001</f>
        <v>-9.2787912164480055E-2</v>
      </c>
    </row>
    <row r="35" spans="1:5" x14ac:dyDescent="0.25">
      <c r="A35" s="45" t="s">
        <v>47</v>
      </c>
      <c r="B35" s="45"/>
      <c r="C35" s="45"/>
      <c r="D35" s="45"/>
      <c r="E35" s="45"/>
    </row>
    <row r="36" spans="1:5" x14ac:dyDescent="0.25">
      <c r="A36">
        <v>1</v>
      </c>
      <c r="B36" s="1">
        <v>-4.0128228993E-10</v>
      </c>
      <c r="C36" s="1">
        <v>2.59636607255E-7</v>
      </c>
      <c r="D36" s="1">
        <v>5.1532346064899997E-5</v>
      </c>
      <c r="E36" s="1">
        <v>3.3205890912199999E-7</v>
      </c>
    </row>
    <row r="37" spans="1:5" x14ac:dyDescent="0.25">
      <c r="A37">
        <v>2</v>
      </c>
      <c r="B37" s="1">
        <v>-4.1232847874400003</v>
      </c>
      <c r="C37" s="1"/>
      <c r="D37" s="1"/>
      <c r="E37" s="1"/>
    </row>
    <row r="38" spans="1:5" x14ac:dyDescent="0.25">
      <c r="A38" s="4" t="s">
        <v>11</v>
      </c>
      <c r="B38" s="5">
        <f>B36/B37/0.000001</f>
        <v>9.7321022101687477E-5</v>
      </c>
      <c r="C38" s="5">
        <f>C36/B37/0.000001</f>
        <v>-6.2968390649581846E-2</v>
      </c>
      <c r="D38" s="5">
        <f>D36/B37/0.000001</f>
        <v>-12.497886690212001</v>
      </c>
      <c r="E38" s="5">
        <f>E36/B37/0.000001</f>
        <v>-8.0532615679006603E-2</v>
      </c>
    </row>
  </sheetData>
  <mergeCells count="7">
    <mergeCell ref="A30:E30"/>
    <mergeCell ref="A35:E35"/>
    <mergeCell ref="A20:E20"/>
    <mergeCell ref="A25:E25"/>
    <mergeCell ref="A2:B2"/>
    <mergeCell ref="A8:E8"/>
    <mergeCell ref="A15:E15"/>
  </mergeCell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M10" workbookViewId="0">
      <selection activeCell="R18" sqref="R18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  <col min="7" max="7" width="18.7109375" bestFit="1" customWidth="1"/>
    <col min="8" max="8" width="18.140625" bestFit="1" customWidth="1"/>
    <col min="9" max="9" width="17.85546875" bestFit="1" customWidth="1"/>
    <col min="10" max="10" width="17.7109375" bestFit="1" customWidth="1"/>
    <col min="11" max="11" width="17.42578125" bestFit="1" customWidth="1"/>
    <col min="13" max="13" width="18.7109375" bestFit="1" customWidth="1"/>
    <col min="14" max="14" width="18.140625" bestFit="1" customWidth="1"/>
    <col min="15" max="15" width="17.85546875" bestFit="1" customWidth="1"/>
    <col min="16" max="16" width="17.7109375" bestFit="1" customWidth="1"/>
    <col min="17" max="17" width="17.42578125" bestFit="1" customWidth="1"/>
    <col min="19" max="19" width="18.7109375" bestFit="1" customWidth="1"/>
    <col min="20" max="20" width="18.140625" bestFit="1" customWidth="1"/>
    <col min="21" max="21" width="17.85546875" bestFit="1" customWidth="1"/>
    <col min="22" max="22" width="17.7109375" bestFit="1" customWidth="1"/>
    <col min="23" max="23" width="17.42578125" bestFit="1" customWidth="1"/>
  </cols>
  <sheetData>
    <row r="1" spans="1:23" ht="18.75" x14ac:dyDescent="0.3">
      <c r="A1" s="11" t="s">
        <v>19</v>
      </c>
      <c r="B1" s="12" t="s">
        <v>10</v>
      </c>
    </row>
    <row r="2" spans="1:23" x14ac:dyDescent="0.25">
      <c r="A2" s="49" t="s">
        <v>18</v>
      </c>
      <c r="B2" s="49"/>
    </row>
    <row r="3" spans="1:23" x14ac:dyDescent="0.25">
      <c r="A3" s="11" t="s">
        <v>17</v>
      </c>
      <c r="B3" s="11">
        <v>110</v>
      </c>
    </row>
    <row r="4" spans="1:23" x14ac:dyDescent="0.25">
      <c r="A4" s="11" t="s">
        <v>0</v>
      </c>
      <c r="B4" s="11">
        <v>20</v>
      </c>
    </row>
    <row r="5" spans="1:23" x14ac:dyDescent="0.25">
      <c r="A5" s="11" t="s">
        <v>1</v>
      </c>
      <c r="B5" s="11">
        <v>0.21199999999999999</v>
      </c>
    </row>
    <row r="6" spans="1:23" x14ac:dyDescent="0.25">
      <c r="A6" s="11" t="s">
        <v>2</v>
      </c>
      <c r="B6" s="11">
        <f>B4*B5</f>
        <v>4.24</v>
      </c>
    </row>
    <row r="8" spans="1:23" x14ac:dyDescent="0.25">
      <c r="A8" s="50" t="s">
        <v>27</v>
      </c>
      <c r="B8" s="50"/>
      <c r="C8" s="50"/>
      <c r="D8" s="50"/>
      <c r="E8" s="50"/>
      <c r="G8" s="50" t="s">
        <v>27</v>
      </c>
      <c r="H8" s="50"/>
      <c r="I8" s="50"/>
      <c r="J8" s="50"/>
      <c r="K8" s="50"/>
      <c r="M8" s="50" t="s">
        <v>27</v>
      </c>
      <c r="N8" s="50"/>
      <c r="O8" s="50"/>
      <c r="P8" s="50"/>
      <c r="Q8" s="50"/>
      <c r="S8" s="50" t="s">
        <v>27</v>
      </c>
      <c r="T8" s="50"/>
      <c r="U8" s="50"/>
      <c r="V8" s="50"/>
      <c r="W8" s="50"/>
    </row>
    <row r="9" spans="1:23" x14ac:dyDescent="0.25">
      <c r="A9" s="8"/>
      <c r="B9" s="8" t="s">
        <v>12</v>
      </c>
      <c r="C9" s="8" t="s">
        <v>13</v>
      </c>
      <c r="D9" s="8" t="s">
        <v>14</v>
      </c>
      <c r="E9" s="8" t="s">
        <v>13</v>
      </c>
      <c r="G9" s="8"/>
      <c r="H9" s="8" t="s">
        <v>12</v>
      </c>
      <c r="I9" s="8" t="s">
        <v>13</v>
      </c>
      <c r="J9" s="8" t="s">
        <v>14</v>
      </c>
      <c r="K9" s="8" t="s">
        <v>13</v>
      </c>
      <c r="M9" s="8"/>
      <c r="N9" s="8" t="s">
        <v>12</v>
      </c>
      <c r="O9" s="8" t="s">
        <v>13</v>
      </c>
      <c r="P9" s="8" t="s">
        <v>14</v>
      </c>
      <c r="Q9" s="8" t="s">
        <v>13</v>
      </c>
      <c r="S9" s="8"/>
      <c r="T9" s="8" t="s">
        <v>12</v>
      </c>
      <c r="U9" s="8" t="s">
        <v>13</v>
      </c>
      <c r="V9" s="8" t="s">
        <v>14</v>
      </c>
      <c r="W9" s="8" t="s">
        <v>13</v>
      </c>
    </row>
    <row r="10" spans="1:23" x14ac:dyDescent="0.25">
      <c r="A10" s="8" t="s">
        <v>16</v>
      </c>
      <c r="B10" s="9" t="e">
        <f>AVERAGE(B18,#REF!,#REF!)</f>
        <v>#REF!</v>
      </c>
      <c r="C10" s="9" t="e">
        <f>STDEV(B18,#REF!,#REF!)</f>
        <v>#REF!</v>
      </c>
      <c r="D10" s="9" t="e">
        <f>AVERAGE(D18,#REF!,#REF!)</f>
        <v>#REF!</v>
      </c>
      <c r="E10" s="9" t="e">
        <f>STDEV(D18,#REF!,#REF!)</f>
        <v>#REF!</v>
      </c>
      <c r="G10" s="8" t="s">
        <v>16</v>
      </c>
      <c r="H10" s="9" t="e">
        <f>AVERAGE(H18,#REF!,#REF!)</f>
        <v>#REF!</v>
      </c>
      <c r="I10" s="9" t="e">
        <f>STDEV(H18,#REF!,#REF!)</f>
        <v>#REF!</v>
      </c>
      <c r="J10" s="9" t="e">
        <f>AVERAGE(J18,#REF!,#REF!)</f>
        <v>#REF!</v>
      </c>
      <c r="K10" s="9" t="e">
        <f>STDEV(J18,#REF!,#REF!)</f>
        <v>#REF!</v>
      </c>
      <c r="M10" s="8" t="s">
        <v>16</v>
      </c>
      <c r="N10" s="9" t="e">
        <f>AVERAGE(N18,#REF!,#REF!)</f>
        <v>#REF!</v>
      </c>
      <c r="O10" s="9" t="e">
        <f>STDEV(N18,#REF!,#REF!)</f>
        <v>#REF!</v>
      </c>
      <c r="P10" s="9" t="e">
        <f>AVERAGE(P18,#REF!,#REF!)</f>
        <v>#REF!</v>
      </c>
      <c r="Q10" s="9" t="e">
        <f>STDEV(P18,#REF!,#REF!)</f>
        <v>#REF!</v>
      </c>
      <c r="S10" s="8" t="s">
        <v>16</v>
      </c>
      <c r="T10" s="9" t="e">
        <f>AVERAGE(T18,#REF!,#REF!)</f>
        <v>#REF!</v>
      </c>
      <c r="U10" s="9" t="e">
        <f>STDEV(T18,#REF!,#REF!)</f>
        <v>#REF!</v>
      </c>
      <c r="V10" s="9" t="e">
        <f>AVERAGE(V18,#REF!,#REF!)</f>
        <v>#REF!</v>
      </c>
      <c r="W10" s="9" t="e">
        <f>STDEV(V18,#REF!,#REF!)</f>
        <v>#REF!</v>
      </c>
    </row>
    <row r="13" spans="1:23" x14ac:dyDescent="0.25">
      <c r="A13" s="1" t="s">
        <v>3</v>
      </c>
      <c r="B13" t="s">
        <v>4</v>
      </c>
      <c r="C13" t="s">
        <v>5</v>
      </c>
      <c r="D13" t="s">
        <v>6</v>
      </c>
      <c r="E13" t="s">
        <v>7</v>
      </c>
      <c r="G13" s="1" t="s">
        <v>3</v>
      </c>
      <c r="H13" t="s">
        <v>4</v>
      </c>
      <c r="I13" t="s">
        <v>5</v>
      </c>
      <c r="J13" t="s">
        <v>6</v>
      </c>
      <c r="K13" t="s">
        <v>7</v>
      </c>
      <c r="M13" s="1" t="s">
        <v>3</v>
      </c>
      <c r="N13" t="s">
        <v>4</v>
      </c>
      <c r="O13" t="s">
        <v>5</v>
      </c>
      <c r="P13" t="s">
        <v>6</v>
      </c>
      <c r="Q13" t="s">
        <v>7</v>
      </c>
      <c r="S13" s="1" t="s">
        <v>3</v>
      </c>
      <c r="T13" t="s">
        <v>4</v>
      </c>
      <c r="U13" t="s">
        <v>5</v>
      </c>
      <c r="V13" t="s">
        <v>6</v>
      </c>
      <c r="W13" t="s">
        <v>7</v>
      </c>
    </row>
    <row r="14" spans="1:23" x14ac:dyDescent="0.25">
      <c r="A14" s="1"/>
      <c r="G14" s="1"/>
      <c r="M14" s="1"/>
      <c r="S14" s="1"/>
    </row>
    <row r="15" spans="1:23" x14ac:dyDescent="0.25">
      <c r="A15" s="45" t="s">
        <v>38</v>
      </c>
      <c r="B15" s="45"/>
      <c r="C15" s="45"/>
      <c r="D15" s="45"/>
      <c r="E15" s="45"/>
      <c r="G15" s="45" t="s">
        <v>38</v>
      </c>
      <c r="H15" s="45"/>
      <c r="I15" s="45"/>
      <c r="J15" s="45"/>
      <c r="K15" s="45"/>
      <c r="M15" s="45" t="s">
        <v>38</v>
      </c>
      <c r="N15" s="45"/>
      <c r="O15" s="45"/>
      <c r="P15" s="45"/>
      <c r="Q15" s="45"/>
      <c r="S15" s="45" t="s">
        <v>38</v>
      </c>
      <c r="T15" s="45"/>
      <c r="U15" s="45"/>
      <c r="V15" s="45"/>
      <c r="W15" s="45"/>
    </row>
    <row r="16" spans="1:23" x14ac:dyDescent="0.25">
      <c r="A16">
        <v>1</v>
      </c>
      <c r="B16" s="1">
        <v>-1.4235900112E-4</v>
      </c>
      <c r="C16" s="1">
        <v>3.32394845027E-7</v>
      </c>
      <c r="D16" s="1">
        <v>4.28936224622E-5</v>
      </c>
      <c r="E16" s="1">
        <v>3.2202279795000002E-7</v>
      </c>
      <c r="F16" s="1"/>
      <c r="G16">
        <v>1</v>
      </c>
      <c r="H16" s="1">
        <v>-5.2634188422299998E-5</v>
      </c>
      <c r="I16" s="1">
        <v>2.03510554046E-7</v>
      </c>
      <c r="J16" s="1">
        <v>4.4194188645300001E-5</v>
      </c>
      <c r="K16" s="1">
        <v>2.5092183508600001E-7</v>
      </c>
      <c r="L16" s="1"/>
      <c r="M16">
        <v>1</v>
      </c>
      <c r="N16" s="1">
        <v>-2.33369285853E-4</v>
      </c>
      <c r="O16" s="1">
        <v>2.8024345937000001E-7</v>
      </c>
      <c r="P16" s="1">
        <v>4.8507963787699999E-5</v>
      </c>
      <c r="Q16" s="1">
        <v>2.46247081561E-7</v>
      </c>
      <c r="S16">
        <v>1</v>
      </c>
      <c r="T16" s="1">
        <v>-1.13143843592E-4</v>
      </c>
      <c r="U16" s="1">
        <v>2.8024345937000001E-7</v>
      </c>
      <c r="V16" s="1">
        <v>4.8507963787699999E-5</v>
      </c>
      <c r="W16" s="1">
        <v>2.46247081561E-7</v>
      </c>
    </row>
    <row r="17" spans="1:23" x14ac:dyDescent="0.25">
      <c r="A17">
        <v>2</v>
      </c>
      <c r="B17" s="1">
        <v>-4.1240693791199998</v>
      </c>
      <c r="C17" s="1"/>
      <c r="D17" s="1"/>
      <c r="E17" s="1"/>
      <c r="F17" s="1"/>
      <c r="G17">
        <v>2</v>
      </c>
      <c r="H17" s="1">
        <v>-4.1239969494100004</v>
      </c>
      <c r="I17" s="1"/>
      <c r="J17" s="1"/>
      <c r="K17" s="1"/>
      <c r="L17" s="1"/>
      <c r="M17">
        <v>2</v>
      </c>
      <c r="N17" s="1">
        <v>-4.1235762356899999</v>
      </c>
      <c r="O17" s="1"/>
      <c r="P17" s="1"/>
      <c r="Q17" s="1"/>
      <c r="S17">
        <v>2</v>
      </c>
      <c r="T17" s="1">
        <v>-4.1235762356899999</v>
      </c>
      <c r="U17" s="1"/>
      <c r="V17" s="1"/>
      <c r="W17" s="1"/>
    </row>
    <row r="18" spans="1:23" s="4" customFormat="1" x14ac:dyDescent="0.25">
      <c r="A18" s="4" t="s">
        <v>11</v>
      </c>
      <c r="B18" s="5">
        <f>B16/B17/0.000001</f>
        <v>34.519060673605054</v>
      </c>
      <c r="C18" s="5">
        <f>C16/B17/0.000001</f>
        <v>-8.0598751977816366E-2</v>
      </c>
      <c r="D18" s="5">
        <f>D16/B17/0.000001</f>
        <v>-10.400800403448281</v>
      </c>
      <c r="E18" s="5">
        <f>E16/B17/0.000001</f>
        <v>-7.8083748925366958E-2</v>
      </c>
      <c r="F18" s="5">
        <f>B18-H18</f>
        <v>21.7561539430775</v>
      </c>
      <c r="G18" s="4" t="s">
        <v>11</v>
      </c>
      <c r="H18" s="5">
        <f>H16/H17/0.000001</f>
        <v>12.762906730527554</v>
      </c>
      <c r="I18" s="5">
        <f>I16/H17/0.000001</f>
        <v>-4.9347891509744023E-2</v>
      </c>
      <c r="J18" s="5">
        <f>J16/H17/0.000001</f>
        <v>-10.716348529700692</v>
      </c>
      <c r="K18" s="5">
        <f>K16/H17/0.000001</f>
        <v>-6.084433091588444E-2</v>
      </c>
      <c r="M18" s="4" t="s">
        <v>11</v>
      </c>
      <c r="N18" s="5">
        <f>N16/N17/0.000001</f>
        <v>56.593905996732524</v>
      </c>
      <c r="O18" s="5">
        <f>O16/N17/0.000001</f>
        <v>-6.7961265501644538E-2</v>
      </c>
      <c r="P18" s="5">
        <f>P16/N17/0.000001</f>
        <v>-11.763566626429338</v>
      </c>
      <c r="Q18" s="5">
        <f>Q16/N17/0.000001</f>
        <v>-5.9716873773232274E-2</v>
      </c>
      <c r="R18" s="5">
        <f>N18-T18</f>
        <v>29.155624969519359</v>
      </c>
      <c r="S18" s="4" t="s">
        <v>11</v>
      </c>
      <c r="T18" s="5">
        <f>T16/T17/0.000001</f>
        <v>27.438281027213165</v>
      </c>
      <c r="U18" s="5">
        <f>U16/T17/0.000001</f>
        <v>-6.7961265501644538E-2</v>
      </c>
      <c r="V18" s="5">
        <f>V16/T17/0.000001</f>
        <v>-11.763566626429338</v>
      </c>
      <c r="W18" s="5">
        <f>W16/T17/0.000001</f>
        <v>-5.9716873773232274E-2</v>
      </c>
    </row>
    <row r="20" spans="1:23" x14ac:dyDescent="0.25">
      <c r="A20" s="45" t="s">
        <v>39</v>
      </c>
      <c r="B20" s="45"/>
      <c r="C20" s="45"/>
      <c r="D20" s="45"/>
      <c r="E20" s="45"/>
      <c r="G20" s="45" t="s">
        <v>39</v>
      </c>
      <c r="H20" s="45"/>
      <c r="I20" s="45"/>
      <c r="J20" s="45"/>
      <c r="K20" s="45"/>
      <c r="M20" s="45" t="s">
        <v>39</v>
      </c>
      <c r="N20" s="45"/>
      <c r="O20" s="45"/>
      <c r="P20" s="45"/>
      <c r="Q20" s="45"/>
      <c r="S20" s="45" t="s">
        <v>39</v>
      </c>
      <c r="T20" s="45"/>
      <c r="U20" s="45"/>
      <c r="V20" s="45"/>
      <c r="W20" s="45"/>
    </row>
    <row r="21" spans="1:23" x14ac:dyDescent="0.25">
      <c r="A21">
        <v>1</v>
      </c>
      <c r="B21" s="1">
        <v>-6.8322653352999999E-5</v>
      </c>
      <c r="C21" s="1">
        <v>1.06536416275E-7</v>
      </c>
      <c r="D21" s="1">
        <v>4.0266029467800003E-5</v>
      </c>
      <c r="E21" s="1">
        <v>2.5274320551000002E-7</v>
      </c>
      <c r="G21">
        <v>1</v>
      </c>
      <c r="H21" s="1">
        <v>1.88849200457E-5</v>
      </c>
      <c r="I21" s="1">
        <v>2.2321679998199999E-7</v>
      </c>
      <c r="J21" s="1">
        <v>4.2072688112600001E-5</v>
      </c>
      <c r="K21" s="1">
        <v>1.7238849217E-7</v>
      </c>
      <c r="M21">
        <v>1</v>
      </c>
      <c r="N21" s="1">
        <v>-1.7213479477400001E-4</v>
      </c>
      <c r="O21" s="1">
        <v>3.0858816718099999E-7</v>
      </c>
      <c r="P21" s="1">
        <v>4.6020742810199997E-5</v>
      </c>
      <c r="Q21" s="1">
        <v>2.6360646797000001E-7</v>
      </c>
      <c r="S21">
        <v>1</v>
      </c>
      <c r="T21" s="1">
        <v>-1.7213479477400001E-4</v>
      </c>
      <c r="U21" s="1">
        <v>3.0858816718099999E-7</v>
      </c>
      <c r="V21" s="1">
        <v>4.6020742810199997E-5</v>
      </c>
      <c r="W21" s="1">
        <v>2.6360646797000001E-7</v>
      </c>
    </row>
    <row r="22" spans="1:23" x14ac:dyDescent="0.25">
      <c r="A22">
        <v>2</v>
      </c>
      <c r="B22" s="1">
        <v>-4.1185496418599996</v>
      </c>
      <c r="C22" s="1"/>
      <c r="D22" s="1"/>
      <c r="E22" s="1"/>
      <c r="G22">
        <v>2</v>
      </c>
      <c r="H22" s="1">
        <v>-4.1184397221799998</v>
      </c>
      <c r="I22" s="1"/>
      <c r="J22" s="1"/>
      <c r="K22" s="1"/>
      <c r="M22">
        <v>2</v>
      </c>
      <c r="N22" s="1">
        <v>-4.1180736733399996</v>
      </c>
      <c r="O22" s="1"/>
      <c r="P22" s="1"/>
      <c r="Q22" s="1"/>
      <c r="S22">
        <v>2</v>
      </c>
      <c r="T22" s="1">
        <v>-4.1180736733399996</v>
      </c>
      <c r="U22" s="1"/>
      <c r="V22" s="1"/>
      <c r="W22" s="1"/>
    </row>
    <row r="23" spans="1:23" x14ac:dyDescent="0.25">
      <c r="A23" s="4" t="s">
        <v>11</v>
      </c>
      <c r="B23" s="5">
        <f>B21/B22/0.000001</f>
        <v>16.589008096098716</v>
      </c>
      <c r="C23" s="5">
        <f>C21/B22/0.000001</f>
        <v>-2.5867459552311369E-2</v>
      </c>
      <c r="D23" s="5">
        <f>D21/B22/0.000001</f>
        <v>-9.7767498195348335</v>
      </c>
      <c r="E23" s="5">
        <f>E21/B22/0.000001</f>
        <v>-6.1367041188765993E-2</v>
      </c>
      <c r="G23" s="4" t="s">
        <v>11</v>
      </c>
      <c r="H23" s="5">
        <f>H21/H22/0.000001</f>
        <v>-4.5854550071461802</v>
      </c>
      <c r="I23" s="5">
        <f>I21/H22/0.000001</f>
        <v>-5.4199360689888988E-2</v>
      </c>
      <c r="J23" s="5">
        <f>J21/H22/0.000001</f>
        <v>-10.215686267305573</v>
      </c>
      <c r="K23" s="5">
        <f>K21/H22/0.000001</f>
        <v>-4.1857718893297334E-2</v>
      </c>
      <c r="M23" s="4" t="s">
        <v>11</v>
      </c>
      <c r="N23" s="5">
        <f>N21/N22/0.000001</f>
        <v>41.799833715550932</v>
      </c>
      <c r="O23" s="5">
        <f>O21/N22/0.000001</f>
        <v>-7.4935076848859986E-2</v>
      </c>
      <c r="P23" s="5">
        <f>P21/N22/0.000001</f>
        <v>-11.175308277783792</v>
      </c>
      <c r="Q23" s="5">
        <f>Q21/N22/0.000001</f>
        <v>-6.4012081589642778E-2</v>
      </c>
      <c r="R23" s="2">
        <f>T23-R18</f>
        <v>12.644208746031573</v>
      </c>
      <c r="S23" s="4" t="s">
        <v>11</v>
      </c>
      <c r="T23" s="5">
        <f>T21/T22/0.000001</f>
        <v>41.799833715550932</v>
      </c>
      <c r="U23" s="5">
        <f>U21/T22/0.000001</f>
        <v>-7.4935076848859986E-2</v>
      </c>
      <c r="V23" s="5">
        <f>V21/T22/0.000001</f>
        <v>-11.175308277783792</v>
      </c>
      <c r="W23" s="5">
        <f>W21/T22/0.000001</f>
        <v>-6.4012081589642778E-2</v>
      </c>
    </row>
    <row r="25" spans="1:23" x14ac:dyDescent="0.25">
      <c r="A25" s="45" t="s">
        <v>40</v>
      </c>
      <c r="B25" s="45"/>
      <c r="C25" s="45"/>
      <c r="D25" s="45"/>
      <c r="E25" s="45"/>
      <c r="G25" s="45" t="s">
        <v>40</v>
      </c>
      <c r="H25" s="45"/>
      <c r="I25" s="45"/>
      <c r="J25" s="45"/>
      <c r="K25" s="45"/>
      <c r="M25" s="45" t="s">
        <v>40</v>
      </c>
      <c r="N25" s="45"/>
      <c r="O25" s="45"/>
      <c r="P25" s="45"/>
      <c r="Q25" s="45"/>
      <c r="S25" s="45" t="s">
        <v>40</v>
      </c>
      <c r="T25" s="45"/>
      <c r="U25" s="45"/>
      <c r="V25" s="45"/>
      <c r="W25" s="45"/>
    </row>
    <row r="26" spans="1:23" x14ac:dyDescent="0.25">
      <c r="A26">
        <v>1</v>
      </c>
      <c r="B26" s="1">
        <v>-2.3147862277700001E-5</v>
      </c>
      <c r="C26" s="1">
        <v>2.5287025119899999E-7</v>
      </c>
      <c r="D26" s="1">
        <v>5.4226379373400001E-6</v>
      </c>
      <c r="E26" s="1">
        <v>4.0260153292599999E-7</v>
      </c>
      <c r="G26">
        <v>1</v>
      </c>
      <c r="H26" s="1">
        <v>5.4097815624200002E-5</v>
      </c>
      <c r="I26" s="1">
        <v>2.2582710789499999E-7</v>
      </c>
      <c r="J26" s="1">
        <v>7.7657691020600006E-6</v>
      </c>
      <c r="K26" s="1">
        <v>2.16165270249E-7</v>
      </c>
      <c r="M26">
        <v>1</v>
      </c>
      <c r="N26" s="1">
        <v>-1.63279226565E-4</v>
      </c>
      <c r="O26" s="1">
        <v>3.1442158459000001E-7</v>
      </c>
      <c r="P26" s="1">
        <v>1.3517326178200001E-5</v>
      </c>
      <c r="Q26" s="1">
        <v>5.0654704501100001E-7</v>
      </c>
      <c r="S26">
        <v>1</v>
      </c>
      <c r="T26" s="1">
        <v>-1.63279226565E-4</v>
      </c>
      <c r="U26" s="1">
        <v>3.1442158459000001E-7</v>
      </c>
      <c r="V26" s="1">
        <v>1.3517326178200001E-5</v>
      </c>
      <c r="W26" s="1">
        <v>5.0654704501100001E-7</v>
      </c>
    </row>
    <row r="27" spans="1:23" x14ac:dyDescent="0.25">
      <c r="A27">
        <v>2</v>
      </c>
      <c r="B27" s="1">
        <v>-4.1129351179800002</v>
      </c>
      <c r="C27" s="1"/>
      <c r="D27" s="1"/>
      <c r="E27" s="1"/>
      <c r="G27">
        <v>2</v>
      </c>
      <c r="H27" s="1">
        <v>-4.1126979777599999</v>
      </c>
      <c r="I27" s="1"/>
      <c r="J27" s="1"/>
      <c r="K27" s="1"/>
      <c r="M27">
        <v>2</v>
      </c>
      <c r="N27" s="1">
        <v>-4.1125193856399997</v>
      </c>
      <c r="O27" s="1"/>
      <c r="P27" s="1"/>
      <c r="Q27" s="1"/>
      <c r="S27">
        <v>2</v>
      </c>
      <c r="T27" s="1">
        <v>-4.1125193856399997</v>
      </c>
      <c r="U27" s="1"/>
      <c r="V27" s="1"/>
      <c r="W27" s="1"/>
    </row>
    <row r="28" spans="1:23" x14ac:dyDescent="0.25">
      <c r="A28" s="4" t="s">
        <v>11</v>
      </c>
      <c r="B28" s="5">
        <f>B26/B27/0.000001</f>
        <v>5.6280640500520933</v>
      </c>
      <c r="C28" s="5">
        <f>C26/B27/0.000001</f>
        <v>-6.1481701982985096E-2</v>
      </c>
      <c r="D28" s="5">
        <f>D26/B27/0.000001</f>
        <v>-1.3184350790350514</v>
      </c>
      <c r="E28" s="5">
        <f>E26/B27/0.000001</f>
        <v>-9.7886672504508429E-2</v>
      </c>
      <c r="G28" s="4" t="s">
        <v>11</v>
      </c>
      <c r="H28" s="5">
        <f>H26/H27/0.000001</f>
        <v>-13.153850809551697</v>
      </c>
      <c r="I28" s="5">
        <f>I26/H27/0.000001</f>
        <v>-5.4909723280482117E-2</v>
      </c>
      <c r="J28" s="5">
        <f>J26/H27/0.000001</f>
        <v>-1.8882420114616982</v>
      </c>
      <c r="K28" s="5">
        <f>K26/H27/0.000001</f>
        <v>-5.2560453361259328E-2</v>
      </c>
      <c r="M28" s="4" t="s">
        <v>11</v>
      </c>
      <c r="N28" s="5">
        <f>N26/N27/0.000001</f>
        <v>39.702968242565525</v>
      </c>
      <c r="O28" s="5">
        <f>O26/N27/0.000001</f>
        <v>-7.6454736161947354E-2</v>
      </c>
      <c r="P28" s="5">
        <f>P26/N27/0.000001</f>
        <v>-3.2868723307176348</v>
      </c>
      <c r="Q28" s="5">
        <f>Q26/N27/0.000001</f>
        <v>-0.12317195312920574</v>
      </c>
      <c r="R28" s="2">
        <f>T28-R18</f>
        <v>10.547343273046167</v>
      </c>
      <c r="S28" s="4" t="s">
        <v>11</v>
      </c>
      <c r="T28" s="5">
        <f>T26/T27/0.000001</f>
        <v>39.702968242565525</v>
      </c>
      <c r="U28" s="5">
        <f>U26/T27/0.000001</f>
        <v>-7.6454736161947354E-2</v>
      </c>
      <c r="V28" s="5">
        <f>V26/T27/0.000001</f>
        <v>-3.2868723307176348</v>
      </c>
      <c r="W28" s="5">
        <f>W26/T27/0.000001</f>
        <v>-0.12317195312920574</v>
      </c>
    </row>
    <row r="30" spans="1:23" x14ac:dyDescent="0.25">
      <c r="B30" s="2">
        <f>B18-B23</f>
        <v>17.930052577506338</v>
      </c>
      <c r="G30">
        <v>-55</v>
      </c>
      <c r="H30" s="2">
        <f>H18-H23</f>
        <v>17.348361737673734</v>
      </c>
      <c r="M30">
        <v>-55</v>
      </c>
      <c r="N30" s="2">
        <f>N18-N23</f>
        <v>14.794072281181592</v>
      </c>
      <c r="O30" s="2">
        <f>N18-O31</f>
        <v>27.248520261873558</v>
      </c>
      <c r="P30" s="2"/>
      <c r="S30">
        <v>-55</v>
      </c>
      <c r="T30" s="2">
        <f>T18-T23</f>
        <v>-14.361552688337767</v>
      </c>
      <c r="U30" s="2">
        <f>T18-U31</f>
        <v>12.670707777113879</v>
      </c>
      <c r="V30" s="2"/>
    </row>
    <row r="31" spans="1:23" x14ac:dyDescent="0.25">
      <c r="B31" s="2">
        <f>B23-B23</f>
        <v>0</v>
      </c>
      <c r="G31">
        <v>0</v>
      </c>
      <c r="H31" s="2">
        <f>H23-H23</f>
        <v>0</v>
      </c>
      <c r="M31">
        <v>0</v>
      </c>
      <c r="N31" s="2">
        <f>N23-N23</f>
        <v>0</v>
      </c>
      <c r="O31" s="2">
        <f>(N18-N32)/2</f>
        <v>29.345385734858965</v>
      </c>
      <c r="S31">
        <v>0</v>
      </c>
      <c r="T31" s="2">
        <f>T23-T23</f>
        <v>0</v>
      </c>
      <c r="U31" s="2">
        <f>(T18-T32)/2</f>
        <v>14.767573250099286</v>
      </c>
    </row>
    <row r="32" spans="1:23" x14ac:dyDescent="0.25">
      <c r="B32" s="2">
        <f>B28-B23</f>
        <v>-10.960944046046624</v>
      </c>
      <c r="G32">
        <v>55</v>
      </c>
      <c r="H32" s="2">
        <f>H28-H23</f>
        <v>-8.5683958024055169</v>
      </c>
      <c r="M32">
        <v>55</v>
      </c>
      <c r="N32" s="2">
        <f>N28-N23</f>
        <v>-2.0968654729854066</v>
      </c>
      <c r="O32" s="2">
        <f>N32-O31</f>
        <v>-31.442251207844372</v>
      </c>
      <c r="P32" s="2"/>
      <c r="S32">
        <v>55</v>
      </c>
      <c r="T32" s="2">
        <f>T28-T23</f>
        <v>-2.0968654729854066</v>
      </c>
      <c r="U32" s="2">
        <f>T32-U31</f>
        <v>-16.864438723084692</v>
      </c>
      <c r="V32" s="2"/>
    </row>
  </sheetData>
  <mergeCells count="17">
    <mergeCell ref="A2:B2"/>
    <mergeCell ref="A25:E25"/>
    <mergeCell ref="A20:E20"/>
    <mergeCell ref="A15:E15"/>
    <mergeCell ref="A8:E8"/>
    <mergeCell ref="G8:K8"/>
    <mergeCell ref="S15:W15"/>
    <mergeCell ref="S20:W20"/>
    <mergeCell ref="S25:W25"/>
    <mergeCell ref="G15:K15"/>
    <mergeCell ref="G20:K20"/>
    <mergeCell ref="G25:K25"/>
    <mergeCell ref="M15:Q15"/>
    <mergeCell ref="M20:Q20"/>
    <mergeCell ref="M25:Q25"/>
    <mergeCell ref="M8:Q8"/>
    <mergeCell ref="S8:W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workbookViewId="0">
      <selection activeCell="B3" sqref="B3:C3"/>
    </sheetView>
  </sheetViews>
  <sheetFormatPr defaultRowHeight="15" x14ac:dyDescent="0.25"/>
  <cols>
    <col min="1" max="1" width="8.42578125" bestFit="1" customWidth="1"/>
    <col min="2" max="2" width="18.140625" bestFit="1" customWidth="1"/>
    <col min="3" max="3" width="21.5703125" bestFit="1" customWidth="1"/>
    <col min="4" max="4" width="17.7109375" bestFit="1" customWidth="1"/>
    <col min="5" max="5" width="21.5703125" bestFit="1" customWidth="1"/>
    <col min="6" max="6" width="17.8554687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>
        <v>1</v>
      </c>
      <c r="B2" s="1">
        <v>-4.100582E-4</v>
      </c>
      <c r="C2" s="1">
        <v>5.8098060000000001E-8</v>
      </c>
      <c r="D2" s="1">
        <v>-3.2624340000000001E-4</v>
      </c>
      <c r="E2" s="1">
        <v>2.4699670000000002E-7</v>
      </c>
      <c r="F2" s="1">
        <v>5.2400609999999996E-4</v>
      </c>
      <c r="G2" s="1">
        <v>1.6446929999999999E-7</v>
      </c>
      <c r="H2" s="1">
        <v>0</v>
      </c>
      <c r="I2" s="1">
        <v>0</v>
      </c>
      <c r="J2" s="25">
        <v>5.7056679999999997E-3</v>
      </c>
      <c r="K2" s="1">
        <v>0</v>
      </c>
      <c r="L2" s="25">
        <v>4.5394449999999996E-3</v>
      </c>
      <c r="M2" s="1">
        <v>0</v>
      </c>
    </row>
    <row r="3" spans="1:13" x14ac:dyDescent="0.25">
      <c r="A3">
        <v>2</v>
      </c>
      <c r="B3" s="1">
        <v>-4.1067749999999998</v>
      </c>
      <c r="C3" s="1">
        <v>8.7146620000000008E-6</v>
      </c>
      <c r="D3" s="1">
        <v>6.9173369999999995E-4</v>
      </c>
      <c r="E3" s="1">
        <v>9.5520079999999996E-6</v>
      </c>
      <c r="F3" s="1">
        <v>4.1067749999999998</v>
      </c>
      <c r="G3" s="1">
        <v>8.7143360000000007E-6</v>
      </c>
      <c r="H3" s="1">
        <v>-8.42186E-5</v>
      </c>
      <c r="I3" s="1">
        <v>3.4890099999999998E-6</v>
      </c>
      <c r="J3" s="25">
        <v>1</v>
      </c>
      <c r="K3" s="1">
        <v>0</v>
      </c>
      <c r="L3" s="25">
        <v>-1.684372E-4</v>
      </c>
      <c r="M3" s="1">
        <v>0</v>
      </c>
    </row>
    <row r="4" spans="1:13" x14ac:dyDescent="0.25">
      <c r="A4">
        <v>3</v>
      </c>
      <c r="B4" s="1">
        <v>3.5132799999999999E-2</v>
      </c>
      <c r="C4" s="1">
        <v>6.5775559999999998E-4</v>
      </c>
      <c r="D4" s="1">
        <v>0.20824799999999999</v>
      </c>
      <c r="E4" s="1">
        <v>7.2991090000000005E-4</v>
      </c>
      <c r="F4" s="1">
        <v>0.21119080000000001</v>
      </c>
      <c r="G4" s="1">
        <v>7.6382839999999995E-4</v>
      </c>
      <c r="H4" s="1">
        <v>0</v>
      </c>
      <c r="I4" s="1">
        <v>0</v>
      </c>
      <c r="J4" s="25">
        <v>-1.4970970000000001E-4</v>
      </c>
      <c r="K4" s="1">
        <v>0</v>
      </c>
      <c r="L4" s="25">
        <v>-8.8739690000000002E-4</v>
      </c>
      <c r="M4" s="1">
        <v>0</v>
      </c>
    </row>
    <row r="5" spans="1:13" x14ac:dyDescent="0.25">
      <c r="A5">
        <v>4</v>
      </c>
      <c r="B5" s="1">
        <v>2.3425959999999999</v>
      </c>
      <c r="C5" s="1">
        <v>4.1397179999999999E-2</v>
      </c>
      <c r="D5" s="1">
        <v>-1.28867</v>
      </c>
      <c r="E5" s="1">
        <v>5.4595970000000001E-2</v>
      </c>
      <c r="F5" s="1">
        <v>2.673654</v>
      </c>
      <c r="G5" s="1">
        <v>4.8796640000000002E-2</v>
      </c>
      <c r="H5" s="1">
        <v>0</v>
      </c>
      <c r="I5" s="1">
        <v>0</v>
      </c>
      <c r="J5" s="25">
        <v>-1.7469179999999999E-4</v>
      </c>
      <c r="K5" s="1">
        <v>0</v>
      </c>
      <c r="L5" s="25">
        <v>9.609858E-5</v>
      </c>
      <c r="M5" s="1">
        <v>0</v>
      </c>
    </row>
    <row r="6" spans="1:13" x14ac:dyDescent="0.25">
      <c r="A6">
        <v>5</v>
      </c>
      <c r="B6" s="1">
        <v>27.26155</v>
      </c>
      <c r="C6" s="1">
        <v>1.716839</v>
      </c>
      <c r="D6" s="1">
        <v>26.05716</v>
      </c>
      <c r="E6" s="1">
        <v>4.9633370000000001</v>
      </c>
      <c r="F6" s="1">
        <v>37.711640000000003</v>
      </c>
      <c r="G6" s="1">
        <v>2.5884260000000001</v>
      </c>
      <c r="H6" s="1">
        <v>0</v>
      </c>
      <c r="I6" s="1">
        <v>0</v>
      </c>
      <c r="J6" s="25">
        <v>-3.5576549999999997E-5</v>
      </c>
      <c r="K6" s="1">
        <v>0</v>
      </c>
      <c r="L6" s="25">
        <v>-3.4004799999999997E-5</v>
      </c>
      <c r="M6" s="1">
        <v>0</v>
      </c>
    </row>
    <row r="7" spans="1:13" x14ac:dyDescent="0.25">
      <c r="A7">
        <v>6</v>
      </c>
      <c r="B7" s="1">
        <v>47416.76</v>
      </c>
      <c r="C7" s="1">
        <v>187.8193</v>
      </c>
      <c r="D7" s="1">
        <v>3574.2750000000001</v>
      </c>
      <c r="E7" s="1">
        <v>258.50790000000001</v>
      </c>
      <c r="F7" s="1">
        <v>47551.28</v>
      </c>
      <c r="G7" s="1">
        <v>185.24430000000001</v>
      </c>
      <c r="H7" s="1">
        <v>0</v>
      </c>
      <c r="I7" s="1">
        <v>0</v>
      </c>
      <c r="J7" s="25">
        <v>-1.082887E-3</v>
      </c>
      <c r="K7" s="1">
        <v>0</v>
      </c>
      <c r="L7" s="25">
        <v>-8.1628009999999999E-5</v>
      </c>
      <c r="M7" s="1">
        <v>0</v>
      </c>
    </row>
    <row r="8" spans="1:13" x14ac:dyDescent="0.25">
      <c r="A8">
        <v>7</v>
      </c>
      <c r="B8" s="1">
        <v>-136745.70000000001</v>
      </c>
      <c r="C8" s="1">
        <v>8318.7279999999992</v>
      </c>
      <c r="D8" s="1">
        <v>-85294.17</v>
      </c>
      <c r="E8" s="1">
        <v>7403.165</v>
      </c>
      <c r="F8" s="1">
        <v>161166</v>
      </c>
      <c r="G8" s="1">
        <v>7726.3559999999998</v>
      </c>
      <c r="H8" s="1">
        <v>0</v>
      </c>
      <c r="I8" s="1">
        <v>0</v>
      </c>
      <c r="J8" s="25">
        <v>5.4651599999999997E-5</v>
      </c>
      <c r="K8" s="1">
        <v>0</v>
      </c>
      <c r="L8" s="25">
        <v>3.4088560000000001E-5</v>
      </c>
      <c r="M8" s="1">
        <v>0</v>
      </c>
    </row>
    <row r="9" spans="1:13" x14ac:dyDescent="0.25">
      <c r="A9">
        <v>8</v>
      </c>
      <c r="B9" s="1">
        <v>4941628</v>
      </c>
      <c r="C9" s="1">
        <v>623675.5</v>
      </c>
      <c r="D9" s="1">
        <v>-426078.9</v>
      </c>
      <c r="E9" s="1">
        <v>806781.3</v>
      </c>
      <c r="F9" s="1">
        <v>4959963</v>
      </c>
      <c r="G9" s="1">
        <v>526162.80000000005</v>
      </c>
      <c r="H9" s="1">
        <v>0</v>
      </c>
      <c r="I9" s="1">
        <v>0</v>
      </c>
      <c r="J9" s="25">
        <v>-3.4561889999999998E-5</v>
      </c>
      <c r="K9" s="1">
        <v>0</v>
      </c>
      <c r="L9" s="25">
        <v>2.9800080000000001E-6</v>
      </c>
      <c r="M9" s="1">
        <v>0</v>
      </c>
    </row>
    <row r="10" spans="1:13" x14ac:dyDescent="0.25">
      <c r="A10">
        <v>9</v>
      </c>
      <c r="B10" s="1">
        <v>-124803900</v>
      </c>
      <c r="C10" s="1">
        <v>31966760</v>
      </c>
      <c r="D10" s="1">
        <v>-298456900</v>
      </c>
      <c r="E10" s="1">
        <v>58134570</v>
      </c>
      <c r="F10" s="1">
        <v>323500400</v>
      </c>
      <c r="G10" s="1">
        <v>45213270</v>
      </c>
      <c r="H10" s="1">
        <v>0</v>
      </c>
      <c r="I10" s="1">
        <v>0</v>
      </c>
      <c r="J10" s="25">
        <v>1.5275430000000002E-5</v>
      </c>
      <c r="K10" s="1">
        <v>0</v>
      </c>
      <c r="L10" s="25">
        <v>3.6529780000000002E-5</v>
      </c>
      <c r="M10" s="1">
        <v>0</v>
      </c>
    </row>
    <row r="11" spans="1:13" x14ac:dyDescent="0.25">
      <c r="A11">
        <v>10</v>
      </c>
      <c r="B11" s="1">
        <v>-545940100000</v>
      </c>
      <c r="C11" s="1">
        <v>2594632000</v>
      </c>
      <c r="D11" s="1">
        <v>136522400</v>
      </c>
      <c r="E11" s="1">
        <v>2828956000</v>
      </c>
      <c r="F11" s="1">
        <v>545940100000</v>
      </c>
      <c r="G11" s="1">
        <v>2574574000</v>
      </c>
      <c r="H11" s="1">
        <v>0</v>
      </c>
      <c r="I11" s="1">
        <v>0</v>
      </c>
      <c r="J11" s="25">
        <v>1.1693610000000001E-3</v>
      </c>
      <c r="K11" s="1">
        <v>0</v>
      </c>
      <c r="L11" s="25">
        <v>-2.924202E-7</v>
      </c>
      <c r="M11" s="1">
        <v>0</v>
      </c>
    </row>
    <row r="12" spans="1:13" x14ac:dyDescent="0.25">
      <c r="A12">
        <v>11</v>
      </c>
      <c r="B12" s="1">
        <v>-273355200000</v>
      </c>
      <c r="C12" s="1">
        <v>144482900000</v>
      </c>
      <c r="D12" s="1">
        <v>-667390900000</v>
      </c>
      <c r="E12" s="1">
        <v>120489500000</v>
      </c>
      <c r="F12" s="1">
        <v>721203000000</v>
      </c>
      <c r="G12" s="1">
        <v>130830900000</v>
      </c>
      <c r="H12" s="1">
        <v>0</v>
      </c>
      <c r="I12" s="1">
        <v>0</v>
      </c>
      <c r="J12" s="25">
        <v>1.024634E-5</v>
      </c>
      <c r="K12" s="1">
        <v>0</v>
      </c>
      <c r="L12" s="25">
        <v>2.5016230000000002E-5</v>
      </c>
      <c r="M12" s="1">
        <v>0</v>
      </c>
    </row>
    <row r="13" spans="1:13" x14ac:dyDescent="0.25">
      <c r="A13">
        <v>12</v>
      </c>
      <c r="B13" s="1">
        <v>30106750000000</v>
      </c>
      <c r="C13" s="1">
        <v>9090915000000</v>
      </c>
      <c r="D13" s="1">
        <v>-23556200000000</v>
      </c>
      <c r="E13" s="1">
        <v>13094860000000</v>
      </c>
      <c r="F13" s="1">
        <v>38227100000000</v>
      </c>
      <c r="G13" s="1">
        <v>9555974000000</v>
      </c>
      <c r="H13" s="1">
        <v>0</v>
      </c>
      <c r="I13" s="1">
        <v>0</v>
      </c>
      <c r="J13" s="25">
        <v>-1.9748929999999999E-5</v>
      </c>
      <c r="K13" s="1">
        <v>0</v>
      </c>
      <c r="L13" s="25">
        <v>1.5452E-5</v>
      </c>
      <c r="M13" s="1">
        <v>0</v>
      </c>
    </row>
    <row r="14" spans="1:13" x14ac:dyDescent="0.25">
      <c r="A14">
        <v>13</v>
      </c>
      <c r="B14" s="1">
        <v>2058788000000000</v>
      </c>
      <c r="C14" s="1">
        <v>487447500000000</v>
      </c>
      <c r="D14" s="1">
        <v>1787782000000000</v>
      </c>
      <c r="E14" s="1">
        <v>673648100000000</v>
      </c>
      <c r="F14" s="1">
        <v>2726678000000000</v>
      </c>
      <c r="G14" s="1">
        <v>550901000000000</v>
      </c>
      <c r="H14" s="1">
        <v>0</v>
      </c>
      <c r="I14" s="1">
        <v>0</v>
      </c>
      <c r="J14" s="25">
        <v>-2.3633570000000001E-5</v>
      </c>
      <c r="K14" s="1">
        <v>0</v>
      </c>
      <c r="L14" s="25">
        <v>-2.0522590000000002E-5</v>
      </c>
      <c r="M14" s="1">
        <v>0</v>
      </c>
    </row>
    <row r="15" spans="1:13" x14ac:dyDescent="0.25">
      <c r="A15">
        <v>14</v>
      </c>
      <c r="B15" s="1">
        <v>3.182933E+17</v>
      </c>
      <c r="C15" s="1">
        <v>3.521079E+16</v>
      </c>
      <c r="D15" s="1">
        <v>2.826762E+16</v>
      </c>
      <c r="E15" s="1">
        <v>3.663027E+16</v>
      </c>
      <c r="F15" s="1">
        <v>3.19546E+17</v>
      </c>
      <c r="G15" s="1">
        <v>3.831413E+16</v>
      </c>
      <c r="H15" s="1">
        <v>0</v>
      </c>
      <c r="I15" s="1">
        <v>0</v>
      </c>
      <c r="J15" s="25">
        <v>-6.394154E-5</v>
      </c>
      <c r="K15" s="1">
        <v>0</v>
      </c>
      <c r="L15" s="25">
        <v>-5.6786460000000001E-6</v>
      </c>
      <c r="M15" s="1">
        <v>0</v>
      </c>
    </row>
    <row r="16" spans="1:13" x14ac:dyDescent="0.25">
      <c r="A16">
        <v>15</v>
      </c>
      <c r="B16" s="1">
        <v>1.145416E+17</v>
      </c>
      <c r="C16" s="1">
        <v>1.639602E+18</v>
      </c>
      <c r="D16" s="1">
        <v>-4.410451E+18</v>
      </c>
      <c r="E16" s="1">
        <v>1.295469E+18</v>
      </c>
      <c r="F16" s="1">
        <v>4.411938E+18</v>
      </c>
      <c r="G16" s="1">
        <v>8.599634E+17</v>
      </c>
      <c r="H16" s="1">
        <v>0</v>
      </c>
      <c r="I16" s="1">
        <v>0</v>
      </c>
      <c r="J16" s="25">
        <v>-4.0267700000000003E-7</v>
      </c>
      <c r="K16" s="1">
        <v>0</v>
      </c>
      <c r="L16" s="25">
        <v>1.550517E-5</v>
      </c>
      <c r="M16" s="1">
        <v>0</v>
      </c>
    </row>
    <row r="18" spans="1:10" ht="18.75" x14ac:dyDescent="0.3">
      <c r="A18" s="43" t="s">
        <v>99</v>
      </c>
      <c r="B18" s="43"/>
      <c r="C18" s="43"/>
      <c r="D18" s="43"/>
      <c r="E18" s="43"/>
      <c r="F18" s="43"/>
      <c r="G18" s="43"/>
      <c r="H18" s="43"/>
      <c r="I18" s="43"/>
      <c r="J18" s="43"/>
    </row>
    <row r="19" spans="1:10" x14ac:dyDescent="0.25">
      <c r="A19" s="11"/>
      <c r="B19" s="21" t="s">
        <v>92</v>
      </c>
      <c r="C19" s="27" t="s">
        <v>90</v>
      </c>
      <c r="D19" s="21" t="s">
        <v>89</v>
      </c>
      <c r="E19" s="21" t="s">
        <v>91</v>
      </c>
      <c r="F19" s="21" t="s">
        <v>93</v>
      </c>
      <c r="G19" s="21" t="s">
        <v>94</v>
      </c>
      <c r="H19" s="31"/>
      <c r="I19" s="31"/>
      <c r="J19" s="32"/>
    </row>
    <row r="20" spans="1:10" x14ac:dyDescent="0.25">
      <c r="A20" s="11"/>
      <c r="B20" s="26">
        <f>B2/B3/0.000001</f>
        <v>99.849200406645124</v>
      </c>
      <c r="C20" s="38">
        <f>C2/B3/0.000001</f>
        <v>-1.4146881677228483E-2</v>
      </c>
      <c r="D20" s="26">
        <f>D2/B3/0.000001</f>
        <v>79.440290739083594</v>
      </c>
      <c r="E20" s="26">
        <f>E2/B3/0.000001</f>
        <v>-6.014371374131771E-2</v>
      </c>
      <c r="F20" s="22">
        <f>H3</f>
        <v>-8.42186E-5</v>
      </c>
      <c r="G20" s="22">
        <f>I3</f>
        <v>3.4890099999999998E-6</v>
      </c>
      <c r="H20" s="29"/>
      <c r="I20" s="29"/>
      <c r="J20" s="34"/>
    </row>
    <row r="21" spans="1:10" x14ac:dyDescent="0.25">
      <c r="A21" s="11"/>
      <c r="B21" s="11"/>
      <c r="C21" s="28"/>
      <c r="D21" s="11"/>
      <c r="E21" s="11"/>
      <c r="F21" s="11"/>
      <c r="G21" s="11"/>
      <c r="H21" s="29"/>
      <c r="I21" s="29"/>
      <c r="J21" s="34"/>
    </row>
    <row r="22" spans="1:10" x14ac:dyDescent="0.25">
      <c r="A22" s="21" t="s">
        <v>95</v>
      </c>
      <c r="B22" s="21" t="s">
        <v>96</v>
      </c>
      <c r="C22" s="27" t="s">
        <v>97</v>
      </c>
      <c r="D22" s="33"/>
      <c r="E22" s="29"/>
      <c r="F22" s="30"/>
      <c r="G22" s="29"/>
      <c r="H22" s="29"/>
      <c r="I22" s="29"/>
      <c r="J22" s="34"/>
    </row>
    <row r="23" spans="1:10" x14ac:dyDescent="0.25">
      <c r="A23" s="11">
        <v>-1.7500000000000002E-2</v>
      </c>
      <c r="B23" s="39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-7.7321508588434659E-5</v>
      </c>
      <c r="C23" s="40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8.5771618967039431E-4</v>
      </c>
      <c r="D23" s="33"/>
      <c r="E23" s="29"/>
      <c r="F23" s="29"/>
      <c r="G23" s="29"/>
      <c r="H23" s="29"/>
      <c r="I23" s="29"/>
      <c r="J23" s="34"/>
    </row>
    <row r="24" spans="1:10" x14ac:dyDescent="0.25">
      <c r="A24" s="11">
        <f>A23+0.001</f>
        <v>-1.6500000000000001E-2</v>
      </c>
      <c r="B24" s="39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-2.2090922010287672E-4</v>
      </c>
      <c r="C24" s="40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8.3299732877155017E-4</v>
      </c>
      <c r="D24" s="33"/>
      <c r="E24" s="29"/>
      <c r="F24" s="29"/>
      <c r="G24" s="29"/>
      <c r="H24" s="29"/>
      <c r="I24" s="29"/>
      <c r="J24" s="34"/>
    </row>
    <row r="25" spans="1:10" x14ac:dyDescent="0.25">
      <c r="A25" s="11">
        <f t="shared" ref="A25:A58" si="2">A24+0.001</f>
        <v>-1.55E-2</v>
      </c>
      <c r="B25" s="39">
        <f t="shared" si="0"/>
        <v>-2.7418220587799026E-4</v>
      </c>
      <c r="C25" s="40">
        <f t="shared" si="1"/>
        <v>7.9896159648432585E-4</v>
      </c>
      <c r="D25" s="33"/>
      <c r="E25" s="29"/>
      <c r="F25" s="29"/>
      <c r="G25" s="29"/>
      <c r="H25" s="29"/>
      <c r="I25" s="29"/>
      <c r="J25" s="34"/>
    </row>
    <row r="26" spans="1:10" x14ac:dyDescent="0.25">
      <c r="A26" s="11">
        <f t="shared" si="2"/>
        <v>-1.4499999999999999E-2</v>
      </c>
      <c r="B26" s="39">
        <f t="shared" si="0"/>
        <v>-2.7146345188610503E-4</v>
      </c>
      <c r="C26" s="40">
        <f t="shared" si="1"/>
        <v>7.5831502169326802E-4</v>
      </c>
      <c r="D26" s="33"/>
      <c r="E26" s="29"/>
      <c r="F26" s="29"/>
      <c r="G26" s="29"/>
      <c r="H26" s="29"/>
      <c r="I26" s="29"/>
      <c r="J26" s="34"/>
    </row>
    <row r="27" spans="1:10" x14ac:dyDescent="0.25">
      <c r="A27" s="11">
        <f t="shared" si="2"/>
        <v>-1.3499999999999998E-2</v>
      </c>
      <c r="B27" s="39">
        <f t="shared" si="0"/>
        <v>-2.3760560186705446E-4</v>
      </c>
      <c r="C27" s="40">
        <f t="shared" si="1"/>
        <v>7.1292492367849446E-4</v>
      </c>
      <c r="D27" s="33"/>
      <c r="E27" s="29"/>
      <c r="F27" s="29"/>
      <c r="G27" s="29"/>
      <c r="H27" s="29"/>
      <c r="I27" s="29"/>
      <c r="J27" s="34"/>
    </row>
    <row r="28" spans="1:10" x14ac:dyDescent="0.25">
      <c r="A28" s="11">
        <f t="shared" si="2"/>
        <v>-1.2499999999999997E-2</v>
      </c>
      <c r="B28" s="39">
        <f t="shared" si="0"/>
        <v>-1.8979458611486944E-4</v>
      </c>
      <c r="C28" s="40">
        <f t="shared" si="1"/>
        <v>6.6413591794647485E-4</v>
      </c>
      <c r="D28" s="33"/>
      <c r="E28" s="29"/>
      <c r="F28" s="29"/>
      <c r="G28" s="29"/>
      <c r="H28" s="29"/>
      <c r="I28" s="29"/>
      <c r="J28" s="34"/>
    </row>
    <row r="29" spans="1:10" x14ac:dyDescent="0.25">
      <c r="A29" s="11">
        <f t="shared" si="2"/>
        <v>-1.1499999999999996E-2</v>
      </c>
      <c r="B29" s="39">
        <f t="shared" si="0"/>
        <v>-1.3923570432503761E-4</v>
      </c>
      <c r="C29" s="40">
        <f t="shared" si="1"/>
        <v>6.129523499750105E-4</v>
      </c>
      <c r="D29" s="33"/>
      <c r="E29" s="29"/>
      <c r="F29" s="29"/>
      <c r="G29" s="29"/>
      <c r="H29" s="29"/>
      <c r="I29" s="29"/>
      <c r="J29" s="34"/>
    </row>
    <row r="30" spans="1:10" x14ac:dyDescent="0.25">
      <c r="A30" s="11">
        <f t="shared" si="2"/>
        <v>-1.0499999999999995E-2</v>
      </c>
      <c r="B30" s="39">
        <f t="shared" si="0"/>
        <v>-9.2645540747584139E-5</v>
      </c>
      <c r="C30" s="40">
        <f t="shared" si="1"/>
        <v>5.6014372489085256E-4</v>
      </c>
      <c r="D30" s="33"/>
      <c r="E30" s="29"/>
      <c r="F30" s="29"/>
      <c r="G30" s="29"/>
      <c r="H30" s="29"/>
      <c r="I30" s="29"/>
      <c r="J30" s="34"/>
    </row>
    <row r="31" spans="1:10" x14ac:dyDescent="0.25">
      <c r="A31" s="11">
        <f t="shared" si="2"/>
        <v>-9.4999999999999946E-3</v>
      </c>
      <c r="B31" s="39">
        <f t="shared" si="0"/>
        <v>-5.351402923521269E-5</v>
      </c>
      <c r="C31" s="40">
        <f t="shared" si="1"/>
        <v>5.0630743983808588E-4</v>
      </c>
      <c r="D31" s="33"/>
      <c r="E31" s="29"/>
      <c r="F31" s="29"/>
      <c r="G31" s="29"/>
      <c r="H31" s="29"/>
      <c r="I31" s="29"/>
      <c r="J31" s="34"/>
    </row>
    <row r="32" spans="1:10" x14ac:dyDescent="0.25">
      <c r="A32" s="11">
        <f t="shared" si="2"/>
        <v>-8.4999999999999937E-3</v>
      </c>
      <c r="B32" s="39">
        <f t="shared" si="0"/>
        <v>-2.312969092333751E-5</v>
      </c>
      <c r="C32" s="40">
        <f t="shared" si="1"/>
        <v>4.5190857214210577E-4</v>
      </c>
      <c r="D32" s="33"/>
      <c r="E32" s="29"/>
      <c r="F32" s="29"/>
      <c r="G32" s="29"/>
      <c r="H32" s="29"/>
      <c r="I32" s="29"/>
      <c r="J32" s="34"/>
    </row>
    <row r="33" spans="1:10" x14ac:dyDescent="0.25">
      <c r="A33" s="11">
        <f t="shared" si="2"/>
        <v>-7.4999999999999937E-3</v>
      </c>
      <c r="B33" s="39">
        <f t="shared" si="0"/>
        <v>-1.3801730963590884E-6</v>
      </c>
      <c r="C33" s="40">
        <f t="shared" si="1"/>
        <v>3.9730739765222409E-4</v>
      </c>
      <c r="D33" s="33"/>
      <c r="E33" s="29"/>
      <c r="F33" s="29"/>
      <c r="G33" s="29"/>
      <c r="H33" s="29"/>
      <c r="I33" s="29"/>
      <c r="J33" s="34"/>
    </row>
    <row r="34" spans="1:10" x14ac:dyDescent="0.25">
      <c r="A34" s="11">
        <f t="shared" si="2"/>
        <v>-6.4999999999999936E-3</v>
      </c>
      <c r="B34" s="39">
        <f t="shared" si="0"/>
        <v>1.2648053753482642E-5</v>
      </c>
      <c r="C34" s="40">
        <f t="shared" si="1"/>
        <v>3.4277998393143934E-4</v>
      </c>
      <c r="D34" s="33"/>
      <c r="E34" s="29"/>
      <c r="F34" s="29"/>
      <c r="G34" s="29"/>
      <c r="H34" s="29"/>
      <c r="I34" s="29"/>
      <c r="J34" s="34"/>
    </row>
    <row r="35" spans="1:10" x14ac:dyDescent="0.25">
      <c r="A35" s="11">
        <f t="shared" si="2"/>
        <v>-5.4999999999999936E-3</v>
      </c>
      <c r="B35" s="39">
        <f t="shared" si="0"/>
        <v>2.0240788391650123E-5</v>
      </c>
      <c r="C35" s="40">
        <f t="shared" si="1"/>
        <v>2.8853432287878308E-4</v>
      </c>
      <c r="D35" s="33"/>
      <c r="E35" s="29"/>
      <c r="F35" s="29"/>
      <c r="G35" s="29"/>
      <c r="H35" s="29"/>
      <c r="I35" s="29"/>
      <c r="J35" s="34"/>
    </row>
    <row r="36" spans="1:10" x14ac:dyDescent="0.25">
      <c r="A36" s="11">
        <f t="shared" si="2"/>
        <v>-4.4999999999999936E-3</v>
      </c>
      <c r="B36" s="39">
        <f t="shared" si="0"/>
        <v>2.2765764729740785E-5</v>
      </c>
      <c r="C36" s="40">
        <f t="shared" si="1"/>
        <v>2.347230905747606E-4</v>
      </c>
      <c r="D36" s="33"/>
      <c r="E36" s="29"/>
      <c r="F36" s="29"/>
      <c r="G36" s="29"/>
      <c r="H36" s="29"/>
      <c r="I36" s="29"/>
      <c r="J36" s="34"/>
    </row>
    <row r="37" spans="1:10" x14ac:dyDescent="0.25">
      <c r="A37" s="11">
        <f t="shared" si="2"/>
        <v>-3.4999999999999936E-3</v>
      </c>
      <c r="B37" s="39">
        <f t="shared" si="0"/>
        <v>2.1489347956302925E-5</v>
      </c>
      <c r="C37" s="40">
        <f t="shared" si="1"/>
        <v>1.81453588495178E-4</v>
      </c>
      <c r="D37" s="33"/>
      <c r="E37" s="29"/>
      <c r="F37" s="29"/>
      <c r="G37" s="29"/>
      <c r="H37" s="29"/>
      <c r="I37" s="29"/>
      <c r="J37" s="34"/>
    </row>
    <row r="38" spans="1:10" x14ac:dyDescent="0.25">
      <c r="A38" s="11">
        <f t="shared" si="2"/>
        <v>-2.4999999999999935E-3</v>
      </c>
      <c r="B38" s="39">
        <f t="shared" si="0"/>
        <v>1.7471304021112927E-5</v>
      </c>
      <c r="C38" s="40">
        <f t="shared" si="1"/>
        <v>1.2879529566856628E-4</v>
      </c>
      <c r="D38" s="33"/>
      <c r="E38" s="29"/>
      <c r="F38" s="29"/>
      <c r="G38" s="29"/>
      <c r="H38" s="29"/>
      <c r="I38" s="29"/>
      <c r="J38" s="34"/>
    </row>
    <row r="39" spans="1:10" x14ac:dyDescent="0.25">
      <c r="A39" s="11">
        <f t="shared" si="2"/>
        <v>-1.4999999999999935E-3</v>
      </c>
      <c r="B39" s="39">
        <f t="shared" si="0"/>
        <v>1.1512497404948406E-5</v>
      </c>
      <c r="C39" s="40">
        <f t="shared" si="1"/>
        <v>7.6785484393824725E-5</v>
      </c>
      <c r="D39" s="33"/>
      <c r="E39" s="29"/>
      <c r="F39" s="29"/>
      <c r="G39" s="29"/>
      <c r="H39" s="29"/>
      <c r="I39" s="29"/>
      <c r="J39" s="34"/>
    </row>
    <row r="40" spans="1:10" x14ac:dyDescent="0.25">
      <c r="A40" s="11">
        <f t="shared" si="2"/>
        <v>-4.9999999999999351E-4</v>
      </c>
      <c r="B40" s="39">
        <f t="shared" si="0"/>
        <v>4.1349211478327178E-6</v>
      </c>
      <c r="C40" s="40">
        <f t="shared" si="1"/>
        <v>2.5433387169175892E-5</v>
      </c>
      <c r="D40" s="33"/>
      <c r="E40" s="29"/>
      <c r="F40" s="29"/>
      <c r="G40" s="29"/>
      <c r="H40" s="29"/>
      <c r="I40" s="29"/>
      <c r="J40" s="34"/>
    </row>
    <row r="41" spans="1:10" x14ac:dyDescent="0.25">
      <c r="A41" s="11">
        <f t="shared" si="2"/>
        <v>5.0000000000000652E-4</v>
      </c>
      <c r="B41" s="39">
        <f t="shared" si="0"/>
        <v>-4.4215755774426272E-6</v>
      </c>
      <c r="C41" s="40">
        <f t="shared" si="1"/>
        <v>-2.5276600340353693E-5</v>
      </c>
      <c r="D41" s="33"/>
      <c r="E41" s="29"/>
      <c r="F41" s="29"/>
      <c r="G41" s="29"/>
      <c r="H41" s="29"/>
      <c r="I41" s="29"/>
      <c r="J41" s="34"/>
    </row>
    <row r="42" spans="1:10" x14ac:dyDescent="0.25">
      <c r="A42" s="11">
        <f t="shared" si="2"/>
        <v>1.5000000000000065E-3</v>
      </c>
      <c r="B42" s="39">
        <f t="shared" si="0"/>
        <v>-1.419632140098493E-5</v>
      </c>
      <c r="C42" s="40">
        <f t="shared" si="1"/>
        <v>-7.5382233626995819E-5</v>
      </c>
      <c r="D42" s="33"/>
      <c r="E42" s="29"/>
      <c r="F42" s="29"/>
      <c r="G42" s="29"/>
      <c r="H42" s="29"/>
      <c r="I42" s="29"/>
      <c r="J42" s="34"/>
    </row>
    <row r="43" spans="1:10" x14ac:dyDescent="0.25">
      <c r="A43" s="11">
        <f t="shared" si="2"/>
        <v>2.5000000000000066E-3</v>
      </c>
      <c r="B43" s="39">
        <f t="shared" si="0"/>
        <v>-2.5503794677288688E-5</v>
      </c>
      <c r="C43" s="40">
        <f t="shared" si="1"/>
        <v>-1.2494084957856717E-4</v>
      </c>
      <c r="D43" s="33"/>
      <c r="E43" s="29"/>
      <c r="F43" s="29"/>
      <c r="G43" s="29"/>
      <c r="H43" s="29"/>
      <c r="I43" s="29"/>
      <c r="J43" s="34"/>
    </row>
    <row r="44" spans="1:10" x14ac:dyDescent="0.25">
      <c r="A44" s="11">
        <f t="shared" si="2"/>
        <v>3.5000000000000066E-3</v>
      </c>
      <c r="B44" s="39">
        <f t="shared" si="0"/>
        <v>-3.8928373986361787E-5</v>
      </c>
      <c r="C44" s="40">
        <f t="shared" si="1"/>
        <v>-1.7402652982638852E-4</v>
      </c>
      <c r="D44" s="33"/>
      <c r="E44" s="29"/>
      <c r="F44" s="29"/>
      <c r="G44" s="29"/>
      <c r="H44" s="29"/>
      <c r="I44" s="29"/>
      <c r="J44" s="34"/>
    </row>
    <row r="45" spans="1:10" x14ac:dyDescent="0.25">
      <c r="A45" s="11">
        <f t="shared" si="2"/>
        <v>4.5000000000000066E-3</v>
      </c>
      <c r="B45" s="39">
        <f t="shared" si="0"/>
        <v>-5.531235528722152E-5</v>
      </c>
      <c r="C45" s="40">
        <f t="shared" si="1"/>
        <v>-2.2272658006617873E-4</v>
      </c>
      <c r="D45" s="33"/>
      <c r="E45" s="29"/>
      <c r="F45" s="29"/>
      <c r="G45" s="29"/>
      <c r="H45" s="29"/>
      <c r="I45" s="29"/>
      <c r="J45" s="34"/>
    </row>
    <row r="46" spans="1:10" x14ac:dyDescent="0.25">
      <c r="A46" s="11">
        <f t="shared" si="2"/>
        <v>5.5000000000000066E-3</v>
      </c>
      <c r="B46" s="39">
        <f t="shared" si="0"/>
        <v>-7.5726411394342867E-5</v>
      </c>
      <c r="C46" s="40">
        <f t="shared" si="1"/>
        <v>-2.7113680910598919E-4</v>
      </c>
      <c r="D46" s="33"/>
      <c r="E46" s="29"/>
      <c r="F46" s="29"/>
      <c r="G46" s="29"/>
      <c r="H46" s="29"/>
      <c r="I46" s="29"/>
      <c r="J46" s="34"/>
    </row>
    <row r="47" spans="1:10" x14ac:dyDescent="0.25">
      <c r="A47" s="11">
        <f t="shared" si="2"/>
        <v>6.5000000000000066E-3</v>
      </c>
      <c r="B47" s="39">
        <f t="shared" si="0"/>
        <v>-1.0140651122371601E-4</v>
      </c>
      <c r="C47" s="40">
        <f t="shared" si="1"/>
        <v>-3.193549299007264E-4</v>
      </c>
      <c r="D47" s="33"/>
      <c r="E47" s="29"/>
      <c r="F47" s="29"/>
      <c r="G47" s="29"/>
      <c r="H47" s="29"/>
      <c r="I47" s="29"/>
      <c r="J47" s="34"/>
    </row>
    <row r="48" spans="1:10" x14ac:dyDescent="0.25">
      <c r="A48" s="11">
        <f t="shared" si="2"/>
        <v>7.5000000000000067E-3</v>
      </c>
      <c r="B48" s="39">
        <f t="shared" si="0"/>
        <v>-1.3363652095610149E-4</v>
      </c>
      <c r="C48" s="40">
        <f t="shared" si="1"/>
        <v>-3.674711908761046E-4</v>
      </c>
      <c r="D48" s="33"/>
      <c r="E48" s="29"/>
      <c r="F48" s="29"/>
      <c r="G48" s="29"/>
      <c r="H48" s="29"/>
      <c r="I48" s="29"/>
      <c r="J48" s="34"/>
    </row>
    <row r="49" spans="1:10" x14ac:dyDescent="0.25">
      <c r="A49" s="11">
        <f t="shared" si="2"/>
        <v>8.5000000000000075E-3</v>
      </c>
      <c r="B49" s="39">
        <f t="shared" si="0"/>
        <v>-1.7355161788380042E-4</v>
      </c>
      <c r="C49" s="40">
        <f t="shared" si="1"/>
        <v>-4.1555508345815555E-4</v>
      </c>
      <c r="D49" s="33"/>
      <c r="E49" s="29"/>
      <c r="F49" s="29"/>
      <c r="G49" s="29"/>
      <c r="H49" s="29"/>
      <c r="I49" s="29"/>
      <c r="J49" s="34"/>
    </row>
    <row r="50" spans="1:10" x14ac:dyDescent="0.25">
      <c r="A50" s="11">
        <f t="shared" si="2"/>
        <v>9.5000000000000084E-3</v>
      </c>
      <c r="B50" s="39">
        <f t="shared" si="0"/>
        <v>-2.2183477121561854E-4</v>
      </c>
      <c r="C50" s="40">
        <f t="shared" si="1"/>
        <v>-4.6363663893992226E-4</v>
      </c>
      <c r="D50" s="33"/>
      <c r="E50" s="29"/>
      <c r="F50" s="29"/>
      <c r="G50" s="29"/>
      <c r="H50" s="29"/>
      <c r="I50" s="29"/>
      <c r="J50" s="34"/>
    </row>
    <row r="51" spans="1:10" x14ac:dyDescent="0.25">
      <c r="A51" s="11">
        <f t="shared" si="2"/>
        <v>1.0500000000000009E-2</v>
      </c>
      <c r="B51" s="39">
        <f t="shared" si="0"/>
        <v>-2.782776013697705E-4</v>
      </c>
      <c r="C51" s="40">
        <f t="shared" si="1"/>
        <v>-5.1168034987039018E-4</v>
      </c>
      <c r="D51" s="33"/>
      <c r="E51" s="29"/>
      <c r="F51" s="29"/>
      <c r="G51" s="29"/>
      <c r="H51" s="29"/>
      <c r="I51" s="29"/>
      <c r="J51" s="34"/>
    </row>
    <row r="52" spans="1:10" x14ac:dyDescent="0.25">
      <c r="A52" s="11">
        <f t="shared" si="2"/>
        <v>1.150000000000001E-2</v>
      </c>
      <c r="B52" s="39">
        <f t="shared" si="0"/>
        <v>-3.4117888510848166E-4</v>
      </c>
      <c r="C52" s="40">
        <f t="shared" si="1"/>
        <v>-5.5954896699706347E-4</v>
      </c>
      <c r="D52" s="33"/>
      <c r="E52" s="29"/>
      <c r="F52" s="29"/>
      <c r="G52" s="29"/>
      <c r="H52" s="29"/>
      <c r="I52" s="29"/>
      <c r="J52" s="34"/>
    </row>
    <row r="53" spans="1:10" x14ac:dyDescent="0.25">
      <c r="A53" s="11">
        <f t="shared" si="2"/>
        <v>1.2500000000000011E-2</v>
      </c>
      <c r="B53" s="39">
        <f t="shared" si="0"/>
        <v>-4.0656007730210025E-4</v>
      </c>
      <c r="C53" s="40">
        <f t="shared" si="1"/>
        <v>-6.0695304493575913E-4</v>
      </c>
      <c r="D53" s="33"/>
      <c r="E53" s="29"/>
      <c r="F53" s="29"/>
      <c r="G53" s="29"/>
      <c r="H53" s="29"/>
      <c r="I53" s="29"/>
      <c r="J53" s="34"/>
    </row>
    <row r="54" spans="1:10" x14ac:dyDescent="0.25">
      <c r="A54" s="11">
        <f t="shared" si="2"/>
        <v>1.3500000000000012E-2</v>
      </c>
      <c r="B54" s="39">
        <f t="shared" si="0"/>
        <v>-4.6718904284188446E-4</v>
      </c>
      <c r="C54" s="40">
        <f t="shared" si="1"/>
        <v>-6.5337967737073648E-4</v>
      </c>
      <c r="D54" s="33"/>
      <c r="E54" s="29"/>
      <c r="F54" s="29"/>
      <c r="G54" s="29"/>
      <c r="H54" s="29"/>
      <c r="I54" s="29"/>
      <c r="J54" s="34"/>
    </row>
    <row r="55" spans="1:10" x14ac:dyDescent="0.25">
      <c r="A55" s="11">
        <f t="shared" si="2"/>
        <v>1.4500000000000013E-2</v>
      </c>
      <c r="B55" s="39">
        <f t="shared" si="0"/>
        <v>-5.1142266718373706E-4</v>
      </c>
      <c r="C55" s="40">
        <f t="shared" si="1"/>
        <v>-6.9798968803905801E-4</v>
      </c>
      <c r="D55" s="33"/>
      <c r="E55" s="29"/>
      <c r="F55" s="29"/>
      <c r="G55" s="29"/>
      <c r="H55" s="29"/>
      <c r="I55" s="29"/>
      <c r="J55" s="34"/>
    </row>
    <row r="56" spans="1:10" x14ac:dyDescent="0.25">
      <c r="A56" s="11">
        <f t="shared" si="2"/>
        <v>1.5500000000000014E-2</v>
      </c>
      <c r="B56" s="39">
        <f t="shared" si="0"/>
        <v>-5.2190847415628787E-4</v>
      </c>
      <c r="C56" s="40">
        <f t="shared" si="1"/>
        <v>-7.394656522671624E-4</v>
      </c>
      <c r="D56" s="33"/>
      <c r="E56" s="29"/>
      <c r="F56" s="29"/>
      <c r="G56" s="29"/>
      <c r="H56" s="29"/>
      <c r="I56" s="29"/>
      <c r="J56" s="34"/>
    </row>
    <row r="57" spans="1:10" x14ac:dyDescent="0.25">
      <c r="A57" s="11">
        <f t="shared" si="2"/>
        <v>1.6500000000000015E-2</v>
      </c>
      <c r="B57" s="39">
        <f t="shared" si="0"/>
        <v>-4.7422759693245363E-4</v>
      </c>
      <c r="C57" s="40">
        <f t="shared" si="1"/>
        <v>-7.7578218663384719E-4</v>
      </c>
      <c r="D57" s="33"/>
      <c r="E57" s="29"/>
      <c r="F57" s="29"/>
      <c r="G57" s="29"/>
      <c r="H57" s="29"/>
      <c r="I57" s="29"/>
      <c r="J57" s="34"/>
    </row>
    <row r="58" spans="1:10" x14ac:dyDescent="0.25">
      <c r="A58" s="11">
        <f t="shared" si="2"/>
        <v>1.7500000000000016E-2</v>
      </c>
      <c r="B58" s="39">
        <f t="shared" si="0"/>
        <v>-3.3561967246266558E-4</v>
      </c>
      <c r="C58" s="40">
        <f t="shared" si="1"/>
        <v>-8.0385320503886066E-4</v>
      </c>
      <c r="D58" s="35"/>
      <c r="E58" s="36"/>
      <c r="F58" s="36"/>
      <c r="G58" s="36"/>
      <c r="H58" s="36"/>
      <c r="I58" s="36"/>
      <c r="J58" s="37"/>
    </row>
  </sheetData>
  <mergeCells count="1">
    <mergeCell ref="A18:J18"/>
  </mergeCells>
  <pageMargins left="0.511811024" right="0.511811024" top="0.78740157499999996" bottom="0.78740157499999996" header="0.31496062000000002" footer="0.31496062000000002"/>
  <pageSetup paperSize="9" scale="76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workbookViewId="0">
      <selection activeCell="D2" sqref="D2:E2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  <col min="7" max="7" width="22.140625" bestFit="1" customWidth="1"/>
    <col min="8" max="8" width="18.140625" bestFit="1" customWidth="1"/>
    <col min="9" max="9" width="17.85546875" bestFit="1" customWidth="1"/>
    <col min="10" max="10" width="17.7109375" bestFit="1" customWidth="1"/>
    <col min="11" max="11" width="17.42578125" bestFit="1" customWidth="1"/>
    <col min="13" max="13" width="18.7109375" bestFit="1" customWidth="1"/>
    <col min="14" max="14" width="18.140625" bestFit="1" customWidth="1"/>
    <col min="15" max="15" width="17.85546875" bestFit="1" customWidth="1"/>
    <col min="16" max="16" width="17.7109375" bestFit="1" customWidth="1"/>
    <col min="17" max="17" width="17.42578125" bestFit="1" customWidth="1"/>
    <col min="19" max="19" width="18.7109375" bestFit="1" customWidth="1"/>
    <col min="20" max="20" width="18.140625" bestFit="1" customWidth="1"/>
    <col min="21" max="21" width="17.85546875" bestFit="1" customWidth="1"/>
    <col min="22" max="22" width="17.7109375" bestFit="1" customWidth="1"/>
    <col min="23" max="23" width="17.42578125" bestFit="1" customWidth="1"/>
    <col min="25" max="25" width="18.7109375" bestFit="1" customWidth="1"/>
    <col min="26" max="26" width="18.140625" bestFit="1" customWidth="1"/>
    <col min="27" max="27" width="17.85546875" bestFit="1" customWidth="1"/>
    <col min="28" max="28" width="17.7109375" bestFit="1" customWidth="1"/>
    <col min="29" max="29" width="17.42578125" bestFit="1" customWidth="1"/>
    <col min="31" max="31" width="18.7109375" bestFit="1" customWidth="1"/>
    <col min="32" max="32" width="18.140625" bestFit="1" customWidth="1"/>
    <col min="33" max="33" width="17.85546875" bestFit="1" customWidth="1"/>
    <col min="34" max="34" width="17.7109375" bestFit="1" customWidth="1"/>
    <col min="35" max="35" width="17.42578125" bestFit="1" customWidth="1"/>
  </cols>
  <sheetData>
    <row r="1" spans="1:43" ht="18.75" x14ac:dyDescent="0.3">
      <c r="A1" s="11" t="s">
        <v>19</v>
      </c>
      <c r="B1" s="12" t="s">
        <v>10</v>
      </c>
    </row>
    <row r="2" spans="1:43" x14ac:dyDescent="0.25">
      <c r="A2" s="49" t="s">
        <v>18</v>
      </c>
      <c r="B2" s="49"/>
      <c r="D2" s="51" t="s">
        <v>34</v>
      </c>
      <c r="E2" s="51"/>
    </row>
    <row r="3" spans="1:43" x14ac:dyDescent="0.25">
      <c r="A3" s="11" t="s">
        <v>17</v>
      </c>
      <c r="B3" s="11">
        <v>110</v>
      </c>
      <c r="D3" s="13" t="s">
        <v>36</v>
      </c>
      <c r="E3" s="13">
        <v>-0.1</v>
      </c>
    </row>
    <row r="4" spans="1:43" x14ac:dyDescent="0.25">
      <c r="A4" s="11" t="s">
        <v>0</v>
      </c>
      <c r="B4" s="11">
        <v>20</v>
      </c>
      <c r="D4" s="13" t="s">
        <v>37</v>
      </c>
      <c r="E4" s="13">
        <v>0.151</v>
      </c>
    </row>
    <row r="5" spans="1:43" x14ac:dyDescent="0.25">
      <c r="A5" s="11" t="s">
        <v>1</v>
      </c>
      <c r="B5" s="11">
        <v>0.21199999999999999</v>
      </c>
    </row>
    <row r="6" spans="1:43" x14ac:dyDescent="0.25">
      <c r="A6" s="11" t="s">
        <v>2</v>
      </c>
      <c r="B6" s="11">
        <f>B4*B5</f>
        <v>4.24</v>
      </c>
    </row>
    <row r="7" spans="1:43" x14ac:dyDescent="0.25">
      <c r="G7" s="52" t="s">
        <v>29</v>
      </c>
      <c r="H7" s="52"/>
      <c r="I7" s="52"/>
      <c r="J7" s="52"/>
      <c r="K7" s="52"/>
      <c r="M7" s="52" t="s">
        <v>30</v>
      </c>
      <c r="N7" s="52"/>
      <c r="O7" s="52"/>
      <c r="P7" s="52"/>
      <c r="Q7" s="52"/>
      <c r="S7" s="52" t="s">
        <v>31</v>
      </c>
      <c r="T7" s="52"/>
      <c r="U7" s="52"/>
      <c r="V7" s="52"/>
      <c r="W7" s="52"/>
      <c r="Y7" s="52" t="s">
        <v>32</v>
      </c>
      <c r="Z7" s="52"/>
      <c r="AA7" s="52"/>
      <c r="AB7" s="52"/>
      <c r="AC7" s="52"/>
      <c r="AE7" s="53" t="s">
        <v>32</v>
      </c>
      <c r="AF7" s="54"/>
      <c r="AG7" s="54"/>
      <c r="AH7" s="54"/>
      <c r="AI7" s="55"/>
    </row>
    <row r="8" spans="1:43" x14ac:dyDescent="0.25">
      <c r="A8" s="50" t="s">
        <v>27</v>
      </c>
      <c r="B8" s="50"/>
      <c r="C8" s="50"/>
      <c r="D8" s="50"/>
      <c r="E8" s="50"/>
      <c r="G8" s="50" t="s">
        <v>27</v>
      </c>
      <c r="H8" s="50"/>
      <c r="I8" s="50"/>
      <c r="J8" s="50"/>
      <c r="K8" s="50"/>
      <c r="M8" s="50" t="s">
        <v>27</v>
      </c>
      <c r="N8" s="50"/>
      <c r="O8" s="50"/>
      <c r="P8" s="50"/>
      <c r="Q8" s="50"/>
      <c r="S8" s="50" t="s">
        <v>27</v>
      </c>
      <c r="T8" s="50"/>
      <c r="U8" s="50"/>
      <c r="V8" s="50"/>
      <c r="W8" s="50"/>
      <c r="Y8" s="50" t="s">
        <v>27</v>
      </c>
      <c r="Z8" s="50"/>
      <c r="AA8" s="50"/>
      <c r="AB8" s="50"/>
      <c r="AC8" s="50"/>
      <c r="AE8" s="56" t="s">
        <v>27</v>
      </c>
      <c r="AF8" s="57"/>
      <c r="AG8" s="57"/>
      <c r="AH8" s="57"/>
      <c r="AI8" s="58"/>
    </row>
    <row r="9" spans="1:43" x14ac:dyDescent="0.25">
      <c r="A9" s="8"/>
      <c r="B9" s="8" t="s">
        <v>12</v>
      </c>
      <c r="C9" s="8" t="s">
        <v>13</v>
      </c>
      <c r="D9" s="8" t="s">
        <v>14</v>
      </c>
      <c r="E9" s="8" t="s">
        <v>13</v>
      </c>
      <c r="G9" s="8"/>
      <c r="H9" s="8" t="s">
        <v>12</v>
      </c>
      <c r="I9" s="8" t="s">
        <v>13</v>
      </c>
      <c r="J9" s="8" t="s">
        <v>14</v>
      </c>
      <c r="K9" s="8" t="s">
        <v>13</v>
      </c>
      <c r="M9" s="8"/>
      <c r="N9" s="8" t="s">
        <v>12</v>
      </c>
      <c r="O9" s="8" t="s">
        <v>13</v>
      </c>
      <c r="P9" s="8" t="s">
        <v>14</v>
      </c>
      <c r="Q9" s="8" t="s">
        <v>13</v>
      </c>
      <c r="S9" s="8"/>
      <c r="T9" s="8" t="s">
        <v>12</v>
      </c>
      <c r="U9" s="8" t="s">
        <v>13</v>
      </c>
      <c r="V9" s="8" t="s">
        <v>14</v>
      </c>
      <c r="W9" s="8" t="s">
        <v>13</v>
      </c>
      <c r="Y9" s="8"/>
      <c r="Z9" s="8" t="s">
        <v>12</v>
      </c>
      <c r="AA9" s="8" t="s">
        <v>13</v>
      </c>
      <c r="AB9" s="8" t="s">
        <v>14</v>
      </c>
      <c r="AC9" s="8" t="s">
        <v>13</v>
      </c>
      <c r="AE9" s="8"/>
      <c r="AF9" s="8" t="s">
        <v>12</v>
      </c>
      <c r="AG9" s="8" t="s">
        <v>13</v>
      </c>
      <c r="AH9" s="8" t="s">
        <v>14</v>
      </c>
      <c r="AI9" s="8" t="s">
        <v>13</v>
      </c>
    </row>
    <row r="10" spans="1:43" x14ac:dyDescent="0.25">
      <c r="A10" s="8" t="s">
        <v>16</v>
      </c>
      <c r="B10" s="9">
        <f>AVERAGE(B18,B23,B28)</f>
        <v>28.079720260282034</v>
      </c>
      <c r="C10" s="9">
        <f>STDEV(B18,B23,B28)</f>
        <v>25.626133689870855</v>
      </c>
      <c r="D10" s="9">
        <f>AVERAGE(D18,D23,D28)</f>
        <v>-45.876352365077537</v>
      </c>
      <c r="E10" s="9">
        <f>STDEV(D18,D23,D28)</f>
        <v>5.0852926897385506</v>
      </c>
      <c r="G10" s="8" t="s">
        <v>16</v>
      </c>
      <c r="H10" s="9">
        <f>AVERAGE(H18,H23,H28)</f>
        <v>2.3612322320292329</v>
      </c>
      <c r="I10" s="9">
        <f>STDEV(H18,H23,H28)</f>
        <v>23.441802725578896</v>
      </c>
      <c r="J10" s="9">
        <f>AVERAGE(J18,J23,J28)</f>
        <v>-45.761066465099226</v>
      </c>
      <c r="K10" s="9">
        <f>STDEV(J18,J23,J28)</f>
        <v>5.1879927661775103</v>
      </c>
      <c r="M10" s="8" t="s">
        <v>16</v>
      </c>
      <c r="N10" s="9">
        <f>AVERAGE(N18,N23,N28)</f>
        <v>4.4137929723023772</v>
      </c>
      <c r="O10" s="9">
        <f>STDEV(N18,N23,N28)</f>
        <v>22.187984086298012</v>
      </c>
      <c r="P10" s="9">
        <f>AVERAGE(P18,P23,P28)</f>
        <v>-45.53435293816181</v>
      </c>
      <c r="Q10" s="9">
        <f>STDEV(P18,P23,P28)</f>
        <v>5.0229761551748355</v>
      </c>
      <c r="S10" s="8" t="s">
        <v>16</v>
      </c>
      <c r="T10" s="9">
        <f>AVERAGE(T18,T23,T28)</f>
        <v>12.824541852499438</v>
      </c>
      <c r="U10" s="9">
        <f>STDEV(T18,T23,T28)</f>
        <v>13.560026888868004</v>
      </c>
      <c r="V10" s="9">
        <f>AVERAGE(V18,V23,V28)</f>
        <v>-45.303960549680227</v>
      </c>
      <c r="W10" s="9">
        <f>STDEV(V18,V23,V28)</f>
        <v>4.9441202535523106</v>
      </c>
      <c r="Y10" s="8" t="s">
        <v>16</v>
      </c>
      <c r="Z10" s="9">
        <f>AVERAGE(Z18,Z23,Z28)</f>
        <v>5.656669411337174</v>
      </c>
      <c r="AA10" s="9">
        <f>STDEV(Z18,Z23,Z28)</f>
        <v>1.9742296224062206</v>
      </c>
      <c r="AB10" s="9">
        <f>AVERAGE(AB18,AB23,AB28)</f>
        <v>-47.757646045480378</v>
      </c>
      <c r="AC10" s="9">
        <f>STDEV(AB18,AB23,AB28)</f>
        <v>0.70812938238062506</v>
      </c>
      <c r="AE10" s="8" t="s">
        <v>16</v>
      </c>
      <c r="AF10" s="9">
        <f>AVERAGE(AF18,AF23,AF28)</f>
        <v>5.2090051856924671</v>
      </c>
      <c r="AG10" s="9">
        <f>STDEV(AF18,AF23,AF28)</f>
        <v>9.0851166353630024</v>
      </c>
      <c r="AH10" s="9">
        <f>AVERAGE(AH18,AH23,AH28)</f>
        <v>-45.699901106793703</v>
      </c>
      <c r="AI10" s="9">
        <f>STDEV(AH18,AH23,AH28)</f>
        <v>4.9431727572580186</v>
      </c>
    </row>
    <row r="13" spans="1:43" x14ac:dyDescent="0.25">
      <c r="A13" s="1" t="s">
        <v>3</v>
      </c>
      <c r="B13" t="s">
        <v>4</v>
      </c>
      <c r="C13" t="s">
        <v>5</v>
      </c>
      <c r="D13" t="s">
        <v>6</v>
      </c>
      <c r="E13" t="s">
        <v>7</v>
      </c>
      <c r="G13" s="1" t="s">
        <v>3</v>
      </c>
      <c r="H13" t="s">
        <v>4</v>
      </c>
      <c r="I13" t="s">
        <v>5</v>
      </c>
      <c r="J13" t="s">
        <v>6</v>
      </c>
      <c r="K13" t="s">
        <v>7</v>
      </c>
      <c r="M13" s="1" t="s">
        <v>3</v>
      </c>
      <c r="N13" t="s">
        <v>4</v>
      </c>
      <c r="O13" t="s">
        <v>5</v>
      </c>
      <c r="P13" t="s">
        <v>6</v>
      </c>
      <c r="Q13" t="s">
        <v>7</v>
      </c>
      <c r="S13" s="1" t="s">
        <v>3</v>
      </c>
      <c r="T13" t="s">
        <v>4</v>
      </c>
      <c r="U13" t="s">
        <v>5</v>
      </c>
      <c r="V13" t="s">
        <v>6</v>
      </c>
      <c r="W13" t="s">
        <v>7</v>
      </c>
      <c r="Y13" s="1" t="s">
        <v>3</v>
      </c>
      <c r="Z13" t="s">
        <v>4</v>
      </c>
      <c r="AA13" t="s">
        <v>5</v>
      </c>
      <c r="AB13" t="s">
        <v>6</v>
      </c>
      <c r="AC13" t="s">
        <v>7</v>
      </c>
      <c r="AE13" s="1" t="s">
        <v>3</v>
      </c>
      <c r="AF13" t="s">
        <v>4</v>
      </c>
      <c r="AG13" t="s">
        <v>5</v>
      </c>
      <c r="AH13" t="s">
        <v>6</v>
      </c>
      <c r="AI13" t="s">
        <v>7</v>
      </c>
    </row>
    <row r="14" spans="1:43" x14ac:dyDescent="0.25">
      <c r="A14" s="1"/>
      <c r="G14" s="1"/>
      <c r="M14" s="1"/>
      <c r="S14" s="1"/>
      <c r="Y14" s="1"/>
      <c r="AE14" s="1"/>
    </row>
    <row r="15" spans="1:43" x14ac:dyDescent="0.25">
      <c r="A15" s="45" t="s">
        <v>20</v>
      </c>
      <c r="B15" s="45"/>
      <c r="C15" s="45"/>
      <c r="D15" s="45"/>
      <c r="E15" s="45"/>
      <c r="G15" s="45" t="s">
        <v>20</v>
      </c>
      <c r="H15" s="45"/>
      <c r="I15" s="45"/>
      <c r="J15" s="45"/>
      <c r="K15" s="45"/>
      <c r="M15" s="45" t="s">
        <v>20</v>
      </c>
      <c r="N15" s="45"/>
      <c r="O15" s="45"/>
      <c r="P15" s="45"/>
      <c r="Q15" s="45"/>
      <c r="S15" s="45" t="s">
        <v>20</v>
      </c>
      <c r="T15" s="45"/>
      <c r="U15" s="45"/>
      <c r="V15" s="45"/>
      <c r="W15" s="45"/>
      <c r="Y15" s="45" t="s">
        <v>20</v>
      </c>
      <c r="Z15" s="45"/>
      <c r="AA15" s="45"/>
      <c r="AB15" s="45"/>
      <c r="AC15" s="45"/>
      <c r="AE15" s="45" t="s">
        <v>20</v>
      </c>
      <c r="AF15" s="45"/>
      <c r="AG15" s="45"/>
      <c r="AH15" s="45"/>
      <c r="AI15" s="45"/>
    </row>
    <row r="16" spans="1:43" x14ac:dyDescent="0.25">
      <c r="A16">
        <v>1</v>
      </c>
      <c r="B16" s="1">
        <v>-1.019349E-4</v>
      </c>
      <c r="C16" s="1">
        <v>1.912378E-7</v>
      </c>
      <c r="D16" s="1">
        <v>1.9941499999999999E-4</v>
      </c>
      <c r="E16" s="1">
        <v>4.4443459999999997E-7</v>
      </c>
      <c r="G16">
        <v>1</v>
      </c>
      <c r="H16" s="1">
        <v>1.4724910000000001E-6</v>
      </c>
      <c r="I16" s="1">
        <v>2.5598419999999998E-7</v>
      </c>
      <c r="J16" s="1">
        <v>1.986007E-4</v>
      </c>
      <c r="K16" s="1">
        <v>2.6934650000000002E-7</v>
      </c>
      <c r="M16">
        <v>1</v>
      </c>
      <c r="N16" s="1">
        <v>1.4724910000000001E-6</v>
      </c>
      <c r="O16" s="1">
        <v>2.5598419999999998E-7</v>
      </c>
      <c r="P16" s="1">
        <v>1.986007E-4</v>
      </c>
      <c r="Q16" s="1">
        <v>2.6934650000000002E-7</v>
      </c>
      <c r="S16">
        <v>1</v>
      </c>
      <c r="T16" s="1">
        <v>-5.8624710000000002E-5</v>
      </c>
      <c r="U16" s="1">
        <v>2.0056080000000001E-7</v>
      </c>
      <c r="V16" s="1">
        <v>1.964379E-4</v>
      </c>
      <c r="W16" s="1">
        <v>2.5466479999999997E-7</v>
      </c>
      <c r="Y16">
        <v>1</v>
      </c>
      <c r="Z16" s="1">
        <v>-2.0471590000000002E-5</v>
      </c>
      <c r="AA16" s="1">
        <v>1.6499649999999999E-7</v>
      </c>
      <c r="AB16" s="1">
        <v>1.9699060000000001E-4</v>
      </c>
      <c r="AC16" s="1">
        <v>2.9135630000000001E-7</v>
      </c>
      <c r="AE16">
        <v>1</v>
      </c>
      <c r="AF16" s="1">
        <v>-1.1230899999999999E-5</v>
      </c>
      <c r="AG16" s="1">
        <v>2.4399759999999999E-7</v>
      </c>
      <c r="AH16" s="1">
        <v>1.9851760000000001E-4</v>
      </c>
      <c r="AI16" s="1">
        <v>2.7682530000000002E-7</v>
      </c>
      <c r="AJ16" s="1">
        <v>1.9883499999999999E-4</v>
      </c>
      <c r="AK16" s="1">
        <v>2.7894869999999999E-7</v>
      </c>
      <c r="AL16" s="1">
        <v>0</v>
      </c>
      <c r="AM16" s="1">
        <v>0</v>
      </c>
      <c r="AN16" s="1">
        <v>1.5584029999999999E-4</v>
      </c>
      <c r="AO16" s="1">
        <v>0</v>
      </c>
      <c r="AP16" s="1">
        <v>-2.7546369999999999E-3</v>
      </c>
      <c r="AQ16" s="1">
        <v>0</v>
      </c>
    </row>
    <row r="17" spans="1:43" x14ac:dyDescent="0.25">
      <c r="A17">
        <v>2</v>
      </c>
      <c r="B17" s="1">
        <v>-4.1191509999999996</v>
      </c>
      <c r="C17" s="1">
        <v>9.4066459999999999E-6</v>
      </c>
      <c r="D17" s="1">
        <v>3.3095680000000001E-3</v>
      </c>
      <c r="E17" s="1">
        <v>1.5373120000000002E-5</v>
      </c>
      <c r="G17">
        <v>2</v>
      </c>
      <c r="H17" s="1">
        <v>-4.1193299999999997</v>
      </c>
      <c r="I17" s="1">
        <v>1.718937E-5</v>
      </c>
      <c r="J17" s="1">
        <v>3.3641679999999998E-3</v>
      </c>
      <c r="K17" s="1">
        <v>1.018657E-5</v>
      </c>
      <c r="M17">
        <v>2</v>
      </c>
      <c r="N17" s="1">
        <v>-4.1193299999999997</v>
      </c>
      <c r="O17" s="1">
        <v>1.718937E-5</v>
      </c>
      <c r="P17" s="1">
        <v>3.3641679999999998E-3</v>
      </c>
      <c r="Q17" s="1">
        <v>1.018657E-5</v>
      </c>
      <c r="S17">
        <v>2</v>
      </c>
      <c r="T17" s="1">
        <v>-4.1187820000000004</v>
      </c>
      <c r="U17" s="1">
        <v>4.6863390000000004E-6</v>
      </c>
      <c r="V17" s="1">
        <v>3.400967E-3</v>
      </c>
      <c r="W17" s="1">
        <v>1.047814E-5</v>
      </c>
      <c r="Y17">
        <v>2</v>
      </c>
      <c r="Z17" s="1">
        <v>-4.1186559999999997</v>
      </c>
      <c r="AA17" s="1">
        <v>1.905132E-5</v>
      </c>
      <c r="AB17" s="1">
        <v>3.4471580000000001E-3</v>
      </c>
      <c r="AC17" s="1">
        <v>1.0457640000000001E-5</v>
      </c>
      <c r="AE17">
        <v>2</v>
      </c>
      <c r="AF17" s="1">
        <v>-4.1180979999999998</v>
      </c>
      <c r="AG17" s="1">
        <v>1.0733850000000001E-5</v>
      </c>
      <c r="AH17" s="1">
        <v>3.4249620000000001E-3</v>
      </c>
      <c r="AI17" s="1">
        <v>1.0965899999999999E-5</v>
      </c>
      <c r="AJ17" s="1">
        <v>4.118099</v>
      </c>
      <c r="AK17" s="1">
        <v>1.072941E-5</v>
      </c>
      <c r="AL17" s="1">
        <v>-4.158427E-4</v>
      </c>
      <c r="AM17" s="1">
        <v>3.9958580000000003E-6</v>
      </c>
      <c r="AN17" s="1">
        <v>1</v>
      </c>
      <c r="AO17" s="1">
        <v>0</v>
      </c>
      <c r="AP17" s="1">
        <v>-8.3168559999999996E-4</v>
      </c>
      <c r="AQ17" s="1">
        <v>0</v>
      </c>
    </row>
    <row r="18" spans="1:43" s="4" customFormat="1" x14ac:dyDescent="0.25">
      <c r="A18" s="4" t="s">
        <v>11</v>
      </c>
      <c r="B18" s="5">
        <f>B16/B17/0.000001</f>
        <v>24.74658005982301</v>
      </c>
      <c r="C18" s="5">
        <f>C16/B17/0.000001</f>
        <v>-4.6426508763577741E-2</v>
      </c>
      <c r="D18" s="5">
        <f>D16/B17/0.000001</f>
        <v>-48.411675124315671</v>
      </c>
      <c r="E18" s="5">
        <f>E16/B17/0.000001</f>
        <v>-0.10789470937093593</v>
      </c>
      <c r="G18" s="4" t="s">
        <v>11</v>
      </c>
      <c r="H18" s="5">
        <f>H16/H17/0.000001</f>
        <v>-0.35745885860079191</v>
      </c>
      <c r="I18" s="5">
        <f>I16/H17/0.000001</f>
        <v>-6.2142193026535876E-2</v>
      </c>
      <c r="J18" s="5">
        <f>J16/H17/0.000001</f>
        <v>-48.211893681739511</v>
      </c>
      <c r="K18" s="5">
        <f>K16/H17/0.000001</f>
        <v>-6.5385997237414825E-2</v>
      </c>
      <c r="M18" s="4" t="s">
        <v>11</v>
      </c>
      <c r="N18" s="5">
        <f>N16/N17/0.000001</f>
        <v>-0.35745885860079191</v>
      </c>
      <c r="O18" s="5">
        <f>O16/N17/0.000001</f>
        <v>-6.2142193026535876E-2</v>
      </c>
      <c r="P18" s="5">
        <f>P16/N17/0.000001</f>
        <v>-48.211893681739511</v>
      </c>
      <c r="Q18" s="5">
        <f>Q16/N17/0.000001</f>
        <v>-6.5385997237414825E-2</v>
      </c>
      <c r="S18" s="4" t="s">
        <v>11</v>
      </c>
      <c r="T18" s="5">
        <f>T16/T17/0.000001</f>
        <v>14.233506410390255</v>
      </c>
      <c r="U18" s="5">
        <f>U16/T17/0.000001</f>
        <v>-4.8694201343989559E-2</v>
      </c>
      <c r="V18" s="5">
        <f>V16/T17/0.000001</f>
        <v>-47.693201533851514</v>
      </c>
      <c r="W18" s="5">
        <f>W16/T17/0.000001</f>
        <v>-6.1830123565656057E-2</v>
      </c>
      <c r="Y18" s="4" t="s">
        <v>11</v>
      </c>
      <c r="Z18" s="5">
        <f>Z16/Z17/0.000001</f>
        <v>4.9704539539111803</v>
      </c>
      <c r="AA18" s="5">
        <f>AA16/Z17/0.000001</f>
        <v>-4.0060762540013055E-2</v>
      </c>
      <c r="AB18" s="5">
        <f>AB16/Z17/0.000001</f>
        <v>-47.828854849737397</v>
      </c>
      <c r="AC18" s="5">
        <f>AC16/Z17/0.000001</f>
        <v>-7.0740625097119064E-2</v>
      </c>
      <c r="AE18" s="4" t="s">
        <v>11</v>
      </c>
      <c r="AF18" s="5">
        <f>AF16/AF17/0.000001</f>
        <v>2.7272056177390631</v>
      </c>
      <c r="AG18" s="5">
        <f>AG16/AF17/0.000001</f>
        <v>-5.9250071270766265E-2</v>
      </c>
      <c r="AH18" s="5">
        <f>AH16/AF17/0.000001</f>
        <v>-48.206137882099945</v>
      </c>
      <c r="AI18" s="5">
        <f>AI16/AF17/0.000001</f>
        <v>-6.7221639698715294E-2</v>
      </c>
    </row>
    <row r="20" spans="1:43" x14ac:dyDescent="0.25">
      <c r="A20" s="45" t="s">
        <v>21</v>
      </c>
      <c r="B20" s="45"/>
      <c r="C20" s="45"/>
      <c r="D20" s="45"/>
      <c r="E20" s="45"/>
      <c r="G20" s="45" t="s">
        <v>21</v>
      </c>
      <c r="H20" s="45"/>
      <c r="I20" s="45"/>
      <c r="J20" s="45"/>
      <c r="K20" s="45"/>
      <c r="M20" s="45" t="s">
        <v>21</v>
      </c>
      <c r="N20" s="45"/>
      <c r="O20" s="45"/>
      <c r="P20" s="45"/>
      <c r="Q20" s="45"/>
      <c r="S20" s="45" t="s">
        <v>21</v>
      </c>
      <c r="T20" s="45"/>
      <c r="U20" s="45"/>
      <c r="V20" s="45"/>
      <c r="W20" s="45"/>
      <c r="Y20" s="45" t="s">
        <v>21</v>
      </c>
      <c r="Z20" s="45"/>
      <c r="AA20" s="45"/>
      <c r="AB20" s="45"/>
      <c r="AC20" s="45"/>
      <c r="AE20" s="45" t="s">
        <v>21</v>
      </c>
      <c r="AF20" s="45"/>
      <c r="AG20" s="45"/>
      <c r="AH20" s="45"/>
      <c r="AI20" s="45"/>
    </row>
    <row r="21" spans="1:43" x14ac:dyDescent="0.25">
      <c r="A21">
        <v>1</v>
      </c>
      <c r="B21" s="1">
        <v>-1.7668449999999999E-5</v>
      </c>
      <c r="C21" s="1">
        <v>2.0629160000000001E-7</v>
      </c>
      <c r="D21" s="1">
        <v>2.0293209999999999E-4</v>
      </c>
      <c r="E21" s="1">
        <v>2.6859349999999999E-7</v>
      </c>
      <c r="G21">
        <v>1</v>
      </c>
      <c r="H21" s="1">
        <v>8.0858200000000005E-5</v>
      </c>
      <c r="I21" s="1">
        <v>2.8834060000000001E-7</v>
      </c>
      <c r="J21" s="1">
        <v>2.0322990000000001E-4</v>
      </c>
      <c r="K21" s="1">
        <v>3.0199989999999999E-7</v>
      </c>
      <c r="M21">
        <v>1</v>
      </c>
      <c r="N21" s="1">
        <v>6.1867179999999995E-5</v>
      </c>
      <c r="O21" s="1">
        <v>1.8186410000000001E-7</v>
      </c>
      <c r="P21" s="1">
        <v>2.0065560000000001E-4</v>
      </c>
      <c r="Q21" s="1">
        <v>3.4032670000000002E-7</v>
      </c>
      <c r="S21">
        <v>1</v>
      </c>
      <c r="T21" s="1">
        <v>5.7119999999999997E-6</v>
      </c>
      <c r="U21" s="1">
        <v>2.1744379999999999E-7</v>
      </c>
      <c r="V21" s="1">
        <v>2.0044050000000001E-4</v>
      </c>
      <c r="W21" s="1">
        <v>5.1212790000000003E-7</v>
      </c>
      <c r="Y21">
        <v>1</v>
      </c>
      <c r="Z21" s="1">
        <v>-1.697985E-5</v>
      </c>
      <c r="AA21" s="1">
        <v>1.918535E-7</v>
      </c>
      <c r="AB21" s="1">
        <v>1.997251E-4</v>
      </c>
      <c r="AC21" s="1">
        <v>2.5519310000000002E-7</v>
      </c>
      <c r="AE21">
        <v>1</v>
      </c>
      <c r="AF21" s="1">
        <v>9.8032850000000004E-6</v>
      </c>
      <c r="AG21" s="1">
        <v>1.5995220000000001E-7</v>
      </c>
      <c r="AH21" s="1">
        <v>2.015981E-4</v>
      </c>
      <c r="AI21" s="1">
        <v>3.5383329999999999E-7</v>
      </c>
      <c r="AJ21" s="1">
        <v>2.0183629999999999E-4</v>
      </c>
      <c r="AK21" s="1">
        <v>3.5176210000000002E-7</v>
      </c>
      <c r="AL21" s="1">
        <v>0</v>
      </c>
      <c r="AM21" s="1">
        <v>0</v>
      </c>
      <c r="AN21" s="1">
        <v>-1.3584670000000001E-4</v>
      </c>
      <c r="AO21" s="1">
        <v>0</v>
      </c>
      <c r="AP21" s="1">
        <v>-2.7935970000000001E-3</v>
      </c>
      <c r="AQ21" s="1">
        <v>0</v>
      </c>
    </row>
    <row r="22" spans="1:43" x14ac:dyDescent="0.25">
      <c r="A22">
        <v>2</v>
      </c>
      <c r="B22" s="1">
        <v>-4.1250090000000004</v>
      </c>
      <c r="C22" s="1">
        <v>1.171536E-5</v>
      </c>
      <c r="D22" s="1">
        <v>4.1428300000000001E-3</v>
      </c>
      <c r="E22" s="1">
        <v>1.011242E-5</v>
      </c>
      <c r="G22">
        <v>2</v>
      </c>
      <c r="H22" s="1">
        <v>-4.1248529999999999</v>
      </c>
      <c r="I22" s="1">
        <v>2.0442579999999998E-5</v>
      </c>
      <c r="J22" s="1">
        <v>4.2147749999999996E-3</v>
      </c>
      <c r="K22" s="1">
        <v>1.0190580000000001E-5</v>
      </c>
      <c r="M22">
        <v>2</v>
      </c>
      <c r="N22" s="1">
        <v>-4.1243629999999998</v>
      </c>
      <c r="O22" s="1">
        <v>1.211728E-5</v>
      </c>
      <c r="P22" s="1">
        <v>4.1752990000000004E-3</v>
      </c>
      <c r="Q22" s="1">
        <v>1.9982279999999999E-5</v>
      </c>
      <c r="S22">
        <v>2</v>
      </c>
      <c r="T22" s="1">
        <v>-4.1243189999999998</v>
      </c>
      <c r="U22" s="1">
        <v>1.198469E-5</v>
      </c>
      <c r="V22" s="1">
        <v>4.2342329999999996E-3</v>
      </c>
      <c r="W22" s="1">
        <v>1.7877180000000001E-5</v>
      </c>
      <c r="Y22">
        <v>2</v>
      </c>
      <c r="Z22" s="1">
        <v>-4.1242099999999997</v>
      </c>
      <c r="AA22" s="1">
        <v>7.96925E-6</v>
      </c>
      <c r="AB22" s="1">
        <v>4.2706439999999997E-3</v>
      </c>
      <c r="AC22" s="1">
        <v>1.4289379999999999E-5</v>
      </c>
      <c r="AE22">
        <v>2</v>
      </c>
      <c r="AF22" s="1">
        <v>-4.1236759999999997</v>
      </c>
      <c r="AG22" s="1">
        <v>1.312199E-5</v>
      </c>
      <c r="AH22" s="1">
        <v>4.2142760000000003E-3</v>
      </c>
      <c r="AI22" s="1">
        <v>2.1263519999999999E-5</v>
      </c>
      <c r="AJ22" s="1">
        <v>4.123678</v>
      </c>
      <c r="AK22" s="1">
        <v>1.3120110000000001E-5</v>
      </c>
      <c r="AL22" s="1">
        <v>-5.109852E-4</v>
      </c>
      <c r="AM22" s="1">
        <v>7.7350759999999992E-6</v>
      </c>
      <c r="AN22" s="1">
        <v>1</v>
      </c>
      <c r="AO22" s="1">
        <v>0</v>
      </c>
      <c r="AP22" s="1">
        <v>-1.021971E-3</v>
      </c>
      <c r="AQ22" s="1">
        <v>0</v>
      </c>
    </row>
    <row r="23" spans="1:43" s="4" customFormat="1" x14ac:dyDescent="0.25">
      <c r="A23" s="4" t="s">
        <v>11</v>
      </c>
      <c r="B23" s="5">
        <f>B21/B22/0.000001</f>
        <v>4.2832512607851276</v>
      </c>
      <c r="C23" s="5">
        <f>C21/B22/0.000001</f>
        <v>-5.0009975735810515E-2</v>
      </c>
      <c r="D23" s="5">
        <f>D21/B22/0.000001</f>
        <v>-49.195553270308011</v>
      </c>
      <c r="E23" s="5">
        <f>E21/B22/0.000001</f>
        <v>-6.5113433691902242E-2</v>
      </c>
      <c r="G23" s="4" t="s">
        <v>11</v>
      </c>
      <c r="H23" s="5">
        <f>H21/H22/0.000001</f>
        <v>-19.602686447250363</v>
      </c>
      <c r="I23" s="5">
        <f>I21/H22/0.000001</f>
        <v>-6.9903242612524619E-2</v>
      </c>
      <c r="J23" s="5">
        <f>J21/H22/0.000001</f>
        <v>-49.269610335204682</v>
      </c>
      <c r="K23" s="5">
        <f>K21/H22/0.000001</f>
        <v>-7.3214706075586208E-2</v>
      </c>
      <c r="M23" s="4" t="s">
        <v>11</v>
      </c>
      <c r="N23" s="5">
        <f>N21/N22/0.000001</f>
        <v>-15.000420671022409</v>
      </c>
      <c r="O23" s="5">
        <f>O21/N22/0.000001</f>
        <v>-4.409507601537499E-2</v>
      </c>
      <c r="P23" s="5">
        <f>P21/N22/0.000001</f>
        <v>-48.651294757517711</v>
      </c>
      <c r="Q23" s="5">
        <f>Q21/N22/0.000001</f>
        <v>-8.2516184923586991E-2</v>
      </c>
      <c r="S23" s="4" t="s">
        <v>11</v>
      </c>
      <c r="T23" s="5">
        <f>T21/T22/0.000001</f>
        <v>-1.3849559163585552</v>
      </c>
      <c r="U23" s="5">
        <f>U21/T22/0.000001</f>
        <v>-5.2722352465946504E-2</v>
      </c>
      <c r="V23" s="5">
        <f>V21/T22/0.000001</f>
        <v>-48.599659725641985</v>
      </c>
      <c r="W23" s="5">
        <f>W21/T22/0.000001</f>
        <v>-0.12417271796871195</v>
      </c>
      <c r="Y23" s="4" t="s">
        <v>11</v>
      </c>
      <c r="Z23" s="5">
        <f>Z21/Z22/0.000001</f>
        <v>4.1171157627763861</v>
      </c>
      <c r="AA23" s="5">
        <f>AA21/Z22/0.000001</f>
        <v>-4.6518848458250189E-2</v>
      </c>
      <c r="AB23" s="5">
        <f>AB21/Z22/0.000001</f>
        <v>-48.427480656901565</v>
      </c>
      <c r="AC23" s="5">
        <f>AC21/Z22/0.000001</f>
        <v>-6.1876844292603927E-2</v>
      </c>
      <c r="AE23" s="4" t="s">
        <v>11</v>
      </c>
      <c r="AF23" s="5">
        <f>AF21/AF22/0.000001</f>
        <v>-2.3773169861065715</v>
      </c>
      <c r="AG23" s="5">
        <f>AG21/AF22/0.000001</f>
        <v>-3.8788740919509686E-2</v>
      </c>
      <c r="AH23" s="5">
        <f>AH21/AF22/0.000001</f>
        <v>-48.887958219801952</v>
      </c>
      <c r="AI23" s="5">
        <f>AI21/AF22/0.000001</f>
        <v>-8.5805310601511864E-2</v>
      </c>
    </row>
    <row r="25" spans="1:43" x14ac:dyDescent="0.25">
      <c r="A25" s="45" t="s">
        <v>22</v>
      </c>
      <c r="B25" s="45"/>
      <c r="C25" s="45"/>
      <c r="D25" s="45"/>
      <c r="E25" s="45"/>
      <c r="G25" s="45" t="s">
        <v>22</v>
      </c>
      <c r="H25" s="45"/>
      <c r="I25" s="45"/>
      <c r="J25" s="45"/>
      <c r="K25" s="45"/>
      <c r="M25" s="45" t="s">
        <v>22</v>
      </c>
      <c r="N25" s="45"/>
      <c r="O25" s="45"/>
      <c r="P25" s="45"/>
      <c r="Q25" s="45"/>
      <c r="S25" s="45" t="s">
        <v>22</v>
      </c>
      <c r="T25" s="45"/>
      <c r="U25" s="45"/>
      <c r="V25" s="45"/>
      <c r="W25" s="45"/>
      <c r="Y25" s="45" t="s">
        <v>33</v>
      </c>
      <c r="Z25" s="45"/>
      <c r="AA25" s="45"/>
      <c r="AB25" s="45"/>
      <c r="AC25" s="45"/>
      <c r="AE25" s="45" t="s">
        <v>33</v>
      </c>
      <c r="AF25" s="45"/>
      <c r="AG25" s="45"/>
      <c r="AH25" s="45"/>
      <c r="AI25" s="45"/>
    </row>
    <row r="26" spans="1:43" x14ac:dyDescent="0.25">
      <c r="A26">
        <v>1</v>
      </c>
      <c r="B26" s="1">
        <v>-2.2712289999999999E-4</v>
      </c>
      <c r="C26" s="1">
        <v>2.4817659999999999E-7</v>
      </c>
      <c r="D26" s="1">
        <v>1.6464379999999999E-4</v>
      </c>
      <c r="E26" s="1">
        <v>3.613789E-7</v>
      </c>
      <c r="G26">
        <v>1</v>
      </c>
      <c r="H26" s="1">
        <v>-1.112522E-4</v>
      </c>
      <c r="I26" s="1">
        <v>1.2129139999999999E-7</v>
      </c>
      <c r="J26" s="1">
        <v>1.6373510000000001E-4</v>
      </c>
      <c r="K26" s="1">
        <v>1.881216E-7</v>
      </c>
      <c r="M26">
        <v>1</v>
      </c>
      <c r="N26" s="1">
        <v>-1.176361E-4</v>
      </c>
      <c r="O26" s="1">
        <v>2.8228699999999999E-7</v>
      </c>
      <c r="P26" s="1">
        <v>1.634603E-4</v>
      </c>
      <c r="Q26" s="1">
        <v>4.165636E-7</v>
      </c>
      <c r="S26">
        <v>1</v>
      </c>
      <c r="T26" s="1">
        <v>-1.054007E-4</v>
      </c>
      <c r="U26" s="1">
        <v>2.8191509999999999E-7</v>
      </c>
      <c r="V26" s="1">
        <v>1.629604E-4</v>
      </c>
      <c r="W26" s="1">
        <v>2.7843300000000002E-7</v>
      </c>
      <c r="Y26">
        <v>1</v>
      </c>
      <c r="Z26" s="1">
        <v>-3.2455310000000001E-5</v>
      </c>
      <c r="AA26" s="1">
        <v>1.9395699999999999E-7</v>
      </c>
      <c r="AB26" s="1">
        <v>1.9358710000000001E-4</v>
      </c>
      <c r="AC26" s="1">
        <v>3.6893190000000002E-7</v>
      </c>
      <c r="AE26">
        <v>1</v>
      </c>
      <c r="AF26" s="1">
        <v>-6.2828040000000005E-5</v>
      </c>
      <c r="AG26" s="1">
        <v>1.1292460000000001E-7</v>
      </c>
      <c r="AH26" s="1">
        <v>1.6452529999999999E-4</v>
      </c>
      <c r="AI26" s="1">
        <v>4.1130980000000001E-7</v>
      </c>
      <c r="AJ26" s="1">
        <v>1.7611339999999999E-4</v>
      </c>
      <c r="AK26" s="1">
        <v>3.98079E-7</v>
      </c>
      <c r="AL26" s="1">
        <v>0</v>
      </c>
      <c r="AM26" s="1">
        <v>0</v>
      </c>
      <c r="AN26" s="1">
        <v>8.7297869999999997E-4</v>
      </c>
      <c r="AO26" s="1">
        <v>0</v>
      </c>
      <c r="AP26" s="1">
        <v>-2.2860350000000001E-3</v>
      </c>
      <c r="AQ26" s="1">
        <v>0</v>
      </c>
    </row>
    <row r="27" spans="1:43" x14ac:dyDescent="0.25">
      <c r="A27">
        <v>2</v>
      </c>
      <c r="B27" s="1">
        <v>-4.1138500000000002</v>
      </c>
      <c r="C27" s="1">
        <v>1.1310710000000001E-5</v>
      </c>
      <c r="D27" s="1">
        <v>2.5488830000000001E-3</v>
      </c>
      <c r="E27" s="1">
        <v>8.8700669999999997E-6</v>
      </c>
      <c r="G27">
        <v>2</v>
      </c>
      <c r="H27" s="1">
        <v>-4.113772</v>
      </c>
      <c r="I27" s="1">
        <v>3.196499E-6</v>
      </c>
      <c r="J27" s="1">
        <v>2.5994389999999998E-3</v>
      </c>
      <c r="K27" s="1">
        <v>8.9987280000000007E-6</v>
      </c>
      <c r="M27">
        <v>2</v>
      </c>
      <c r="N27" s="1">
        <v>-4.1132569999999999</v>
      </c>
      <c r="O27" s="1">
        <v>1.3558529999999999E-5</v>
      </c>
      <c r="P27" s="1">
        <v>2.5881659999999998E-3</v>
      </c>
      <c r="Q27" s="1">
        <v>2.2078549999999999E-5</v>
      </c>
      <c r="S27">
        <v>2</v>
      </c>
      <c r="T27" s="1">
        <v>-4.1131859999999998</v>
      </c>
      <c r="U27" s="1">
        <v>2.3768129999999999E-5</v>
      </c>
      <c r="V27" s="1">
        <v>2.6760949999999999E-3</v>
      </c>
      <c r="W27" s="1">
        <v>1.7083779999999999E-5</v>
      </c>
      <c r="Y27">
        <v>2</v>
      </c>
      <c r="Z27" s="1">
        <v>-4.1174200000000001</v>
      </c>
      <c r="AA27" s="1">
        <v>8.9191069999999998E-6</v>
      </c>
      <c r="AB27" s="1">
        <v>3.279793E-3</v>
      </c>
      <c r="AC27" s="1">
        <v>1.301808E-5</v>
      </c>
      <c r="AE27">
        <v>2</v>
      </c>
      <c r="AF27" s="1">
        <v>-4.1125559999999997</v>
      </c>
      <c r="AG27" s="1">
        <v>1.129162E-5</v>
      </c>
      <c r="AH27" s="1">
        <v>2.602914E-3</v>
      </c>
      <c r="AI27" s="1">
        <v>1.2377809999999999E-5</v>
      </c>
      <c r="AJ27" s="1">
        <v>4.1125569999999998</v>
      </c>
      <c r="AK27" s="1">
        <v>1.129094E-5</v>
      </c>
      <c r="AL27" s="1">
        <v>-3.1645939999999997E-4</v>
      </c>
      <c r="AM27" s="1">
        <v>4.5148770000000002E-6</v>
      </c>
      <c r="AN27" s="1">
        <v>1</v>
      </c>
      <c r="AO27" s="1">
        <v>0</v>
      </c>
      <c r="AP27" s="1">
        <v>-6.3291889999999998E-4</v>
      </c>
      <c r="AQ27" s="1">
        <v>0</v>
      </c>
    </row>
    <row r="28" spans="1:43" s="4" customFormat="1" x14ac:dyDescent="0.25">
      <c r="A28" s="4" t="s">
        <v>11</v>
      </c>
      <c r="B28" s="5">
        <f>B26/B27/0.000001</f>
        <v>55.209329460237974</v>
      </c>
      <c r="C28" s="5">
        <f>C26/B27/0.000001</f>
        <v>-6.0327090195315826E-2</v>
      </c>
      <c r="D28" s="5">
        <f>D26/B27/0.000001</f>
        <v>-40.021828700608921</v>
      </c>
      <c r="E28" s="5">
        <f>E26/B27/0.000001</f>
        <v>-8.7844452277064056E-2</v>
      </c>
      <c r="G28" s="4" t="s">
        <v>11</v>
      </c>
      <c r="H28" s="5">
        <f>H26/H27/0.000001</f>
        <v>27.043842001938856</v>
      </c>
      <c r="I28" s="5">
        <f>I26/H27/0.000001</f>
        <v>-2.9484230044834765E-2</v>
      </c>
      <c r="J28" s="5">
        <f>J26/H27/0.000001</f>
        <v>-39.801695378353493</v>
      </c>
      <c r="K28" s="5">
        <f>K26/H27/0.000001</f>
        <v>-4.5729709862384206E-2</v>
      </c>
      <c r="M28" s="4" t="s">
        <v>11</v>
      </c>
      <c r="N28" s="5">
        <f>N26/N27/0.000001</f>
        <v>28.599258446530332</v>
      </c>
      <c r="O28" s="5">
        <f>O26/N27/0.000001</f>
        <v>-6.8628583139832985E-2</v>
      </c>
      <c r="P28" s="5">
        <f>P26/N27/0.000001</f>
        <v>-39.7398703752282</v>
      </c>
      <c r="Q28" s="5">
        <f>Q26/N27/0.000001</f>
        <v>-0.10127341909343375</v>
      </c>
      <c r="S28" s="4" t="s">
        <v>11</v>
      </c>
      <c r="T28" s="5">
        <f>T26/T27/0.000001</f>
        <v>25.625075063466618</v>
      </c>
      <c r="U28" s="5">
        <f>U26/T27/0.000001</f>
        <v>-6.8539351247427188E-2</v>
      </c>
      <c r="V28" s="5">
        <f>V26/T27/0.000001</f>
        <v>-39.619020389547181</v>
      </c>
      <c r="W28" s="5">
        <f>W26/T27/0.000001</f>
        <v>-6.7692781216312628E-2</v>
      </c>
      <c r="Y28" s="4" t="s">
        <v>11</v>
      </c>
      <c r="Z28" s="5">
        <f>Z26/Z27/0.000001</f>
        <v>7.8824385173239566</v>
      </c>
      <c r="AA28" s="5">
        <f>AA26/Z27/0.000001</f>
        <v>-4.7106440440858592E-2</v>
      </c>
      <c r="AB28" s="5">
        <f>AB26/Z27/0.000001</f>
        <v>-47.016602629802158</v>
      </c>
      <c r="AC28" s="5">
        <f>AC26/Z27/0.000001</f>
        <v>-8.960268809108618E-2</v>
      </c>
      <c r="AE28" s="4" t="s">
        <v>11</v>
      </c>
      <c r="AF28" s="5">
        <f>AF26/AF27/0.000001</f>
        <v>15.277126925444909</v>
      </c>
      <c r="AG28" s="5">
        <f>AG26/AF27/0.000001</f>
        <v>-2.7458495397995802E-2</v>
      </c>
      <c r="AH28" s="5">
        <f>AH26/AF27/0.000001</f>
        <v>-40.005607218479213</v>
      </c>
      <c r="AI28" s="5">
        <f>AI26/AF27/0.000001</f>
        <v>-0.10001317915184621</v>
      </c>
    </row>
    <row r="30" spans="1:43" x14ac:dyDescent="0.25">
      <c r="B30" s="2">
        <f>B18-B23</f>
        <v>20.463328799037882</v>
      </c>
      <c r="H30" s="2">
        <f>H18-H23</f>
        <v>19.24522758864957</v>
      </c>
      <c r="N30" s="2">
        <f>N18-N23</f>
        <v>14.642961812421618</v>
      </c>
      <c r="T30" s="2">
        <f>T18-T23</f>
        <v>15.61846232674881</v>
      </c>
      <c r="Z30" s="2">
        <f>Z18-Z23</f>
        <v>0.85333819113479414</v>
      </c>
      <c r="AF30" s="2">
        <f>AF18-AF23</f>
        <v>5.1045226038456342</v>
      </c>
    </row>
    <row r="31" spans="1:43" x14ac:dyDescent="0.25">
      <c r="B31" s="2">
        <f>B18-B28</f>
        <v>-30.462749400414964</v>
      </c>
      <c r="H31" s="2">
        <f>H18-H28</f>
        <v>-27.401300860539649</v>
      </c>
      <c r="N31" s="2">
        <f>N18-N28</f>
        <v>-28.956717305131125</v>
      </c>
      <c r="T31" s="2">
        <f>T18-T28</f>
        <v>-11.391568653076362</v>
      </c>
      <c r="Z31" s="2">
        <f>Z18-Z28</f>
        <v>-2.9119845634127763</v>
      </c>
      <c r="AF31" s="2">
        <f>AF18-AF28</f>
        <v>-12.549921307705846</v>
      </c>
    </row>
    <row r="32" spans="1:43" x14ac:dyDescent="0.25">
      <c r="T32" s="2"/>
    </row>
  </sheetData>
  <mergeCells count="31">
    <mergeCell ref="AE7:AI7"/>
    <mergeCell ref="AE8:AI8"/>
    <mergeCell ref="AE15:AI15"/>
    <mergeCell ref="AE20:AI20"/>
    <mergeCell ref="AE25:AI25"/>
    <mergeCell ref="S25:W25"/>
    <mergeCell ref="Y7:AC7"/>
    <mergeCell ref="Y8:AC8"/>
    <mergeCell ref="Y15:AC15"/>
    <mergeCell ref="Y20:AC20"/>
    <mergeCell ref="Y25:AC25"/>
    <mergeCell ref="S7:W7"/>
    <mergeCell ref="S8:W8"/>
    <mergeCell ref="S15:W15"/>
    <mergeCell ref="S20:W20"/>
    <mergeCell ref="G25:K25"/>
    <mergeCell ref="G7:K7"/>
    <mergeCell ref="M7:Q7"/>
    <mergeCell ref="M8:Q8"/>
    <mergeCell ref="M15:Q15"/>
    <mergeCell ref="M20:Q20"/>
    <mergeCell ref="M25:Q25"/>
    <mergeCell ref="G8:K8"/>
    <mergeCell ref="G15:K15"/>
    <mergeCell ref="G20:K20"/>
    <mergeCell ref="A2:B2"/>
    <mergeCell ref="A8:E8"/>
    <mergeCell ref="A15:E15"/>
    <mergeCell ref="A20:E20"/>
    <mergeCell ref="A25:E25"/>
    <mergeCell ref="D2:E2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C10" sqref="C10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</cols>
  <sheetData>
    <row r="1" spans="1:5" ht="18.75" x14ac:dyDescent="0.3">
      <c r="A1" s="11" t="s">
        <v>19</v>
      </c>
      <c r="B1" s="12" t="s">
        <v>10</v>
      </c>
    </row>
    <row r="2" spans="1:5" x14ac:dyDescent="0.25">
      <c r="A2" s="49" t="s">
        <v>18</v>
      </c>
      <c r="B2" s="49"/>
    </row>
    <row r="3" spans="1:5" x14ac:dyDescent="0.25">
      <c r="A3" s="11" t="s">
        <v>17</v>
      </c>
      <c r="B3" s="11">
        <v>110</v>
      </c>
    </row>
    <row r="4" spans="1:5" x14ac:dyDescent="0.25">
      <c r="A4" s="11" t="s">
        <v>0</v>
      </c>
      <c r="B4" s="11">
        <v>20</v>
      </c>
    </row>
    <row r="5" spans="1:5" x14ac:dyDescent="0.25">
      <c r="A5" s="11" t="s">
        <v>1</v>
      </c>
      <c r="B5" s="11">
        <v>0.21199999999999999</v>
      </c>
    </row>
    <row r="6" spans="1:5" x14ac:dyDescent="0.25">
      <c r="A6" s="11" t="s">
        <v>2</v>
      </c>
      <c r="B6" s="11">
        <f>B4*B5</f>
        <v>4.24</v>
      </c>
    </row>
    <row r="8" spans="1:5" x14ac:dyDescent="0.25">
      <c r="A8" s="50" t="s">
        <v>15</v>
      </c>
      <c r="B8" s="50"/>
      <c r="C8" s="50"/>
      <c r="D8" s="50"/>
      <c r="E8" s="50"/>
    </row>
    <row r="9" spans="1:5" x14ac:dyDescent="0.25">
      <c r="A9" s="8"/>
      <c r="B9" s="8" t="s">
        <v>12</v>
      </c>
      <c r="C9" s="8" t="s">
        <v>13</v>
      </c>
      <c r="D9" s="8" t="s">
        <v>14</v>
      </c>
      <c r="E9" s="8" t="s">
        <v>13</v>
      </c>
    </row>
    <row r="10" spans="1:5" x14ac:dyDescent="0.25">
      <c r="A10" s="8" t="s">
        <v>16</v>
      </c>
      <c r="B10" s="9">
        <f>AVERAGE(B17,B14)</f>
        <v>39.873444748728403</v>
      </c>
      <c r="C10" s="10">
        <f>ABS((B17-B14)/2)</f>
        <v>12.278631760659508</v>
      </c>
      <c r="D10" s="9">
        <f>AVERAGE(D17,D14)</f>
        <v>-41.930697453713506</v>
      </c>
      <c r="E10" s="10">
        <f>ABS((D17-D14)/2)</f>
        <v>9.7795077288321153E-2</v>
      </c>
    </row>
    <row r="12" spans="1:5" x14ac:dyDescent="0.25">
      <c r="A12" s="59" t="s">
        <v>8</v>
      </c>
      <c r="B12" s="59"/>
      <c r="C12" s="59"/>
      <c r="D12" s="59"/>
      <c r="E12" s="59"/>
    </row>
    <row r="13" spans="1:5" x14ac:dyDescent="0.25">
      <c r="A13" s="6"/>
      <c r="B13" s="6" t="s">
        <v>12</v>
      </c>
      <c r="C13" s="6" t="s">
        <v>13</v>
      </c>
      <c r="D13" s="6" t="s">
        <v>14</v>
      </c>
      <c r="E13" s="6" t="s">
        <v>13</v>
      </c>
    </row>
    <row r="14" spans="1:5" x14ac:dyDescent="0.25">
      <c r="A14" s="6" t="s">
        <v>11</v>
      </c>
      <c r="B14" s="7">
        <f>AVERAGE(B25,B30)</f>
        <v>27.594812988068895</v>
      </c>
      <c r="C14" s="7">
        <f>STDEV(C25,C30)</f>
        <v>1.8871370672296672E-2</v>
      </c>
      <c r="D14" s="7">
        <f>AVERAGE(D25,D30)</f>
        <v>-42.028492531001831</v>
      </c>
      <c r="E14" s="7">
        <f>STDEV(E25,E30)</f>
        <v>2.2146000233591086E-2</v>
      </c>
    </row>
    <row r="15" spans="1:5" x14ac:dyDescent="0.25">
      <c r="A15" s="59" t="s">
        <v>9</v>
      </c>
      <c r="B15" s="59"/>
      <c r="C15" s="59"/>
      <c r="D15" s="59"/>
      <c r="E15" s="59"/>
    </row>
    <row r="16" spans="1:5" x14ac:dyDescent="0.25">
      <c r="A16" s="6"/>
      <c r="B16" s="6" t="s">
        <v>12</v>
      </c>
      <c r="C16" s="6" t="s">
        <v>13</v>
      </c>
      <c r="D16" s="6" t="s">
        <v>14</v>
      </c>
      <c r="E16" s="6" t="s">
        <v>13</v>
      </c>
    </row>
    <row r="17" spans="1:5" x14ac:dyDescent="0.25">
      <c r="A17" s="6" t="s">
        <v>11</v>
      </c>
      <c r="B17" s="7">
        <f>AVERAGE(B35,B40)</f>
        <v>52.152076509387911</v>
      </c>
      <c r="C17" s="7">
        <f>STDEV(C35,C40)</f>
        <v>2.0174945729884613E-3</v>
      </c>
      <c r="D17" s="7">
        <f>AVERAGE(D35,D40)</f>
        <v>-41.832902376425189</v>
      </c>
      <c r="E17" s="7">
        <f>STDEV(E35,E40)</f>
        <v>3.525794333950788E-2</v>
      </c>
    </row>
    <row r="20" spans="1:5" x14ac:dyDescent="0.25">
      <c r="A20" s="1" t="s">
        <v>3</v>
      </c>
      <c r="B20" t="s">
        <v>4</v>
      </c>
      <c r="C20" t="s">
        <v>5</v>
      </c>
      <c r="D20" t="s">
        <v>6</v>
      </c>
      <c r="E20" t="s">
        <v>7</v>
      </c>
    </row>
    <row r="21" spans="1:5" x14ac:dyDescent="0.25">
      <c r="A21" s="1"/>
    </row>
    <row r="22" spans="1:5" x14ac:dyDescent="0.25">
      <c r="A22" s="45" t="s">
        <v>8</v>
      </c>
      <c r="B22" s="45"/>
      <c r="C22" s="45"/>
      <c r="D22" s="45"/>
      <c r="E22" s="45"/>
    </row>
    <row r="23" spans="1:5" x14ac:dyDescent="0.25">
      <c r="A23">
        <v>1</v>
      </c>
      <c r="B23" s="1">
        <v>1.137447E-4</v>
      </c>
      <c r="C23" s="1">
        <v>1.410204E-7</v>
      </c>
      <c r="D23" s="1">
        <v>-1.7382699999999999E-4</v>
      </c>
      <c r="E23" s="1">
        <v>4.4301790000000001E-7</v>
      </c>
    </row>
    <row r="24" spans="1:5" x14ac:dyDescent="0.25">
      <c r="A24">
        <v>2</v>
      </c>
      <c r="B24" s="1">
        <v>4.1183899999999998</v>
      </c>
      <c r="C24" s="1">
        <v>8.4200739999999998E-6</v>
      </c>
      <c r="D24" s="1">
        <v>-3.5889730000000001E-3</v>
      </c>
      <c r="E24" s="1">
        <v>1.69909E-5</v>
      </c>
    </row>
    <row r="25" spans="1:5" s="4" customFormat="1" x14ac:dyDescent="0.25">
      <c r="A25" s="4" t="s">
        <v>11</v>
      </c>
      <c r="B25" s="5">
        <f>B23/B24/0.000001</f>
        <v>27.61872964920758</v>
      </c>
      <c r="C25" s="5">
        <f>C23/B24/0.000001</f>
        <v>3.4241633259599016E-2</v>
      </c>
      <c r="D25" s="5">
        <f>D23/B24/0.000001</f>
        <v>-42.207513130130948</v>
      </c>
      <c r="E25" s="5">
        <f>E23/B24/0.000001</f>
        <v>0.1075706526093935</v>
      </c>
    </row>
    <row r="27" spans="1:5" x14ac:dyDescent="0.25">
      <c r="A27" s="45" t="s">
        <v>8</v>
      </c>
      <c r="B27" s="45"/>
      <c r="C27" s="45"/>
      <c r="D27" s="45"/>
      <c r="E27" s="45"/>
    </row>
    <row r="28" spans="1:5" x14ac:dyDescent="0.25">
      <c r="A28">
        <v>1</v>
      </c>
      <c r="B28" s="1">
        <v>1.135482E-4</v>
      </c>
      <c r="C28" s="1">
        <v>2.5093370000000001E-7</v>
      </c>
      <c r="D28" s="1">
        <v>-1.723532E-4</v>
      </c>
      <c r="E28" s="1">
        <v>3.1403470000000002E-7</v>
      </c>
    </row>
    <row r="29" spans="1:5" x14ac:dyDescent="0.25">
      <c r="A29">
        <v>2</v>
      </c>
      <c r="B29" s="1">
        <v>4.1184079999999996</v>
      </c>
      <c r="C29" s="1">
        <v>1.1617290000000001E-5</v>
      </c>
      <c r="D29" s="1">
        <v>-3.4847530000000002E-3</v>
      </c>
      <c r="E29" s="1">
        <v>9.354369E-6</v>
      </c>
    </row>
    <row r="30" spans="1:5" s="4" customFormat="1" x14ac:dyDescent="0.25">
      <c r="A30" s="4" t="s">
        <v>11</v>
      </c>
      <c r="B30" s="5">
        <f>B28/B29/0.000001</f>
        <v>27.570896326930214</v>
      </c>
      <c r="C30" s="5">
        <f>C28/B29/0.000001</f>
        <v>6.0929781604930844E-2</v>
      </c>
      <c r="D30" s="5">
        <f>D28/B29/0.000001</f>
        <v>-41.849471931872714</v>
      </c>
      <c r="E30" s="5">
        <f>E28/B29/0.000001</f>
        <v>7.6251478726731312E-2</v>
      </c>
    </row>
    <row r="32" spans="1:5" x14ac:dyDescent="0.25">
      <c r="A32" s="45" t="s">
        <v>9</v>
      </c>
      <c r="B32" s="45"/>
      <c r="C32" s="45"/>
      <c r="D32" s="45"/>
      <c r="E32" s="45"/>
    </row>
    <row r="33" spans="1:5" x14ac:dyDescent="0.25">
      <c r="A33">
        <v>1</v>
      </c>
      <c r="B33" s="1">
        <v>2.1482869999999999E-4</v>
      </c>
      <c r="C33" s="1">
        <v>1.3046110000000001E-7</v>
      </c>
      <c r="D33" s="1">
        <v>-1.729573E-4</v>
      </c>
      <c r="E33" s="1">
        <v>1.9703869999999999E-7</v>
      </c>
    </row>
    <row r="34" spans="1:5" x14ac:dyDescent="0.25">
      <c r="A34">
        <v>2</v>
      </c>
      <c r="B34" s="1">
        <v>4.1183490000000003</v>
      </c>
      <c r="C34" s="1">
        <v>9.5509550000000008E-6</v>
      </c>
      <c r="D34" s="1">
        <v>-3.5817800000000001E-3</v>
      </c>
      <c r="E34" s="1">
        <v>1.1626859999999999E-5</v>
      </c>
    </row>
    <row r="35" spans="1:5" s="4" customFormat="1" x14ac:dyDescent="0.25">
      <c r="A35" s="4" t="s">
        <v>11</v>
      </c>
      <c r="B35" s="5">
        <f>B33/B34/0.000001</f>
        <v>52.163791849597985</v>
      </c>
      <c r="C35" s="5">
        <f>C33/B34/0.000001</f>
        <v>3.1678009804414341E-2</v>
      </c>
      <c r="D35" s="5">
        <f>D33/B34/0.000001</f>
        <v>-41.996756467215384</v>
      </c>
      <c r="E35" s="5">
        <f>E33/B34/0.000001</f>
        <v>4.7844099662267568E-2</v>
      </c>
    </row>
    <row r="37" spans="1:5" x14ac:dyDescent="0.25">
      <c r="A37" s="45" t="s">
        <v>9</v>
      </c>
      <c r="B37" s="45"/>
      <c r="C37" s="45"/>
      <c r="D37" s="45"/>
      <c r="E37" s="45"/>
    </row>
    <row r="38" spans="1:5" x14ac:dyDescent="0.25">
      <c r="A38">
        <v>1</v>
      </c>
      <c r="B38" s="1">
        <v>2.1473210000000001E-4</v>
      </c>
      <c r="C38" s="1">
        <v>1.1871069999999999E-7</v>
      </c>
      <c r="D38" s="1">
        <v>-1.7160759999999999E-4</v>
      </c>
      <c r="E38" s="1">
        <v>4.0238869999999999E-7</v>
      </c>
    </row>
    <row r="39" spans="1:5" x14ac:dyDescent="0.25">
      <c r="A39">
        <v>2</v>
      </c>
      <c r="B39" s="1">
        <v>4.118347</v>
      </c>
      <c r="C39" s="1">
        <v>7.3664310000000001E-6</v>
      </c>
      <c r="D39" s="1">
        <v>-3.4997700000000001E-3</v>
      </c>
      <c r="E39" s="1">
        <v>1.762318E-5</v>
      </c>
    </row>
    <row r="40" spans="1:5" s="4" customFormat="1" x14ac:dyDescent="0.25">
      <c r="A40" s="4" t="s">
        <v>11</v>
      </c>
      <c r="B40" s="5">
        <f>B38/B39/0.000001</f>
        <v>52.140361169177829</v>
      </c>
      <c r="C40" s="5">
        <f>C38/B39/0.000001</f>
        <v>2.8824841617279943E-2</v>
      </c>
      <c r="D40" s="5">
        <f>D38/B39/0.000001</f>
        <v>-41.669048285634993</v>
      </c>
      <c r="E40" s="5">
        <f>E38/B39/0.000001</f>
        <v>9.7706361314381721E-2</v>
      </c>
    </row>
  </sheetData>
  <mergeCells count="8">
    <mergeCell ref="A32:E32"/>
    <mergeCell ref="A37:E37"/>
    <mergeCell ref="A2:B2"/>
    <mergeCell ref="A8:E8"/>
    <mergeCell ref="A12:E12"/>
    <mergeCell ref="A15:E15"/>
    <mergeCell ref="A22:E22"/>
    <mergeCell ref="A27:E27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D17" sqref="D17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</cols>
  <sheetData>
    <row r="1" spans="1:5" ht="18.75" x14ac:dyDescent="0.3">
      <c r="A1" s="11" t="s">
        <v>19</v>
      </c>
      <c r="B1" s="12" t="s">
        <v>10</v>
      </c>
    </row>
    <row r="2" spans="1:5" x14ac:dyDescent="0.25">
      <c r="A2" s="49" t="s">
        <v>18</v>
      </c>
      <c r="B2" s="49"/>
    </row>
    <row r="3" spans="1:5" x14ac:dyDescent="0.25">
      <c r="A3" s="11" t="s">
        <v>17</v>
      </c>
      <c r="B3" s="11">
        <v>110</v>
      </c>
    </row>
    <row r="4" spans="1:5" x14ac:dyDescent="0.25">
      <c r="A4" s="11" t="s">
        <v>0</v>
      </c>
      <c r="B4" s="11">
        <v>20</v>
      </c>
    </row>
    <row r="5" spans="1:5" x14ac:dyDescent="0.25">
      <c r="A5" s="11" t="s">
        <v>1</v>
      </c>
      <c r="B5" s="11">
        <v>0.21199999999999999</v>
      </c>
    </row>
    <row r="6" spans="1:5" x14ac:dyDescent="0.25">
      <c r="A6" s="11" t="s">
        <v>2</v>
      </c>
      <c r="B6" s="11">
        <f>B4*B5</f>
        <v>4.24</v>
      </c>
    </row>
    <row r="8" spans="1:5" x14ac:dyDescent="0.25">
      <c r="A8" s="50" t="s">
        <v>15</v>
      </c>
      <c r="B8" s="50"/>
      <c r="C8" s="50"/>
      <c r="D8" s="50"/>
      <c r="E8" s="50"/>
    </row>
    <row r="9" spans="1:5" x14ac:dyDescent="0.25">
      <c r="A9" s="8"/>
      <c r="B9" s="8" t="s">
        <v>12</v>
      </c>
      <c r="C9" s="8" t="s">
        <v>13</v>
      </c>
      <c r="D9" s="8" t="s">
        <v>14</v>
      </c>
      <c r="E9" s="8" t="s">
        <v>13</v>
      </c>
    </row>
    <row r="10" spans="1:5" x14ac:dyDescent="0.25">
      <c r="A10" s="8" t="s">
        <v>16</v>
      </c>
      <c r="B10" s="9">
        <f>AVERAGE(B17,B14)</f>
        <v>38.07948966813013</v>
      </c>
      <c r="C10" s="10">
        <f>ABS((B17-B14)/2)</f>
        <v>11.220157833168962</v>
      </c>
      <c r="D10" s="9">
        <f>AVERAGE(D17,D14)</f>
        <v>-44.516627188875923</v>
      </c>
      <c r="E10" s="10">
        <f>ABS((D17-D14)/2)</f>
        <v>6.8161283174639209E-2</v>
      </c>
    </row>
    <row r="12" spans="1:5" x14ac:dyDescent="0.25">
      <c r="A12" s="59" t="s">
        <v>8</v>
      </c>
      <c r="B12" s="59"/>
      <c r="C12" s="59"/>
      <c r="D12" s="59"/>
      <c r="E12" s="59"/>
    </row>
    <row r="13" spans="1:5" x14ac:dyDescent="0.25">
      <c r="A13" s="6"/>
      <c r="B13" s="6" t="s">
        <v>12</v>
      </c>
      <c r="C13" s="6" t="s">
        <v>13</v>
      </c>
      <c r="D13" s="6" t="s">
        <v>14</v>
      </c>
      <c r="E13" s="6" t="s">
        <v>13</v>
      </c>
    </row>
    <row r="14" spans="1:5" x14ac:dyDescent="0.25">
      <c r="A14" s="6" t="s">
        <v>11</v>
      </c>
      <c r="B14" s="7">
        <f>AVERAGE(B25,B30)</f>
        <v>26.859331834961168</v>
      </c>
      <c r="C14" s="7">
        <f>STDEV(C25,C30)</f>
        <v>9.9635130917396196E-3</v>
      </c>
      <c r="D14" s="7">
        <f>AVERAGE(D25,D30)</f>
        <v>-44.584788472050562</v>
      </c>
      <c r="E14" s="7">
        <f>STDEV(E25,E30)</f>
        <v>2.5558093701063895E-2</v>
      </c>
    </row>
    <row r="15" spans="1:5" x14ac:dyDescent="0.25">
      <c r="A15" s="59" t="s">
        <v>9</v>
      </c>
      <c r="B15" s="59"/>
      <c r="C15" s="59"/>
      <c r="D15" s="59"/>
      <c r="E15" s="59"/>
    </row>
    <row r="16" spans="1:5" x14ac:dyDescent="0.25">
      <c r="A16" s="6"/>
      <c r="B16" s="6" t="s">
        <v>12</v>
      </c>
      <c r="C16" s="6" t="s">
        <v>13</v>
      </c>
      <c r="D16" s="6" t="s">
        <v>14</v>
      </c>
      <c r="E16" s="6" t="s">
        <v>13</v>
      </c>
    </row>
    <row r="17" spans="1:5" x14ac:dyDescent="0.25">
      <c r="A17" s="6" t="s">
        <v>11</v>
      </c>
      <c r="B17" s="7">
        <f>AVERAGE(B35,B40)</f>
        <v>49.299647501299091</v>
      </c>
      <c r="C17" s="7">
        <f>STDEV(C35,C40)</f>
        <v>8.0503876240715002E-3</v>
      </c>
      <c r="D17" s="7">
        <f>AVERAGE(D35,D40)</f>
        <v>-44.448465905701283</v>
      </c>
      <c r="E17" s="7">
        <f>STDEV(E35,E40)</f>
        <v>2.2732213008727323E-3</v>
      </c>
    </row>
    <row r="20" spans="1:5" x14ac:dyDescent="0.25">
      <c r="A20" s="1" t="s">
        <v>3</v>
      </c>
      <c r="B20" t="s">
        <v>4</v>
      </c>
      <c r="C20" t="s">
        <v>5</v>
      </c>
      <c r="D20" t="s">
        <v>6</v>
      </c>
      <c r="E20" t="s">
        <v>7</v>
      </c>
    </row>
    <row r="21" spans="1:5" x14ac:dyDescent="0.25">
      <c r="A21" s="1"/>
    </row>
    <row r="22" spans="1:5" x14ac:dyDescent="0.25">
      <c r="A22" s="45" t="s">
        <v>8</v>
      </c>
      <c r="B22" s="45"/>
      <c r="C22" s="45"/>
      <c r="D22" s="45"/>
      <c r="E22" s="45"/>
    </row>
    <row r="23" spans="1:5" x14ac:dyDescent="0.25">
      <c r="A23">
        <v>1</v>
      </c>
      <c r="B23" s="1">
        <v>1.1083619999999999E-4</v>
      </c>
      <c r="C23" s="1">
        <v>2.2135640000000001E-7</v>
      </c>
      <c r="D23" s="1">
        <v>-1.8323680000000001E-4</v>
      </c>
      <c r="E23" s="1">
        <v>5.6574170000000001E-7</v>
      </c>
    </row>
    <row r="24" spans="1:5" x14ac:dyDescent="0.25">
      <c r="A24">
        <v>2</v>
      </c>
      <c r="B24" s="1">
        <v>4.119262</v>
      </c>
      <c r="C24" s="1">
        <v>1.091113E-5</v>
      </c>
      <c r="D24" s="1">
        <v>-3.5370330000000002E-3</v>
      </c>
      <c r="E24" s="1">
        <v>1.7521930000000001E-5</v>
      </c>
    </row>
    <row r="25" spans="1:5" s="4" customFormat="1" x14ac:dyDescent="0.25">
      <c r="A25" s="4" t="s">
        <v>11</v>
      </c>
      <c r="B25" s="5">
        <f>B23/B24/0.000001</f>
        <v>26.9068100062584</v>
      </c>
      <c r="C25" s="5">
        <f>C23/B24/0.000001</f>
        <v>5.3736907242122503E-2</v>
      </c>
      <c r="D25" s="5">
        <f>D23/B24/0.000001</f>
        <v>-44.482919513252625</v>
      </c>
      <c r="E25" s="5">
        <f>E23/B24/0.000001</f>
        <v>0.13734054789425873</v>
      </c>
    </row>
    <row r="27" spans="1:5" x14ac:dyDescent="0.25">
      <c r="A27" s="45" t="s">
        <v>8</v>
      </c>
      <c r="B27" s="45"/>
      <c r="C27" s="45"/>
      <c r="D27" s="45"/>
      <c r="E27" s="45"/>
    </row>
    <row r="28" spans="1:5" x14ac:dyDescent="0.25">
      <c r="A28">
        <v>1</v>
      </c>
      <c r="B28" s="1">
        <v>1.104506E-4</v>
      </c>
      <c r="C28" s="1">
        <v>1.6332200000000001E-7</v>
      </c>
      <c r="D28" s="1">
        <v>-1.840853E-4</v>
      </c>
      <c r="E28" s="1">
        <v>7.1466670000000003E-7</v>
      </c>
    </row>
    <row r="29" spans="1:5" x14ac:dyDescent="0.25">
      <c r="A29">
        <v>2</v>
      </c>
      <c r="B29" s="1">
        <v>4.1194689999999996</v>
      </c>
      <c r="C29" s="1">
        <v>1.389411E-5</v>
      </c>
      <c r="D29" s="1">
        <v>-3.5742959999999998E-3</v>
      </c>
      <c r="E29" s="1">
        <v>1.040014E-5</v>
      </c>
    </row>
    <row r="30" spans="1:5" s="4" customFormat="1" x14ac:dyDescent="0.25">
      <c r="A30" s="4" t="s">
        <v>11</v>
      </c>
      <c r="B30" s="5">
        <f>B28/B29/0.000001</f>
        <v>26.811853663663936</v>
      </c>
      <c r="C30" s="5">
        <f>C28/B29/0.000001</f>
        <v>3.9646371898902515E-2</v>
      </c>
      <c r="D30" s="5">
        <f>D28/B29/0.000001</f>
        <v>-44.686657430848499</v>
      </c>
      <c r="E30" s="5">
        <f>E28/B29/0.000001</f>
        <v>0.17348515063470563</v>
      </c>
    </row>
    <row r="32" spans="1:5" x14ac:dyDescent="0.25">
      <c r="A32" s="45" t="s">
        <v>9</v>
      </c>
      <c r="B32" s="45"/>
      <c r="C32" s="45"/>
      <c r="D32" s="45"/>
      <c r="E32" s="45"/>
    </row>
    <row r="33" spans="1:5" x14ac:dyDescent="0.25">
      <c r="A33">
        <v>1</v>
      </c>
      <c r="B33" s="1">
        <v>2.031313E-4</v>
      </c>
      <c r="C33" s="1">
        <v>1.9453840000000001E-7</v>
      </c>
      <c r="D33" s="1">
        <v>-1.830933E-4</v>
      </c>
      <c r="E33" s="1">
        <v>3.9905330000000002E-7</v>
      </c>
    </row>
    <row r="34" spans="1:5" x14ac:dyDescent="0.25">
      <c r="A34">
        <v>2</v>
      </c>
      <c r="B34" s="1">
        <v>4.1196409999999997</v>
      </c>
      <c r="C34" s="1">
        <v>1.433342E-5</v>
      </c>
      <c r="D34" s="1">
        <v>-3.562576E-3</v>
      </c>
      <c r="E34" s="1">
        <v>1.078601E-5</v>
      </c>
    </row>
    <row r="35" spans="1:5" s="4" customFormat="1" x14ac:dyDescent="0.25">
      <c r="A35" s="4" t="s">
        <v>11</v>
      </c>
      <c r="B35" s="5">
        <f>B33/B34/0.000001</f>
        <v>49.308010091170573</v>
      </c>
      <c r="C35" s="5">
        <f>C33/B34/0.000001</f>
        <v>4.7222173000025985E-2</v>
      </c>
      <c r="D35" s="5">
        <f>D33/B34/0.000001</f>
        <v>-44.443994027634943</v>
      </c>
      <c r="E35" s="5">
        <f>E33/B34/0.000001</f>
        <v>9.6866037598907301E-2</v>
      </c>
    </row>
    <row r="37" spans="1:5" x14ac:dyDescent="0.25">
      <c r="A37" s="45" t="s">
        <v>9</v>
      </c>
      <c r="B37" s="45"/>
      <c r="C37" s="45"/>
      <c r="D37" s="45"/>
      <c r="E37" s="45"/>
    </row>
    <row r="38" spans="1:5" x14ac:dyDescent="0.25">
      <c r="A38">
        <v>1</v>
      </c>
      <c r="B38" s="1">
        <v>2.0305879999999999E-4</v>
      </c>
      <c r="C38" s="1">
        <v>2.4143610000000001E-7</v>
      </c>
      <c r="D38" s="1">
        <v>-1.8312689999999999E-4</v>
      </c>
      <c r="E38" s="1">
        <v>4.122899E-7</v>
      </c>
    </row>
    <row r="39" spans="1:5" x14ac:dyDescent="0.25">
      <c r="A39">
        <v>2</v>
      </c>
      <c r="B39" s="1">
        <v>4.1195680000000001</v>
      </c>
      <c r="C39" s="1">
        <v>1.11261E-5</v>
      </c>
      <c r="D39" s="1">
        <v>-3.547873E-3</v>
      </c>
      <c r="E39" s="1">
        <v>1.8270070000000001E-5</v>
      </c>
    </row>
    <row r="40" spans="1:5" s="4" customFormat="1" x14ac:dyDescent="0.25">
      <c r="A40" s="4" t="s">
        <v>11</v>
      </c>
      <c r="B40" s="5">
        <f>B38/B39/0.000001</f>
        <v>49.291284911427603</v>
      </c>
      <c r="C40" s="5">
        <f>C38/B39/0.000001</f>
        <v>5.8607140360348468E-2</v>
      </c>
      <c r="D40" s="5">
        <f>D38/B39/0.000001</f>
        <v>-44.452937783767617</v>
      </c>
      <c r="E40" s="5">
        <f>E38/B39/0.000001</f>
        <v>0.10008085799287693</v>
      </c>
    </row>
  </sheetData>
  <mergeCells count="8">
    <mergeCell ref="A32:E32"/>
    <mergeCell ref="A37:E37"/>
    <mergeCell ref="A2:B2"/>
    <mergeCell ref="A8:E8"/>
    <mergeCell ref="A12:E12"/>
    <mergeCell ref="A15:E15"/>
    <mergeCell ref="A22:E22"/>
    <mergeCell ref="A27:E27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C10" sqref="C10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  <col min="7" max="7" width="18.7109375" bestFit="1" customWidth="1"/>
  </cols>
  <sheetData>
    <row r="1" spans="1:5" ht="18.75" x14ac:dyDescent="0.3">
      <c r="A1" s="11" t="s">
        <v>19</v>
      </c>
      <c r="B1" s="12" t="s">
        <v>10</v>
      </c>
    </row>
    <row r="2" spans="1:5" x14ac:dyDescent="0.25">
      <c r="A2" s="49" t="s">
        <v>18</v>
      </c>
      <c r="B2" s="49"/>
    </row>
    <row r="3" spans="1:5" x14ac:dyDescent="0.25">
      <c r="A3" s="11" t="s">
        <v>17</v>
      </c>
      <c r="B3" s="11">
        <v>110</v>
      </c>
    </row>
    <row r="4" spans="1:5" x14ac:dyDescent="0.25">
      <c r="A4" s="11" t="s">
        <v>0</v>
      </c>
      <c r="B4" s="11">
        <v>20</v>
      </c>
    </row>
    <row r="5" spans="1:5" x14ac:dyDescent="0.25">
      <c r="A5" s="11" t="s">
        <v>1</v>
      </c>
      <c r="B5" s="11">
        <v>0.21199999999999999</v>
      </c>
    </row>
    <row r="6" spans="1:5" x14ac:dyDescent="0.25">
      <c r="A6" s="11" t="s">
        <v>2</v>
      </c>
      <c r="B6" s="11">
        <f>B4*B5</f>
        <v>4.24</v>
      </c>
    </row>
    <row r="8" spans="1:5" x14ac:dyDescent="0.25">
      <c r="A8" s="50" t="s">
        <v>15</v>
      </c>
      <c r="B8" s="50"/>
      <c r="C8" s="50"/>
      <c r="D8" s="50"/>
      <c r="E8" s="50"/>
    </row>
    <row r="9" spans="1:5" x14ac:dyDescent="0.25">
      <c r="A9" s="8"/>
      <c r="B9" s="8" t="s">
        <v>12</v>
      </c>
      <c r="C9" s="8" t="s">
        <v>13</v>
      </c>
      <c r="D9" s="8" t="s">
        <v>14</v>
      </c>
      <c r="E9" s="8" t="s">
        <v>13</v>
      </c>
    </row>
    <row r="10" spans="1:5" x14ac:dyDescent="0.25">
      <c r="A10" s="8" t="s">
        <v>16</v>
      </c>
      <c r="B10" s="9">
        <f>AVERAGE(B17,B14)</f>
        <v>18.730496108192156</v>
      </c>
      <c r="C10" s="10">
        <f>ABS((B17-B14)/2)</f>
        <v>8.3954241780045269</v>
      </c>
      <c r="D10" s="9">
        <f>AVERAGE(D17,D14)</f>
        <v>-44.78191312542279</v>
      </c>
      <c r="E10" s="10">
        <f>ABS((D17-D14)/2)</f>
        <v>0.27685402812721449</v>
      </c>
    </row>
    <row r="12" spans="1:5" x14ac:dyDescent="0.25">
      <c r="A12" s="59" t="s">
        <v>8</v>
      </c>
      <c r="B12" s="59"/>
      <c r="C12" s="59"/>
      <c r="D12" s="59"/>
      <c r="E12" s="59"/>
    </row>
    <row r="13" spans="1:5" x14ac:dyDescent="0.25">
      <c r="A13" s="6"/>
      <c r="B13" s="6" t="s">
        <v>12</v>
      </c>
      <c r="C13" s="6" t="s">
        <v>13</v>
      </c>
      <c r="D13" s="6" t="s">
        <v>14</v>
      </c>
      <c r="E13" s="6" t="s">
        <v>13</v>
      </c>
    </row>
    <row r="14" spans="1:5" x14ac:dyDescent="0.25">
      <c r="A14" s="6" t="s">
        <v>11</v>
      </c>
      <c r="B14" s="7">
        <f>AVERAGE(B25,B30)</f>
        <v>10.335071930187631</v>
      </c>
      <c r="C14" s="7">
        <f>STDEV(C25,C30)</f>
        <v>2.9219281344315791E-2</v>
      </c>
      <c r="D14" s="7">
        <f>AVERAGE(D25,D30)</f>
        <v>-44.505059097295572</v>
      </c>
      <c r="E14" s="7">
        <f>STDEV(E25,E30)</f>
        <v>3.099844249951627E-2</v>
      </c>
    </row>
    <row r="15" spans="1:5" x14ac:dyDescent="0.25">
      <c r="A15" s="59" t="s">
        <v>9</v>
      </c>
      <c r="B15" s="59"/>
      <c r="C15" s="59"/>
      <c r="D15" s="59"/>
      <c r="E15" s="59"/>
    </row>
    <row r="16" spans="1:5" x14ac:dyDescent="0.25">
      <c r="A16" s="6"/>
      <c r="B16" s="6" t="s">
        <v>12</v>
      </c>
      <c r="C16" s="6" t="s">
        <v>13</v>
      </c>
      <c r="D16" s="6" t="s">
        <v>14</v>
      </c>
      <c r="E16" s="6" t="s">
        <v>13</v>
      </c>
    </row>
    <row r="17" spans="1:7" x14ac:dyDescent="0.25">
      <c r="A17" s="6" t="s">
        <v>11</v>
      </c>
      <c r="B17" s="7">
        <f>AVERAGE(B35,B40)</f>
        <v>27.125920286196685</v>
      </c>
      <c r="C17" s="7">
        <f>STDEV(C35,C40)</f>
        <v>2.7437898905622263E-2</v>
      </c>
      <c r="D17" s="7">
        <f>AVERAGE(D35,D40)</f>
        <v>-45.058767153550001</v>
      </c>
      <c r="E17" s="7">
        <f>STDEV(E35,E40)</f>
        <v>1.0756820514352027E-2</v>
      </c>
    </row>
    <row r="20" spans="1:7" x14ac:dyDescent="0.25">
      <c r="A20" s="1" t="s">
        <v>3</v>
      </c>
      <c r="B20" t="s">
        <v>4</v>
      </c>
      <c r="C20" t="s">
        <v>5</v>
      </c>
      <c r="D20" t="s">
        <v>6</v>
      </c>
      <c r="E20" t="s">
        <v>7</v>
      </c>
    </row>
    <row r="21" spans="1:7" x14ac:dyDescent="0.25">
      <c r="A21" s="1"/>
    </row>
    <row r="22" spans="1:7" x14ac:dyDescent="0.25">
      <c r="A22" s="45" t="s">
        <v>8</v>
      </c>
      <c r="B22" s="45"/>
      <c r="C22" s="45"/>
      <c r="D22" s="45"/>
      <c r="E22" s="45"/>
    </row>
    <row r="23" spans="1:7" x14ac:dyDescent="0.25">
      <c r="A23">
        <v>1</v>
      </c>
      <c r="B23" s="1">
        <v>-4.2553540000000001E-5</v>
      </c>
      <c r="C23" s="1">
        <v>4.3154590000000003E-7</v>
      </c>
      <c r="D23" s="1">
        <v>1.8232510000000001E-4</v>
      </c>
      <c r="E23" s="1">
        <v>4.5214189999999998E-7</v>
      </c>
    </row>
    <row r="24" spans="1:7" x14ac:dyDescent="0.25">
      <c r="A24">
        <v>2</v>
      </c>
      <c r="B24" s="1">
        <v>-4.1205660000000002</v>
      </c>
      <c r="C24" s="1">
        <v>2.4619859999999998E-5</v>
      </c>
      <c r="D24" s="1">
        <v>3.239891E-3</v>
      </c>
      <c r="E24" s="1">
        <v>1.149865E-5</v>
      </c>
      <c r="G24" s="4"/>
    </row>
    <row r="25" spans="1:7" s="4" customFormat="1" x14ac:dyDescent="0.25">
      <c r="A25" s="4" t="s">
        <v>11</v>
      </c>
      <c r="B25" s="5">
        <f>B23/B24/0.000001</f>
        <v>10.32711040182344</v>
      </c>
      <c r="C25" s="5">
        <f>C23/B24/0.000001</f>
        <v>-0.10472976285296728</v>
      </c>
      <c r="D25" s="5">
        <f>D23/B24/0.000001</f>
        <v>-44.247586375269805</v>
      </c>
      <c r="E25" s="5">
        <f>E23/B24/0.000001</f>
        <v>-0.10972810531368749</v>
      </c>
    </row>
    <row r="27" spans="1:7" x14ac:dyDescent="0.25">
      <c r="A27" s="45" t="s">
        <v>8</v>
      </c>
      <c r="B27" s="45"/>
      <c r="C27" s="45"/>
      <c r="D27" s="45"/>
      <c r="E27" s="45"/>
    </row>
    <row r="28" spans="1:7" x14ac:dyDescent="0.25">
      <c r="A28">
        <v>1</v>
      </c>
      <c r="B28" s="1">
        <v>-4.2618789999999999E-5</v>
      </c>
      <c r="C28" s="1">
        <v>2.6127239999999998E-7</v>
      </c>
      <c r="D28" s="1">
        <v>1.8444539999999999E-4</v>
      </c>
      <c r="E28" s="1">
        <v>2.7150049999999998E-7</v>
      </c>
    </row>
    <row r="29" spans="1:7" x14ac:dyDescent="0.25">
      <c r="A29">
        <v>2</v>
      </c>
      <c r="B29" s="1">
        <v>-4.1205309999999997</v>
      </c>
      <c r="C29" s="1">
        <v>1.479234E-5</v>
      </c>
      <c r="D29" s="1">
        <v>3.239526E-3</v>
      </c>
      <c r="E29" s="1">
        <v>1.17193E-5</v>
      </c>
    </row>
    <row r="30" spans="1:7" s="4" customFormat="1" x14ac:dyDescent="0.25">
      <c r="A30" s="4" t="s">
        <v>11</v>
      </c>
      <c r="B30" s="5">
        <f>B28/B29/0.000001</f>
        <v>10.343033458551822</v>
      </c>
      <c r="C30" s="5">
        <f>C28/B29/0.000001</f>
        <v>-6.3407458893040725E-2</v>
      </c>
      <c r="D30" s="5">
        <f>D28/B29/0.000001</f>
        <v>-44.762531819321346</v>
      </c>
      <c r="E30" s="5">
        <f>E28/B29/0.000001</f>
        <v>-6.5889687518429052E-2</v>
      </c>
    </row>
    <row r="32" spans="1:7" x14ac:dyDescent="0.25">
      <c r="A32" s="45" t="s">
        <v>9</v>
      </c>
      <c r="B32" s="45"/>
      <c r="C32" s="45"/>
      <c r="D32" s="45"/>
      <c r="E32" s="45"/>
    </row>
    <row r="33" spans="1:5" x14ac:dyDescent="0.25">
      <c r="A33">
        <v>1</v>
      </c>
      <c r="B33" s="1">
        <v>-1.1112290000000001E-4</v>
      </c>
      <c r="C33" s="1">
        <v>3.5276770000000002E-7</v>
      </c>
      <c r="D33" s="1">
        <v>1.852E-4</v>
      </c>
      <c r="E33" s="1">
        <v>4.012543E-7</v>
      </c>
    </row>
    <row r="34" spans="1:5" x14ac:dyDescent="0.25">
      <c r="A34">
        <v>2</v>
      </c>
      <c r="B34" s="1">
        <v>-4.1205280000000002</v>
      </c>
      <c r="C34" s="1">
        <v>1.393339E-5</v>
      </c>
      <c r="D34" s="1">
        <v>3.2391529999999998E-3</v>
      </c>
      <c r="E34" s="1">
        <v>1.4701469999999999E-5</v>
      </c>
    </row>
    <row r="35" spans="1:5" s="4" customFormat="1" x14ac:dyDescent="0.25">
      <c r="A35" s="4" t="s">
        <v>11</v>
      </c>
      <c r="B35" s="5">
        <f>B33/B34/0.000001</f>
        <v>26.968121561120327</v>
      </c>
      <c r="C35" s="5">
        <f>C33/B34/0.000001</f>
        <v>-8.5612256487518121E-2</v>
      </c>
      <c r="D35" s="5">
        <f>D33/B34/0.000001</f>
        <v>-44.94569627970008</v>
      </c>
      <c r="E35" s="5">
        <f>E33/B34/0.000001</f>
        <v>-9.7379340705851289E-2</v>
      </c>
    </row>
    <row r="37" spans="1:5" x14ac:dyDescent="0.25">
      <c r="A37" s="45" t="s">
        <v>9</v>
      </c>
      <c r="B37" s="45"/>
      <c r="C37" s="45"/>
      <c r="D37" s="45"/>
      <c r="E37" s="45"/>
    </row>
    <row r="38" spans="1:5" x14ac:dyDescent="0.25">
      <c r="A38">
        <v>1</v>
      </c>
      <c r="B38" s="1">
        <v>-1.124212E-4</v>
      </c>
      <c r="C38" s="1">
        <v>1.9287500000000001E-7</v>
      </c>
      <c r="D38" s="1">
        <v>1.861283E-4</v>
      </c>
      <c r="E38" s="1">
        <v>3.3856459999999999E-7</v>
      </c>
    </row>
    <row r="39" spans="1:5" x14ac:dyDescent="0.25">
      <c r="A39">
        <v>2</v>
      </c>
      <c r="B39" s="1">
        <v>-4.1204499999999999</v>
      </c>
      <c r="C39" s="1">
        <v>1.040101E-5</v>
      </c>
      <c r="D39" s="1">
        <v>3.216698E-3</v>
      </c>
      <c r="E39" s="1">
        <v>1.0086089999999999E-5</v>
      </c>
    </row>
    <row r="40" spans="1:5" s="4" customFormat="1" x14ac:dyDescent="0.25">
      <c r="A40" s="4" t="s">
        <v>11</v>
      </c>
      <c r="B40" s="5">
        <f>B38/B39/0.000001</f>
        <v>27.283719011273043</v>
      </c>
      <c r="C40" s="5">
        <f>C38/B39/0.000001</f>
        <v>-4.6809207732165181E-2</v>
      </c>
      <c r="D40" s="5">
        <f>D38/B39/0.000001</f>
        <v>-45.171838027399922</v>
      </c>
      <c r="E40" s="5">
        <f>E38/B39/0.000001</f>
        <v>-8.2166899246441522E-2</v>
      </c>
    </row>
  </sheetData>
  <mergeCells count="8">
    <mergeCell ref="A37:E37"/>
    <mergeCell ref="A12:E12"/>
    <mergeCell ref="A15:E15"/>
    <mergeCell ref="A8:E8"/>
    <mergeCell ref="A2:B2"/>
    <mergeCell ref="A22:E22"/>
    <mergeCell ref="A27:E27"/>
    <mergeCell ref="A32:E32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10" sqref="C10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</cols>
  <sheetData>
    <row r="1" spans="1:5" ht="18.75" x14ac:dyDescent="0.3">
      <c r="A1" s="11" t="s">
        <v>19</v>
      </c>
      <c r="B1" s="12" t="s">
        <v>10</v>
      </c>
    </row>
    <row r="2" spans="1:5" x14ac:dyDescent="0.25">
      <c r="A2" s="49" t="s">
        <v>18</v>
      </c>
      <c r="B2" s="49"/>
    </row>
    <row r="3" spans="1:5" x14ac:dyDescent="0.25">
      <c r="A3" s="11" t="s">
        <v>17</v>
      </c>
      <c r="B3" s="11">
        <v>110</v>
      </c>
    </row>
    <row r="4" spans="1:5" x14ac:dyDescent="0.25">
      <c r="A4" s="11" t="s">
        <v>0</v>
      </c>
      <c r="B4" s="11">
        <v>20</v>
      </c>
    </row>
    <row r="5" spans="1:5" x14ac:dyDescent="0.25">
      <c r="A5" s="11" t="s">
        <v>1</v>
      </c>
      <c r="B5" s="11">
        <v>0.21199999999999999</v>
      </c>
    </row>
    <row r="6" spans="1:5" x14ac:dyDescent="0.25">
      <c r="A6" s="11" t="s">
        <v>2</v>
      </c>
      <c r="B6" s="11">
        <f>B4*B5</f>
        <v>4.24</v>
      </c>
    </row>
    <row r="8" spans="1:5" x14ac:dyDescent="0.25">
      <c r="A8" s="50" t="s">
        <v>27</v>
      </c>
      <c r="B8" s="50"/>
      <c r="C8" s="50"/>
      <c r="D8" s="50"/>
      <c r="E8" s="50"/>
    </row>
    <row r="9" spans="1:5" x14ac:dyDescent="0.25">
      <c r="A9" s="8"/>
      <c r="B9" s="8" t="s">
        <v>12</v>
      </c>
      <c r="C9" s="8" t="s">
        <v>13</v>
      </c>
      <c r="D9" s="8" t="s">
        <v>14</v>
      </c>
      <c r="E9" s="8" t="s">
        <v>13</v>
      </c>
    </row>
    <row r="10" spans="1:5" x14ac:dyDescent="0.25">
      <c r="A10" s="8" t="s">
        <v>16</v>
      </c>
      <c r="B10" s="9">
        <f>AVERAGE(B18,B23,B28)</f>
        <v>28.944214327617516</v>
      </c>
      <c r="C10" s="9">
        <f>STDEV(B18,B23,B28)</f>
        <v>26.646244971476605</v>
      </c>
      <c r="D10" s="9">
        <f>AVERAGE(D18,D23,D28)</f>
        <v>-40.162218719864924</v>
      </c>
      <c r="E10" s="9">
        <f>STDEV(D18,D23,D28)</f>
        <v>6.2077485791864628</v>
      </c>
    </row>
    <row r="13" spans="1:5" x14ac:dyDescent="0.25">
      <c r="A13" s="1" t="s">
        <v>3</v>
      </c>
      <c r="B13" t="s">
        <v>4</v>
      </c>
      <c r="C13" t="s">
        <v>5</v>
      </c>
      <c r="D13" t="s">
        <v>6</v>
      </c>
      <c r="E13" t="s">
        <v>7</v>
      </c>
    </row>
    <row r="14" spans="1:5" x14ac:dyDescent="0.25">
      <c r="A14" s="1"/>
    </row>
    <row r="15" spans="1:5" x14ac:dyDescent="0.25">
      <c r="A15" s="45" t="s">
        <v>20</v>
      </c>
      <c r="B15" s="45"/>
      <c r="C15" s="45"/>
      <c r="D15" s="45"/>
      <c r="E15" s="45"/>
    </row>
    <row r="16" spans="1:5" x14ac:dyDescent="0.25">
      <c r="A16">
        <v>1</v>
      </c>
      <c r="B16" s="1">
        <v>1.208537E-4</v>
      </c>
      <c r="C16" s="1">
        <v>3.2958379999999998E-7</v>
      </c>
      <c r="D16" s="1">
        <v>-1.7896740000000001E-4</v>
      </c>
      <c r="E16" s="1">
        <v>2.5042580000000001E-7</v>
      </c>
    </row>
    <row r="17" spans="1:5" x14ac:dyDescent="0.25">
      <c r="A17">
        <v>2</v>
      </c>
      <c r="B17" s="1">
        <v>4.1178359999999996</v>
      </c>
      <c r="C17" s="1">
        <v>2.1617759999999999E-5</v>
      </c>
      <c r="D17" s="1">
        <v>-3.5942330000000001E-3</v>
      </c>
      <c r="E17" s="1">
        <v>1.4138820000000001E-5</v>
      </c>
    </row>
    <row r="18" spans="1:5" s="4" customFormat="1" x14ac:dyDescent="0.25">
      <c r="A18" s="4" t="s">
        <v>11</v>
      </c>
      <c r="B18" s="5">
        <f>B16/B17/0.000001</f>
        <v>29.348837593337862</v>
      </c>
      <c r="C18" s="5">
        <f>C16/B17/0.000001</f>
        <v>8.003810739427214E-2</v>
      </c>
      <c r="D18" s="5">
        <f>D16/B17/0.000001</f>
        <v>-43.461517165812346</v>
      </c>
      <c r="E18" s="5">
        <f>E16/B17/0.000001</f>
        <v>6.0814903750416489E-2</v>
      </c>
    </row>
    <row r="20" spans="1:5" x14ac:dyDescent="0.25">
      <c r="A20" s="45" t="s">
        <v>21</v>
      </c>
      <c r="B20" s="45"/>
      <c r="C20" s="45"/>
      <c r="D20" s="45"/>
      <c r="E20" s="45"/>
    </row>
    <row r="21" spans="1:5" x14ac:dyDescent="0.25">
      <c r="A21">
        <v>1</v>
      </c>
      <c r="B21" s="1">
        <v>8.6512480000000008E-6</v>
      </c>
      <c r="C21" s="1">
        <v>5.5541729999999998E-7</v>
      </c>
      <c r="D21" s="1">
        <v>-1.8153789999999999E-4</v>
      </c>
      <c r="E21" s="1">
        <v>3.6140510000000002E-7</v>
      </c>
    </row>
    <row r="22" spans="1:5" x14ac:dyDescent="0.25">
      <c r="A22">
        <v>2</v>
      </c>
      <c r="B22" s="1">
        <v>4.1236439999999996</v>
      </c>
      <c r="C22" s="1">
        <v>1.9728449999999999E-5</v>
      </c>
      <c r="D22" s="1">
        <v>-4.3899280000000004E-3</v>
      </c>
      <c r="E22" s="1">
        <v>1.257261E-5</v>
      </c>
    </row>
    <row r="23" spans="1:5" s="4" customFormat="1" x14ac:dyDescent="0.25">
      <c r="A23" s="4" t="s">
        <v>11</v>
      </c>
      <c r="B23" s="5">
        <f>B21/B22/0.000001</f>
        <v>2.0979618997178227</v>
      </c>
      <c r="C23" s="5">
        <f>C21/B22/0.000001</f>
        <v>0.1346908947523113</v>
      </c>
      <c r="D23" s="5">
        <f>D21/B22/0.000001</f>
        <v>-44.023659656362192</v>
      </c>
      <c r="E23" s="5">
        <f>E21/B22/0.000001</f>
        <v>8.7642167946602581E-2</v>
      </c>
    </row>
    <row r="25" spans="1:5" x14ac:dyDescent="0.25">
      <c r="A25" s="45" t="s">
        <v>22</v>
      </c>
      <c r="B25" s="45"/>
      <c r="C25" s="45"/>
      <c r="D25" s="45"/>
      <c r="E25" s="45"/>
    </row>
    <row r="26" spans="1:5" x14ac:dyDescent="0.25">
      <c r="A26">
        <v>1</v>
      </c>
      <c r="B26" s="1">
        <v>2.2778269999999999E-4</v>
      </c>
      <c r="C26" s="1">
        <v>3.7407029999999999E-7</v>
      </c>
      <c r="D26" s="1">
        <v>-1.3572359999999999E-4</v>
      </c>
      <c r="E26" s="1">
        <v>3.0446639999999999E-7</v>
      </c>
    </row>
    <row r="27" spans="1:5" x14ac:dyDescent="0.25">
      <c r="A27">
        <v>2</v>
      </c>
      <c r="B27" s="1">
        <v>4.1126519999999998</v>
      </c>
      <c r="C27" s="1">
        <v>1.408268E-5</v>
      </c>
      <c r="D27" s="1">
        <v>-2.6909669999999998E-3</v>
      </c>
      <c r="E27" s="1">
        <v>2.206166E-5</v>
      </c>
    </row>
    <row r="28" spans="1:5" s="4" customFormat="1" x14ac:dyDescent="0.25">
      <c r="A28" s="4" t="s">
        <v>11</v>
      </c>
      <c r="B28" s="5">
        <f>B26/B27/0.000001</f>
        <v>55.385843489796855</v>
      </c>
      <c r="C28" s="5">
        <f>C26/B27/0.000001</f>
        <v>9.0955981687728504E-2</v>
      </c>
      <c r="D28" s="5">
        <f>D26/B27/0.000001</f>
        <v>-33.001479337420236</v>
      </c>
      <c r="E28" s="5">
        <f>E26/B27/0.000001</f>
        <v>7.4031646733056927E-2</v>
      </c>
    </row>
  </sheetData>
  <mergeCells count="5">
    <mergeCell ref="A2:B2"/>
    <mergeCell ref="A8:E8"/>
    <mergeCell ref="A15:E15"/>
    <mergeCell ref="A20:E20"/>
    <mergeCell ref="A25:E25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B23" sqref="B23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</cols>
  <sheetData>
    <row r="1" spans="1:5" ht="18.75" x14ac:dyDescent="0.3">
      <c r="A1" s="11" t="s">
        <v>19</v>
      </c>
      <c r="B1" s="12" t="s">
        <v>10</v>
      </c>
    </row>
    <row r="2" spans="1:5" x14ac:dyDescent="0.25">
      <c r="A2" s="49" t="s">
        <v>18</v>
      </c>
      <c r="B2" s="49"/>
    </row>
    <row r="3" spans="1:5" x14ac:dyDescent="0.25">
      <c r="A3" s="11" t="s">
        <v>17</v>
      </c>
      <c r="B3" s="11">
        <v>110</v>
      </c>
    </row>
    <row r="4" spans="1:5" x14ac:dyDescent="0.25">
      <c r="A4" s="11" t="s">
        <v>0</v>
      </c>
      <c r="B4" s="11">
        <v>20</v>
      </c>
    </row>
    <row r="5" spans="1:5" x14ac:dyDescent="0.25">
      <c r="A5" s="11" t="s">
        <v>1</v>
      </c>
      <c r="B5" s="11">
        <v>0.21199999999999999</v>
      </c>
    </row>
    <row r="6" spans="1:5" x14ac:dyDescent="0.25">
      <c r="A6" s="11" t="s">
        <v>2</v>
      </c>
      <c r="B6" s="11">
        <f>B4*B5</f>
        <v>4.24</v>
      </c>
    </row>
    <row r="8" spans="1:5" x14ac:dyDescent="0.25">
      <c r="A8" s="50" t="s">
        <v>27</v>
      </c>
      <c r="B8" s="50"/>
      <c r="C8" s="50"/>
      <c r="D8" s="50"/>
      <c r="E8" s="50"/>
    </row>
    <row r="9" spans="1:5" x14ac:dyDescent="0.25">
      <c r="A9" s="8"/>
      <c r="B9" s="8" t="s">
        <v>12</v>
      </c>
      <c r="C9" s="8" t="s">
        <v>13</v>
      </c>
      <c r="D9" s="8" t="s">
        <v>14</v>
      </c>
      <c r="E9" s="8" t="s">
        <v>13</v>
      </c>
    </row>
    <row r="10" spans="1:5" x14ac:dyDescent="0.25">
      <c r="A10" s="8" t="s">
        <v>16</v>
      </c>
      <c r="B10" s="9">
        <f>AVERAGE(B18,B23,B28)</f>
        <v>27.201875619655478</v>
      </c>
      <c r="C10" s="9">
        <f>STDEV(B18,B23,B28)</f>
        <v>25.055460930720713</v>
      </c>
      <c r="D10" s="9">
        <f>AVERAGE(D18,D23,D28)</f>
        <v>-41.419930377689646</v>
      </c>
      <c r="E10" s="9">
        <f>STDEV(D18,D23,D28)</f>
        <v>5.2658499471901576</v>
      </c>
    </row>
    <row r="13" spans="1:5" x14ac:dyDescent="0.25">
      <c r="A13" s="1" t="s">
        <v>3</v>
      </c>
      <c r="B13" t="s">
        <v>4</v>
      </c>
      <c r="C13" t="s">
        <v>5</v>
      </c>
      <c r="D13" t="s">
        <v>6</v>
      </c>
      <c r="E13" t="s">
        <v>7</v>
      </c>
    </row>
    <row r="14" spans="1:5" x14ac:dyDescent="0.25">
      <c r="A14" s="1"/>
    </row>
    <row r="15" spans="1:5" x14ac:dyDescent="0.25">
      <c r="A15" s="45" t="s">
        <v>20</v>
      </c>
      <c r="B15" s="45"/>
      <c r="C15" s="45"/>
      <c r="D15" s="45"/>
      <c r="E15" s="45"/>
    </row>
    <row r="16" spans="1:5" x14ac:dyDescent="0.25">
      <c r="A16">
        <v>1</v>
      </c>
      <c r="B16" s="1">
        <v>1.013095E-4</v>
      </c>
      <c r="C16" s="1">
        <v>7.2060769999999999E-8</v>
      </c>
      <c r="D16" s="1">
        <v>-1.7876909999999999E-4</v>
      </c>
      <c r="E16" s="1">
        <v>3.194529E-7</v>
      </c>
    </row>
    <row r="17" spans="1:5" x14ac:dyDescent="0.25">
      <c r="A17">
        <v>2</v>
      </c>
      <c r="B17" s="1">
        <v>4.1192609999999998</v>
      </c>
      <c r="C17" s="1">
        <v>9.8899500000000001E-6</v>
      </c>
      <c r="D17" s="1">
        <v>-3.547246E-3</v>
      </c>
      <c r="E17" s="1">
        <v>1.450009E-5</v>
      </c>
    </row>
    <row r="18" spans="1:5" s="4" customFormat="1" x14ac:dyDescent="0.25">
      <c r="A18" s="4" t="s">
        <v>11</v>
      </c>
      <c r="B18" s="5">
        <f>B16/B17/0.000001</f>
        <v>24.594095882732365</v>
      </c>
      <c r="C18" s="5">
        <f>C16/B17/0.000001</f>
        <v>1.7493615966553223E-2</v>
      </c>
      <c r="D18" s="5">
        <f>D16/B17/0.000001</f>
        <v>-43.398342566785644</v>
      </c>
      <c r="E18" s="5">
        <f>E16/B17/0.000001</f>
        <v>7.755102189446117E-2</v>
      </c>
    </row>
    <row r="20" spans="1:5" x14ac:dyDescent="0.25">
      <c r="A20" s="45" t="s">
        <v>21</v>
      </c>
      <c r="B20" s="45"/>
      <c r="C20" s="45"/>
      <c r="D20" s="45"/>
      <c r="E20" s="45"/>
    </row>
    <row r="21" spans="1:5" x14ac:dyDescent="0.25">
      <c r="A21">
        <v>1</v>
      </c>
      <c r="B21" s="1">
        <v>1.4653109999999999E-5</v>
      </c>
      <c r="C21" s="1">
        <v>1.478776E-7</v>
      </c>
      <c r="D21" s="1">
        <v>-1.873151E-4</v>
      </c>
      <c r="E21" s="1">
        <v>3.36449E-7</v>
      </c>
    </row>
    <row r="22" spans="1:5" x14ac:dyDescent="0.25">
      <c r="A22">
        <v>2</v>
      </c>
      <c r="B22" s="1">
        <v>4.1249710000000004</v>
      </c>
      <c r="C22" s="1">
        <v>1.132128E-5</v>
      </c>
      <c r="D22" s="1">
        <v>-4.383624E-3</v>
      </c>
      <c r="E22" s="1">
        <v>1.0808299999999999E-5</v>
      </c>
    </row>
    <row r="23" spans="1:5" s="4" customFormat="1" x14ac:dyDescent="0.25">
      <c r="A23" s="4" t="s">
        <v>11</v>
      </c>
      <c r="B23" s="5">
        <f>B21/B22/0.000001</f>
        <v>3.5522940646128176</v>
      </c>
      <c r="C23" s="5">
        <f>C21/B22/0.000001</f>
        <v>3.5849367183429896E-2</v>
      </c>
      <c r="D23" s="5">
        <f>D21/B22/0.000001</f>
        <v>-45.410040458466248</v>
      </c>
      <c r="E23" s="5">
        <f>E21/B22/0.000001</f>
        <v>8.1563967358800823E-2</v>
      </c>
    </row>
    <row r="25" spans="1:5" x14ac:dyDescent="0.25">
      <c r="A25" s="45" t="s">
        <v>22</v>
      </c>
      <c r="B25" s="45"/>
      <c r="C25" s="45"/>
      <c r="D25" s="45"/>
      <c r="E25" s="45"/>
    </row>
    <row r="26" spans="1:5" x14ac:dyDescent="0.25">
      <c r="A26">
        <v>1</v>
      </c>
      <c r="B26" s="1">
        <v>2.199197E-4</v>
      </c>
      <c r="C26" s="1">
        <v>1.3093320000000001E-7</v>
      </c>
      <c r="D26" s="1">
        <v>-1.4583940000000001E-4</v>
      </c>
      <c r="E26" s="1">
        <v>2.6139349999999998E-7</v>
      </c>
    </row>
    <row r="27" spans="1:5" x14ac:dyDescent="0.25">
      <c r="A27">
        <v>2</v>
      </c>
      <c r="B27" s="1">
        <v>4.1137829999999997</v>
      </c>
      <c r="C27" s="1">
        <v>5.0529679999999997E-6</v>
      </c>
      <c r="D27" s="1">
        <v>-2.7804800000000001E-3</v>
      </c>
      <c r="E27" s="1">
        <v>5.0681529999999998E-6</v>
      </c>
    </row>
    <row r="28" spans="1:5" s="4" customFormat="1" x14ac:dyDescent="0.25">
      <c r="A28" s="4" t="s">
        <v>11</v>
      </c>
      <c r="B28" s="5">
        <f>B26/B27/0.000001</f>
        <v>53.459236911621254</v>
      </c>
      <c r="C28" s="5">
        <f>C26/B27/0.000001</f>
        <v>3.1827930641941983E-2</v>
      </c>
      <c r="D28" s="5">
        <f>D26/B27/0.000001</f>
        <v>-35.451408107817066</v>
      </c>
      <c r="E28" s="5">
        <f>E26/B27/0.000001</f>
        <v>6.3540906265595443E-2</v>
      </c>
    </row>
  </sheetData>
  <mergeCells count="5">
    <mergeCell ref="A2:B2"/>
    <mergeCell ref="A8:E8"/>
    <mergeCell ref="A15:E15"/>
    <mergeCell ref="A20:E20"/>
    <mergeCell ref="A25:E25"/>
  </mergeCells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4" workbookViewId="0">
      <selection activeCell="B23" sqref="B23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</cols>
  <sheetData>
    <row r="1" spans="1:5" ht="18.75" x14ac:dyDescent="0.3">
      <c r="A1" s="11" t="s">
        <v>19</v>
      </c>
      <c r="B1" s="12" t="s">
        <v>10</v>
      </c>
    </row>
    <row r="2" spans="1:5" x14ac:dyDescent="0.25">
      <c r="A2" s="49" t="s">
        <v>18</v>
      </c>
      <c r="B2" s="49"/>
    </row>
    <row r="3" spans="1:5" x14ac:dyDescent="0.25">
      <c r="A3" s="11" t="s">
        <v>17</v>
      </c>
      <c r="B3" s="11">
        <v>110</v>
      </c>
    </row>
    <row r="4" spans="1:5" x14ac:dyDescent="0.25">
      <c r="A4" s="11" t="s">
        <v>0</v>
      </c>
      <c r="B4" s="11">
        <v>20</v>
      </c>
    </row>
    <row r="5" spans="1:5" x14ac:dyDescent="0.25">
      <c r="A5" s="11" t="s">
        <v>1</v>
      </c>
      <c r="B5" s="11">
        <v>0.21199999999999999</v>
      </c>
    </row>
    <row r="6" spans="1:5" x14ac:dyDescent="0.25">
      <c r="A6" s="11" t="s">
        <v>2</v>
      </c>
      <c r="B6" s="11">
        <f>B4*B5</f>
        <v>4.24</v>
      </c>
    </row>
    <row r="8" spans="1:5" x14ac:dyDescent="0.25">
      <c r="A8" s="50" t="s">
        <v>27</v>
      </c>
      <c r="B8" s="50"/>
      <c r="C8" s="50"/>
      <c r="D8" s="50"/>
      <c r="E8" s="50"/>
    </row>
    <row r="9" spans="1:5" x14ac:dyDescent="0.25">
      <c r="A9" s="8"/>
      <c r="B9" s="8" t="s">
        <v>12</v>
      </c>
      <c r="C9" s="8" t="s">
        <v>13</v>
      </c>
      <c r="D9" s="8" t="s">
        <v>14</v>
      </c>
      <c r="E9" s="8" t="s">
        <v>13</v>
      </c>
    </row>
    <row r="10" spans="1:5" x14ac:dyDescent="0.25">
      <c r="A10" s="8" t="s">
        <v>16</v>
      </c>
      <c r="B10" s="9">
        <f>AVERAGE(B18,B23,B28,B33)</f>
        <v>22.013862805908438</v>
      </c>
      <c r="C10" s="9">
        <f>STDEV(B18,B23,B28,B33)</f>
        <v>27.134235560380123</v>
      </c>
      <c r="D10" s="9">
        <f>AVERAGE(D18,D23,D28,D33)</f>
        <v>-44.797110997633347</v>
      </c>
      <c r="E10" s="9">
        <f>STDEV(D18,D23,D28,D33)</f>
        <v>4.3123299384409908</v>
      </c>
    </row>
    <row r="13" spans="1:5" x14ac:dyDescent="0.25">
      <c r="A13" s="1" t="s">
        <v>3</v>
      </c>
      <c r="B13" t="s">
        <v>4</v>
      </c>
      <c r="C13" t="s">
        <v>5</v>
      </c>
      <c r="D13" t="s">
        <v>6</v>
      </c>
      <c r="E13" t="s">
        <v>7</v>
      </c>
    </row>
    <row r="14" spans="1:5" x14ac:dyDescent="0.25">
      <c r="A14" s="1"/>
    </row>
    <row r="15" spans="1:5" x14ac:dyDescent="0.25">
      <c r="A15" s="45" t="s">
        <v>20</v>
      </c>
      <c r="B15" s="45"/>
      <c r="C15" s="45"/>
      <c r="D15" s="45"/>
      <c r="E15" s="45"/>
    </row>
    <row r="16" spans="1:5" x14ac:dyDescent="0.25">
      <c r="A16">
        <v>1</v>
      </c>
      <c r="B16" s="1">
        <v>-4.7100720000000003E-5</v>
      </c>
      <c r="C16" s="1">
        <v>2.089602E-7</v>
      </c>
      <c r="D16" s="1">
        <v>1.9909560000000001E-4</v>
      </c>
      <c r="E16" s="1">
        <v>1.814838E-7</v>
      </c>
    </row>
    <row r="17" spans="1:8" x14ac:dyDescent="0.25">
      <c r="A17">
        <v>2</v>
      </c>
      <c r="B17" s="1">
        <v>-4.1190309999999997</v>
      </c>
      <c r="C17" s="1">
        <v>2.2131030000000001E-5</v>
      </c>
      <c r="D17" s="1">
        <v>3.2542439999999999E-3</v>
      </c>
      <c r="E17" s="1">
        <v>1.7989410000000002E-5</v>
      </c>
    </row>
    <row r="18" spans="1:8" s="4" customFormat="1" x14ac:dyDescent="0.25">
      <c r="A18" s="4" t="s">
        <v>11</v>
      </c>
      <c r="B18" s="5">
        <f>B16/B17/0.000001</f>
        <v>11.43490301481101</v>
      </c>
      <c r="C18" s="5">
        <f>C16/B17/0.000001</f>
        <v>-5.0730426646461275E-2</v>
      </c>
      <c r="D18" s="5">
        <f>D16/B17/0.000001</f>
        <v>-48.335542995427815</v>
      </c>
      <c r="E18" s="5">
        <f>E16/B17/0.000001</f>
        <v>-4.405982863445311E-2</v>
      </c>
    </row>
    <row r="19" spans="1:8" x14ac:dyDescent="0.25">
      <c r="G19" s="2"/>
    </row>
    <row r="20" spans="1:8" x14ac:dyDescent="0.25">
      <c r="A20" s="45" t="s">
        <v>21</v>
      </c>
      <c r="B20" s="45"/>
      <c r="C20" s="45"/>
      <c r="D20" s="45"/>
      <c r="E20" s="45"/>
      <c r="G20" s="2"/>
    </row>
    <row r="21" spans="1:8" x14ac:dyDescent="0.25">
      <c r="A21">
        <v>1</v>
      </c>
      <c r="B21" s="1">
        <v>4.7079890000000002E-5</v>
      </c>
      <c r="C21" s="1">
        <v>2.559894E-7</v>
      </c>
      <c r="D21" s="1">
        <v>2.0096919999999999E-4</v>
      </c>
      <c r="E21" s="1">
        <v>4.1573339999999998E-7</v>
      </c>
    </row>
    <row r="22" spans="1:8" x14ac:dyDescent="0.25">
      <c r="A22">
        <v>2</v>
      </c>
      <c r="B22" s="1">
        <v>-4.1248300000000002</v>
      </c>
      <c r="C22" s="1">
        <v>9.4925829999999997E-6</v>
      </c>
      <c r="D22" s="1">
        <v>4.1246420000000004E-3</v>
      </c>
      <c r="E22" s="1">
        <v>1.5140899999999999E-5</v>
      </c>
    </row>
    <row r="23" spans="1:8" s="4" customFormat="1" x14ac:dyDescent="0.25">
      <c r="A23" s="4" t="s">
        <v>11</v>
      </c>
      <c r="B23" s="5">
        <f>B21/B22/0.000001</f>
        <v>-11.413777052630047</v>
      </c>
      <c r="C23" s="5">
        <f>C21/B22/0.000001</f>
        <v>-6.2060594012359298E-2</v>
      </c>
      <c r="D23" s="5">
        <f>D21/B22/0.000001</f>
        <v>-48.721813989909883</v>
      </c>
      <c r="E23" s="5">
        <f>E21/B22/0.000001</f>
        <v>-0.10078800823306656</v>
      </c>
      <c r="H23" s="5"/>
    </row>
    <row r="25" spans="1:8" x14ac:dyDescent="0.25">
      <c r="A25" s="45" t="s">
        <v>22</v>
      </c>
      <c r="B25" s="45"/>
      <c r="C25" s="45"/>
      <c r="D25" s="45"/>
      <c r="E25" s="45"/>
    </row>
    <row r="26" spans="1:8" x14ac:dyDescent="0.25">
      <c r="A26">
        <v>1</v>
      </c>
      <c r="B26" s="1">
        <v>-1.7136359999999999E-4</v>
      </c>
      <c r="C26" s="1">
        <v>3.2047169999999998E-7</v>
      </c>
      <c r="D26" s="1">
        <v>1.6931410000000001E-4</v>
      </c>
      <c r="E26" s="1">
        <v>3.0474449999999998E-7</v>
      </c>
    </row>
    <row r="27" spans="1:8" x14ac:dyDescent="0.25">
      <c r="A27">
        <v>2</v>
      </c>
      <c r="B27" s="1">
        <v>-4.1141779999999999</v>
      </c>
      <c r="C27" s="1">
        <v>1.211957E-5</v>
      </c>
      <c r="D27" s="1">
        <v>2.5839460000000002E-3</v>
      </c>
      <c r="E27" s="1">
        <v>1.122112E-5</v>
      </c>
    </row>
    <row r="28" spans="1:8" s="4" customFormat="1" x14ac:dyDescent="0.25">
      <c r="A28" s="4" t="s">
        <v>11</v>
      </c>
      <c r="B28" s="5">
        <f>B26/B27/0.000001</f>
        <v>41.651965471596029</v>
      </c>
      <c r="C28" s="5">
        <f>C26/B27/0.000001</f>
        <v>-7.7894466403738483E-2</v>
      </c>
      <c r="D28" s="5">
        <f>D26/B27/0.000001</f>
        <v>-41.153810068499709</v>
      </c>
      <c r="E28" s="5">
        <f>E26/B27/0.000001</f>
        <v>-7.4071782990429685E-2</v>
      </c>
    </row>
    <row r="30" spans="1:8" x14ac:dyDescent="0.25">
      <c r="A30" s="45" t="s">
        <v>22</v>
      </c>
      <c r="B30" s="45"/>
      <c r="C30" s="45"/>
      <c r="D30" s="45"/>
      <c r="E30" s="45"/>
    </row>
    <row r="31" spans="1:8" x14ac:dyDescent="0.25">
      <c r="A31">
        <v>1</v>
      </c>
      <c r="B31" s="1">
        <v>-1.9082379999999999E-4</v>
      </c>
      <c r="C31" s="1">
        <v>3.313846E-7</v>
      </c>
      <c r="D31" s="1">
        <v>1.6858650000000001E-4</v>
      </c>
      <c r="E31" s="1">
        <v>2.4237210000000001E-7</v>
      </c>
    </row>
    <row r="32" spans="1:8" x14ac:dyDescent="0.25">
      <c r="A32">
        <v>2</v>
      </c>
      <c r="B32" s="1">
        <v>-4.1141459999999999</v>
      </c>
      <c r="C32" s="1">
        <v>2.2036880000000001E-5</v>
      </c>
      <c r="D32" s="1">
        <v>2.6311400000000001E-3</v>
      </c>
      <c r="E32" s="1">
        <v>1.370752E-5</v>
      </c>
    </row>
    <row r="33" spans="1:5" x14ac:dyDescent="0.25">
      <c r="A33" s="4" t="s">
        <v>11</v>
      </c>
      <c r="B33" s="5">
        <f>B31/B32/0.000001</f>
        <v>46.382359789856757</v>
      </c>
      <c r="C33" s="5">
        <f>C31/B32/0.000001</f>
        <v>-8.0547603317918229E-2</v>
      </c>
      <c r="D33" s="5">
        <f>D31/B32/0.000001</f>
        <v>-40.977276936695979</v>
      </c>
      <c r="E33" s="5">
        <f>E31/B32/0.000001</f>
        <v>-5.8911885966127606E-2</v>
      </c>
    </row>
  </sheetData>
  <mergeCells count="6">
    <mergeCell ref="A25:E25"/>
    <mergeCell ref="A30:E30"/>
    <mergeCell ref="A2:B2"/>
    <mergeCell ref="A8:E8"/>
    <mergeCell ref="A15:E15"/>
    <mergeCell ref="A20:E20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B16" sqref="B16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</cols>
  <sheetData>
    <row r="1" spans="1:5" ht="18.75" x14ac:dyDescent="0.3">
      <c r="A1" s="11" t="s">
        <v>19</v>
      </c>
      <c r="B1" s="12" t="s">
        <v>10</v>
      </c>
    </row>
    <row r="2" spans="1:5" x14ac:dyDescent="0.25">
      <c r="A2" s="49" t="s">
        <v>18</v>
      </c>
      <c r="B2" s="49"/>
    </row>
    <row r="3" spans="1:5" x14ac:dyDescent="0.25">
      <c r="A3" s="11" t="s">
        <v>17</v>
      </c>
      <c r="B3" s="11">
        <v>110</v>
      </c>
    </row>
    <row r="4" spans="1:5" x14ac:dyDescent="0.25">
      <c r="A4" s="11" t="s">
        <v>0</v>
      </c>
      <c r="B4" s="11">
        <v>20</v>
      </c>
    </row>
    <row r="5" spans="1:5" x14ac:dyDescent="0.25">
      <c r="A5" s="11" t="s">
        <v>1</v>
      </c>
      <c r="B5" s="11">
        <v>0.21199999999999999</v>
      </c>
    </row>
    <row r="6" spans="1:5" x14ac:dyDescent="0.25">
      <c r="A6" s="11" t="s">
        <v>2</v>
      </c>
      <c r="B6" s="11">
        <f>B4*B5</f>
        <v>4.24</v>
      </c>
    </row>
    <row r="8" spans="1:5" x14ac:dyDescent="0.25">
      <c r="A8" s="50" t="s">
        <v>28</v>
      </c>
      <c r="B8" s="50"/>
      <c r="C8" s="50"/>
      <c r="D8" s="50"/>
      <c r="E8" s="50"/>
    </row>
    <row r="9" spans="1:5" x14ac:dyDescent="0.25">
      <c r="A9" s="8"/>
      <c r="B9" s="8" t="s">
        <v>12</v>
      </c>
      <c r="C9" s="8" t="s">
        <v>13</v>
      </c>
      <c r="D9" s="8" t="s">
        <v>14</v>
      </c>
      <c r="E9" s="8" t="s">
        <v>13</v>
      </c>
    </row>
    <row r="10" spans="1:5" x14ac:dyDescent="0.25">
      <c r="A10" s="8" t="s">
        <v>16</v>
      </c>
      <c r="B10" s="9">
        <f>AVERAGE(B18,B23,B28,B33)</f>
        <v>11.516439176440734</v>
      </c>
      <c r="C10" s="9">
        <f>ABS(STDEV(B18,B23,B28,B33)) + ABS(AVERAGE(C18,C23,C28,C33))</f>
        <v>0.22068694293766095</v>
      </c>
      <c r="D10" s="9">
        <f>AVERAGE(D18,D23,D28,D33)</f>
        <v>-48.995503332877327</v>
      </c>
      <c r="E10" s="9">
        <f>ABS(STDEV(D18,D23,D28,D33)) + ABS(AVERAGE(E18,E23,E28,E33))</f>
        <v>0.24616688300659664</v>
      </c>
    </row>
    <row r="13" spans="1:5" x14ac:dyDescent="0.25">
      <c r="A13" s="1" t="s">
        <v>3</v>
      </c>
      <c r="B13" t="s">
        <v>4</v>
      </c>
      <c r="C13" t="s">
        <v>5</v>
      </c>
      <c r="D13" t="s">
        <v>6</v>
      </c>
      <c r="E13" t="s">
        <v>7</v>
      </c>
    </row>
    <row r="14" spans="1:5" x14ac:dyDescent="0.25">
      <c r="A14" s="1"/>
    </row>
    <row r="15" spans="1:5" x14ac:dyDescent="0.25">
      <c r="A15" s="45" t="s">
        <v>23</v>
      </c>
      <c r="B15" s="45"/>
      <c r="C15" s="45"/>
      <c r="D15" s="45"/>
      <c r="E15" s="45"/>
    </row>
    <row r="16" spans="1:5" x14ac:dyDescent="0.25">
      <c r="A16">
        <v>1</v>
      </c>
      <c r="B16" s="1">
        <v>-4.7103369999999998E-5</v>
      </c>
      <c r="C16" s="1">
        <v>2.1639819999999999E-7</v>
      </c>
      <c r="D16" s="1">
        <v>2.0105289999999999E-4</v>
      </c>
      <c r="E16" s="1">
        <v>2.3664200000000001E-7</v>
      </c>
    </row>
    <row r="17" spans="1:5" x14ac:dyDescent="0.25">
      <c r="A17">
        <v>2</v>
      </c>
      <c r="B17" s="1">
        <v>-4.1189200000000001</v>
      </c>
      <c r="C17" s="1">
        <v>7.6242389999999998E-6</v>
      </c>
      <c r="D17" s="1">
        <v>3.295484E-3</v>
      </c>
      <c r="E17" s="1">
        <v>1.6846509999999999E-5</v>
      </c>
    </row>
    <row r="18" spans="1:5" s="4" customFormat="1" x14ac:dyDescent="0.25">
      <c r="A18" s="4" t="s">
        <v>11</v>
      </c>
      <c r="B18" s="5">
        <f>B16/B17/0.000001</f>
        <v>11.435854544395132</v>
      </c>
      <c r="C18" s="5">
        <f>C16/B17/0.000001</f>
        <v>-5.2537606945509983E-2</v>
      </c>
      <c r="D18" s="5">
        <f>D16/B17/0.000001</f>
        <v>-48.81204296271838</v>
      </c>
      <c r="E18" s="5">
        <f>E16/B17/0.000001</f>
        <v>-5.7452438988861161E-2</v>
      </c>
    </row>
    <row r="20" spans="1:5" x14ac:dyDescent="0.25">
      <c r="A20" s="45" t="s">
        <v>24</v>
      </c>
      <c r="B20" s="45"/>
      <c r="C20" s="45"/>
      <c r="D20" s="45"/>
      <c r="E20" s="45"/>
    </row>
    <row r="21" spans="1:5" x14ac:dyDescent="0.25">
      <c r="A21">
        <v>1</v>
      </c>
      <c r="B21" s="1">
        <v>-4.7601040000000003E-5</v>
      </c>
      <c r="C21" s="1">
        <v>3.2653349999999999E-7</v>
      </c>
      <c r="D21" s="1">
        <v>2.015327E-4</v>
      </c>
      <c r="E21" s="1">
        <v>4.5200449999999999E-7</v>
      </c>
    </row>
    <row r="22" spans="1:5" x14ac:dyDescent="0.25">
      <c r="A22">
        <v>2</v>
      </c>
      <c r="B22" s="1">
        <v>-4.1184989999999999</v>
      </c>
      <c r="C22" s="1">
        <v>1.18753E-5</v>
      </c>
      <c r="D22" s="1">
        <v>3.3208909999999999E-3</v>
      </c>
      <c r="E22" s="1">
        <v>1.8117619999999999E-5</v>
      </c>
    </row>
    <row r="23" spans="1:5" s="4" customFormat="1" x14ac:dyDescent="0.25">
      <c r="A23" s="4" t="s">
        <v>11</v>
      </c>
      <c r="B23" s="5">
        <f>B21/B22/0.000001</f>
        <v>11.557861249935963</v>
      </c>
      <c r="C23" s="5">
        <f>C21/B22/0.000001</f>
        <v>-7.928458887570447E-2</v>
      </c>
      <c r="D23" s="5">
        <f>D21/B22/0.000001</f>
        <v>-48.933531366645958</v>
      </c>
      <c r="E23" s="5">
        <f>E21/B22/0.000001</f>
        <v>-0.10974981419201511</v>
      </c>
    </row>
    <row r="25" spans="1:5" x14ac:dyDescent="0.25">
      <c r="A25" s="45" t="s">
        <v>25</v>
      </c>
      <c r="B25" s="45"/>
      <c r="C25" s="45"/>
      <c r="D25" s="45"/>
      <c r="E25" s="45"/>
    </row>
    <row r="26" spans="1:5" x14ac:dyDescent="0.25">
      <c r="A26">
        <v>1</v>
      </c>
      <c r="B26" s="1">
        <v>-4.805123E-5</v>
      </c>
      <c r="C26" s="1">
        <v>4.4220080000000002E-7</v>
      </c>
      <c r="D26" s="1">
        <v>2.022158E-4</v>
      </c>
      <c r="E26" s="1">
        <v>3.7820230000000002E-7</v>
      </c>
    </row>
    <row r="27" spans="1:5" x14ac:dyDescent="0.25">
      <c r="A27">
        <v>2</v>
      </c>
      <c r="B27" s="1">
        <v>-4.1184950000000002</v>
      </c>
      <c r="C27" s="1">
        <v>1.6116650000000001E-5</v>
      </c>
      <c r="D27" s="1">
        <v>3.2903149999999998E-3</v>
      </c>
      <c r="E27" s="1">
        <v>1.107912E-5</v>
      </c>
    </row>
    <row r="28" spans="1:5" s="4" customFormat="1" x14ac:dyDescent="0.25">
      <c r="A28" s="4" t="s">
        <v>11</v>
      </c>
      <c r="B28" s="5">
        <f>B26/B27/0.000001</f>
        <v>11.667181822486127</v>
      </c>
      <c r="C28" s="5">
        <f>C26/B27/0.000001</f>
        <v>-0.10736951240683794</v>
      </c>
      <c r="D28" s="5">
        <f>D26/B27/0.000001</f>
        <v>-49.09944045094143</v>
      </c>
      <c r="E28" s="5">
        <f>E26/B27/0.000001</f>
        <v>-9.1830219534077384E-2</v>
      </c>
    </row>
    <row r="30" spans="1:5" x14ac:dyDescent="0.25">
      <c r="A30" s="45" t="s">
        <v>26</v>
      </c>
      <c r="B30" s="45"/>
      <c r="C30" s="45"/>
      <c r="D30" s="45"/>
      <c r="E30" s="45"/>
    </row>
    <row r="31" spans="1:5" x14ac:dyDescent="0.25">
      <c r="A31">
        <v>1</v>
      </c>
      <c r="B31" s="1">
        <v>-4.697195E-5</v>
      </c>
      <c r="C31" s="1">
        <v>6.6943469999999998E-7</v>
      </c>
      <c r="D31" s="1">
        <v>2.0237520000000001E-4</v>
      </c>
      <c r="E31" s="1">
        <v>5.0243739999999998E-7</v>
      </c>
    </row>
    <row r="32" spans="1:5" x14ac:dyDescent="0.25">
      <c r="A32">
        <v>2</v>
      </c>
      <c r="B32" s="1">
        <v>-4.1185910000000003</v>
      </c>
      <c r="C32" s="1">
        <v>2.6486409999999998E-5</v>
      </c>
      <c r="D32" s="1">
        <v>3.3934170000000001E-3</v>
      </c>
      <c r="E32" s="1">
        <v>1.9267010000000001E-5</v>
      </c>
    </row>
    <row r="33" spans="1:5" x14ac:dyDescent="0.25">
      <c r="A33" s="4" t="s">
        <v>11</v>
      </c>
      <c r="B33" s="5">
        <f>B31/B32/0.000001</f>
        <v>11.40485908894571</v>
      </c>
      <c r="C33" s="5">
        <f>C31/B32/0.000001</f>
        <v>-0.16253973749760536</v>
      </c>
      <c r="D33" s="5">
        <f>D31/B32/0.000001</f>
        <v>-49.136998551203554</v>
      </c>
      <c r="E33" s="5">
        <f>E31/B32/0.000001</f>
        <v>-0.12199254550888884</v>
      </c>
    </row>
  </sheetData>
  <mergeCells count="6">
    <mergeCell ref="A30:E30"/>
    <mergeCell ref="A2:B2"/>
    <mergeCell ref="A8:E8"/>
    <mergeCell ref="A15:E15"/>
    <mergeCell ref="A20:E20"/>
    <mergeCell ref="A25:E25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workbookViewId="0">
      <selection activeCell="K21" sqref="K21"/>
    </sheetView>
  </sheetViews>
  <sheetFormatPr defaultRowHeight="15" x14ac:dyDescent="0.25"/>
  <cols>
    <col min="1" max="1" width="8.42578125" bestFit="1" customWidth="1"/>
    <col min="2" max="2" width="18.140625" bestFit="1" customWidth="1"/>
    <col min="3" max="3" width="21.5703125" bestFit="1" customWidth="1"/>
    <col min="4" max="4" width="17.7109375" bestFit="1" customWidth="1"/>
    <col min="5" max="5" width="21.5703125" bestFit="1" customWidth="1"/>
    <col min="6" max="6" width="17.8554687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>
        <v>1</v>
      </c>
      <c r="B2" s="1">
        <v>-1.8061979999999999E-5</v>
      </c>
      <c r="C2" s="1">
        <v>7.2553570000000004E-8</v>
      </c>
      <c r="D2" s="1">
        <v>3.3285349999999999E-6</v>
      </c>
      <c r="E2" s="1">
        <v>3.1323309999999998E-7</v>
      </c>
      <c r="F2" s="1">
        <v>1.8366120000000002E-5</v>
      </c>
      <c r="G2" s="1">
        <v>5.0852129999999999E-8</v>
      </c>
      <c r="H2" s="1">
        <v>0</v>
      </c>
      <c r="I2" s="1">
        <v>0</v>
      </c>
      <c r="J2" s="25">
        <v>5.2327739999999999E-3</v>
      </c>
      <c r="K2" s="1">
        <v>0</v>
      </c>
      <c r="L2" s="25">
        <v>-9.6431679999999995E-4</v>
      </c>
      <c r="M2" s="1">
        <v>0</v>
      </c>
    </row>
    <row r="3" spans="1:13" x14ac:dyDescent="0.25">
      <c r="A3">
        <v>2</v>
      </c>
      <c r="B3" s="1">
        <v>-0.1972402</v>
      </c>
      <c r="C3" s="1">
        <v>1.0187600000000001E-5</v>
      </c>
      <c r="D3" s="1">
        <v>1.381377E-4</v>
      </c>
      <c r="E3" s="1">
        <v>1.541243E-5</v>
      </c>
      <c r="F3" s="1">
        <v>0.1972402</v>
      </c>
      <c r="G3" s="1">
        <v>1.018374E-5</v>
      </c>
      <c r="H3" s="1">
        <v>-3.5018460000000001E-4</v>
      </c>
      <c r="I3" s="1">
        <v>1.172248E-4</v>
      </c>
      <c r="J3" s="25">
        <v>1</v>
      </c>
      <c r="K3" s="1">
        <v>0</v>
      </c>
      <c r="L3" s="25">
        <v>-7.0035300000000002E-4</v>
      </c>
      <c r="M3" s="1">
        <v>0</v>
      </c>
    </row>
    <row r="4" spans="1:13" x14ac:dyDescent="0.25">
      <c r="A4">
        <v>3</v>
      </c>
      <c r="B4" s="1">
        <v>1.5212669999999999E-2</v>
      </c>
      <c r="C4" s="1">
        <v>2.889255E-4</v>
      </c>
      <c r="D4" s="1">
        <v>7.5537829999999997E-3</v>
      </c>
      <c r="E4" s="1">
        <v>8.5620029999999999E-4</v>
      </c>
      <c r="F4" s="1">
        <v>1.6984849999999999E-2</v>
      </c>
      <c r="G4" s="1">
        <v>5.3335019999999999E-4</v>
      </c>
      <c r="H4" s="1">
        <v>0</v>
      </c>
      <c r="I4" s="1">
        <v>0</v>
      </c>
      <c r="J4" s="25">
        <v>-1.349734E-3</v>
      </c>
      <c r="K4" s="1">
        <v>0</v>
      </c>
      <c r="L4" s="25">
        <v>-6.7020429999999998E-4</v>
      </c>
      <c r="M4" s="1">
        <v>0</v>
      </c>
    </row>
    <row r="5" spans="1:13" x14ac:dyDescent="0.25">
      <c r="A5">
        <v>4</v>
      </c>
      <c r="B5" s="1">
        <v>0.1277614</v>
      </c>
      <c r="C5" s="1">
        <v>3.072312E-2</v>
      </c>
      <c r="D5" s="1">
        <v>-4.0113509999999998E-2</v>
      </c>
      <c r="E5" s="1">
        <v>6.239666E-2</v>
      </c>
      <c r="F5" s="1">
        <v>0.13391069999999999</v>
      </c>
      <c r="G5" s="1">
        <v>3.8365330000000003E-2</v>
      </c>
      <c r="H5" s="1">
        <v>0</v>
      </c>
      <c r="I5" s="1">
        <v>0</v>
      </c>
      <c r="J5" s="25">
        <v>-1.9837199999999999E-4</v>
      </c>
      <c r="K5" s="1">
        <v>0</v>
      </c>
      <c r="L5" s="25">
        <v>6.2283270000000005E-5</v>
      </c>
      <c r="M5" s="1">
        <v>0</v>
      </c>
    </row>
    <row r="6" spans="1:13" x14ac:dyDescent="0.25">
      <c r="A6">
        <v>5</v>
      </c>
      <c r="B6" s="1">
        <v>-0.59796939999999998</v>
      </c>
      <c r="C6" s="1">
        <v>1.004227</v>
      </c>
      <c r="D6" s="1">
        <v>2.9143590000000001</v>
      </c>
      <c r="E6" s="1">
        <v>2.7437010000000002</v>
      </c>
      <c r="F6" s="1">
        <v>2.9750730000000001</v>
      </c>
      <c r="G6" s="1">
        <v>1.08708</v>
      </c>
      <c r="H6" s="1">
        <v>0</v>
      </c>
      <c r="I6" s="1">
        <v>0</v>
      </c>
      <c r="J6" s="25">
        <v>1.6247919999999999E-5</v>
      </c>
      <c r="K6" s="1">
        <v>0</v>
      </c>
      <c r="L6" s="25">
        <v>-7.9188460000000007E-5</v>
      </c>
      <c r="M6" s="1">
        <v>0</v>
      </c>
    </row>
    <row r="7" spans="1:13" x14ac:dyDescent="0.25">
      <c r="A7">
        <v>6</v>
      </c>
      <c r="B7" s="1">
        <v>1722.173</v>
      </c>
      <c r="C7" s="1">
        <v>135.06800000000001</v>
      </c>
      <c r="D7" s="1">
        <v>368.80599999999998</v>
      </c>
      <c r="E7" s="1">
        <v>153.56290000000001</v>
      </c>
      <c r="F7" s="1">
        <v>1761.22</v>
      </c>
      <c r="G7" s="1">
        <v>147.83519999999999</v>
      </c>
      <c r="H7" s="1">
        <v>0</v>
      </c>
      <c r="I7" s="1">
        <v>0</v>
      </c>
      <c r="J7" s="25">
        <v>-8.1890489999999995E-4</v>
      </c>
      <c r="K7" s="1">
        <v>0</v>
      </c>
      <c r="L7" s="25">
        <v>-1.7536980000000001E-4</v>
      </c>
      <c r="M7" s="1">
        <v>0</v>
      </c>
    </row>
    <row r="8" spans="1:13" x14ac:dyDescent="0.25">
      <c r="A8">
        <v>7</v>
      </c>
      <c r="B8" s="1">
        <v>-5270.192</v>
      </c>
      <c r="C8" s="1">
        <v>9122.7109999999993</v>
      </c>
      <c r="D8" s="1">
        <v>2167.317</v>
      </c>
      <c r="E8" s="1">
        <v>7787.0590000000002</v>
      </c>
      <c r="F8" s="1">
        <v>5698.4380000000001</v>
      </c>
      <c r="G8" s="1">
        <v>3953.0070000000001</v>
      </c>
      <c r="H8" s="1">
        <v>0</v>
      </c>
      <c r="I8" s="1">
        <v>0</v>
      </c>
      <c r="J8" s="25">
        <v>4.3855220000000001E-5</v>
      </c>
      <c r="K8" s="1">
        <v>0</v>
      </c>
      <c r="L8" s="25">
        <v>-1.8035049999999999E-5</v>
      </c>
      <c r="M8" s="1">
        <v>0</v>
      </c>
    </row>
    <row r="9" spans="1:13" x14ac:dyDescent="0.25">
      <c r="A9">
        <v>8</v>
      </c>
      <c r="B9" s="1">
        <v>470938.4</v>
      </c>
      <c r="C9" s="1">
        <v>412341.4</v>
      </c>
      <c r="D9" s="1">
        <v>959028.9</v>
      </c>
      <c r="E9" s="1">
        <v>486070.7</v>
      </c>
      <c r="F9" s="1">
        <v>1068419</v>
      </c>
      <c r="G9" s="1">
        <v>302930.7</v>
      </c>
      <c r="H9" s="1">
        <v>0</v>
      </c>
      <c r="I9" s="1">
        <v>0</v>
      </c>
      <c r="J9" s="25">
        <v>-6.8579920000000005E-5</v>
      </c>
      <c r="K9" s="1">
        <v>0</v>
      </c>
      <c r="L9" s="25">
        <v>-1.396576E-4</v>
      </c>
      <c r="M9" s="1">
        <v>0</v>
      </c>
    </row>
    <row r="10" spans="1:13" x14ac:dyDescent="0.25">
      <c r="A10">
        <v>9</v>
      </c>
      <c r="B10" s="1">
        <v>28442230</v>
      </c>
      <c r="C10" s="1">
        <v>21003250</v>
      </c>
      <c r="D10" s="1">
        <v>30484330</v>
      </c>
      <c r="E10" s="1">
        <v>23905940</v>
      </c>
      <c r="F10" s="1">
        <v>41692380</v>
      </c>
      <c r="G10" s="1">
        <v>13745580</v>
      </c>
      <c r="H10" s="1">
        <v>0</v>
      </c>
      <c r="I10" s="1">
        <v>0</v>
      </c>
      <c r="J10" s="25">
        <v>-7.2482739999999999E-5</v>
      </c>
      <c r="K10" s="1">
        <v>0</v>
      </c>
      <c r="L10" s="25">
        <v>-7.7686869999999994E-5</v>
      </c>
      <c r="M10" s="1">
        <v>0</v>
      </c>
    </row>
    <row r="11" spans="1:13" x14ac:dyDescent="0.25">
      <c r="A11">
        <v>10</v>
      </c>
      <c r="B11" s="1">
        <v>-24566600000</v>
      </c>
      <c r="C11" s="1">
        <v>1847156000</v>
      </c>
      <c r="D11" s="1">
        <v>4916021000</v>
      </c>
      <c r="E11" s="1">
        <v>1724880000</v>
      </c>
      <c r="F11" s="1">
        <v>25053640000</v>
      </c>
      <c r="G11" s="1">
        <v>1720951000</v>
      </c>
      <c r="H11" s="1">
        <v>0</v>
      </c>
      <c r="I11" s="1">
        <v>0</v>
      </c>
      <c r="J11" s="25">
        <v>1.0956049999999999E-3</v>
      </c>
      <c r="K11" s="1">
        <v>0</v>
      </c>
      <c r="L11" s="25">
        <v>-2.1924149999999999E-4</v>
      </c>
      <c r="M11" s="1">
        <v>0</v>
      </c>
    </row>
    <row r="12" spans="1:13" x14ac:dyDescent="0.25">
      <c r="A12">
        <v>11</v>
      </c>
      <c r="B12" s="1">
        <v>-17097540000</v>
      </c>
      <c r="C12" s="1">
        <v>136283200000</v>
      </c>
      <c r="D12" s="1">
        <v>195672600000</v>
      </c>
      <c r="E12" s="1">
        <v>96920770000</v>
      </c>
      <c r="F12" s="1">
        <v>196418100000</v>
      </c>
      <c r="G12" s="1">
        <v>56115740000</v>
      </c>
      <c r="H12" s="1">
        <v>0</v>
      </c>
      <c r="I12" s="1">
        <v>0</v>
      </c>
      <c r="J12" s="25">
        <v>1.334383E-5</v>
      </c>
      <c r="K12" s="1">
        <v>0</v>
      </c>
      <c r="L12" s="25">
        <v>-1.5271339999999999E-4</v>
      </c>
      <c r="M12" s="1">
        <v>0</v>
      </c>
    </row>
    <row r="13" spans="1:13" x14ac:dyDescent="0.25">
      <c r="A13">
        <v>12</v>
      </c>
      <c r="B13" s="1">
        <v>3834089000000</v>
      </c>
      <c r="C13" s="1">
        <v>4240604000000</v>
      </c>
      <c r="D13" s="1">
        <v>1799263000000</v>
      </c>
      <c r="E13" s="1">
        <v>6372917000000</v>
      </c>
      <c r="F13" s="1">
        <v>4235278000000</v>
      </c>
      <c r="G13" s="1">
        <v>2337044000000</v>
      </c>
      <c r="H13" s="1">
        <v>0</v>
      </c>
      <c r="I13" s="1">
        <v>0</v>
      </c>
      <c r="J13" s="25">
        <v>-5.2365740000000002E-5</v>
      </c>
      <c r="K13" s="1">
        <v>0</v>
      </c>
      <c r="L13" s="25">
        <v>-2.4574220000000001E-5</v>
      </c>
      <c r="M13" s="1">
        <v>0</v>
      </c>
    </row>
    <row r="14" spans="1:13" x14ac:dyDescent="0.25">
      <c r="A14">
        <v>13</v>
      </c>
      <c r="B14" s="1">
        <v>-294599000000000</v>
      </c>
      <c r="C14" s="1">
        <v>393231000000000</v>
      </c>
      <c r="D14" s="1">
        <v>1046079000000000</v>
      </c>
      <c r="E14" s="1">
        <v>453319900000000</v>
      </c>
      <c r="F14" s="1">
        <v>1086770000000000</v>
      </c>
      <c r="G14" s="1">
        <v>313345500000000</v>
      </c>
      <c r="H14" s="1">
        <v>0</v>
      </c>
      <c r="I14" s="1">
        <v>0</v>
      </c>
      <c r="J14" s="25">
        <v>7.0413249999999995E-5</v>
      </c>
      <c r="K14" s="1">
        <v>0</v>
      </c>
      <c r="L14" s="25">
        <v>-2.5002740000000002E-4</v>
      </c>
      <c r="M14" s="1">
        <v>0</v>
      </c>
    </row>
    <row r="15" spans="1:13" x14ac:dyDescent="0.25">
      <c r="A15">
        <v>14</v>
      </c>
      <c r="B15" s="1">
        <v>2.636335E+16</v>
      </c>
      <c r="C15" s="1">
        <v>2.31031E+16</v>
      </c>
      <c r="D15" s="1">
        <v>7.785686E+16</v>
      </c>
      <c r="E15" s="1">
        <v>1.697325E+16</v>
      </c>
      <c r="F15" s="1">
        <v>8.219925E+16</v>
      </c>
      <c r="G15" s="1">
        <v>1.960168E+16</v>
      </c>
      <c r="H15" s="1">
        <v>0</v>
      </c>
      <c r="I15" s="1">
        <v>0</v>
      </c>
      <c r="J15" s="25">
        <v>-1.102711E-4</v>
      </c>
      <c r="K15" s="1">
        <v>0</v>
      </c>
      <c r="L15" s="25">
        <v>-3.2565520000000001E-4</v>
      </c>
      <c r="M15" s="1">
        <v>0</v>
      </c>
    </row>
    <row r="16" spans="1:13" x14ac:dyDescent="0.25">
      <c r="A16">
        <v>15</v>
      </c>
      <c r="B16" s="1">
        <v>-9.482058E+17</v>
      </c>
      <c r="C16" s="1">
        <v>1.282174E+18</v>
      </c>
      <c r="D16" s="1">
        <v>2.800267E+18</v>
      </c>
      <c r="E16" s="1">
        <v>1.080571E+18</v>
      </c>
      <c r="F16" s="1">
        <v>2.956449E+18</v>
      </c>
      <c r="G16" s="1">
        <v>6.538867E+17</v>
      </c>
      <c r="H16" s="1">
        <v>0</v>
      </c>
      <c r="I16" s="1">
        <v>0</v>
      </c>
      <c r="J16" s="25">
        <v>6.9406770000000006E-5</v>
      </c>
      <c r="K16" s="1">
        <v>0</v>
      </c>
      <c r="L16" s="25">
        <v>-2.0497390000000001E-4</v>
      </c>
      <c r="M16" s="1">
        <v>0</v>
      </c>
    </row>
    <row r="18" spans="1:10" ht="18.75" x14ac:dyDescent="0.3">
      <c r="A18" s="43" t="s">
        <v>100</v>
      </c>
      <c r="B18" s="43"/>
      <c r="C18" s="43"/>
      <c r="D18" s="43"/>
      <c r="E18" s="43"/>
      <c r="F18" s="43"/>
      <c r="G18" s="43"/>
      <c r="H18" s="43"/>
      <c r="I18" s="43"/>
      <c r="J18" s="43"/>
    </row>
    <row r="19" spans="1:10" x14ac:dyDescent="0.25">
      <c r="A19" s="11"/>
      <c r="B19" s="21" t="s">
        <v>92</v>
      </c>
      <c r="C19" s="27" t="s">
        <v>90</v>
      </c>
      <c r="D19" s="21" t="s">
        <v>89</v>
      </c>
      <c r="E19" s="21" t="s">
        <v>91</v>
      </c>
      <c r="F19" s="21" t="s">
        <v>93</v>
      </c>
      <c r="G19" s="21" t="s">
        <v>94</v>
      </c>
      <c r="H19" s="31"/>
      <c r="I19" s="31"/>
      <c r="J19" s="32"/>
    </row>
    <row r="20" spans="1:10" x14ac:dyDescent="0.25">
      <c r="A20" s="11"/>
      <c r="B20" s="26">
        <f>B2/B3/0.000001</f>
        <v>91.573523044490926</v>
      </c>
      <c r="C20" s="38">
        <f>C2/B3/0.000001</f>
        <v>-0.36784372556912842</v>
      </c>
      <c r="D20" s="26">
        <f>D2/B3/0.000001</f>
        <v>-16.875540584525872</v>
      </c>
      <c r="E20" s="26">
        <f>E2/B3/0.000001</f>
        <v>-1.5880794077475078</v>
      </c>
      <c r="F20" s="22">
        <f>H3</f>
        <v>-3.5018460000000001E-4</v>
      </c>
      <c r="G20" s="22">
        <f>I3</f>
        <v>1.172248E-4</v>
      </c>
      <c r="H20" s="29"/>
      <c r="I20" s="29"/>
      <c r="J20" s="34"/>
    </row>
    <row r="21" spans="1:10" x14ac:dyDescent="0.25">
      <c r="A21" s="11"/>
      <c r="B21" s="11"/>
      <c r="C21" s="28"/>
      <c r="D21" s="11"/>
      <c r="E21" s="11"/>
      <c r="F21" s="11"/>
      <c r="G21" s="11"/>
      <c r="H21" s="29"/>
      <c r="I21" s="29"/>
      <c r="J21" s="34"/>
    </row>
    <row r="22" spans="1:10" x14ac:dyDescent="0.25">
      <c r="A22" s="21" t="s">
        <v>95</v>
      </c>
      <c r="B22" s="21" t="s">
        <v>96</v>
      </c>
      <c r="C22" s="27" t="s">
        <v>97</v>
      </c>
      <c r="D22" s="33"/>
      <c r="E22" s="29"/>
      <c r="F22" s="30"/>
      <c r="G22" s="29"/>
      <c r="H22" s="29"/>
      <c r="I22" s="29"/>
      <c r="J22" s="34"/>
    </row>
    <row r="23" spans="1:10" x14ac:dyDescent="0.25">
      <c r="A23" s="11">
        <v>-1.7500000000000002E-2</v>
      </c>
      <c r="B23" s="39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1.05606059102361E-3</v>
      </c>
      <c r="C23" s="40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6.3061418277820483E-4</v>
      </c>
      <c r="D23" s="33"/>
      <c r="E23" s="29"/>
      <c r="F23" s="29"/>
      <c r="G23" s="29"/>
      <c r="H23" s="29"/>
      <c r="I23" s="29"/>
      <c r="J23" s="34"/>
    </row>
    <row r="24" spans="1:10" x14ac:dyDescent="0.25">
      <c r="A24" s="11">
        <f>A23+0.001</f>
        <v>-1.6500000000000001E-2</v>
      </c>
      <c r="B24" s="39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9.2636639848758145E-4</v>
      </c>
      <c r="C24" s="40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5.8673531877603575E-4</v>
      </c>
      <c r="D24" s="33"/>
      <c r="E24" s="29"/>
      <c r="F24" s="29"/>
      <c r="G24" s="29"/>
      <c r="H24" s="29"/>
      <c r="I24" s="29"/>
      <c r="J24" s="34"/>
    </row>
    <row r="25" spans="1:10" x14ac:dyDescent="0.25">
      <c r="A25" s="11">
        <f t="shared" ref="A25:A58" si="2">A24+0.001</f>
        <v>-1.55E-2</v>
      </c>
      <c r="B25" s="39">
        <f t="shared" si="0"/>
        <v>8.3493289235056999E-4</v>
      </c>
      <c r="C25" s="40">
        <f t="shared" si="1"/>
        <v>5.5829084873117141E-4</v>
      </c>
      <c r="D25" s="33"/>
      <c r="E25" s="29"/>
      <c r="F25" s="29"/>
      <c r="G25" s="29"/>
      <c r="H25" s="29"/>
      <c r="I25" s="29"/>
      <c r="J25" s="34"/>
    </row>
    <row r="26" spans="1:10" x14ac:dyDescent="0.25">
      <c r="A26" s="11">
        <f t="shared" si="2"/>
        <v>-1.4499999999999999E-2</v>
      </c>
      <c r="B26" s="39">
        <f t="shared" si="0"/>
        <v>7.7354318633017049E-4</v>
      </c>
      <c r="C26" s="40">
        <f t="shared" si="1"/>
        <v>5.3407990699760335E-4</v>
      </c>
      <c r="D26" s="33"/>
      <c r="E26" s="29"/>
      <c r="F26" s="29"/>
      <c r="G26" s="29"/>
      <c r="H26" s="29"/>
      <c r="I26" s="29"/>
      <c r="J26" s="34"/>
    </row>
    <row r="27" spans="1:10" x14ac:dyDescent="0.25">
      <c r="A27" s="11">
        <f t="shared" si="2"/>
        <v>-1.3499999999999998E-2</v>
      </c>
      <c r="B27" s="39">
        <f t="shared" si="0"/>
        <v>7.3193045706988898E-4</v>
      </c>
      <c r="C27" s="40">
        <f t="shared" si="1"/>
        <v>5.0884964172811858E-4</v>
      </c>
      <c r="D27" s="33"/>
      <c r="E27" s="29"/>
      <c r="F27" s="29"/>
      <c r="G27" s="29"/>
      <c r="H27" s="29"/>
      <c r="I27" s="29"/>
      <c r="J27" s="34"/>
    </row>
    <row r="28" spans="1:10" x14ac:dyDescent="0.25">
      <c r="A28" s="11">
        <f t="shared" si="2"/>
        <v>-1.2499999999999997E-2</v>
      </c>
      <c r="B28" s="39">
        <f t="shared" si="0"/>
        <v>7.006341217151667E-4</v>
      </c>
      <c r="C28" s="40">
        <f t="shared" si="1"/>
        <v>4.80576553843865E-4</v>
      </c>
      <c r="D28" s="33"/>
      <c r="E28" s="29"/>
      <c r="F28" s="29"/>
      <c r="G28" s="29"/>
      <c r="H28" s="29"/>
      <c r="I28" s="29"/>
      <c r="J28" s="34"/>
    </row>
    <row r="29" spans="1:10" x14ac:dyDescent="0.25">
      <c r="A29" s="11">
        <f t="shared" si="2"/>
        <v>-1.1499999999999996E-2</v>
      </c>
      <c r="B29" s="39">
        <f t="shared" si="0"/>
        <v>6.7222309100130773E-4</v>
      </c>
      <c r="C29" s="40">
        <f t="shared" si="1"/>
        <v>4.4888481833945515E-4</v>
      </c>
      <c r="D29" s="33"/>
      <c r="E29" s="29"/>
      <c r="F29" s="29"/>
      <c r="G29" s="29"/>
      <c r="H29" s="29"/>
      <c r="I29" s="29"/>
      <c r="J29" s="34"/>
    </row>
    <row r="30" spans="1:10" x14ac:dyDescent="0.25">
      <c r="A30" s="11">
        <f t="shared" si="2"/>
        <v>-1.0499999999999995E-2</v>
      </c>
      <c r="B30" s="39">
        <f t="shared" si="0"/>
        <v>6.4157051504161455E-4</v>
      </c>
      <c r="C30" s="40">
        <f t="shared" si="1"/>
        <v>4.1415643873989608E-4</v>
      </c>
      <c r="D30" s="33"/>
      <c r="E30" s="29"/>
      <c r="F30" s="29"/>
      <c r="G30" s="29"/>
      <c r="H30" s="29"/>
      <c r="I30" s="29"/>
      <c r="J30" s="34"/>
    </row>
    <row r="31" spans="1:10" x14ac:dyDescent="0.25">
      <c r="A31" s="11">
        <f t="shared" si="2"/>
        <v>-9.4999999999999946E-3</v>
      </c>
      <c r="B31" s="39">
        <f t="shared" si="0"/>
        <v>6.0563134079696414E-4</v>
      </c>
      <c r="C31" s="40">
        <f t="shared" si="1"/>
        <v>3.7705174373689601E-4</v>
      </c>
      <c r="D31" s="33"/>
      <c r="E31" s="29"/>
      <c r="F31" s="29"/>
      <c r="G31" s="29"/>
      <c r="H31" s="29"/>
      <c r="I31" s="29"/>
      <c r="J31" s="34"/>
    </row>
    <row r="32" spans="1:10" x14ac:dyDescent="0.25">
      <c r="A32" s="11">
        <f t="shared" si="2"/>
        <v>-8.4999999999999937E-3</v>
      </c>
      <c r="B32" s="39">
        <f t="shared" si="0"/>
        <v>5.6300724140876323E-4</v>
      </c>
      <c r="C32" s="40">
        <f t="shared" si="1"/>
        <v>3.3826663600962457E-4</v>
      </c>
      <c r="D32" s="33"/>
      <c r="E32" s="29"/>
      <c r="F32" s="29"/>
      <c r="G32" s="29"/>
      <c r="H32" s="29"/>
      <c r="I32" s="29"/>
      <c r="J32" s="34"/>
    </row>
    <row r="33" spans="1:10" x14ac:dyDescent="0.25">
      <c r="A33" s="11">
        <f t="shared" si="2"/>
        <v>-7.4999999999999937E-3</v>
      </c>
      <c r="B33" s="39">
        <f t="shared" si="0"/>
        <v>5.1346731328834566E-4</v>
      </c>
      <c r="C33" s="40">
        <f t="shared" si="1"/>
        <v>2.9842214835381687E-4</v>
      </c>
      <c r="D33" s="33"/>
      <c r="E33" s="29"/>
      <c r="F33" s="29"/>
      <c r="G33" s="29"/>
      <c r="H33" s="29"/>
      <c r="I33" s="29"/>
      <c r="J33" s="34"/>
    </row>
    <row r="34" spans="1:10" x14ac:dyDescent="0.25">
      <c r="A34" s="11">
        <f t="shared" si="2"/>
        <v>-6.4999999999999936E-3</v>
      </c>
      <c r="B34" s="39">
        <f t="shared" si="0"/>
        <v>4.57514619168131E-4</v>
      </c>
      <c r="C34" s="40">
        <f t="shared" si="1"/>
        <v>2.5802490430929599E-4</v>
      </c>
      <c r="D34" s="33"/>
      <c r="E34" s="29"/>
      <c r="F34" s="29"/>
      <c r="G34" s="29"/>
      <c r="H34" s="29"/>
      <c r="I34" s="29"/>
      <c r="J34" s="34"/>
    </row>
    <row r="35" spans="1:10" x14ac:dyDescent="0.25">
      <c r="A35" s="11">
        <f t="shared" si="2"/>
        <v>-5.4999999999999936E-3</v>
      </c>
      <c r="B35" s="39">
        <f t="shared" si="0"/>
        <v>3.9603802502913098E-4</v>
      </c>
      <c r="C35" s="40">
        <f t="shared" si="1"/>
        <v>2.1746315132484948E-4</v>
      </c>
      <c r="D35" s="33"/>
      <c r="E35" s="29"/>
      <c r="F35" s="29"/>
      <c r="G35" s="29"/>
      <c r="H35" s="29"/>
      <c r="I35" s="29"/>
      <c r="J35" s="34"/>
    </row>
    <row r="36" spans="1:10" x14ac:dyDescent="0.25">
      <c r="A36" s="11">
        <f t="shared" si="2"/>
        <v>-4.4999999999999936E-3</v>
      </c>
      <c r="B36" s="39">
        <f t="shared" si="0"/>
        <v>3.3005788707919366E-4</v>
      </c>
      <c r="C36" s="40">
        <f t="shared" si="1"/>
        <v>1.7701848418715099E-4</v>
      </c>
      <c r="D36" s="33"/>
      <c r="E36" s="29"/>
      <c r="F36" s="29"/>
      <c r="G36" s="29"/>
      <c r="H36" s="29"/>
      <c r="I36" s="29"/>
      <c r="J36" s="34"/>
    </row>
    <row r="37" spans="1:10" x14ac:dyDescent="0.25">
      <c r="A37" s="11">
        <f t="shared" si="2"/>
        <v>-3.4999999999999936E-3</v>
      </c>
      <c r="B37" s="39">
        <f t="shared" si="0"/>
        <v>2.6055690486636668E-4</v>
      </c>
      <c r="C37" s="40">
        <f t="shared" si="1"/>
        <v>1.368824240292506E-4</v>
      </c>
      <c r="D37" s="33"/>
      <c r="E37" s="29"/>
      <c r="F37" s="29"/>
      <c r="G37" s="29"/>
      <c r="H37" s="29"/>
      <c r="I37" s="29"/>
      <c r="J37" s="34"/>
    </row>
    <row r="38" spans="1:10" x14ac:dyDescent="0.25">
      <c r="A38" s="11">
        <f t="shared" si="2"/>
        <v>-2.4999999999999935E-3</v>
      </c>
      <c r="B38" s="39">
        <f t="shared" si="0"/>
        <v>1.8837932474121772E-4</v>
      </c>
      <c r="C38" s="40">
        <f t="shared" si="1"/>
        <v>9.7172314170899823E-5</v>
      </c>
      <c r="D38" s="33"/>
      <c r="E38" s="29"/>
      <c r="F38" s="29"/>
      <c r="G38" s="29"/>
      <c r="H38" s="29"/>
      <c r="I38" s="29"/>
      <c r="J38" s="34"/>
    </row>
    <row r="39" spans="1:10" x14ac:dyDescent="0.25">
      <c r="A39" s="11">
        <f t="shared" si="2"/>
        <v>-1.4999999999999935E-3</v>
      </c>
      <c r="B39" s="39">
        <f t="shared" si="0"/>
        <v>1.141793657293441E-4</v>
      </c>
      <c r="C39" s="40">
        <f t="shared" si="1"/>
        <v>5.7944094131092209E-5</v>
      </c>
      <c r="D39" s="33"/>
      <c r="E39" s="29"/>
      <c r="F39" s="29"/>
      <c r="G39" s="29"/>
      <c r="H39" s="29"/>
      <c r="I39" s="29"/>
      <c r="J39" s="34"/>
    </row>
    <row r="40" spans="1:10" x14ac:dyDescent="0.25">
      <c r="A40" s="11">
        <f t="shared" si="2"/>
        <v>-4.9999999999999351E-4</v>
      </c>
      <c r="B40" s="39">
        <f t="shared" si="0"/>
        <v>3.8400955263068176E-5</v>
      </c>
      <c r="C40" s="40">
        <f t="shared" si="1"/>
        <v>1.9201264118385187E-5</v>
      </c>
      <c r="D40" s="33"/>
      <c r="E40" s="29"/>
      <c r="F40" s="29"/>
      <c r="G40" s="29"/>
      <c r="H40" s="29"/>
      <c r="I40" s="29"/>
      <c r="J40" s="34"/>
    </row>
    <row r="41" spans="1:10" x14ac:dyDescent="0.25">
      <c r="A41" s="11">
        <f t="shared" si="2"/>
        <v>5.0000000000000652E-4</v>
      </c>
      <c r="B41" s="39">
        <f t="shared" si="0"/>
        <v>-3.8725919373579639E-5</v>
      </c>
      <c r="C41" s="40">
        <f t="shared" si="1"/>
        <v>-1.9099811046233362E-5</v>
      </c>
      <c r="D41" s="33"/>
      <c r="E41" s="29"/>
      <c r="F41" s="29"/>
      <c r="G41" s="29"/>
      <c r="H41" s="29"/>
      <c r="I41" s="29"/>
      <c r="J41" s="34"/>
    </row>
    <row r="42" spans="1:10" x14ac:dyDescent="0.25">
      <c r="A42" s="11">
        <f t="shared" si="2"/>
        <v>1.5000000000000065E-3</v>
      </c>
      <c r="B42" s="39">
        <f t="shared" si="0"/>
        <v>-1.1718267221255328E-4</v>
      </c>
      <c r="C42" s="40">
        <f t="shared" si="1"/>
        <v>-5.7047955645324211E-5</v>
      </c>
      <c r="D42" s="33"/>
      <c r="E42" s="29"/>
      <c r="F42" s="29"/>
      <c r="G42" s="29"/>
      <c r="H42" s="29"/>
      <c r="I42" s="29"/>
      <c r="J42" s="34"/>
    </row>
    <row r="43" spans="1:10" x14ac:dyDescent="0.25">
      <c r="A43" s="11">
        <f t="shared" si="2"/>
        <v>2.5000000000000066E-3</v>
      </c>
      <c r="B43" s="39">
        <f t="shared" si="0"/>
        <v>-1.9715906295368423E-4</v>
      </c>
      <c r="C43" s="40">
        <f t="shared" si="1"/>
        <v>-9.4778671372348374E-5</v>
      </c>
      <c r="D43" s="33"/>
      <c r="E43" s="29"/>
      <c r="F43" s="29"/>
      <c r="G43" s="29"/>
      <c r="H43" s="29"/>
      <c r="I43" s="29"/>
      <c r="J43" s="34"/>
    </row>
    <row r="44" spans="1:10" x14ac:dyDescent="0.25">
      <c r="A44" s="11">
        <f t="shared" si="2"/>
        <v>3.5000000000000066E-3</v>
      </c>
      <c r="B44" s="39">
        <f t="shared" si="0"/>
        <v>-2.7905033960435888E-4</v>
      </c>
      <c r="C44" s="40">
        <f t="shared" si="1"/>
        <v>-1.324799529795671E-4</v>
      </c>
      <c r="D44" s="33"/>
      <c r="E44" s="29"/>
      <c r="F44" s="29"/>
      <c r="G44" s="29"/>
      <c r="H44" s="29"/>
      <c r="I44" s="29"/>
      <c r="J44" s="34"/>
    </row>
    <row r="45" spans="1:10" x14ac:dyDescent="0.25">
      <c r="A45" s="11">
        <f t="shared" si="2"/>
        <v>4.5000000000000066E-3</v>
      </c>
      <c r="B45" s="39">
        <f t="shared" si="0"/>
        <v>-3.6345028321800799E-4</v>
      </c>
      <c r="C45" s="40">
        <f t="shared" si="1"/>
        <v>-1.7040458513629096E-4</v>
      </c>
      <c r="D45" s="33"/>
      <c r="E45" s="29"/>
      <c r="F45" s="29"/>
      <c r="G45" s="29"/>
      <c r="H45" s="29"/>
      <c r="I45" s="29"/>
      <c r="J45" s="34"/>
    </row>
    <row r="46" spans="1:10" x14ac:dyDescent="0.25">
      <c r="A46" s="11">
        <f t="shared" si="2"/>
        <v>5.5000000000000066E-3</v>
      </c>
      <c r="B46" s="39">
        <f t="shared" si="0"/>
        <v>-4.5113085997376104E-4</v>
      </c>
      <c r="C46" s="40">
        <f t="shared" si="1"/>
        <v>-2.088930424419156E-4</v>
      </c>
      <c r="D46" s="33"/>
      <c r="E46" s="29"/>
      <c r="F46" s="29"/>
      <c r="G46" s="29"/>
      <c r="H46" s="29"/>
      <c r="I46" s="29"/>
      <c r="J46" s="34"/>
    </row>
    <row r="47" spans="1:10" x14ac:dyDescent="0.25">
      <c r="A47" s="11">
        <f t="shared" si="2"/>
        <v>6.5000000000000066E-3</v>
      </c>
      <c r="B47" s="39">
        <f t="shared" si="0"/>
        <v>-5.4299424425901133E-4</v>
      </c>
      <c r="C47" s="40">
        <f t="shared" si="1"/>
        <v>-2.4841453669856121E-4</v>
      </c>
      <c r="D47" s="33"/>
      <c r="E47" s="29"/>
      <c r="F47" s="29"/>
      <c r="G47" s="29"/>
      <c r="H47" s="29"/>
      <c r="I47" s="29"/>
      <c r="J47" s="34"/>
    </row>
    <row r="48" spans="1:10" x14ac:dyDescent="0.25">
      <c r="A48" s="11">
        <f t="shared" si="2"/>
        <v>7.5000000000000067E-3</v>
      </c>
      <c r="B48" s="39">
        <f t="shared" si="0"/>
        <v>-6.3997813092454413E-4</v>
      </c>
      <c r="C48" s="40">
        <f t="shared" si="1"/>
        <v>-2.8964018611435339E-4</v>
      </c>
      <c r="D48" s="33"/>
      <c r="E48" s="29"/>
      <c r="F48" s="29"/>
      <c r="G48" s="29"/>
      <c r="H48" s="29"/>
      <c r="I48" s="29"/>
      <c r="J48" s="34"/>
    </row>
    <row r="49" spans="1:10" x14ac:dyDescent="0.25">
      <c r="A49" s="11">
        <f t="shared" si="2"/>
        <v>8.5000000000000075E-3</v>
      </c>
      <c r="B49" s="39">
        <f t="shared" si="0"/>
        <v>-7.42890528599995E-4</v>
      </c>
      <c r="C49" s="40">
        <f t="shared" si="1"/>
        <v>-3.3357449168209923E-4</v>
      </c>
      <c r="D49" s="33"/>
      <c r="E49" s="29"/>
      <c r="F49" s="29"/>
      <c r="G49" s="29"/>
      <c r="H49" s="29"/>
      <c r="I49" s="29"/>
      <c r="J49" s="34"/>
    </row>
    <row r="50" spans="1:10" x14ac:dyDescent="0.25">
      <c r="A50" s="11">
        <f t="shared" si="2"/>
        <v>9.5000000000000084E-3</v>
      </c>
      <c r="B50" s="39">
        <f t="shared" si="0"/>
        <v>-8.5214558527805173E-4</v>
      </c>
      <c r="C50" s="40">
        <f t="shared" si="1"/>
        <v>-3.8179378394223427E-4</v>
      </c>
      <c r="D50" s="33"/>
      <c r="E50" s="29"/>
      <c r="F50" s="29"/>
      <c r="G50" s="29"/>
      <c r="H50" s="29"/>
      <c r="I50" s="29"/>
      <c r="J50" s="34"/>
    </row>
    <row r="51" spans="1:10" x14ac:dyDescent="0.25">
      <c r="A51" s="11">
        <f t="shared" si="2"/>
        <v>1.0500000000000009E-2</v>
      </c>
      <c r="B51" s="39">
        <f t="shared" si="0"/>
        <v>-9.6736728127584269E-4</v>
      </c>
      <c r="C51" s="40">
        <f t="shared" si="1"/>
        <v>-4.368798387638812E-4</v>
      </c>
      <c r="D51" s="33"/>
      <c r="E51" s="29"/>
      <c r="F51" s="29"/>
      <c r="G51" s="29"/>
      <c r="H51" s="29"/>
      <c r="I51" s="29"/>
      <c r="J51" s="34"/>
    </row>
    <row r="52" spans="1:10" x14ac:dyDescent="0.25">
      <c r="A52" s="11">
        <f t="shared" si="2"/>
        <v>1.150000000000001E-2</v>
      </c>
      <c r="B52" s="39">
        <f t="shared" si="0"/>
        <v>-1.0868226441009823E-3</v>
      </c>
      <c r="C52" s="40">
        <f t="shared" si="1"/>
        <v>-5.0320322173437069E-4</v>
      </c>
      <c r="D52" s="33"/>
      <c r="E52" s="29"/>
      <c r="F52" s="29"/>
      <c r="G52" s="29"/>
      <c r="H52" s="29"/>
      <c r="I52" s="29"/>
      <c r="J52" s="34"/>
    </row>
    <row r="53" spans="1:10" x14ac:dyDescent="0.25">
      <c r="A53" s="11">
        <f t="shared" si="2"/>
        <v>1.2500000000000011E-2</v>
      </c>
      <c r="B53" s="39">
        <f t="shared" si="0"/>
        <v>-1.2066397470328616E-3</v>
      </c>
      <c r="C53" s="40">
        <f t="shared" si="1"/>
        <v>-5.8831761702589325E-4</v>
      </c>
      <c r="D53" s="33"/>
      <c r="E53" s="29"/>
      <c r="F53" s="29"/>
      <c r="G53" s="29"/>
      <c r="H53" s="29"/>
      <c r="I53" s="29"/>
      <c r="J53" s="34"/>
    </row>
    <row r="54" spans="1:10" x14ac:dyDescent="0.25">
      <c r="A54" s="11">
        <f t="shared" si="2"/>
        <v>1.3500000000000012E-2</v>
      </c>
      <c r="B54" s="39">
        <f t="shared" si="0"/>
        <v>-1.3197568816347999E-3</v>
      </c>
      <c r="C54" s="40">
        <f t="shared" si="1"/>
        <v>-7.053915318437614E-4</v>
      </c>
      <c r="D54" s="33"/>
      <c r="E54" s="29"/>
      <c r="F54" s="29"/>
      <c r="G54" s="29"/>
      <c r="H54" s="29"/>
      <c r="I54" s="29"/>
      <c r="J54" s="34"/>
    </row>
    <row r="55" spans="1:10" x14ac:dyDescent="0.25">
      <c r="A55" s="11">
        <f t="shared" si="2"/>
        <v>1.4500000000000013E-2</v>
      </c>
      <c r="B55" s="39">
        <f t="shared" si="0"/>
        <v>-1.4145359676815007E-3</v>
      </c>
      <c r="C55" s="40">
        <f t="shared" si="1"/>
        <v>-8.7735097976742154E-4</v>
      </c>
      <c r="D55" s="33"/>
      <c r="E55" s="29"/>
      <c r="F55" s="29"/>
      <c r="G55" s="29"/>
      <c r="H55" s="29"/>
      <c r="I55" s="29"/>
      <c r="J55" s="34"/>
    </row>
    <row r="56" spans="1:10" x14ac:dyDescent="0.25">
      <c r="A56" s="11">
        <f t="shared" si="2"/>
        <v>1.5500000000000014E-2</v>
      </c>
      <c r="B56" s="39">
        <f t="shared" si="0"/>
        <v>-1.4729525759811766E-3</v>
      </c>
      <c r="C56" s="40">
        <f t="shared" si="1"/>
        <v>-1.1437662368029146E-3</v>
      </c>
      <c r="D56" s="33"/>
      <c r="E56" s="29"/>
      <c r="F56" s="29"/>
      <c r="G56" s="29"/>
      <c r="H56" s="29"/>
      <c r="I56" s="29"/>
      <c r="J56" s="34"/>
    </row>
    <row r="57" spans="1:10" x14ac:dyDescent="0.25">
      <c r="A57" s="11">
        <f t="shared" si="2"/>
        <v>1.6500000000000015E-2</v>
      </c>
      <c r="B57" s="39">
        <f t="shared" si="0"/>
        <v>-1.4682428039755697E-3</v>
      </c>
      <c r="C57" s="40">
        <f t="shared" si="1"/>
        <v>-1.5720254147658633E-3</v>
      </c>
      <c r="D57" s="33"/>
      <c r="E57" s="29"/>
      <c r="F57" s="29"/>
      <c r="G57" s="29"/>
      <c r="H57" s="29"/>
      <c r="I57" s="29"/>
      <c r="J57" s="34"/>
    </row>
    <row r="58" spans="1:10" x14ac:dyDescent="0.25">
      <c r="A58" s="11">
        <f t="shared" si="2"/>
        <v>1.7500000000000016E-2</v>
      </c>
      <c r="B58" s="39">
        <f t="shared" si="0"/>
        <v>-1.3618381140823581E-3</v>
      </c>
      <c r="C58" s="40">
        <f t="shared" si="1"/>
        <v>-2.275044176113281E-3</v>
      </c>
      <c r="D58" s="35"/>
      <c r="E58" s="36"/>
      <c r="F58" s="36"/>
      <c r="G58" s="36"/>
      <c r="H58" s="36"/>
      <c r="I58" s="36"/>
      <c r="J58" s="37"/>
    </row>
  </sheetData>
  <mergeCells count="1">
    <mergeCell ref="A18:J18"/>
  </mergeCells>
  <pageMargins left="0.511811024" right="0.511811024" top="0.78740157499999996" bottom="0.78740157499999996" header="0.31496062000000002" footer="0.31496062000000002"/>
  <pageSetup paperSize="9" scale="7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tabSelected="1" workbookViewId="0">
      <selection activeCell="C24" sqref="C24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>
        <v>1</v>
      </c>
      <c r="B2" s="1">
        <v>4.761862E-5</v>
      </c>
      <c r="C2" s="1">
        <v>2.52202E-7</v>
      </c>
      <c r="D2" s="1">
        <v>5.4898229999999998E-5</v>
      </c>
      <c r="E2" s="1">
        <v>2.4235380000000002E-7</v>
      </c>
      <c r="F2" s="1">
        <v>7.2672890000000006E-5</v>
      </c>
      <c r="G2" s="1">
        <v>3.136859E-7</v>
      </c>
      <c r="H2" s="1">
        <v>0</v>
      </c>
      <c r="I2" s="1">
        <v>0</v>
      </c>
      <c r="J2" s="25">
        <v>-6.6125669999999995E-4</v>
      </c>
      <c r="K2" s="1">
        <v>0</v>
      </c>
      <c r="L2" s="25">
        <v>-7.6234499999999999E-4</v>
      </c>
      <c r="M2" s="1">
        <v>0</v>
      </c>
    </row>
    <row r="3" spans="1:13" x14ac:dyDescent="0.25">
      <c r="A3">
        <v>2</v>
      </c>
      <c r="B3" s="1">
        <v>-4.1149889999999996</v>
      </c>
      <c r="C3" s="1">
        <v>8.8612769999999998E-6</v>
      </c>
      <c r="D3" s="1">
        <v>2.7982469999999998E-3</v>
      </c>
      <c r="E3" s="1">
        <v>1.302725E-5</v>
      </c>
      <c r="F3" s="1">
        <v>4.1149899999999997</v>
      </c>
      <c r="G3" s="1">
        <v>8.8652499999999995E-6</v>
      </c>
      <c r="H3" s="1">
        <v>-3.4000650000000002E-4</v>
      </c>
      <c r="I3" s="1">
        <v>4.7477180000000004E-6</v>
      </c>
      <c r="J3" s="25">
        <v>1</v>
      </c>
      <c r="K3" s="1">
        <v>0</v>
      </c>
      <c r="L3" s="25">
        <v>-6.800132E-4</v>
      </c>
      <c r="M3" s="1">
        <v>0</v>
      </c>
    </row>
    <row r="4" spans="1:13" x14ac:dyDescent="0.25">
      <c r="A4">
        <v>3</v>
      </c>
      <c r="B4" s="1">
        <v>3.7166829999999998E-2</v>
      </c>
      <c r="C4" s="1">
        <v>4.3007880000000003E-4</v>
      </c>
      <c r="D4" s="1">
        <v>0.1594728</v>
      </c>
      <c r="E4" s="1">
        <v>1.4755809999999999E-3</v>
      </c>
      <c r="F4" s="1">
        <v>0.16374659999999999</v>
      </c>
      <c r="G4" s="1">
        <v>1.504701E-3</v>
      </c>
      <c r="H4" s="1">
        <v>0</v>
      </c>
      <c r="I4" s="1">
        <v>0</v>
      </c>
      <c r="J4" s="25">
        <v>-1.58061E-4</v>
      </c>
      <c r="K4" s="1">
        <v>0</v>
      </c>
      <c r="L4" s="25">
        <v>-6.7819729999999995E-4</v>
      </c>
      <c r="M4" s="1">
        <v>0</v>
      </c>
    </row>
    <row r="5" spans="1:13" x14ac:dyDescent="0.25">
      <c r="A5">
        <v>4</v>
      </c>
      <c r="B5" s="1">
        <v>2.0873710000000001</v>
      </c>
      <c r="C5" s="1">
        <v>6.0450400000000001E-2</v>
      </c>
      <c r="D5" s="1">
        <v>-1.338724</v>
      </c>
      <c r="E5" s="1">
        <v>4.1613320000000002E-2</v>
      </c>
      <c r="F5" s="1">
        <v>2.479778</v>
      </c>
      <c r="G5" s="1">
        <v>4.6073830000000003E-2</v>
      </c>
      <c r="H5" s="1">
        <v>0</v>
      </c>
      <c r="I5" s="1">
        <v>0</v>
      </c>
      <c r="J5" s="25">
        <v>-1.5534850000000001E-4</v>
      </c>
      <c r="K5" s="1">
        <v>0</v>
      </c>
      <c r="L5" s="25">
        <v>9.9631870000000002E-5</v>
      </c>
      <c r="M5" s="1">
        <v>0</v>
      </c>
    </row>
    <row r="6" spans="1:13" x14ac:dyDescent="0.25">
      <c r="A6">
        <v>5</v>
      </c>
      <c r="B6" s="1">
        <v>5.0092059999999998</v>
      </c>
      <c r="C6" s="1">
        <v>3.5543589999999998</v>
      </c>
      <c r="D6" s="1">
        <v>27.176570000000002</v>
      </c>
      <c r="E6" s="1">
        <v>2.8881250000000001</v>
      </c>
      <c r="F6" s="1">
        <v>27.634370000000001</v>
      </c>
      <c r="G6" s="1">
        <v>2.3485819999999999</v>
      </c>
      <c r="H6" s="1">
        <v>0</v>
      </c>
      <c r="I6" s="1">
        <v>0</v>
      </c>
      <c r="J6" s="25">
        <v>-6.5240060000000003E-6</v>
      </c>
      <c r="K6" s="1">
        <v>0</v>
      </c>
      <c r="L6" s="25">
        <v>-3.5394849999999999E-5</v>
      </c>
      <c r="M6" s="1">
        <v>0</v>
      </c>
    </row>
    <row r="7" spans="1:13" x14ac:dyDescent="0.25">
      <c r="A7">
        <v>6</v>
      </c>
      <c r="B7" s="1">
        <v>47692.59</v>
      </c>
      <c r="C7" s="1">
        <v>181.75710000000001</v>
      </c>
      <c r="D7" s="1">
        <v>780.57529999999997</v>
      </c>
      <c r="E7" s="1">
        <v>155.5395</v>
      </c>
      <c r="F7" s="1">
        <v>47698.98</v>
      </c>
      <c r="G7" s="1">
        <v>181.88939999999999</v>
      </c>
      <c r="H7" s="1">
        <v>0</v>
      </c>
      <c r="I7" s="1">
        <v>0</v>
      </c>
      <c r="J7" s="25">
        <v>-1.087012E-3</v>
      </c>
      <c r="K7" s="1">
        <v>0</v>
      </c>
      <c r="L7" s="25">
        <v>-1.7790920000000001E-5</v>
      </c>
      <c r="M7" s="1">
        <v>0</v>
      </c>
    </row>
    <row r="8" spans="1:13" x14ac:dyDescent="0.25">
      <c r="A8">
        <v>7</v>
      </c>
      <c r="B8" s="1">
        <v>-138429.5</v>
      </c>
      <c r="C8" s="1">
        <v>10914.02</v>
      </c>
      <c r="D8" s="1">
        <v>-151844.9</v>
      </c>
      <c r="E8" s="1">
        <v>12449.63</v>
      </c>
      <c r="F8" s="1">
        <v>205474.1</v>
      </c>
      <c r="G8" s="1">
        <v>12967.29</v>
      </c>
      <c r="H8" s="1">
        <v>0</v>
      </c>
      <c r="I8" s="1">
        <v>0</v>
      </c>
      <c r="J8" s="25">
        <v>5.5214129999999999E-5</v>
      </c>
      <c r="K8" s="1">
        <v>0</v>
      </c>
      <c r="L8" s="25">
        <v>6.0565010000000001E-5</v>
      </c>
      <c r="M8" s="1">
        <v>0</v>
      </c>
    </row>
    <row r="9" spans="1:13" x14ac:dyDescent="0.25">
      <c r="A9">
        <v>8</v>
      </c>
      <c r="B9" s="1">
        <v>7423005</v>
      </c>
      <c r="C9" s="1">
        <v>573542.69999999995</v>
      </c>
      <c r="D9" s="1">
        <v>3492108</v>
      </c>
      <c r="E9" s="1">
        <v>692891.4</v>
      </c>
      <c r="F9" s="1">
        <v>8203403</v>
      </c>
      <c r="G9" s="1">
        <v>534077.5</v>
      </c>
      <c r="H9" s="1">
        <v>0</v>
      </c>
      <c r="I9" s="1">
        <v>0</v>
      </c>
      <c r="J9" s="25">
        <v>-5.1813069999999998E-5</v>
      </c>
      <c r="K9" s="1">
        <v>0</v>
      </c>
      <c r="L9" s="25">
        <v>-2.437515E-5</v>
      </c>
      <c r="M9" s="1">
        <v>0</v>
      </c>
    </row>
    <row r="10" spans="1:13" x14ac:dyDescent="0.25">
      <c r="A10">
        <v>9</v>
      </c>
      <c r="B10" s="1">
        <v>368844700</v>
      </c>
      <c r="C10" s="1">
        <v>40227350</v>
      </c>
      <c r="D10" s="1">
        <v>71654310</v>
      </c>
      <c r="E10" s="1">
        <v>55999820</v>
      </c>
      <c r="F10" s="1">
        <v>375740300</v>
      </c>
      <c r="G10" s="1">
        <v>44039000</v>
      </c>
      <c r="H10" s="1">
        <v>0</v>
      </c>
      <c r="I10" s="1">
        <v>0</v>
      </c>
      <c r="J10" s="25">
        <v>-4.5054820000000002E-5</v>
      </c>
      <c r="K10" s="1">
        <v>0</v>
      </c>
      <c r="L10" s="25">
        <v>-8.7526580000000002E-6</v>
      </c>
      <c r="M10" s="1">
        <v>0</v>
      </c>
    </row>
    <row r="11" spans="1:13" x14ac:dyDescent="0.25">
      <c r="A11">
        <v>10</v>
      </c>
      <c r="B11" s="1">
        <v>-544474500000</v>
      </c>
      <c r="C11" s="1">
        <v>2160052000</v>
      </c>
      <c r="D11" s="1">
        <v>6731237000</v>
      </c>
      <c r="E11" s="1">
        <v>4430716000</v>
      </c>
      <c r="F11" s="1">
        <v>544516100000</v>
      </c>
      <c r="G11" s="1">
        <v>2100189000</v>
      </c>
      <c r="H11" s="1">
        <v>0</v>
      </c>
      <c r="I11" s="1">
        <v>0</v>
      </c>
      <c r="J11" s="25">
        <v>1.163894E-3</v>
      </c>
      <c r="K11" s="1">
        <v>0</v>
      </c>
      <c r="L11" s="25">
        <v>-1.4389000000000001E-5</v>
      </c>
      <c r="M11" s="1">
        <v>0</v>
      </c>
    </row>
    <row r="12" spans="1:13" x14ac:dyDescent="0.25">
      <c r="A12">
        <v>11</v>
      </c>
      <c r="B12" s="1">
        <v>-139186000000</v>
      </c>
      <c r="C12" s="1">
        <v>131293000000</v>
      </c>
      <c r="D12" s="1">
        <v>-398984700000</v>
      </c>
      <c r="E12" s="1">
        <v>213698100000</v>
      </c>
      <c r="F12" s="1">
        <v>422565400000</v>
      </c>
      <c r="G12" s="1">
        <v>119144300000</v>
      </c>
      <c r="H12" s="1">
        <v>0</v>
      </c>
      <c r="I12" s="1">
        <v>0</v>
      </c>
      <c r="J12" s="25">
        <v>5.2067800000000001E-6</v>
      </c>
      <c r="K12" s="1">
        <v>0</v>
      </c>
      <c r="L12" s="25">
        <v>1.4925540000000001E-5</v>
      </c>
      <c r="M12" s="1">
        <v>0</v>
      </c>
    </row>
    <row r="13" spans="1:13" x14ac:dyDescent="0.25">
      <c r="A13">
        <v>12</v>
      </c>
      <c r="B13" s="1">
        <v>34521210000000</v>
      </c>
      <c r="C13" s="1">
        <v>8693296000000</v>
      </c>
      <c r="D13" s="1">
        <v>-28423790000000</v>
      </c>
      <c r="E13" s="1">
        <v>6631710000000</v>
      </c>
      <c r="F13" s="1">
        <v>44717170000000</v>
      </c>
      <c r="G13" s="1">
        <v>5882053000000</v>
      </c>
      <c r="H13" s="1">
        <v>0</v>
      </c>
      <c r="I13" s="1">
        <v>0</v>
      </c>
      <c r="J13" s="25">
        <v>-2.2599449999999999E-5</v>
      </c>
      <c r="K13" s="1">
        <v>0</v>
      </c>
      <c r="L13" s="25">
        <v>1.8607740000000001E-5</v>
      </c>
      <c r="M13" s="1">
        <v>0</v>
      </c>
    </row>
    <row r="14" spans="1:13" x14ac:dyDescent="0.25">
      <c r="A14">
        <v>13</v>
      </c>
      <c r="B14" s="1">
        <v>1308632000000000</v>
      </c>
      <c r="C14" s="1">
        <v>358792300000000</v>
      </c>
      <c r="D14" s="1">
        <v>1267736000000000</v>
      </c>
      <c r="E14" s="1">
        <v>533757300000000</v>
      </c>
      <c r="F14" s="1">
        <v>1821997000000000</v>
      </c>
      <c r="G14" s="1">
        <v>461016000000000</v>
      </c>
      <c r="H14" s="1">
        <v>0</v>
      </c>
      <c r="I14" s="1">
        <v>0</v>
      </c>
      <c r="J14" s="25">
        <v>-1.499227E-5</v>
      </c>
      <c r="K14" s="1">
        <v>0</v>
      </c>
      <c r="L14" s="25">
        <v>-1.4523740000000001E-5</v>
      </c>
      <c r="M14" s="1">
        <v>0</v>
      </c>
    </row>
    <row r="15" spans="1:13" x14ac:dyDescent="0.25">
      <c r="A15">
        <v>14</v>
      </c>
      <c r="B15" s="1">
        <v>3.004578E+17</v>
      </c>
      <c r="C15" s="1">
        <v>4.70199E+16</v>
      </c>
      <c r="D15" s="1">
        <v>9.406866E+16</v>
      </c>
      <c r="E15" s="1">
        <v>4.864626E+16</v>
      </c>
      <c r="F15" s="1">
        <v>3.148393E+17</v>
      </c>
      <c r="G15" s="1">
        <v>4.69621E+16</v>
      </c>
      <c r="H15" s="1">
        <v>0</v>
      </c>
      <c r="I15" s="1">
        <v>0</v>
      </c>
      <c r="J15" s="25">
        <v>-6.0238100000000002E-5</v>
      </c>
      <c r="K15" s="1">
        <v>0</v>
      </c>
      <c r="L15" s="25">
        <v>-1.885962E-5</v>
      </c>
      <c r="M15" s="1">
        <v>0</v>
      </c>
    </row>
    <row r="16" spans="1:13" x14ac:dyDescent="0.25">
      <c r="A16">
        <v>15</v>
      </c>
      <c r="B16" s="1">
        <v>7.067353E+17</v>
      </c>
      <c r="C16" s="1">
        <v>1.439919E+18</v>
      </c>
      <c r="D16" s="1">
        <v>-3.559626E+18</v>
      </c>
      <c r="E16" s="1">
        <v>1.623567E+18</v>
      </c>
      <c r="F16" s="1">
        <v>3.629106E+18</v>
      </c>
      <c r="G16" s="1">
        <v>1.015592E+18</v>
      </c>
      <c r="H16" s="1">
        <v>0</v>
      </c>
      <c r="I16" s="1">
        <v>0</v>
      </c>
      <c r="J16" s="25">
        <v>-2.4796060000000001E-6</v>
      </c>
      <c r="K16" s="1">
        <v>0</v>
      </c>
      <c r="L16" s="25">
        <v>1.248907E-5</v>
      </c>
      <c r="M16" s="1">
        <v>0</v>
      </c>
    </row>
    <row r="18" spans="1:10" ht="18.75" x14ac:dyDescent="0.3">
      <c r="A18" s="43" t="s">
        <v>98</v>
      </c>
      <c r="B18" s="43"/>
      <c r="C18" s="43"/>
      <c r="D18" s="43"/>
      <c r="E18" s="43"/>
      <c r="F18" s="43"/>
      <c r="G18" s="43"/>
      <c r="H18" s="43"/>
      <c r="I18" s="43"/>
      <c r="J18" s="43"/>
    </row>
    <row r="19" spans="1:10" x14ac:dyDescent="0.25">
      <c r="A19" s="41" t="s">
        <v>102</v>
      </c>
      <c r="B19" s="41" t="s">
        <v>103</v>
      </c>
      <c r="C19" s="21" t="s">
        <v>92</v>
      </c>
      <c r="D19" s="27" t="s">
        <v>90</v>
      </c>
      <c r="E19" s="21" t="s">
        <v>89</v>
      </c>
      <c r="F19" s="21" t="s">
        <v>91</v>
      </c>
      <c r="G19" s="21" t="s">
        <v>93</v>
      </c>
      <c r="H19" s="21" t="s">
        <v>94</v>
      </c>
      <c r="I19" s="31"/>
      <c r="J19" s="32"/>
    </row>
    <row r="20" spans="1:10" x14ac:dyDescent="0.25">
      <c r="A20" s="42">
        <f>B3</f>
        <v>-4.1149889999999996</v>
      </c>
      <c r="B20" s="22">
        <f>C3</f>
        <v>8.8612769999999998E-6</v>
      </c>
      <c r="C20" s="26">
        <f>B2/B3/0.000001</f>
        <v>-11.571992051497588</v>
      </c>
      <c r="D20" s="38">
        <f>C2/B3/0.000001</f>
        <v>-6.1288620698621565E-2</v>
      </c>
      <c r="E20" s="26">
        <f>D2/B3/0.000001</f>
        <v>-13.341039307759997</v>
      </c>
      <c r="F20" s="26">
        <f>E2/B3/0.000001</f>
        <v>-5.8895370072678213E-2</v>
      </c>
      <c r="G20" s="22">
        <f>H3</f>
        <v>-3.4000650000000002E-4</v>
      </c>
      <c r="H20" s="22">
        <f>I3</f>
        <v>4.7477180000000004E-6</v>
      </c>
      <c r="I20" s="29"/>
      <c r="J20" s="34"/>
    </row>
    <row r="21" spans="1:10" x14ac:dyDescent="0.25">
      <c r="A21" s="11">
        <v>-4.1067749999999998</v>
      </c>
      <c r="B21" s="11">
        <v>8.7146620000000008E-6</v>
      </c>
      <c r="C21" s="11">
        <v>99.849200406645124</v>
      </c>
      <c r="D21" s="28">
        <v>-1.4146881677228483E-2</v>
      </c>
      <c r="E21" s="11">
        <v>79.440290739083594</v>
      </c>
      <c r="F21" s="11">
        <v>-6.014371374131771E-2</v>
      </c>
      <c r="G21" s="11">
        <v>-8.42186E-5</v>
      </c>
      <c r="H21" s="11">
        <v>3.4890099999999998E-6</v>
      </c>
      <c r="I21" s="29"/>
      <c r="J21" s="34"/>
    </row>
    <row r="22" spans="1:10" x14ac:dyDescent="0.25">
      <c r="A22" s="11">
        <f>(1-(A20/A21))*100</f>
        <v>-0.20001095750314946</v>
      </c>
      <c r="B22" s="11"/>
      <c r="C22" s="28"/>
      <c r="D22" s="33"/>
      <c r="E22" s="29"/>
      <c r="F22" s="29"/>
      <c r="G22" s="29"/>
      <c r="H22" s="29"/>
      <c r="I22" s="29"/>
      <c r="J22" s="34"/>
    </row>
    <row r="23" spans="1:10" x14ac:dyDescent="0.25">
      <c r="A23" s="21" t="s">
        <v>95</v>
      </c>
      <c r="B23" s="21" t="s">
        <v>96</v>
      </c>
      <c r="C23" s="27" t="s">
        <v>97</v>
      </c>
      <c r="D23" s="33"/>
      <c r="E23" s="29"/>
      <c r="F23" s="30"/>
      <c r="G23" s="29"/>
      <c r="H23" s="29"/>
      <c r="I23" s="29"/>
      <c r="J23" s="34"/>
    </row>
    <row r="24" spans="1:10" x14ac:dyDescent="0.25">
      <c r="A24" s="11">
        <v>-1.7500000000000002E-2</v>
      </c>
      <c r="B24" s="39">
        <f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-4.6426970109108082E-5</v>
      </c>
      <c r="C24" s="40">
        <f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6.9171381011133473E-4</v>
      </c>
      <c r="D24" s="33"/>
      <c r="E24" s="29"/>
      <c r="F24" s="29"/>
      <c r="G24" s="29"/>
      <c r="H24" s="29"/>
      <c r="I24" s="29"/>
      <c r="J24" s="34"/>
    </row>
    <row r="25" spans="1:10" x14ac:dyDescent="0.25">
      <c r="A25" s="11">
        <f>A24+0.001</f>
        <v>-1.6500000000000001E-2</v>
      </c>
      <c r="B25" s="39">
        <f t="shared" ref="B25:B59" si="0">( ($B$4/$B$3)*A25^($A$4-1)+ ($B$5/$B$3)*A25^($A$5-1)+ ($B$6/$B$3)*A25^($A$6-1)+ ($B$7/$B$3)*A25^($A$7-1)+ ($B$8/$B$3)*A25^($A$8-1)+ ($B$9/$B$3)*A25^($A$9-1)+ ($B$10/$B$3)*A25^($A$10-1) + ($B$11/$B$3)*A25^($A$11-1)+ ($B$12/$B$3)*A25^($A$12-1)+ ($B$13/$B$3)*A25^($A$13-1)+ ($B$14/$B$3)*A25^($A$14-1)+ ($B$15/$B$3)*A25^($A$15-1)+ ($B$16/$B$3)*A25^($A$16-1) ) /A25^($A$3-1)</f>
        <v>-1.9978532052058884E-4</v>
      </c>
      <c r="C25" s="40">
        <f t="shared" ref="C25:C59" si="1">( ($D$4/$B$3)*A25^($A$4-1)+ ($D$5/$B$3)*A25^($A$5-1)+ ($D$6/$B$3)*A25^($A$6-1)+ ($D$7/$B$3)*A25^($A$7-1)+ ($D$8/$B$3)*A25^($A$8-1)+ ($D$9/$B$3)*A25^($A$9-1)+ ($D$10/$B$3)*A25^($A$10-1) + ($D$11/$B$3)*A25^($A$11-1)+ ($D$12/$B$3)*A25^($A$12-1)+ ($D$13/$B$3)*A25^($A$13-1)+ ($D$14/$B$3)*A25^($A$14-1)+ ($D$15/$B$3)*A25^($A$15-1)+ ($D$16/$B$3)*A25^($A$16-1) ) /A25^($A$3-1)</f>
        <v>6.7220365015348131E-4</v>
      </c>
      <c r="D25" s="33"/>
      <c r="E25" s="29"/>
      <c r="F25" s="29"/>
      <c r="G25" s="29"/>
      <c r="H25" s="29"/>
      <c r="I25" s="29"/>
      <c r="J25" s="34"/>
    </row>
    <row r="26" spans="1:10" x14ac:dyDescent="0.25">
      <c r="A26" s="11">
        <f t="shared" ref="A26:A59" si="2">A25+0.001</f>
        <v>-1.55E-2</v>
      </c>
      <c r="B26" s="39">
        <f t="shared" si="0"/>
        <v>-2.5938226982672618E-4</v>
      </c>
      <c r="C26" s="40">
        <f t="shared" si="1"/>
        <v>6.433748166688526E-4</v>
      </c>
      <c r="D26" s="33"/>
      <c r="E26" s="29"/>
      <c r="F26" s="29"/>
      <c r="G26" s="29"/>
      <c r="H26" s="29"/>
      <c r="I26" s="29"/>
      <c r="J26" s="34"/>
    </row>
    <row r="27" spans="1:10" x14ac:dyDescent="0.25">
      <c r="A27" s="11">
        <f t="shared" si="2"/>
        <v>-1.4499999999999999E-2</v>
      </c>
      <c r="B27" s="39">
        <f t="shared" si="0"/>
        <v>-2.6060690705936878E-4</v>
      </c>
      <c r="C27" s="40">
        <f t="shared" si="1"/>
        <v>6.0856238128712773E-4</v>
      </c>
      <c r="D27" s="33"/>
      <c r="E27" s="29"/>
      <c r="F27" s="29"/>
      <c r="G27" s="29"/>
      <c r="H27" s="29"/>
      <c r="I27" s="29"/>
      <c r="J27" s="34"/>
    </row>
    <row r="28" spans="1:10" x14ac:dyDescent="0.25">
      <c r="A28" s="11">
        <f t="shared" si="2"/>
        <v>-1.3499999999999998E-2</v>
      </c>
      <c r="B28" s="39">
        <f t="shared" si="0"/>
        <v>-2.2910377397871457E-4</v>
      </c>
      <c r="C28" s="40">
        <f t="shared" si="1"/>
        <v>5.6987059079663556E-4</v>
      </c>
      <c r="D28" s="33"/>
      <c r="E28" s="29"/>
      <c r="F28" s="29"/>
      <c r="G28" s="29"/>
      <c r="H28" s="29"/>
      <c r="I28" s="29"/>
      <c r="J28" s="34"/>
    </row>
    <row r="29" spans="1:10" x14ac:dyDescent="0.25">
      <c r="A29" s="11">
        <f t="shared" si="2"/>
        <v>-1.2499999999999997E-2</v>
      </c>
      <c r="B29" s="39">
        <f t="shared" si="0"/>
        <v>-1.8264125861528122E-4</v>
      </c>
      <c r="C29" s="40">
        <f t="shared" si="1"/>
        <v>5.2867351863961575E-4</v>
      </c>
      <c r="D29" s="33"/>
      <c r="E29" s="29"/>
      <c r="F29" s="29"/>
      <c r="G29" s="29"/>
      <c r="H29" s="29"/>
      <c r="I29" s="29"/>
      <c r="J29" s="34"/>
    </row>
    <row r="30" spans="1:10" x14ac:dyDescent="0.25">
      <c r="A30" s="11">
        <f t="shared" si="2"/>
        <v>-1.1499999999999996E-2</v>
      </c>
      <c r="B30" s="39">
        <f t="shared" si="0"/>
        <v>-1.3284393800405906E-4</v>
      </c>
      <c r="C30" s="40">
        <f t="shared" si="1"/>
        <v>4.8590777434722382E-4</v>
      </c>
      <c r="D30" s="33"/>
      <c r="E30" s="29"/>
      <c r="F30" s="29"/>
      <c r="G30" s="29"/>
      <c r="H30" s="29"/>
      <c r="I30" s="29"/>
      <c r="J30" s="34"/>
    </row>
    <row r="31" spans="1:10" x14ac:dyDescent="0.25">
      <c r="A31" s="11">
        <f t="shared" si="2"/>
        <v>-1.0499999999999995E-2</v>
      </c>
      <c r="B31" s="39">
        <f t="shared" si="0"/>
        <v>-8.67196920737994E-5</v>
      </c>
      <c r="C31" s="40">
        <f t="shared" si="1"/>
        <v>4.4223937370669561E-4</v>
      </c>
      <c r="D31" s="33"/>
      <c r="E31" s="29"/>
      <c r="F31" s="29"/>
      <c r="G31" s="29"/>
      <c r="H31" s="29"/>
      <c r="I31" s="29"/>
      <c r="J31" s="34"/>
    </row>
    <row r="32" spans="1:10" x14ac:dyDescent="0.25">
      <c r="A32" s="11">
        <f t="shared" si="2"/>
        <v>-9.4999999999999946E-3</v>
      </c>
      <c r="B32" s="39">
        <f t="shared" si="0"/>
        <v>-4.7950087448177145E-5</v>
      </c>
      <c r="C32" s="40">
        <f t="shared" si="1"/>
        <v>3.9815736624365628E-4</v>
      </c>
      <c r="D32" s="33"/>
      <c r="E32" s="29"/>
      <c r="F32" s="29"/>
      <c r="G32" s="29"/>
      <c r="H32" s="29"/>
      <c r="I32" s="29"/>
      <c r="J32" s="34"/>
    </row>
    <row r="33" spans="1:10" x14ac:dyDescent="0.25">
      <c r="A33" s="11">
        <f t="shared" si="2"/>
        <v>-8.4999999999999937E-3</v>
      </c>
      <c r="B33" s="39">
        <f t="shared" si="0"/>
        <v>-1.7939205770669478E-5</v>
      </c>
      <c r="C33" s="40">
        <f t="shared" si="1"/>
        <v>3.5402662022381243E-4</v>
      </c>
      <c r="D33" s="33"/>
      <c r="E33" s="29"/>
      <c r="F33" s="29"/>
      <c r="G33" s="29"/>
      <c r="H33" s="29"/>
      <c r="I33" s="29"/>
      <c r="J33" s="34"/>
    </row>
    <row r="34" spans="1:10" x14ac:dyDescent="0.25">
      <c r="A34" s="11">
        <f t="shared" si="2"/>
        <v>-7.4999999999999937E-3</v>
      </c>
      <c r="B34" s="39">
        <f t="shared" si="0"/>
        <v>3.3659689009613179E-6</v>
      </c>
      <c r="C34" s="40">
        <f t="shared" si="1"/>
        <v>3.101188160736014E-4</v>
      </c>
      <c r="D34" s="33"/>
      <c r="E34" s="29"/>
      <c r="F34" s="29"/>
      <c r="G34" s="29"/>
      <c r="H34" s="29"/>
      <c r="I34" s="29"/>
      <c r="J34" s="34"/>
    </row>
    <row r="35" spans="1:10" x14ac:dyDescent="0.25">
      <c r="A35" s="11">
        <f t="shared" si="2"/>
        <v>-6.4999999999999936E-3</v>
      </c>
      <c r="B35" s="39">
        <f t="shared" si="0"/>
        <v>1.6859349562130163E-5</v>
      </c>
      <c r="C35" s="40">
        <f t="shared" si="1"/>
        <v>2.6663224353969394E-4</v>
      </c>
      <c r="D35" s="33"/>
      <c r="E35" s="29"/>
      <c r="F35" s="29"/>
      <c r="G35" s="29"/>
      <c r="H35" s="29"/>
      <c r="I35" s="29"/>
      <c r="J35" s="34"/>
    </row>
    <row r="36" spans="1:10" x14ac:dyDescent="0.25">
      <c r="A36" s="11">
        <f t="shared" si="2"/>
        <v>-5.4999999999999936E-3</v>
      </c>
      <c r="B36" s="39">
        <f t="shared" si="0"/>
        <v>2.3833510734240914E-5</v>
      </c>
      <c r="C36" s="40">
        <f t="shared" si="1"/>
        <v>2.2370591921481596E-4</v>
      </c>
      <c r="D36" s="33"/>
      <c r="E36" s="29"/>
      <c r="F36" s="29"/>
      <c r="G36" s="29"/>
      <c r="H36" s="29"/>
      <c r="I36" s="29"/>
      <c r="J36" s="34"/>
    </row>
    <row r="37" spans="1:10" x14ac:dyDescent="0.25">
      <c r="A37" s="11">
        <f t="shared" si="2"/>
        <v>-4.4999999999999936E-3</v>
      </c>
      <c r="B37" s="39">
        <f t="shared" si="0"/>
        <v>2.5679054442809326E-5</v>
      </c>
      <c r="C37" s="40">
        <f t="shared" si="1"/>
        <v>1.8143069141644092E-4</v>
      </c>
      <c r="D37" s="33"/>
      <c r="E37" s="29"/>
      <c r="F37" s="29"/>
      <c r="G37" s="29"/>
      <c r="H37" s="29"/>
      <c r="I37" s="29"/>
      <c r="J37" s="34"/>
    </row>
    <row r="38" spans="1:10" x14ac:dyDescent="0.25">
      <c r="A38" s="11">
        <f t="shared" si="2"/>
        <v>-3.4999999999999936E-3</v>
      </c>
      <c r="B38" s="39">
        <f t="shared" si="0"/>
        <v>2.3693811385226363E-5</v>
      </c>
      <c r="C38" s="40">
        <f t="shared" si="1"/>
        <v>1.3985853785890084E-4</v>
      </c>
      <c r="D38" s="33"/>
      <c r="E38" s="29"/>
      <c r="F38" s="29"/>
      <c r="G38" s="29"/>
      <c r="H38" s="29"/>
      <c r="I38" s="29"/>
      <c r="J38" s="34"/>
    </row>
    <row r="39" spans="1:10" x14ac:dyDescent="0.25">
      <c r="A39" s="11">
        <f t="shared" si="2"/>
        <v>-2.4999999999999935E-3</v>
      </c>
      <c r="B39" s="39">
        <f t="shared" si="0"/>
        <v>1.897259205656525E-5</v>
      </c>
      <c r="C39" s="40">
        <f t="shared" si="1"/>
        <v>9.9010597294687142E-5</v>
      </c>
      <c r="D39" s="33"/>
      <c r="E39" s="29"/>
      <c r="F39" s="29"/>
      <c r="G39" s="29"/>
      <c r="H39" s="29"/>
      <c r="I39" s="29"/>
      <c r="J39" s="34"/>
    </row>
    <row r="40" spans="1:10" x14ac:dyDescent="0.25">
      <c r="A40" s="11">
        <f t="shared" si="2"/>
        <v>-1.4999999999999935E-3</v>
      </c>
      <c r="B40" s="39">
        <f t="shared" si="0"/>
        <v>1.2351918092799072E-5</v>
      </c>
      <c r="C40" s="40">
        <f t="shared" si="1"/>
        <v>5.8884217296803226E-5</v>
      </c>
      <c r="D40" s="33"/>
      <c r="E40" s="29"/>
      <c r="F40" s="29"/>
      <c r="G40" s="29"/>
      <c r="H40" s="29"/>
      <c r="I40" s="29"/>
      <c r="J40" s="34"/>
    </row>
    <row r="41" spans="1:10" x14ac:dyDescent="0.25">
      <c r="A41" s="11">
        <f t="shared" si="2"/>
        <v>-4.9999999999999351E-4</v>
      </c>
      <c r="B41" s="39">
        <f t="shared" si="0"/>
        <v>4.3886419081500813E-6</v>
      </c>
      <c r="C41" s="40">
        <f t="shared" si="1"/>
        <v>1.9459207420993878E-5</v>
      </c>
      <c r="D41" s="33"/>
      <c r="E41" s="29"/>
      <c r="F41" s="29"/>
      <c r="G41" s="29"/>
      <c r="H41" s="29"/>
      <c r="I41" s="29"/>
      <c r="J41" s="34"/>
    </row>
    <row r="42" spans="1:10" x14ac:dyDescent="0.25">
      <c r="A42" s="11">
        <f t="shared" si="2"/>
        <v>5.0000000000000652E-4</v>
      </c>
      <c r="B42" s="39">
        <f t="shared" si="0"/>
        <v>-4.6437209135777375E-6</v>
      </c>
      <c r="C42" s="40">
        <f t="shared" si="1"/>
        <v>-1.9296566811528204E-5</v>
      </c>
      <c r="D42" s="33"/>
      <c r="E42" s="29"/>
      <c r="F42" s="29"/>
      <c r="G42" s="29"/>
      <c r="H42" s="29"/>
      <c r="I42" s="29"/>
      <c r="J42" s="34"/>
    </row>
    <row r="43" spans="1:10" x14ac:dyDescent="0.25">
      <c r="A43" s="11">
        <f t="shared" si="2"/>
        <v>1.5000000000000065E-3</v>
      </c>
      <c r="B43" s="39">
        <f t="shared" si="0"/>
        <v>-1.4751972667567219E-5</v>
      </c>
      <c r="C43" s="40">
        <f t="shared" si="1"/>
        <v>-5.7422178205392453E-5</v>
      </c>
      <c r="D43" s="33"/>
      <c r="E43" s="29"/>
      <c r="F43" s="29"/>
      <c r="G43" s="29"/>
      <c r="H43" s="29"/>
      <c r="I43" s="29"/>
      <c r="J43" s="34"/>
    </row>
    <row r="44" spans="1:10" x14ac:dyDescent="0.25">
      <c r="A44" s="11">
        <f t="shared" si="2"/>
        <v>2.5000000000000066E-3</v>
      </c>
      <c r="B44" s="39">
        <f t="shared" si="0"/>
        <v>-2.6219290576988694E-5</v>
      </c>
      <c r="C44" s="40">
        <f t="shared" si="1"/>
        <v>-9.4959227433759688E-5</v>
      </c>
      <c r="D44" s="33"/>
      <c r="E44" s="29"/>
      <c r="F44" s="29"/>
      <c r="G44" s="29"/>
      <c r="H44" s="29"/>
      <c r="I44" s="29"/>
      <c r="J44" s="34"/>
    </row>
    <row r="45" spans="1:10" x14ac:dyDescent="0.25">
      <c r="A45" s="11">
        <f t="shared" si="2"/>
        <v>3.5000000000000066E-3</v>
      </c>
      <c r="B45" s="39">
        <f t="shared" si="0"/>
        <v>-3.9600808532815156E-5</v>
      </c>
      <c r="C45" s="40">
        <f t="shared" si="1"/>
        <v>-1.3194810580630662E-4</v>
      </c>
      <c r="D45" s="33"/>
      <c r="E45" s="29"/>
      <c r="F45" s="29"/>
      <c r="G45" s="29"/>
      <c r="H45" s="29"/>
      <c r="I45" s="29"/>
      <c r="J45" s="34"/>
    </row>
    <row r="46" spans="1:10" x14ac:dyDescent="0.25">
      <c r="A46" s="11">
        <f t="shared" si="2"/>
        <v>4.5000000000000066E-3</v>
      </c>
      <c r="B46" s="39">
        <f t="shared" si="0"/>
        <v>-5.5713850902750353E-5</v>
      </c>
      <c r="C46" s="40">
        <f t="shared" si="1"/>
        <v>-1.6842504929819827E-4</v>
      </c>
      <c r="D46" s="33"/>
      <c r="E46" s="29"/>
      <c r="F46" s="29"/>
      <c r="G46" s="29"/>
      <c r="H46" s="29"/>
      <c r="I46" s="29"/>
      <c r="J46" s="34"/>
    </row>
    <row r="47" spans="1:10" x14ac:dyDescent="0.25">
      <c r="A47" s="11">
        <f t="shared" si="2"/>
        <v>5.5000000000000066E-3</v>
      </c>
      <c r="B47" s="39">
        <f t="shared" si="0"/>
        <v>-7.5612673012759774E-5</v>
      </c>
      <c r="C47" s="40">
        <f t="shared" si="1"/>
        <v>-2.0442009678276385E-4</v>
      </c>
      <c r="D47" s="33"/>
      <c r="E47" s="29"/>
      <c r="F47" s="29"/>
      <c r="G47" s="29"/>
      <c r="H47" s="29"/>
      <c r="I47" s="29"/>
      <c r="J47" s="34"/>
    </row>
    <row r="48" spans="1:10" x14ac:dyDescent="0.25">
      <c r="A48" s="11">
        <f t="shared" si="2"/>
        <v>6.5000000000000066E-3</v>
      </c>
      <c r="B48" s="39">
        <f t="shared" si="0"/>
        <v>-1.0053244333997901E-4</v>
      </c>
      <c r="C48" s="40">
        <f t="shared" si="1"/>
        <v>-2.3995601902818145E-4</v>
      </c>
      <c r="D48" s="33"/>
      <c r="E48" s="29"/>
      <c r="F48" s="29"/>
      <c r="G48" s="29"/>
      <c r="H48" s="29"/>
      <c r="I48" s="29"/>
      <c r="J48" s="34"/>
    </row>
    <row r="49" spans="1:10" x14ac:dyDescent="0.25">
      <c r="A49" s="11">
        <f t="shared" si="2"/>
        <v>7.5000000000000067E-3</v>
      </c>
      <c r="B49" s="39">
        <f t="shared" si="0"/>
        <v>-1.3178242604630055E-4</v>
      </c>
      <c r="C49" s="40">
        <f t="shared" si="1"/>
        <v>-2.7504822216728198E-4</v>
      </c>
      <c r="D49" s="33"/>
      <c r="E49" s="29"/>
      <c r="F49" s="29"/>
      <c r="G49" s="29"/>
      <c r="H49" s="29"/>
      <c r="I49" s="29"/>
      <c r="J49" s="34"/>
    </row>
    <row r="50" spans="1:10" x14ac:dyDescent="0.25">
      <c r="A50" s="11">
        <f t="shared" si="2"/>
        <v>8.5000000000000075E-3</v>
      </c>
      <c r="B50" s="39">
        <f t="shared" si="0"/>
        <v>-1.7056420209338318E-4</v>
      </c>
      <c r="C50" s="40">
        <f t="shared" si="1"/>
        <v>-3.0970559328902995E-4</v>
      </c>
      <c r="D50" s="33"/>
      <c r="E50" s="29"/>
      <c r="F50" s="29"/>
      <c r="G50" s="29"/>
      <c r="H50" s="29"/>
      <c r="I50" s="29"/>
      <c r="J50" s="34"/>
    </row>
    <row r="51" spans="1:10" x14ac:dyDescent="0.25">
      <c r="A51" s="11">
        <f t="shared" si="2"/>
        <v>9.5000000000000084E-3</v>
      </c>
      <c r="B51" s="39">
        <f t="shared" si="0"/>
        <v>-2.1768777731605131E-4</v>
      </c>
      <c r="C51" s="40">
        <f t="shared" si="1"/>
        <v>-3.4393230032533245E-4</v>
      </c>
      <c r="D51" s="33"/>
      <c r="E51" s="29"/>
      <c r="F51" s="29"/>
      <c r="G51" s="29"/>
      <c r="H51" s="29"/>
      <c r="I51" s="29"/>
      <c r="J51" s="34"/>
    </row>
    <row r="52" spans="1:10" x14ac:dyDescent="0.25">
      <c r="A52" s="11">
        <f t="shared" si="2"/>
        <v>1.0500000000000009E-2</v>
      </c>
      <c r="B52" s="39">
        <f t="shared" si="0"/>
        <v>-2.7315724242123906E-4</v>
      </c>
      <c r="C52" s="40">
        <f t="shared" si="1"/>
        <v>-3.7773073455838277E-4</v>
      </c>
      <c r="D52" s="33"/>
      <c r="E52" s="29"/>
      <c r="F52" s="29"/>
      <c r="G52" s="29"/>
      <c r="H52" s="29"/>
      <c r="I52" s="29"/>
      <c r="J52" s="34"/>
    </row>
    <row r="53" spans="1:10" x14ac:dyDescent="0.25">
      <c r="A53" s="11">
        <f t="shared" si="2"/>
        <v>1.150000000000001E-2</v>
      </c>
      <c r="B53" s="39">
        <f t="shared" si="0"/>
        <v>-3.3559919113490923E-4</v>
      </c>
      <c r="C53" s="40">
        <f t="shared" si="1"/>
        <v>-4.1110612146195958E-4</v>
      </c>
      <c r="D53" s="33"/>
      <c r="E53" s="29"/>
      <c r="F53" s="29"/>
      <c r="G53" s="29"/>
      <c r="H53" s="29"/>
      <c r="I53" s="29"/>
      <c r="J53" s="34"/>
    </row>
    <row r="54" spans="1:10" x14ac:dyDescent="0.25">
      <c r="A54" s="11">
        <f t="shared" si="2"/>
        <v>1.2500000000000011E-2</v>
      </c>
      <c r="B54" s="39">
        <f t="shared" si="0"/>
        <v>-4.0151257105882894E-4</v>
      </c>
      <c r="C54" s="40">
        <f t="shared" si="1"/>
        <v>-4.4407380833152841E-4</v>
      </c>
      <c r="D54" s="33"/>
      <c r="E54" s="29"/>
      <c r="F54" s="29"/>
      <c r="G54" s="29"/>
      <c r="H54" s="29"/>
      <c r="I54" s="29"/>
      <c r="J54" s="34"/>
    </row>
    <row r="55" spans="1:10" x14ac:dyDescent="0.25">
      <c r="A55" s="11">
        <f t="shared" si="2"/>
        <v>1.3500000000000012E-2</v>
      </c>
      <c r="B55" s="39">
        <f t="shared" si="0"/>
        <v>-4.6432956684539178E-4</v>
      </c>
      <c r="C55" s="40">
        <f t="shared" si="1"/>
        <v>-4.7667077442593777E-4</v>
      </c>
      <c r="D55" s="33"/>
      <c r="E55" s="29"/>
      <c r="F55" s="29"/>
      <c r="G55" s="29"/>
      <c r="H55" s="29"/>
      <c r="I55" s="29"/>
      <c r="J55" s="34"/>
    </row>
    <row r="56" spans="1:10" x14ac:dyDescent="0.25">
      <c r="A56" s="11">
        <f t="shared" si="2"/>
        <v>1.4500000000000013E-2</v>
      </c>
      <c r="B56" s="39">
        <f t="shared" si="0"/>
        <v>-5.1329539794301555E-4</v>
      </c>
      <c r="C56" s="40">
        <f t="shared" si="1"/>
        <v>-5.0897330053167032E-4</v>
      </c>
      <c r="D56" s="33"/>
      <c r="E56" s="29"/>
      <c r="F56" s="29"/>
      <c r="G56" s="29"/>
      <c r="H56" s="29"/>
      <c r="I56" s="29"/>
      <c r="J56" s="34"/>
    </row>
    <row r="57" spans="1:10" x14ac:dyDescent="0.25">
      <c r="A57" s="11">
        <f t="shared" si="2"/>
        <v>1.5500000000000014E-2</v>
      </c>
      <c r="B57" s="39">
        <f t="shared" si="0"/>
        <v>-5.3220287070127991E-4</v>
      </c>
      <c r="C57" s="40">
        <f t="shared" si="1"/>
        <v>-5.4112262936039431E-4</v>
      </c>
      <c r="D57" s="33"/>
      <c r="E57" s="29"/>
      <c r="F57" s="29"/>
      <c r="G57" s="29"/>
      <c r="H57" s="29"/>
      <c r="I57" s="29"/>
      <c r="J57" s="34"/>
    </row>
    <row r="58" spans="1:10" x14ac:dyDescent="0.25">
      <c r="A58" s="11">
        <f t="shared" si="2"/>
        <v>1.6500000000000015E-2</v>
      </c>
      <c r="B58" s="39">
        <f t="shared" si="0"/>
        <v>-4.9805793695507981E-4</v>
      </c>
      <c r="C58" s="40">
        <f t="shared" si="1"/>
        <v>-5.7335929978134868E-4</v>
      </c>
      <c r="D58" s="33"/>
      <c r="E58" s="29"/>
      <c r="F58" s="29"/>
      <c r="G58" s="29"/>
      <c r="H58" s="29"/>
      <c r="I58" s="29"/>
      <c r="J58" s="34"/>
    </row>
    <row r="59" spans="1:10" x14ac:dyDescent="0.25">
      <c r="A59" s="11">
        <f t="shared" si="2"/>
        <v>1.7500000000000016E-2</v>
      </c>
      <c r="B59" s="39">
        <f t="shared" si="0"/>
        <v>-3.7980866811233979E-4</v>
      </c>
      <c r="C59" s="40">
        <f t="shared" si="1"/>
        <v>-6.0606385374337461E-4</v>
      </c>
      <c r="D59" s="35"/>
      <c r="E59" s="36"/>
      <c r="F59" s="36"/>
      <c r="G59" s="36"/>
      <c r="H59" s="36"/>
      <c r="I59" s="36"/>
      <c r="J59" s="37"/>
    </row>
  </sheetData>
  <mergeCells count="1">
    <mergeCell ref="A18:J18"/>
  </mergeCells>
  <pageMargins left="0.511811024" right="0.511811024" top="0.78740157499999996" bottom="0.78740157499999996" header="0.31496062000000002" footer="0.31496062000000002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7" sqref="A37:M37"/>
    </sheetView>
  </sheetViews>
  <sheetFormatPr defaultRowHeight="15" x14ac:dyDescent="0.25"/>
  <cols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  <col min="6" max="6" width="17.8554687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s="44" t="s">
        <v>71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80</v>
      </c>
      <c r="G2" t="s">
        <v>81</v>
      </c>
      <c r="H2" t="s">
        <v>82</v>
      </c>
      <c r="I2" t="s">
        <v>83</v>
      </c>
      <c r="J2" s="18" t="s">
        <v>84</v>
      </c>
      <c r="K2" t="s">
        <v>85</v>
      </c>
      <c r="L2" s="18" t="s">
        <v>86</v>
      </c>
      <c r="M2" t="s">
        <v>87</v>
      </c>
    </row>
    <row r="3" spans="1:13" x14ac:dyDescent="0.25">
      <c r="A3">
        <v>1</v>
      </c>
      <c r="B3" s="1">
        <v>4.761862E-5</v>
      </c>
      <c r="C3" s="1">
        <v>2.52202E-7</v>
      </c>
      <c r="D3" s="1">
        <v>5.4898229999999998E-5</v>
      </c>
      <c r="E3" s="1">
        <v>2.4235380000000002E-7</v>
      </c>
      <c r="F3" s="1">
        <v>7.2672890000000006E-5</v>
      </c>
      <c r="G3" s="1">
        <v>3.136859E-7</v>
      </c>
      <c r="H3" s="1">
        <v>0</v>
      </c>
      <c r="I3" s="1">
        <v>0</v>
      </c>
      <c r="J3" s="25">
        <v>-6.6125669999999995E-4</v>
      </c>
      <c r="K3" s="1">
        <v>0</v>
      </c>
      <c r="L3" s="25">
        <v>-7.6234499999999999E-4</v>
      </c>
      <c r="M3" s="1">
        <v>0</v>
      </c>
    </row>
    <row r="4" spans="1:13" x14ac:dyDescent="0.25">
      <c r="A4">
        <v>2</v>
      </c>
      <c r="B4" s="1">
        <v>-4.1149889999999996</v>
      </c>
      <c r="C4" s="1">
        <v>8.8612769999999998E-6</v>
      </c>
      <c r="D4" s="1">
        <v>2.7982469999999998E-3</v>
      </c>
      <c r="E4" s="1">
        <v>1.302725E-5</v>
      </c>
      <c r="F4" s="1">
        <v>4.1149899999999997</v>
      </c>
      <c r="G4" s="1">
        <v>8.8652499999999995E-6</v>
      </c>
      <c r="H4" s="1">
        <v>-3.4000650000000002E-4</v>
      </c>
      <c r="I4" s="1">
        <v>4.7477180000000004E-6</v>
      </c>
      <c r="J4" s="25">
        <v>1</v>
      </c>
      <c r="K4" s="1">
        <v>0</v>
      </c>
      <c r="L4" s="25">
        <v>-6.800132E-4</v>
      </c>
      <c r="M4" s="1">
        <v>0</v>
      </c>
    </row>
    <row r="5" spans="1:13" x14ac:dyDescent="0.25">
      <c r="A5">
        <v>3</v>
      </c>
      <c r="B5" s="1">
        <v>3.7166829999999998E-2</v>
      </c>
      <c r="C5" s="1">
        <v>4.3007880000000003E-4</v>
      </c>
      <c r="D5" s="1">
        <v>0.1594728</v>
      </c>
      <c r="E5" s="1">
        <v>1.4755809999999999E-3</v>
      </c>
      <c r="F5" s="1">
        <v>0.16374659999999999</v>
      </c>
      <c r="G5" s="1">
        <v>1.504701E-3</v>
      </c>
      <c r="H5" s="1">
        <v>0</v>
      </c>
      <c r="I5" s="1">
        <v>0</v>
      </c>
      <c r="J5" s="25">
        <v>-1.58061E-4</v>
      </c>
      <c r="K5" s="1">
        <v>0</v>
      </c>
      <c r="L5" s="25">
        <v>-6.7819729999999995E-4</v>
      </c>
      <c r="M5" s="1">
        <v>0</v>
      </c>
    </row>
    <row r="6" spans="1:13" x14ac:dyDescent="0.25">
      <c r="A6">
        <v>4</v>
      </c>
      <c r="B6" s="1">
        <v>2.0873710000000001</v>
      </c>
      <c r="C6" s="1">
        <v>6.0450400000000001E-2</v>
      </c>
      <c r="D6" s="1">
        <v>-1.338724</v>
      </c>
      <c r="E6" s="1">
        <v>4.1613320000000002E-2</v>
      </c>
      <c r="F6" s="1">
        <v>2.479778</v>
      </c>
      <c r="G6" s="1">
        <v>4.6073830000000003E-2</v>
      </c>
      <c r="H6" s="1">
        <v>0</v>
      </c>
      <c r="I6" s="1">
        <v>0</v>
      </c>
      <c r="J6" s="25">
        <v>-1.5534850000000001E-4</v>
      </c>
      <c r="K6" s="1">
        <v>0</v>
      </c>
      <c r="L6" s="25">
        <v>9.9631870000000002E-5</v>
      </c>
      <c r="M6" s="1">
        <v>0</v>
      </c>
    </row>
    <row r="7" spans="1:13" x14ac:dyDescent="0.25">
      <c r="A7">
        <v>5</v>
      </c>
      <c r="B7" s="1">
        <v>5.0092059999999998</v>
      </c>
      <c r="C7" s="1">
        <v>3.5543589999999998</v>
      </c>
      <c r="D7" s="1">
        <v>27.176570000000002</v>
      </c>
      <c r="E7" s="1">
        <v>2.8881250000000001</v>
      </c>
      <c r="F7" s="1">
        <v>27.634370000000001</v>
      </c>
      <c r="G7" s="1">
        <v>2.3485819999999999</v>
      </c>
      <c r="H7" s="1">
        <v>0</v>
      </c>
      <c r="I7" s="1">
        <v>0</v>
      </c>
      <c r="J7" s="25">
        <v>-6.5240060000000003E-6</v>
      </c>
      <c r="K7" s="1">
        <v>0</v>
      </c>
      <c r="L7" s="25">
        <v>-3.5394849999999999E-5</v>
      </c>
      <c r="M7" s="1">
        <v>0</v>
      </c>
    </row>
    <row r="8" spans="1:13" x14ac:dyDescent="0.25">
      <c r="A8">
        <v>6</v>
      </c>
      <c r="B8" s="1">
        <v>47692.59</v>
      </c>
      <c r="C8" s="1">
        <v>181.75710000000001</v>
      </c>
      <c r="D8" s="1">
        <v>780.57529999999997</v>
      </c>
      <c r="E8" s="1">
        <v>155.5395</v>
      </c>
      <c r="F8" s="1">
        <v>47698.98</v>
      </c>
      <c r="G8" s="1">
        <v>181.88939999999999</v>
      </c>
      <c r="H8" s="1">
        <v>0</v>
      </c>
      <c r="I8" s="1">
        <v>0</v>
      </c>
      <c r="J8" s="25">
        <v>-1.087012E-3</v>
      </c>
      <c r="K8" s="1">
        <v>0</v>
      </c>
      <c r="L8" s="25">
        <v>-1.7790920000000001E-5</v>
      </c>
      <c r="M8" s="1">
        <v>0</v>
      </c>
    </row>
    <row r="9" spans="1:13" x14ac:dyDescent="0.25">
      <c r="A9">
        <v>7</v>
      </c>
      <c r="B9" s="1">
        <v>-138429.5</v>
      </c>
      <c r="C9" s="1">
        <v>10914.02</v>
      </c>
      <c r="D9" s="1">
        <v>-151844.9</v>
      </c>
      <c r="E9" s="1">
        <v>12449.63</v>
      </c>
      <c r="F9" s="1">
        <v>205474.1</v>
      </c>
      <c r="G9" s="1">
        <v>12967.29</v>
      </c>
      <c r="H9" s="1">
        <v>0</v>
      </c>
      <c r="I9" s="1">
        <v>0</v>
      </c>
      <c r="J9" s="25">
        <v>5.5214129999999999E-5</v>
      </c>
      <c r="K9" s="1">
        <v>0</v>
      </c>
      <c r="L9" s="25">
        <v>6.0565010000000001E-5</v>
      </c>
      <c r="M9" s="1">
        <v>0</v>
      </c>
    </row>
    <row r="10" spans="1:13" x14ac:dyDescent="0.25">
      <c r="A10">
        <v>8</v>
      </c>
      <c r="B10" s="1">
        <v>7423005</v>
      </c>
      <c r="C10" s="1">
        <v>573542.69999999995</v>
      </c>
      <c r="D10" s="1">
        <v>3492108</v>
      </c>
      <c r="E10" s="1">
        <v>692891.4</v>
      </c>
      <c r="F10" s="1">
        <v>8203403</v>
      </c>
      <c r="G10" s="1">
        <v>534077.5</v>
      </c>
      <c r="H10" s="1">
        <v>0</v>
      </c>
      <c r="I10" s="1">
        <v>0</v>
      </c>
      <c r="J10" s="25">
        <v>-5.1813069999999998E-5</v>
      </c>
      <c r="K10" s="1">
        <v>0</v>
      </c>
      <c r="L10" s="25">
        <v>-2.437515E-5</v>
      </c>
      <c r="M10" s="1">
        <v>0</v>
      </c>
    </row>
    <row r="11" spans="1:13" x14ac:dyDescent="0.25">
      <c r="A11">
        <v>9</v>
      </c>
      <c r="B11" s="1">
        <v>368844700</v>
      </c>
      <c r="C11" s="1">
        <v>40227350</v>
      </c>
      <c r="D11" s="1">
        <v>71654310</v>
      </c>
      <c r="E11" s="1">
        <v>55999820</v>
      </c>
      <c r="F11" s="1">
        <v>375740300</v>
      </c>
      <c r="G11" s="1">
        <v>44039000</v>
      </c>
      <c r="H11" s="1">
        <v>0</v>
      </c>
      <c r="I11" s="1">
        <v>0</v>
      </c>
      <c r="J11" s="25">
        <v>-4.5054820000000002E-5</v>
      </c>
      <c r="K11" s="1">
        <v>0</v>
      </c>
      <c r="L11" s="25">
        <v>-8.7526580000000002E-6</v>
      </c>
      <c r="M11" s="1">
        <v>0</v>
      </c>
    </row>
    <row r="12" spans="1:13" x14ac:dyDescent="0.25">
      <c r="A12">
        <v>10</v>
      </c>
      <c r="B12" s="1">
        <v>-544474500000</v>
      </c>
      <c r="C12" s="1">
        <v>2160052000</v>
      </c>
      <c r="D12" s="1">
        <v>6731237000</v>
      </c>
      <c r="E12" s="1">
        <v>4430716000</v>
      </c>
      <c r="F12" s="1">
        <v>544516100000</v>
      </c>
      <c r="G12" s="1">
        <v>2100189000</v>
      </c>
      <c r="H12" s="1">
        <v>0</v>
      </c>
      <c r="I12" s="1">
        <v>0</v>
      </c>
      <c r="J12" s="25">
        <v>1.163894E-3</v>
      </c>
      <c r="K12" s="1">
        <v>0</v>
      </c>
      <c r="L12" s="25">
        <v>-1.4389000000000001E-5</v>
      </c>
      <c r="M12" s="1">
        <v>0</v>
      </c>
    </row>
    <row r="13" spans="1:13" x14ac:dyDescent="0.25">
      <c r="A13">
        <v>11</v>
      </c>
      <c r="B13" s="1">
        <v>-139186000000</v>
      </c>
      <c r="C13" s="1">
        <v>131293000000</v>
      </c>
      <c r="D13" s="1">
        <v>-398984700000</v>
      </c>
      <c r="E13" s="1">
        <v>213698100000</v>
      </c>
      <c r="F13" s="1">
        <v>422565400000</v>
      </c>
      <c r="G13" s="1">
        <v>119144300000</v>
      </c>
      <c r="H13" s="1">
        <v>0</v>
      </c>
      <c r="I13" s="1">
        <v>0</v>
      </c>
      <c r="J13" s="25">
        <v>5.2067800000000001E-6</v>
      </c>
      <c r="K13" s="1">
        <v>0</v>
      </c>
      <c r="L13" s="25">
        <v>1.4925540000000001E-5</v>
      </c>
      <c r="M13" s="1">
        <v>0</v>
      </c>
    </row>
    <row r="14" spans="1:13" x14ac:dyDescent="0.25">
      <c r="A14">
        <v>12</v>
      </c>
      <c r="B14" s="1">
        <v>34521210000000</v>
      </c>
      <c r="C14" s="1">
        <v>8693296000000</v>
      </c>
      <c r="D14" s="1">
        <v>-28423790000000</v>
      </c>
      <c r="E14" s="1">
        <v>6631710000000</v>
      </c>
      <c r="F14" s="1">
        <v>44717170000000</v>
      </c>
      <c r="G14" s="1">
        <v>5882053000000</v>
      </c>
      <c r="H14" s="1">
        <v>0</v>
      </c>
      <c r="I14" s="1">
        <v>0</v>
      </c>
      <c r="J14" s="25">
        <v>-2.2599449999999999E-5</v>
      </c>
      <c r="K14" s="1">
        <v>0</v>
      </c>
      <c r="L14" s="25">
        <v>1.8607740000000001E-5</v>
      </c>
      <c r="M14" s="1">
        <v>0</v>
      </c>
    </row>
    <row r="15" spans="1:13" x14ac:dyDescent="0.25">
      <c r="A15">
        <v>13</v>
      </c>
      <c r="B15" s="1">
        <v>1308632000000000</v>
      </c>
      <c r="C15" s="1">
        <v>358792300000000</v>
      </c>
      <c r="D15" s="1">
        <v>1267736000000000</v>
      </c>
      <c r="E15" s="1">
        <v>533757300000000</v>
      </c>
      <c r="F15" s="1">
        <v>1821997000000000</v>
      </c>
      <c r="G15" s="1">
        <v>461016000000000</v>
      </c>
      <c r="H15" s="1">
        <v>0</v>
      </c>
      <c r="I15" s="1">
        <v>0</v>
      </c>
      <c r="J15" s="25">
        <v>-1.499227E-5</v>
      </c>
      <c r="K15" s="1">
        <v>0</v>
      </c>
      <c r="L15" s="25">
        <v>-1.4523740000000001E-5</v>
      </c>
      <c r="M15" s="1">
        <v>0</v>
      </c>
    </row>
    <row r="16" spans="1:13" x14ac:dyDescent="0.25">
      <c r="A16">
        <v>14</v>
      </c>
      <c r="B16" s="1">
        <v>3.004578E+17</v>
      </c>
      <c r="C16" s="1">
        <v>4.70199E+16</v>
      </c>
      <c r="D16" s="1">
        <v>9.406866E+16</v>
      </c>
      <c r="E16" s="1">
        <v>4.864626E+16</v>
      </c>
      <c r="F16" s="1">
        <v>3.148393E+17</v>
      </c>
      <c r="G16" s="1">
        <v>4.69621E+16</v>
      </c>
      <c r="H16" s="1">
        <v>0</v>
      </c>
      <c r="I16" s="1">
        <v>0</v>
      </c>
      <c r="J16" s="25">
        <v>-6.0238100000000002E-5</v>
      </c>
      <c r="K16" s="1">
        <v>0</v>
      </c>
      <c r="L16" s="25">
        <v>-1.885962E-5</v>
      </c>
      <c r="M16" s="1">
        <v>0</v>
      </c>
    </row>
    <row r="17" spans="1:13" x14ac:dyDescent="0.25">
      <c r="A17">
        <v>15</v>
      </c>
      <c r="B17" s="1">
        <v>7.067353E+17</v>
      </c>
      <c r="C17" s="1">
        <v>1.439919E+18</v>
      </c>
      <c r="D17" s="1">
        <v>-3.559626E+18</v>
      </c>
      <c r="E17" s="1">
        <v>1.623567E+18</v>
      </c>
      <c r="F17" s="1">
        <v>3.629106E+18</v>
      </c>
      <c r="G17" s="1">
        <v>1.015592E+18</v>
      </c>
      <c r="H17" s="1">
        <v>0</v>
      </c>
      <c r="I17" s="1">
        <v>0</v>
      </c>
      <c r="J17" s="25">
        <v>-2.4796060000000001E-6</v>
      </c>
      <c r="K17" s="1">
        <v>0</v>
      </c>
      <c r="L17" s="25">
        <v>1.248907E-5</v>
      </c>
      <c r="M17" s="1">
        <v>0</v>
      </c>
    </row>
    <row r="19" spans="1:13" x14ac:dyDescent="0.25">
      <c r="A19" s="44" t="s">
        <v>88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</row>
    <row r="20" spans="1:13" x14ac:dyDescent="0.25">
      <c r="A20" t="s">
        <v>3</v>
      </c>
      <c r="B20" t="s">
        <v>4</v>
      </c>
      <c r="C20" t="s">
        <v>5</v>
      </c>
      <c r="D20" t="s">
        <v>6</v>
      </c>
      <c r="E20" t="s">
        <v>7</v>
      </c>
      <c r="F20" t="s">
        <v>80</v>
      </c>
      <c r="G20" t="s">
        <v>81</v>
      </c>
      <c r="H20" t="s">
        <v>82</v>
      </c>
      <c r="I20" t="s">
        <v>83</v>
      </c>
      <c r="J20" s="18" t="s">
        <v>84</v>
      </c>
      <c r="K20" t="s">
        <v>85</v>
      </c>
      <c r="L20" s="18" t="s">
        <v>86</v>
      </c>
      <c r="M20" t="s">
        <v>87</v>
      </c>
    </row>
    <row r="21" spans="1:13" x14ac:dyDescent="0.25">
      <c r="A21">
        <v>1</v>
      </c>
      <c r="B21" s="1">
        <v>-4.100582E-4</v>
      </c>
      <c r="C21" s="1">
        <v>5.8098060000000001E-8</v>
      </c>
      <c r="D21" s="1">
        <v>-3.2624340000000001E-4</v>
      </c>
      <c r="E21" s="1">
        <v>2.4699670000000002E-7</v>
      </c>
      <c r="F21" s="1">
        <v>5.2400609999999996E-4</v>
      </c>
      <c r="G21" s="1">
        <v>1.6446929999999999E-7</v>
      </c>
      <c r="H21" s="1">
        <v>0</v>
      </c>
      <c r="I21" s="1">
        <v>0</v>
      </c>
      <c r="J21" s="25">
        <v>5.7056679999999997E-3</v>
      </c>
      <c r="K21" s="1">
        <v>0</v>
      </c>
      <c r="L21" s="25">
        <v>4.5394449999999996E-3</v>
      </c>
      <c r="M21" s="1">
        <v>0</v>
      </c>
    </row>
    <row r="22" spans="1:13" x14ac:dyDescent="0.25">
      <c r="A22">
        <v>2</v>
      </c>
      <c r="B22" s="1">
        <v>-4.1067749999999998</v>
      </c>
      <c r="C22" s="1">
        <v>8.7146620000000008E-6</v>
      </c>
      <c r="D22" s="1">
        <v>6.9173369999999995E-4</v>
      </c>
      <c r="E22" s="1">
        <v>9.5520079999999996E-6</v>
      </c>
      <c r="F22" s="1">
        <v>4.1067749999999998</v>
      </c>
      <c r="G22" s="1">
        <v>8.7143360000000007E-6</v>
      </c>
      <c r="H22" s="1">
        <v>-8.42186E-5</v>
      </c>
      <c r="I22" s="1">
        <v>3.4890099999999998E-6</v>
      </c>
      <c r="J22" s="25">
        <v>1</v>
      </c>
      <c r="K22" s="1">
        <v>0</v>
      </c>
      <c r="L22" s="25">
        <v>-1.684372E-4</v>
      </c>
      <c r="M22" s="1">
        <v>0</v>
      </c>
    </row>
    <row r="23" spans="1:13" x14ac:dyDescent="0.25">
      <c r="A23">
        <v>3</v>
      </c>
      <c r="B23" s="1">
        <v>3.5132799999999999E-2</v>
      </c>
      <c r="C23" s="1">
        <v>6.5775559999999998E-4</v>
      </c>
      <c r="D23" s="1">
        <v>0.20824799999999999</v>
      </c>
      <c r="E23" s="1">
        <v>7.2991090000000005E-4</v>
      </c>
      <c r="F23" s="1">
        <v>0.21119080000000001</v>
      </c>
      <c r="G23" s="1">
        <v>7.6382839999999995E-4</v>
      </c>
      <c r="H23" s="1">
        <v>0</v>
      </c>
      <c r="I23" s="1">
        <v>0</v>
      </c>
      <c r="J23" s="25">
        <v>-1.4970970000000001E-4</v>
      </c>
      <c r="K23" s="1">
        <v>0</v>
      </c>
      <c r="L23" s="25">
        <v>-8.8739690000000002E-4</v>
      </c>
      <c r="M23" s="1">
        <v>0</v>
      </c>
    </row>
    <row r="24" spans="1:13" x14ac:dyDescent="0.25">
      <c r="A24">
        <v>4</v>
      </c>
      <c r="B24" s="1">
        <v>2.3425959999999999</v>
      </c>
      <c r="C24" s="1">
        <v>4.1397179999999999E-2</v>
      </c>
      <c r="D24" s="1">
        <v>-1.28867</v>
      </c>
      <c r="E24" s="1">
        <v>5.4595970000000001E-2</v>
      </c>
      <c r="F24" s="1">
        <v>2.673654</v>
      </c>
      <c r="G24" s="1">
        <v>4.8796640000000002E-2</v>
      </c>
      <c r="H24" s="1">
        <v>0</v>
      </c>
      <c r="I24" s="1">
        <v>0</v>
      </c>
      <c r="J24" s="25">
        <v>-1.7469179999999999E-4</v>
      </c>
      <c r="K24" s="1">
        <v>0</v>
      </c>
      <c r="L24" s="25">
        <v>9.609858E-5</v>
      </c>
      <c r="M24" s="1">
        <v>0</v>
      </c>
    </row>
    <row r="25" spans="1:13" x14ac:dyDescent="0.25">
      <c r="A25">
        <v>5</v>
      </c>
      <c r="B25" s="1">
        <v>27.26155</v>
      </c>
      <c r="C25" s="1">
        <v>1.716839</v>
      </c>
      <c r="D25" s="1">
        <v>26.05716</v>
      </c>
      <c r="E25" s="1">
        <v>4.9633370000000001</v>
      </c>
      <c r="F25" s="1">
        <v>37.711640000000003</v>
      </c>
      <c r="G25" s="1">
        <v>2.5884260000000001</v>
      </c>
      <c r="H25" s="1">
        <v>0</v>
      </c>
      <c r="I25" s="1">
        <v>0</v>
      </c>
      <c r="J25" s="25">
        <v>-3.5576549999999997E-5</v>
      </c>
      <c r="K25" s="1">
        <v>0</v>
      </c>
      <c r="L25" s="25">
        <v>-3.4004799999999997E-5</v>
      </c>
      <c r="M25" s="1">
        <v>0</v>
      </c>
    </row>
    <row r="26" spans="1:13" x14ac:dyDescent="0.25">
      <c r="A26">
        <v>6</v>
      </c>
      <c r="B26" s="1">
        <v>47416.76</v>
      </c>
      <c r="C26" s="1">
        <v>187.8193</v>
      </c>
      <c r="D26" s="1">
        <v>3574.2750000000001</v>
      </c>
      <c r="E26" s="1">
        <v>258.50790000000001</v>
      </c>
      <c r="F26" s="1">
        <v>47551.28</v>
      </c>
      <c r="G26" s="1">
        <v>185.24430000000001</v>
      </c>
      <c r="H26" s="1">
        <v>0</v>
      </c>
      <c r="I26" s="1">
        <v>0</v>
      </c>
      <c r="J26" s="25">
        <v>-1.082887E-3</v>
      </c>
      <c r="K26" s="1">
        <v>0</v>
      </c>
      <c r="L26" s="25">
        <v>-8.1628009999999999E-5</v>
      </c>
      <c r="M26" s="1">
        <v>0</v>
      </c>
    </row>
    <row r="27" spans="1:13" x14ac:dyDescent="0.25">
      <c r="A27">
        <v>7</v>
      </c>
      <c r="B27" s="1">
        <v>-136745.70000000001</v>
      </c>
      <c r="C27" s="1">
        <v>8318.7279999999992</v>
      </c>
      <c r="D27" s="1">
        <v>-85294.17</v>
      </c>
      <c r="E27" s="1">
        <v>7403.165</v>
      </c>
      <c r="F27" s="1">
        <v>161166</v>
      </c>
      <c r="G27" s="1">
        <v>7726.3559999999998</v>
      </c>
      <c r="H27" s="1">
        <v>0</v>
      </c>
      <c r="I27" s="1">
        <v>0</v>
      </c>
      <c r="J27" s="25">
        <v>5.4651599999999997E-5</v>
      </c>
      <c r="K27" s="1">
        <v>0</v>
      </c>
      <c r="L27" s="25">
        <v>3.4088560000000001E-5</v>
      </c>
      <c r="M27" s="1">
        <v>0</v>
      </c>
    </row>
    <row r="28" spans="1:13" x14ac:dyDescent="0.25">
      <c r="A28">
        <v>8</v>
      </c>
      <c r="B28" s="1">
        <v>4941628</v>
      </c>
      <c r="C28" s="1">
        <v>623675.5</v>
      </c>
      <c r="D28" s="1">
        <v>-426078.9</v>
      </c>
      <c r="E28" s="1">
        <v>806781.3</v>
      </c>
      <c r="F28" s="1">
        <v>4959963</v>
      </c>
      <c r="G28" s="1">
        <v>526162.80000000005</v>
      </c>
      <c r="H28" s="1">
        <v>0</v>
      </c>
      <c r="I28" s="1">
        <v>0</v>
      </c>
      <c r="J28" s="25">
        <v>-3.4561889999999998E-5</v>
      </c>
      <c r="K28" s="1">
        <v>0</v>
      </c>
      <c r="L28" s="25">
        <v>2.9800080000000001E-6</v>
      </c>
      <c r="M28" s="1">
        <v>0</v>
      </c>
    </row>
    <row r="29" spans="1:13" x14ac:dyDescent="0.25">
      <c r="A29">
        <v>9</v>
      </c>
      <c r="B29" s="1">
        <v>-124803900</v>
      </c>
      <c r="C29" s="1">
        <v>31966760</v>
      </c>
      <c r="D29" s="1">
        <v>-298456900</v>
      </c>
      <c r="E29" s="1">
        <v>58134570</v>
      </c>
      <c r="F29" s="1">
        <v>323500400</v>
      </c>
      <c r="G29" s="1">
        <v>45213270</v>
      </c>
      <c r="H29" s="1">
        <v>0</v>
      </c>
      <c r="I29" s="1">
        <v>0</v>
      </c>
      <c r="J29" s="25">
        <v>1.5275430000000002E-5</v>
      </c>
      <c r="K29" s="1">
        <v>0</v>
      </c>
      <c r="L29" s="25">
        <v>3.6529780000000002E-5</v>
      </c>
      <c r="M29" s="1">
        <v>0</v>
      </c>
    </row>
    <row r="30" spans="1:13" x14ac:dyDescent="0.25">
      <c r="A30">
        <v>10</v>
      </c>
      <c r="B30" s="1">
        <v>-545940100000</v>
      </c>
      <c r="C30" s="1">
        <v>2594632000</v>
      </c>
      <c r="D30" s="1">
        <v>136522400</v>
      </c>
      <c r="E30" s="1">
        <v>2828956000</v>
      </c>
      <c r="F30" s="1">
        <v>545940100000</v>
      </c>
      <c r="G30" s="1">
        <v>2574574000</v>
      </c>
      <c r="H30" s="1">
        <v>0</v>
      </c>
      <c r="I30" s="1">
        <v>0</v>
      </c>
      <c r="J30" s="25">
        <v>1.1693610000000001E-3</v>
      </c>
      <c r="K30" s="1">
        <v>0</v>
      </c>
      <c r="L30" s="25">
        <v>-2.924202E-7</v>
      </c>
      <c r="M30" s="1">
        <v>0</v>
      </c>
    </row>
    <row r="31" spans="1:13" x14ac:dyDescent="0.25">
      <c r="A31">
        <v>11</v>
      </c>
      <c r="B31" s="1">
        <v>-273355200000</v>
      </c>
      <c r="C31" s="1">
        <v>144482900000</v>
      </c>
      <c r="D31" s="1">
        <v>-667390900000</v>
      </c>
      <c r="E31" s="1">
        <v>120489500000</v>
      </c>
      <c r="F31" s="1">
        <v>721203000000</v>
      </c>
      <c r="G31" s="1">
        <v>130830900000</v>
      </c>
      <c r="H31" s="1">
        <v>0</v>
      </c>
      <c r="I31" s="1">
        <v>0</v>
      </c>
      <c r="J31" s="25">
        <v>1.024634E-5</v>
      </c>
      <c r="K31" s="1">
        <v>0</v>
      </c>
      <c r="L31" s="25">
        <v>2.5016230000000002E-5</v>
      </c>
      <c r="M31" s="1">
        <v>0</v>
      </c>
    </row>
    <row r="32" spans="1:13" x14ac:dyDescent="0.25">
      <c r="A32">
        <v>12</v>
      </c>
      <c r="B32" s="1">
        <v>30106750000000</v>
      </c>
      <c r="C32" s="1">
        <v>9090915000000</v>
      </c>
      <c r="D32" s="1">
        <v>-23556200000000</v>
      </c>
      <c r="E32" s="1">
        <v>13094860000000</v>
      </c>
      <c r="F32" s="1">
        <v>38227100000000</v>
      </c>
      <c r="G32" s="1">
        <v>9555974000000</v>
      </c>
      <c r="H32" s="1">
        <v>0</v>
      </c>
      <c r="I32" s="1">
        <v>0</v>
      </c>
      <c r="J32" s="25">
        <v>-1.9748929999999999E-5</v>
      </c>
      <c r="K32" s="1">
        <v>0</v>
      </c>
      <c r="L32" s="25">
        <v>1.5452E-5</v>
      </c>
      <c r="M32" s="1">
        <v>0</v>
      </c>
    </row>
    <row r="33" spans="1:13" x14ac:dyDescent="0.25">
      <c r="A33">
        <v>13</v>
      </c>
      <c r="B33" s="1">
        <v>2058788000000000</v>
      </c>
      <c r="C33" s="1">
        <v>487447500000000</v>
      </c>
      <c r="D33" s="1">
        <v>1787782000000000</v>
      </c>
      <c r="E33" s="1">
        <v>673648100000000</v>
      </c>
      <c r="F33" s="1">
        <v>2726678000000000</v>
      </c>
      <c r="G33" s="1">
        <v>550901000000000</v>
      </c>
      <c r="H33" s="1">
        <v>0</v>
      </c>
      <c r="I33" s="1">
        <v>0</v>
      </c>
      <c r="J33" s="25">
        <v>-2.3633570000000001E-5</v>
      </c>
      <c r="K33" s="1">
        <v>0</v>
      </c>
      <c r="L33" s="25">
        <v>-2.0522590000000002E-5</v>
      </c>
      <c r="M33" s="1">
        <v>0</v>
      </c>
    </row>
    <row r="34" spans="1:13" x14ac:dyDescent="0.25">
      <c r="A34">
        <v>14</v>
      </c>
      <c r="B34" s="1">
        <v>3.182933E+17</v>
      </c>
      <c r="C34" s="1">
        <v>3.521079E+16</v>
      </c>
      <c r="D34" s="1">
        <v>2.826762E+16</v>
      </c>
      <c r="E34" s="1">
        <v>3.663027E+16</v>
      </c>
      <c r="F34" s="1">
        <v>3.19546E+17</v>
      </c>
      <c r="G34" s="1">
        <v>3.831413E+16</v>
      </c>
      <c r="H34" s="1">
        <v>0</v>
      </c>
      <c r="I34" s="1">
        <v>0</v>
      </c>
      <c r="J34" s="25">
        <v>-6.394154E-5</v>
      </c>
      <c r="K34" s="1">
        <v>0</v>
      </c>
      <c r="L34" s="25">
        <v>-5.6786460000000001E-6</v>
      </c>
      <c r="M34" s="1">
        <v>0</v>
      </c>
    </row>
    <row r="35" spans="1:13" x14ac:dyDescent="0.25">
      <c r="A35">
        <v>15</v>
      </c>
      <c r="B35" s="1">
        <v>1.145416E+17</v>
      </c>
      <c r="C35" s="1">
        <v>1.639602E+18</v>
      </c>
      <c r="D35" s="1">
        <v>-4.410451E+18</v>
      </c>
      <c r="E35" s="1">
        <v>1.295469E+18</v>
      </c>
      <c r="F35" s="1">
        <v>4.411938E+18</v>
      </c>
      <c r="G35" s="1">
        <v>8.599634E+17</v>
      </c>
      <c r="H35" s="1">
        <v>0</v>
      </c>
      <c r="I35" s="1">
        <v>0</v>
      </c>
      <c r="J35" s="25">
        <v>-4.0267700000000003E-7</v>
      </c>
      <c r="K35" s="1">
        <v>0</v>
      </c>
      <c r="L35" s="25">
        <v>1.550517E-5</v>
      </c>
      <c r="M35" s="1">
        <v>0</v>
      </c>
    </row>
    <row r="37" spans="1:13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</row>
    <row r="38" spans="1:13" x14ac:dyDescent="0.25">
      <c r="A38" t="s">
        <v>3</v>
      </c>
      <c r="B38" t="s">
        <v>4</v>
      </c>
      <c r="C38" t="s">
        <v>5</v>
      </c>
      <c r="D38" t="s">
        <v>6</v>
      </c>
      <c r="E38" t="s">
        <v>7</v>
      </c>
      <c r="F38" t="s">
        <v>80</v>
      </c>
      <c r="G38" t="s">
        <v>81</v>
      </c>
      <c r="H38" t="s">
        <v>82</v>
      </c>
      <c r="I38" t="s">
        <v>83</v>
      </c>
      <c r="J38" s="18" t="s">
        <v>84</v>
      </c>
      <c r="K38" t="s">
        <v>85</v>
      </c>
      <c r="L38" s="18" t="s">
        <v>86</v>
      </c>
      <c r="M38" t="s">
        <v>87</v>
      </c>
    </row>
    <row r="39" spans="1:13" x14ac:dyDescent="0.25">
      <c r="A39">
        <v>1</v>
      </c>
      <c r="B39" s="1">
        <f>ABS(B3)-ABS(B21)</f>
        <v>-3.6243958E-4</v>
      </c>
      <c r="C39" s="1">
        <f t="shared" ref="C39:M39" si="0">ABS(C3)-ABS(C21)</f>
        <v>1.9410394E-7</v>
      </c>
      <c r="D39" s="1">
        <f t="shared" si="0"/>
        <v>-2.7134517000000001E-4</v>
      </c>
      <c r="E39" s="1">
        <f t="shared" si="0"/>
        <v>-4.6429000000000051E-9</v>
      </c>
      <c r="F39" s="1">
        <f t="shared" si="0"/>
        <v>-4.5133320999999997E-4</v>
      </c>
      <c r="G39" s="1">
        <f t="shared" si="0"/>
        <v>1.4921660000000001E-7</v>
      </c>
      <c r="H39" s="1">
        <f t="shared" si="0"/>
        <v>0</v>
      </c>
      <c r="I39" s="1">
        <f t="shared" si="0"/>
        <v>0</v>
      </c>
      <c r="J39" s="25">
        <f t="shared" si="0"/>
        <v>-5.0444113E-3</v>
      </c>
      <c r="K39" s="1">
        <f t="shared" si="0"/>
        <v>0</v>
      </c>
      <c r="L39" s="25">
        <f t="shared" si="0"/>
        <v>-3.7770999999999994E-3</v>
      </c>
      <c r="M39" s="1">
        <f t="shared" si="0"/>
        <v>0</v>
      </c>
    </row>
    <row r="40" spans="1:13" x14ac:dyDescent="0.25">
      <c r="A40">
        <v>2</v>
      </c>
      <c r="B40" s="1">
        <f t="shared" ref="B40:M53" si="1">ABS(B4)-ABS(B22)</f>
        <v>8.2139999999997215E-3</v>
      </c>
      <c r="C40" s="1">
        <f t="shared" si="1"/>
        <v>1.4661499999999893E-7</v>
      </c>
      <c r="D40" s="1">
        <f t="shared" si="1"/>
        <v>2.1065132999999996E-3</v>
      </c>
      <c r="E40" s="1">
        <f t="shared" si="1"/>
        <v>3.4752420000000001E-6</v>
      </c>
      <c r="F40" s="1">
        <f t="shared" si="1"/>
        <v>8.2149999999998613E-3</v>
      </c>
      <c r="G40" s="1">
        <f t="shared" si="1"/>
        <v>1.5091399999999881E-7</v>
      </c>
      <c r="H40" s="1">
        <f t="shared" si="1"/>
        <v>2.5578790000000003E-4</v>
      </c>
      <c r="I40" s="1">
        <f t="shared" si="1"/>
        <v>1.2587080000000006E-6</v>
      </c>
      <c r="J40" s="25">
        <f t="shared" si="1"/>
        <v>0</v>
      </c>
      <c r="K40" s="1">
        <f t="shared" si="1"/>
        <v>0</v>
      </c>
      <c r="L40" s="25">
        <f t="shared" si="1"/>
        <v>5.1157600000000002E-4</v>
      </c>
      <c r="M40" s="1">
        <f t="shared" si="1"/>
        <v>0</v>
      </c>
    </row>
    <row r="41" spans="1:13" x14ac:dyDescent="0.25">
      <c r="A41">
        <v>3</v>
      </c>
      <c r="B41" s="1">
        <f t="shared" si="1"/>
        <v>2.0340299999999992E-3</v>
      </c>
      <c r="C41" s="1">
        <f t="shared" si="1"/>
        <v>-2.2767679999999995E-4</v>
      </c>
      <c r="D41" s="1">
        <f t="shared" si="1"/>
        <v>-4.8775199999999991E-2</v>
      </c>
      <c r="E41" s="1">
        <f t="shared" si="1"/>
        <v>7.4567009999999985E-4</v>
      </c>
      <c r="F41" s="1">
        <f t="shared" si="1"/>
        <v>-4.744420000000002E-2</v>
      </c>
      <c r="G41" s="1">
        <f t="shared" si="1"/>
        <v>7.4087260000000005E-4</v>
      </c>
      <c r="H41" s="1">
        <f t="shared" si="1"/>
        <v>0</v>
      </c>
      <c r="I41" s="1">
        <f t="shared" si="1"/>
        <v>0</v>
      </c>
      <c r="J41" s="25">
        <f t="shared" si="1"/>
        <v>8.3512999999999957E-6</v>
      </c>
      <c r="K41" s="1">
        <f t="shared" si="1"/>
        <v>0</v>
      </c>
      <c r="L41" s="25">
        <f t="shared" si="1"/>
        <v>-2.0919960000000007E-4</v>
      </c>
      <c r="M41" s="1">
        <f t="shared" si="1"/>
        <v>0</v>
      </c>
    </row>
    <row r="42" spans="1:13" x14ac:dyDescent="0.25">
      <c r="A42">
        <v>4</v>
      </c>
      <c r="B42" s="1">
        <f t="shared" si="1"/>
        <v>-0.25522499999999981</v>
      </c>
      <c r="C42" s="1">
        <f t="shared" si="1"/>
        <v>1.9053220000000003E-2</v>
      </c>
      <c r="D42" s="1">
        <f t="shared" si="1"/>
        <v>5.0054000000000043E-2</v>
      </c>
      <c r="E42" s="1">
        <f t="shared" si="1"/>
        <v>-1.2982649999999998E-2</v>
      </c>
      <c r="F42" s="1">
        <f t="shared" si="1"/>
        <v>-0.19387599999999994</v>
      </c>
      <c r="G42" s="1">
        <f t="shared" si="1"/>
        <v>-2.7228099999999991E-3</v>
      </c>
      <c r="H42" s="1">
        <f t="shared" si="1"/>
        <v>0</v>
      </c>
      <c r="I42" s="1">
        <f t="shared" si="1"/>
        <v>0</v>
      </c>
      <c r="J42" s="25">
        <f t="shared" si="1"/>
        <v>-1.9343299999999975E-5</v>
      </c>
      <c r="K42" s="1">
        <f t="shared" si="1"/>
        <v>0</v>
      </c>
      <c r="L42" s="25">
        <f t="shared" si="1"/>
        <v>3.5332900000000015E-6</v>
      </c>
      <c r="M42" s="1">
        <f t="shared" si="1"/>
        <v>0</v>
      </c>
    </row>
    <row r="43" spans="1:13" x14ac:dyDescent="0.25">
      <c r="A43">
        <v>5</v>
      </c>
      <c r="B43" s="1">
        <f t="shared" si="1"/>
        <v>-22.252344000000001</v>
      </c>
      <c r="C43" s="1">
        <f t="shared" si="1"/>
        <v>1.8375199999999998</v>
      </c>
      <c r="D43" s="1">
        <f t="shared" si="1"/>
        <v>1.119410000000002</v>
      </c>
      <c r="E43" s="1">
        <f t="shared" si="1"/>
        <v>-2.0752120000000001</v>
      </c>
      <c r="F43" s="1">
        <f t="shared" si="1"/>
        <v>-10.077270000000002</v>
      </c>
      <c r="G43" s="1">
        <f t="shared" si="1"/>
        <v>-0.23984400000000017</v>
      </c>
      <c r="H43" s="1">
        <f t="shared" si="1"/>
        <v>0</v>
      </c>
      <c r="I43" s="1">
        <f t="shared" si="1"/>
        <v>0</v>
      </c>
      <c r="J43" s="25">
        <f t="shared" si="1"/>
        <v>-2.9052543999999997E-5</v>
      </c>
      <c r="K43" s="1">
        <f t="shared" si="1"/>
        <v>0</v>
      </c>
      <c r="L43" s="25">
        <f t="shared" si="1"/>
        <v>1.390050000000002E-6</v>
      </c>
      <c r="M43" s="1">
        <f t="shared" si="1"/>
        <v>0</v>
      </c>
    </row>
    <row r="44" spans="1:13" x14ac:dyDescent="0.25">
      <c r="A44">
        <v>6</v>
      </c>
      <c r="B44" s="1">
        <f t="shared" si="1"/>
        <v>275.82999999999447</v>
      </c>
      <c r="C44" s="1">
        <f t="shared" si="1"/>
        <v>-6.06219999999999</v>
      </c>
      <c r="D44" s="1">
        <f t="shared" si="1"/>
        <v>-2793.6997000000001</v>
      </c>
      <c r="E44" s="1">
        <f t="shared" si="1"/>
        <v>-102.9684</v>
      </c>
      <c r="F44" s="1">
        <f t="shared" si="1"/>
        <v>147.70000000000437</v>
      </c>
      <c r="G44" s="1">
        <f t="shared" si="1"/>
        <v>-3.3549000000000149</v>
      </c>
      <c r="H44" s="1">
        <f t="shared" si="1"/>
        <v>0</v>
      </c>
      <c r="I44" s="1">
        <f t="shared" si="1"/>
        <v>0</v>
      </c>
      <c r="J44" s="25">
        <f t="shared" si="1"/>
        <v>4.1250000000000054E-6</v>
      </c>
      <c r="K44" s="1">
        <f t="shared" si="1"/>
        <v>0</v>
      </c>
      <c r="L44" s="25">
        <f t="shared" si="1"/>
        <v>-6.3837089999999998E-5</v>
      </c>
      <c r="M44" s="1">
        <f t="shared" si="1"/>
        <v>0</v>
      </c>
    </row>
    <row r="45" spans="1:13" x14ac:dyDescent="0.25">
      <c r="A45">
        <v>7</v>
      </c>
      <c r="B45" s="1">
        <f t="shared" si="1"/>
        <v>1683.7999999999884</v>
      </c>
      <c r="C45" s="1">
        <f t="shared" si="1"/>
        <v>2595.2920000000013</v>
      </c>
      <c r="D45" s="1">
        <f t="shared" si="1"/>
        <v>66550.73</v>
      </c>
      <c r="E45" s="1">
        <f t="shared" si="1"/>
        <v>5046.4649999999992</v>
      </c>
      <c r="F45" s="1">
        <f t="shared" si="1"/>
        <v>44308.100000000006</v>
      </c>
      <c r="G45" s="1">
        <f t="shared" si="1"/>
        <v>5240.9340000000011</v>
      </c>
      <c r="H45" s="1">
        <f t="shared" si="1"/>
        <v>0</v>
      </c>
      <c r="I45" s="1">
        <f t="shared" si="1"/>
        <v>0</v>
      </c>
      <c r="J45" s="25">
        <f t="shared" si="1"/>
        <v>5.6253000000000222E-7</v>
      </c>
      <c r="K45" s="1">
        <f t="shared" si="1"/>
        <v>0</v>
      </c>
      <c r="L45" s="25">
        <f t="shared" si="1"/>
        <v>2.647645E-5</v>
      </c>
      <c r="M45" s="1">
        <f t="shared" si="1"/>
        <v>0</v>
      </c>
    </row>
    <row r="46" spans="1:13" x14ac:dyDescent="0.25">
      <c r="A46">
        <v>8</v>
      </c>
      <c r="B46" s="1">
        <f t="shared" si="1"/>
        <v>2481377</v>
      </c>
      <c r="C46" s="1">
        <f t="shared" si="1"/>
        <v>-50132.800000000047</v>
      </c>
      <c r="D46" s="1">
        <f t="shared" si="1"/>
        <v>3066029.1</v>
      </c>
      <c r="E46" s="1">
        <f t="shared" si="1"/>
        <v>-113889.90000000002</v>
      </c>
      <c r="F46" s="1">
        <f t="shared" si="1"/>
        <v>3243440</v>
      </c>
      <c r="G46" s="1">
        <f t="shared" si="1"/>
        <v>7914.6999999999534</v>
      </c>
      <c r="H46" s="1">
        <f t="shared" si="1"/>
        <v>0</v>
      </c>
      <c r="I46" s="1">
        <f t="shared" si="1"/>
        <v>0</v>
      </c>
      <c r="J46" s="25">
        <f t="shared" si="1"/>
        <v>1.725118E-5</v>
      </c>
      <c r="K46" s="1">
        <f t="shared" si="1"/>
        <v>0</v>
      </c>
      <c r="L46" s="25">
        <f t="shared" si="1"/>
        <v>2.1395141999999999E-5</v>
      </c>
      <c r="M46" s="1">
        <f t="shared" si="1"/>
        <v>0</v>
      </c>
    </row>
    <row r="47" spans="1:13" x14ac:dyDescent="0.25">
      <c r="A47">
        <v>9</v>
      </c>
      <c r="B47" s="1">
        <f t="shared" si="1"/>
        <v>244040800</v>
      </c>
      <c r="C47" s="1">
        <f t="shared" si="1"/>
        <v>8260590</v>
      </c>
      <c r="D47" s="1">
        <f t="shared" si="1"/>
        <v>-226802590</v>
      </c>
      <c r="E47" s="1">
        <f t="shared" si="1"/>
        <v>-2134750</v>
      </c>
      <c r="F47" s="1">
        <f t="shared" si="1"/>
        <v>52239900</v>
      </c>
      <c r="G47" s="1">
        <f t="shared" si="1"/>
        <v>-1174270</v>
      </c>
      <c r="H47" s="1">
        <f t="shared" si="1"/>
        <v>0</v>
      </c>
      <c r="I47" s="1">
        <f t="shared" si="1"/>
        <v>0</v>
      </c>
      <c r="J47" s="25">
        <f t="shared" si="1"/>
        <v>2.9779390000000001E-5</v>
      </c>
      <c r="K47" s="1">
        <f t="shared" si="1"/>
        <v>0</v>
      </c>
      <c r="L47" s="25">
        <f t="shared" si="1"/>
        <v>-2.7777122000000002E-5</v>
      </c>
      <c r="M47" s="1">
        <f t="shared" si="1"/>
        <v>0</v>
      </c>
    </row>
    <row r="48" spans="1:13" x14ac:dyDescent="0.25">
      <c r="A48">
        <v>10</v>
      </c>
      <c r="B48" s="1">
        <f t="shared" si="1"/>
        <v>-1465600000</v>
      </c>
      <c r="C48" s="1">
        <f t="shared" si="1"/>
        <v>-434580000</v>
      </c>
      <c r="D48" s="1">
        <f t="shared" si="1"/>
        <v>6594714600</v>
      </c>
      <c r="E48" s="1">
        <f t="shared" si="1"/>
        <v>1601760000</v>
      </c>
      <c r="F48" s="1">
        <f t="shared" si="1"/>
        <v>-1424000000</v>
      </c>
      <c r="G48" s="1">
        <f t="shared" si="1"/>
        <v>-474385000</v>
      </c>
      <c r="H48" s="1">
        <f t="shared" si="1"/>
        <v>0</v>
      </c>
      <c r="I48" s="1">
        <f t="shared" si="1"/>
        <v>0</v>
      </c>
      <c r="J48" s="25">
        <f t="shared" si="1"/>
        <v>-5.467000000000102E-6</v>
      </c>
      <c r="K48" s="1">
        <f t="shared" si="1"/>
        <v>0</v>
      </c>
      <c r="L48" s="25">
        <f t="shared" si="1"/>
        <v>1.40965798E-5</v>
      </c>
      <c r="M48" s="1">
        <f t="shared" si="1"/>
        <v>0</v>
      </c>
    </row>
    <row r="49" spans="1:13" x14ac:dyDescent="0.25">
      <c r="A49">
        <v>11</v>
      </c>
      <c r="B49" s="1">
        <f t="shared" si="1"/>
        <v>-134169200000</v>
      </c>
      <c r="C49" s="1">
        <f t="shared" si="1"/>
        <v>-13189900000</v>
      </c>
      <c r="D49" s="1">
        <f t="shared" si="1"/>
        <v>-268406200000</v>
      </c>
      <c r="E49" s="1">
        <f t="shared" si="1"/>
        <v>93208600000</v>
      </c>
      <c r="F49" s="1">
        <f t="shared" si="1"/>
        <v>-298637600000</v>
      </c>
      <c r="G49" s="1">
        <f t="shared" si="1"/>
        <v>-11686600000</v>
      </c>
      <c r="H49" s="1">
        <f t="shared" si="1"/>
        <v>0</v>
      </c>
      <c r="I49" s="1">
        <f t="shared" si="1"/>
        <v>0</v>
      </c>
      <c r="J49" s="25">
        <f t="shared" si="1"/>
        <v>-5.0395599999999997E-6</v>
      </c>
      <c r="K49" s="1">
        <f t="shared" si="1"/>
        <v>0</v>
      </c>
      <c r="L49" s="25">
        <f t="shared" si="1"/>
        <v>-1.0090690000000001E-5</v>
      </c>
      <c r="M49" s="1">
        <f t="shared" si="1"/>
        <v>0</v>
      </c>
    </row>
    <row r="50" spans="1:13" x14ac:dyDescent="0.25">
      <c r="A50">
        <v>12</v>
      </c>
      <c r="B50" s="1">
        <f t="shared" si="1"/>
        <v>4414460000000</v>
      </c>
      <c r="C50" s="1">
        <f t="shared" si="1"/>
        <v>-397619000000</v>
      </c>
      <c r="D50" s="1">
        <f t="shared" si="1"/>
        <v>4867590000000</v>
      </c>
      <c r="E50" s="1">
        <f t="shared" si="1"/>
        <v>-6463150000000</v>
      </c>
      <c r="F50" s="1">
        <f t="shared" si="1"/>
        <v>6490070000000</v>
      </c>
      <c r="G50" s="1">
        <f t="shared" si="1"/>
        <v>-3673921000000</v>
      </c>
      <c r="H50" s="1">
        <f t="shared" si="1"/>
        <v>0</v>
      </c>
      <c r="I50" s="1">
        <f t="shared" si="1"/>
        <v>0</v>
      </c>
      <c r="J50" s="25">
        <f t="shared" si="1"/>
        <v>2.8505200000000006E-6</v>
      </c>
      <c r="K50" s="1">
        <f t="shared" si="1"/>
        <v>0</v>
      </c>
      <c r="L50" s="25">
        <f t="shared" si="1"/>
        <v>3.1557400000000004E-6</v>
      </c>
      <c r="M50" s="1">
        <f t="shared" si="1"/>
        <v>0</v>
      </c>
    </row>
    <row r="51" spans="1:13" x14ac:dyDescent="0.25">
      <c r="A51">
        <v>13</v>
      </c>
      <c r="B51" s="1">
        <f t="shared" si="1"/>
        <v>-750156000000000</v>
      </c>
      <c r="C51" s="1">
        <f t="shared" si="1"/>
        <v>-128655200000000</v>
      </c>
      <c r="D51" s="1">
        <f t="shared" si="1"/>
        <v>-520046000000000</v>
      </c>
      <c r="E51" s="1">
        <f t="shared" si="1"/>
        <v>-139890800000000</v>
      </c>
      <c r="F51" s="1">
        <f t="shared" si="1"/>
        <v>-904681000000000</v>
      </c>
      <c r="G51" s="1">
        <f t="shared" si="1"/>
        <v>-89885000000000</v>
      </c>
      <c r="H51" s="1">
        <f t="shared" si="1"/>
        <v>0</v>
      </c>
      <c r="I51" s="1">
        <f t="shared" si="1"/>
        <v>0</v>
      </c>
      <c r="J51" s="25">
        <f t="shared" si="1"/>
        <v>-8.6413000000000014E-6</v>
      </c>
      <c r="K51" s="1">
        <f t="shared" si="1"/>
        <v>0</v>
      </c>
      <c r="L51" s="25">
        <f t="shared" si="1"/>
        <v>-5.998850000000001E-6</v>
      </c>
      <c r="M51" s="1">
        <f t="shared" si="1"/>
        <v>0</v>
      </c>
    </row>
    <row r="52" spans="1:13" x14ac:dyDescent="0.25">
      <c r="A52">
        <v>14</v>
      </c>
      <c r="B52" s="1">
        <f t="shared" si="1"/>
        <v>-1.78355E+16</v>
      </c>
      <c r="C52" s="1">
        <f t="shared" si="1"/>
        <v>1.180911E+16</v>
      </c>
      <c r="D52" s="1">
        <f t="shared" si="1"/>
        <v>6.580104E+16</v>
      </c>
      <c r="E52" s="1">
        <f t="shared" si="1"/>
        <v>1.201599E+16</v>
      </c>
      <c r="F52" s="1">
        <f t="shared" si="1"/>
        <v>-4706700000000000</v>
      </c>
      <c r="G52" s="1">
        <f t="shared" si="1"/>
        <v>8647970000000000</v>
      </c>
      <c r="H52" s="1">
        <f t="shared" si="1"/>
        <v>0</v>
      </c>
      <c r="I52" s="1">
        <f t="shared" si="1"/>
        <v>0</v>
      </c>
      <c r="J52" s="25">
        <f t="shared" si="1"/>
        <v>-3.7034399999999985E-6</v>
      </c>
      <c r="K52" s="1">
        <f t="shared" si="1"/>
        <v>0</v>
      </c>
      <c r="L52" s="25">
        <f t="shared" si="1"/>
        <v>1.3180974E-5</v>
      </c>
      <c r="M52" s="1">
        <f t="shared" si="1"/>
        <v>0</v>
      </c>
    </row>
    <row r="53" spans="1:13" x14ac:dyDescent="0.25">
      <c r="A53">
        <v>15</v>
      </c>
      <c r="B53" s="1">
        <f t="shared" si="1"/>
        <v>5.921937E+17</v>
      </c>
      <c r="C53" s="1">
        <f t="shared" si="1"/>
        <v>-1.99683E+17</v>
      </c>
      <c r="D53" s="1">
        <f t="shared" si="1"/>
        <v>-8.50825E+17</v>
      </c>
      <c r="E53" s="1">
        <f t="shared" si="1"/>
        <v>3.28098E+17</v>
      </c>
      <c r="F53" s="1">
        <f t="shared" si="1"/>
        <v>-7.82832E+17</v>
      </c>
      <c r="G53" s="1">
        <f t="shared" si="1"/>
        <v>1.556286E+17</v>
      </c>
      <c r="H53" s="1">
        <f t="shared" si="1"/>
        <v>0</v>
      </c>
      <c r="I53" s="1">
        <f t="shared" si="1"/>
        <v>0</v>
      </c>
      <c r="J53" s="25">
        <f t="shared" si="1"/>
        <v>2.0769290000000001E-6</v>
      </c>
      <c r="K53" s="1">
        <f t="shared" si="1"/>
        <v>0</v>
      </c>
      <c r="L53" s="25">
        <f t="shared" si="1"/>
        <v>-3.0160999999999998E-6</v>
      </c>
      <c r="M53" s="1">
        <f t="shared" si="1"/>
        <v>0</v>
      </c>
    </row>
  </sheetData>
  <mergeCells count="3">
    <mergeCell ref="A1:M1"/>
    <mergeCell ref="A19:M19"/>
    <mergeCell ref="A37:M3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C5" sqref="C5"/>
    </sheetView>
  </sheetViews>
  <sheetFormatPr defaultRowHeight="15" x14ac:dyDescent="0.25"/>
  <cols>
    <col min="1" max="1" width="23.5703125" customWidth="1"/>
    <col min="2" max="2" width="12.140625" customWidth="1"/>
    <col min="3" max="3" width="11.7109375" customWidth="1"/>
    <col min="11" max="12" width="18.7109375" bestFit="1" customWidth="1"/>
  </cols>
  <sheetData>
    <row r="1" spans="1:15" x14ac:dyDescent="0.25">
      <c r="A1" s="46" t="s">
        <v>74</v>
      </c>
      <c r="B1" s="46"/>
      <c r="C1" s="46"/>
      <c r="D1" s="46"/>
      <c r="G1" t="s">
        <v>75</v>
      </c>
      <c r="H1" t="s">
        <v>76</v>
      </c>
      <c r="I1" t="s">
        <v>77</v>
      </c>
      <c r="J1" t="s">
        <v>78</v>
      </c>
      <c r="K1" s="4" t="s">
        <v>11</v>
      </c>
      <c r="L1" s="4" t="s">
        <v>11</v>
      </c>
      <c r="N1" s="5">
        <f>AVERAGE(N3,N5,N6,N8,N9,N11)</f>
        <v>118.30779089136348</v>
      </c>
      <c r="O1" s="5">
        <f>AVERAGE(O3,O5,O6,O8,O9,O11)</f>
        <v>28.033559278390371</v>
      </c>
    </row>
    <row r="2" spans="1:15" x14ac:dyDescent="0.25">
      <c r="A2" s="45" t="s">
        <v>10</v>
      </c>
      <c r="B2" s="45"/>
      <c r="C2" s="45"/>
      <c r="G2" s="46" t="s">
        <v>73</v>
      </c>
      <c r="H2" s="46"/>
      <c r="I2" s="46"/>
      <c r="J2" s="46"/>
      <c r="K2" s="46"/>
      <c r="L2" s="46"/>
      <c r="N2" s="4">
        <f>STDEV(N3,N5,N6,N8,N9,N11)</f>
        <v>9.5292593069270985</v>
      </c>
      <c r="O2" s="4">
        <f>STDEV(O3,O5,O6,O8,O9,O11)</f>
        <v>11.217254622382674</v>
      </c>
    </row>
    <row r="3" spans="1:15" x14ac:dyDescent="0.25">
      <c r="A3">
        <v>1</v>
      </c>
      <c r="B3" s="1">
        <v>1.9412856704199999E-5</v>
      </c>
      <c r="C3" s="1">
        <v>2.8234891684900001E-5</v>
      </c>
      <c r="G3">
        <v>5.5</v>
      </c>
      <c r="H3" s="1">
        <v>-2.47540606653E-5</v>
      </c>
      <c r="I3" s="1">
        <v>7.4598599606400003E-6</v>
      </c>
      <c r="J3" s="1">
        <v>-0.20357914112600001</v>
      </c>
      <c r="K3" s="5">
        <f>H3/J3/0.000001</f>
        <v>121.59428774669561</v>
      </c>
      <c r="L3" s="5">
        <f>I3/J3/0.000001</f>
        <v>-36.643537836830319</v>
      </c>
      <c r="N3" s="2">
        <f>ABS(K3)</f>
        <v>121.59428774669561</v>
      </c>
      <c r="O3" s="2">
        <f>ABS(L3)</f>
        <v>36.643537836830319</v>
      </c>
    </row>
    <row r="4" spans="1:15" x14ac:dyDescent="0.25">
      <c r="A4">
        <v>2</v>
      </c>
      <c r="B4" s="1">
        <v>-4.1192160648299998</v>
      </c>
      <c r="C4" s="1"/>
      <c r="G4">
        <v>110</v>
      </c>
      <c r="H4" s="1">
        <v>-1.37611948289E-5</v>
      </c>
      <c r="I4" s="1">
        <v>8.5268074767700004E-5</v>
      </c>
      <c r="J4">
        <v>-4.1065608533700004</v>
      </c>
      <c r="K4" s="5">
        <f t="shared" ref="K4:K11" si="0">H4/J4/0.000001</f>
        <v>3.3510266425510382</v>
      </c>
      <c r="L4" s="5">
        <f t="shared" ref="L4:L11" si="1">I4/J4/0.000001</f>
        <v>-20.763864901143684</v>
      </c>
      <c r="N4" s="2">
        <f t="shared" ref="N4:O11" si="2">ABS(K4)</f>
        <v>3.3510266425510382</v>
      </c>
      <c r="O4" s="2">
        <f t="shared" si="2"/>
        <v>20.763864901143684</v>
      </c>
    </row>
    <row r="5" spans="1:15" x14ac:dyDescent="0.25">
      <c r="A5" s="4" t="s">
        <v>11</v>
      </c>
      <c r="B5" s="5">
        <f>B3/B4/0.000001</f>
        <v>-4.7127551453169936</v>
      </c>
      <c r="C5" s="5">
        <f>C3/B4/0.000001</f>
        <v>-6.8544332806357069</v>
      </c>
      <c r="G5">
        <v>5.5</v>
      </c>
      <c r="H5" s="1">
        <v>-2.33854101506E-5</v>
      </c>
      <c r="I5" s="1">
        <v>7.6886415832699995E-6</v>
      </c>
      <c r="J5">
        <v>-0.219050919215</v>
      </c>
      <c r="K5" s="5">
        <f t="shared" si="0"/>
        <v>106.75787271016679</v>
      </c>
      <c r="L5" s="5">
        <f t="shared" si="1"/>
        <v>-35.099791458640468</v>
      </c>
      <c r="N5" s="2">
        <f t="shared" si="2"/>
        <v>106.75787271016679</v>
      </c>
      <c r="O5" s="2">
        <f t="shared" si="2"/>
        <v>35.099791458640468</v>
      </c>
    </row>
    <row r="6" spans="1:15" x14ac:dyDescent="0.25">
      <c r="A6" s="4"/>
      <c r="B6" s="5"/>
      <c r="C6" s="5"/>
      <c r="G6">
        <v>-5.5</v>
      </c>
      <c r="H6" s="1">
        <v>-2.4957600051899999E-5</v>
      </c>
      <c r="I6" s="1">
        <v>-2.1181846553500002E-6</v>
      </c>
      <c r="J6">
        <v>0.196900049311</v>
      </c>
      <c r="K6" s="5">
        <f t="shared" si="0"/>
        <v>-126.75263484815045</v>
      </c>
      <c r="L6" s="5">
        <f t="shared" si="1"/>
        <v>-10.757664422949771</v>
      </c>
      <c r="N6" s="2">
        <f t="shared" si="2"/>
        <v>126.75263484815045</v>
      </c>
      <c r="O6" s="2">
        <f t="shared" si="2"/>
        <v>10.757664422949771</v>
      </c>
    </row>
    <row r="7" spans="1:15" x14ac:dyDescent="0.25">
      <c r="A7" s="46" t="s">
        <v>73</v>
      </c>
      <c r="B7" s="46"/>
      <c r="C7" s="46"/>
      <c r="D7" s="46"/>
      <c r="G7">
        <v>-110</v>
      </c>
      <c r="H7" s="1">
        <v>-3.5749322546700001E-5</v>
      </c>
      <c r="I7" s="1">
        <v>-8.4098203722900007E-5</v>
      </c>
      <c r="J7">
        <v>4.1083359147699996</v>
      </c>
      <c r="K7" s="5">
        <f t="shared" si="0"/>
        <v>-8.7016551928425727</v>
      </c>
      <c r="L7" s="5">
        <f t="shared" si="1"/>
        <v>-20.47013814536345</v>
      </c>
      <c r="N7" s="2">
        <f t="shared" si="2"/>
        <v>8.7016551928425727</v>
      </c>
      <c r="O7" s="2">
        <f t="shared" si="2"/>
        <v>20.47013814536345</v>
      </c>
    </row>
    <row r="8" spans="1:15" x14ac:dyDescent="0.25">
      <c r="G8">
        <v>-5.5</v>
      </c>
      <c r="H8" s="1">
        <v>-2.6846903566999999E-5</v>
      </c>
      <c r="I8" s="1">
        <v>-3.7070209787699999E-6</v>
      </c>
      <c r="J8">
        <v>0.21979288261400001</v>
      </c>
      <c r="K8" s="5">
        <f t="shared" si="0"/>
        <v>-122.14637365736951</v>
      </c>
      <c r="L8" s="5">
        <f t="shared" si="1"/>
        <v>-16.86597370525535</v>
      </c>
      <c r="N8" s="2">
        <f t="shared" si="2"/>
        <v>122.14637365736951</v>
      </c>
      <c r="O8" s="2">
        <f t="shared" si="2"/>
        <v>16.86597370525535</v>
      </c>
    </row>
    <row r="9" spans="1:15" x14ac:dyDescent="0.25">
      <c r="A9" s="45" t="s">
        <v>79</v>
      </c>
      <c r="B9" s="45"/>
      <c r="C9" s="45"/>
      <c r="G9">
        <v>5.5</v>
      </c>
      <c r="H9" s="1">
        <v>-2.4851074121600001E-5</v>
      </c>
      <c r="I9" s="1">
        <v>6.8389942037499997E-6</v>
      </c>
      <c r="J9">
        <v>-0.19616751945300001</v>
      </c>
      <c r="K9" s="5">
        <f t="shared" si="0"/>
        <v>126.68291973561962</v>
      </c>
      <c r="L9" s="5">
        <f t="shared" si="1"/>
        <v>-34.86303044877193</v>
      </c>
      <c r="N9" s="2">
        <f t="shared" si="2"/>
        <v>126.68291973561962</v>
      </c>
      <c r="O9" s="2">
        <f t="shared" si="2"/>
        <v>34.86303044877193</v>
      </c>
    </row>
    <row r="10" spans="1:15" x14ac:dyDescent="0.25">
      <c r="A10">
        <v>1</v>
      </c>
      <c r="B10" s="1">
        <v>-4.10058160262E-4</v>
      </c>
      <c r="C10" s="1">
        <v>-3.2624337566100002E-4</v>
      </c>
      <c r="G10">
        <v>110</v>
      </c>
      <c r="H10" s="1">
        <v>-1.26128664708E-5</v>
      </c>
      <c r="I10" s="1">
        <v>8.5735115433599994E-5</v>
      </c>
      <c r="J10">
        <v>-4.1069809083599997</v>
      </c>
      <c r="K10" s="5">
        <f t="shared" si="0"/>
        <v>3.0710798886660937</v>
      </c>
      <c r="L10" s="5">
        <f t="shared" si="1"/>
        <v>-20.875459941652309</v>
      </c>
      <c r="N10" s="2">
        <f t="shared" si="2"/>
        <v>3.0710798886660937</v>
      </c>
      <c r="O10" s="2">
        <f t="shared" si="2"/>
        <v>20.875459941652309</v>
      </c>
    </row>
    <row r="11" spans="1:15" x14ac:dyDescent="0.25">
      <c r="A11">
        <v>2</v>
      </c>
      <c r="B11" s="1">
        <v>-4.1067752296000002</v>
      </c>
      <c r="C11" s="1"/>
      <c r="G11">
        <v>5.5</v>
      </c>
      <c r="H11" s="1">
        <v>-2.3205212349999999E-5</v>
      </c>
      <c r="I11" s="1">
        <v>7.4430440747200002E-6</v>
      </c>
      <c r="J11">
        <v>-0.219097632747</v>
      </c>
      <c r="K11" s="5">
        <f t="shared" si="0"/>
        <v>105.91265665017889</v>
      </c>
      <c r="L11" s="5">
        <f t="shared" si="1"/>
        <v>-33.971357797894392</v>
      </c>
      <c r="N11" s="2">
        <f t="shared" si="2"/>
        <v>105.91265665017889</v>
      </c>
      <c r="O11" s="2">
        <f t="shared" si="2"/>
        <v>33.971357797894392</v>
      </c>
    </row>
    <row r="12" spans="1:15" x14ac:dyDescent="0.25">
      <c r="A12" s="4" t="s">
        <v>11</v>
      </c>
      <c r="B12" s="5">
        <f>B10/B11/0.000001</f>
        <v>99.849185148109427</v>
      </c>
      <c r="C12" s="5">
        <f>C10/B11/0.000001</f>
        <v>79.440280371218691</v>
      </c>
      <c r="K12" s="24">
        <f>AVERAGE(K3:K11)</f>
        <v>23.307686630612835</v>
      </c>
      <c r="L12" s="24">
        <f>AVERAGE(L3:L11)</f>
        <v>-25.590090962055744</v>
      </c>
      <c r="N12" s="5">
        <f>AVERAGE(N4,N7,N10)</f>
        <v>5.0412539080199013</v>
      </c>
      <c r="O12" s="5">
        <f>AVERAGE(O4,O7,O10)</f>
        <v>20.703154329386482</v>
      </c>
    </row>
    <row r="13" spans="1:15" x14ac:dyDescent="0.25">
      <c r="B13" s="2">
        <f>B12-B5</f>
        <v>104.56194029342642</v>
      </c>
      <c r="C13" s="2">
        <f>C12-C5</f>
        <v>86.294713651854394</v>
      </c>
      <c r="K13" s="24">
        <f>STDEV(K3:K11)</f>
        <v>99.775735801571486</v>
      </c>
      <c r="L13" s="24">
        <f>STDEV(L3:L11)</f>
        <v>9.5961668863741192</v>
      </c>
      <c r="N13" s="5">
        <f>STDEV(N4,N7,N10)</f>
        <v>3.173089302352091</v>
      </c>
      <c r="O13" s="5">
        <f>STDEV(O4,O7,O10)</f>
        <v>0.20936993523192821</v>
      </c>
    </row>
    <row r="15" spans="1:15" x14ac:dyDescent="0.25">
      <c r="A15" s="45" t="s">
        <v>79</v>
      </c>
      <c r="B15" s="45"/>
      <c r="C15" s="45"/>
    </row>
    <row r="16" spans="1:15" x14ac:dyDescent="0.25">
      <c r="A16">
        <v>1</v>
      </c>
      <c r="B16" s="1">
        <v>-4.3412856876099998E-4</v>
      </c>
      <c r="C16" s="1">
        <v>8.4438649360599994E-5</v>
      </c>
    </row>
    <row r="17" spans="1:3" x14ac:dyDescent="0.25">
      <c r="A17">
        <v>2</v>
      </c>
      <c r="B17" s="1">
        <v>-4.1071205926800003</v>
      </c>
      <c r="C17" s="1"/>
    </row>
    <row r="18" spans="1:3" x14ac:dyDescent="0.25">
      <c r="A18" s="4" t="s">
        <v>11</v>
      </c>
      <c r="B18" s="5">
        <f>B16/B17/0.000001</f>
        <v>105.70144191401015</v>
      </c>
      <c r="C18" s="5">
        <f>C16/B17/0.000001</f>
        <v>-20.559086945509343</v>
      </c>
    </row>
    <row r="19" spans="1:3" x14ac:dyDescent="0.25">
      <c r="B19" s="2">
        <f>B18-B11</f>
        <v>109.80821714361015</v>
      </c>
      <c r="C19" s="2">
        <f>C18-C11</f>
        <v>-20.559086945509343</v>
      </c>
    </row>
    <row r="21" spans="1:3" x14ac:dyDescent="0.25">
      <c r="A21" s="45" t="s">
        <v>79</v>
      </c>
      <c r="B21" s="45"/>
      <c r="C21" s="45"/>
    </row>
    <row r="22" spans="1:3" x14ac:dyDescent="0.25">
      <c r="A22">
        <v>1</v>
      </c>
      <c r="B22" s="1">
        <v>-1.37042539507E-5</v>
      </c>
      <c r="C22" s="1">
        <v>8.4797636333100004E-5</v>
      </c>
    </row>
    <row r="23" spans="1:3" x14ac:dyDescent="0.25">
      <c r="A23">
        <v>2</v>
      </c>
      <c r="B23" s="1">
        <v>-4.10703670916</v>
      </c>
      <c r="C23" s="1"/>
    </row>
    <row r="24" spans="1:3" x14ac:dyDescent="0.25">
      <c r="A24" s="4" t="s">
        <v>11</v>
      </c>
      <c r="B24" s="5">
        <f>B22/B23/0.000001</f>
        <v>3.3367741564459723</v>
      </c>
      <c r="C24" s="5">
        <f>C22/B23/0.000001</f>
        <v>-20.646914634089892</v>
      </c>
    </row>
    <row r="25" spans="1:3" x14ac:dyDescent="0.25">
      <c r="B25" s="2">
        <f>B24-B17</f>
        <v>7.4438947491259722</v>
      </c>
      <c r="C25" s="2">
        <f>C24-C17</f>
        <v>-20.646914634089892</v>
      </c>
    </row>
    <row r="27" spans="1:3" x14ac:dyDescent="0.25">
      <c r="A27">
        <f>740*8.5</f>
        <v>6290</v>
      </c>
    </row>
  </sheetData>
  <mergeCells count="7">
    <mergeCell ref="A21:C21"/>
    <mergeCell ref="A1:D1"/>
    <mergeCell ref="A2:C2"/>
    <mergeCell ref="G2:L2"/>
    <mergeCell ref="A7:D7"/>
    <mergeCell ref="A9:C9"/>
    <mergeCell ref="A15:C1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K13" sqref="K13"/>
    </sheetView>
  </sheetViews>
  <sheetFormatPr defaultRowHeight="15" x14ac:dyDescent="0.25"/>
  <cols>
    <col min="1" max="1" width="23.5703125" customWidth="1"/>
    <col min="2" max="2" width="12.140625" customWidth="1"/>
    <col min="3" max="3" width="11.7109375" customWidth="1"/>
    <col min="11" max="12" width="18.7109375" bestFit="1" customWidth="1"/>
  </cols>
  <sheetData>
    <row r="1" spans="1:15" x14ac:dyDescent="0.25">
      <c r="A1" s="46" t="s">
        <v>74</v>
      </c>
      <c r="B1" s="46"/>
      <c r="C1" s="46"/>
      <c r="D1" s="46"/>
      <c r="G1" t="s">
        <v>75</v>
      </c>
      <c r="H1" t="s">
        <v>76</v>
      </c>
      <c r="I1" t="s">
        <v>77</v>
      </c>
      <c r="J1" t="s">
        <v>78</v>
      </c>
      <c r="K1" s="4" t="s">
        <v>11</v>
      </c>
      <c r="L1" s="4" t="s">
        <v>11</v>
      </c>
      <c r="N1" s="5">
        <f>AVERAGE(N3,N5,N6,N8,N9,N11)</f>
        <v>100.13308032887672</v>
      </c>
      <c r="O1" s="5">
        <f>AVERAGE(O3,O5,O6,O8,O9,O11)</f>
        <v>16.322664029042404</v>
      </c>
    </row>
    <row r="2" spans="1:15" x14ac:dyDescent="0.25">
      <c r="A2" s="45" t="s">
        <v>10</v>
      </c>
      <c r="B2" s="45"/>
      <c r="C2" s="45"/>
      <c r="G2" s="46" t="s">
        <v>73</v>
      </c>
      <c r="H2" s="46"/>
      <c r="I2" s="46"/>
      <c r="J2" s="46"/>
      <c r="K2" s="46"/>
      <c r="L2" s="46"/>
      <c r="N2" s="4">
        <f>STDEV(N3,N5,N6,N8,N9,N11)</f>
        <v>19.796618918279208</v>
      </c>
      <c r="O2" s="4">
        <f>STDEV(O3,O5,O6,O8,O9,O11)</f>
        <v>1.5212023156159207</v>
      </c>
    </row>
    <row r="3" spans="1:15" x14ac:dyDescent="0.25">
      <c r="A3">
        <v>1</v>
      </c>
      <c r="B3" s="1">
        <v>1.9412856704199999E-5</v>
      </c>
      <c r="C3" s="1">
        <v>2.8234891684900001E-5</v>
      </c>
      <c r="G3" s="18">
        <v>5.5</v>
      </c>
      <c r="H3" s="25">
        <v>-1.7991184568699999E-5</v>
      </c>
      <c r="I3" s="25">
        <v>3.0350552289099999E-6</v>
      </c>
      <c r="J3" s="25">
        <v>-0.20384709157100001</v>
      </c>
      <c r="K3" s="23">
        <f>H3/J3/0.000001</f>
        <v>88.258235278444801</v>
      </c>
      <c r="L3" s="23">
        <f>I3/J3/0.000001</f>
        <v>-14.888881688326121</v>
      </c>
      <c r="N3" s="2">
        <f>ABS(K3)</f>
        <v>88.258235278444801</v>
      </c>
      <c r="O3" s="2">
        <f>ABS(L3)</f>
        <v>14.888881688326121</v>
      </c>
    </row>
    <row r="4" spans="1:15" x14ac:dyDescent="0.25">
      <c r="A4">
        <v>2</v>
      </c>
      <c r="B4" s="1">
        <v>-4.1192160648299998</v>
      </c>
      <c r="C4" s="1"/>
      <c r="G4">
        <v>110</v>
      </c>
      <c r="H4" s="1">
        <v>4.7618622377199999E-5</v>
      </c>
      <c r="I4" s="1">
        <v>5.4898228771699997E-5</v>
      </c>
      <c r="J4">
        <v>-4.1149892881300003</v>
      </c>
      <c r="K4" s="5">
        <f t="shared" ref="K4:K11" si="0">H4/J4/0.000001</f>
        <v>-11.571991818923939</v>
      </c>
      <c r="L4" s="5">
        <f t="shared" ref="L4:L11" si="1">I4/J4/0.000001</f>
        <v>-13.341038075131355</v>
      </c>
      <c r="N4" s="2">
        <f t="shared" ref="N4:O11" si="2">ABS(K4)</f>
        <v>11.571991818923939</v>
      </c>
      <c r="O4" s="2">
        <f t="shared" si="2"/>
        <v>13.341038075131355</v>
      </c>
    </row>
    <row r="5" spans="1:15" x14ac:dyDescent="0.25">
      <c r="A5" s="4" t="s">
        <v>11</v>
      </c>
      <c r="B5" s="5">
        <f>B3/B4/0.000001</f>
        <v>-4.7127551453169936</v>
      </c>
      <c r="C5" s="5">
        <f>C3/B4/0.000001</f>
        <v>-6.8544332806357069</v>
      </c>
      <c r="G5" s="18">
        <v>5.5</v>
      </c>
      <c r="H5" s="25">
        <v>-1.87573100557E-5</v>
      </c>
      <c r="I5" s="25">
        <v>1.42608278233E-6</v>
      </c>
      <c r="J5" s="18">
        <v>-0.21789763185200001</v>
      </c>
      <c r="K5" s="23">
        <f t="shared" si="0"/>
        <v>86.083129478159293</v>
      </c>
      <c r="L5" s="23">
        <v>-17</v>
      </c>
      <c r="N5" s="2">
        <f t="shared" si="2"/>
        <v>86.083129478159293</v>
      </c>
      <c r="O5" s="2">
        <f t="shared" si="2"/>
        <v>17</v>
      </c>
    </row>
    <row r="6" spans="1:15" x14ac:dyDescent="0.25">
      <c r="A6" s="4"/>
      <c r="B6" s="5"/>
      <c r="C6" s="5"/>
      <c r="G6" s="18">
        <v>-5.5</v>
      </c>
      <c r="H6" s="25">
        <v>-2.62000059819E-5</v>
      </c>
      <c r="I6" s="25">
        <v>-3.5020002128500001E-6</v>
      </c>
      <c r="J6" s="18">
        <v>0.198087418535</v>
      </c>
      <c r="K6" s="23">
        <f t="shared" si="0"/>
        <v>-132.26486657087074</v>
      </c>
      <c r="L6" s="23">
        <f t="shared" si="1"/>
        <v>-17.679064317914936</v>
      </c>
      <c r="N6" s="2">
        <f t="shared" si="2"/>
        <v>132.26486657087074</v>
      </c>
      <c r="O6" s="2">
        <f t="shared" si="2"/>
        <v>17.679064317914936</v>
      </c>
    </row>
    <row r="7" spans="1:15" x14ac:dyDescent="0.25">
      <c r="A7" s="46" t="s">
        <v>73</v>
      </c>
      <c r="B7" s="46"/>
      <c r="C7" s="46"/>
      <c r="D7" s="46"/>
      <c r="G7">
        <v>-110</v>
      </c>
      <c r="H7" s="1">
        <v>-9.4683395840399997E-5</v>
      </c>
      <c r="I7" s="1">
        <v>-5.9689760148899999E-5</v>
      </c>
      <c r="J7">
        <v>4.1167782941200004</v>
      </c>
      <c r="K7" s="5">
        <f t="shared" si="0"/>
        <v>-22.999391532848978</v>
      </c>
      <c r="L7" s="5">
        <f t="shared" si="1"/>
        <v>-14.499143719775962</v>
      </c>
      <c r="N7" s="2">
        <f t="shared" si="2"/>
        <v>22.999391532848978</v>
      </c>
      <c r="O7" s="2">
        <f t="shared" si="2"/>
        <v>14.499143719775962</v>
      </c>
    </row>
    <row r="8" spans="1:15" x14ac:dyDescent="0.25">
      <c r="G8" s="18">
        <v>-5.5</v>
      </c>
      <c r="H8" s="25">
        <v>-2.56673999091E-5</v>
      </c>
      <c r="I8" s="25">
        <v>-3.8316289686600004E-6</v>
      </c>
      <c r="J8" s="18">
        <v>0.21878252625</v>
      </c>
      <c r="K8" s="23">
        <f t="shared" si="0"/>
        <v>-117.3192409332096</v>
      </c>
      <c r="L8" s="23">
        <f t="shared" si="1"/>
        <v>-17.513414047891775</v>
      </c>
      <c r="N8" s="2">
        <f t="shared" si="2"/>
        <v>117.3192409332096</v>
      </c>
      <c r="O8" s="2">
        <f t="shared" si="2"/>
        <v>17.513414047891775</v>
      </c>
    </row>
    <row r="9" spans="1:15" x14ac:dyDescent="0.25">
      <c r="A9" s="45" t="s">
        <v>72</v>
      </c>
      <c r="B9" s="45"/>
      <c r="C9" s="45"/>
      <c r="G9" s="18">
        <v>5.5</v>
      </c>
      <c r="H9" s="25">
        <v>-1.8061980835700002E-5</v>
      </c>
      <c r="I9" s="25">
        <v>3.3285351214899999E-6</v>
      </c>
      <c r="J9" s="18">
        <v>-0.19724017241299999</v>
      </c>
      <c r="K9" s="23">
        <f t="shared" si="0"/>
        <v>91.573540089389752</v>
      </c>
      <c r="L9" s="23">
        <f t="shared" si="1"/>
        <v>-16.875543560773213</v>
      </c>
      <c r="N9" s="2">
        <f t="shared" si="2"/>
        <v>91.573540089389752</v>
      </c>
      <c r="O9" s="2">
        <f t="shared" si="2"/>
        <v>16.875543560773213</v>
      </c>
    </row>
    <row r="10" spans="1:15" x14ac:dyDescent="0.25">
      <c r="A10">
        <v>1</v>
      </c>
      <c r="B10" s="1">
        <v>4.9044410000000002E-5</v>
      </c>
      <c r="C10" s="1">
        <v>5.4002889999999997E-5</v>
      </c>
      <c r="G10">
        <v>110</v>
      </c>
      <c r="H10" s="1">
        <v>4.7946568018199999E-5</v>
      </c>
      <c r="I10" s="1">
        <v>5.4390176688999999E-5</v>
      </c>
      <c r="J10">
        <v>-4.1144984000999996</v>
      </c>
      <c r="K10" s="5">
        <f t="shared" si="0"/>
        <v>-11.653077327004112</v>
      </c>
      <c r="L10" s="5">
        <f t="shared" si="1"/>
        <v>-13.219151254908276</v>
      </c>
      <c r="N10" s="2">
        <f t="shared" si="2"/>
        <v>11.653077327004112</v>
      </c>
      <c r="O10" s="2">
        <f t="shared" si="2"/>
        <v>13.219151254908276</v>
      </c>
    </row>
    <row r="11" spans="1:15" x14ac:dyDescent="0.25">
      <c r="A11">
        <v>2</v>
      </c>
      <c r="B11" s="1">
        <v>-4.1152790000000001</v>
      </c>
      <c r="C11" s="1"/>
      <c r="G11" s="18">
        <v>5.5</v>
      </c>
      <c r="H11" s="25">
        <v>-1.8588680325900001E-5</v>
      </c>
      <c r="I11" s="25">
        <v>3.0463572741500002E-6</v>
      </c>
      <c r="J11" s="18">
        <v>-0.21792257804199999</v>
      </c>
      <c r="K11" s="23">
        <f t="shared" si="0"/>
        <v>85.299469623186198</v>
      </c>
      <c r="L11" s="23">
        <f t="shared" si="1"/>
        <v>-13.979080559348372</v>
      </c>
      <c r="N11" s="2">
        <f t="shared" si="2"/>
        <v>85.299469623186198</v>
      </c>
      <c r="O11" s="2">
        <f t="shared" si="2"/>
        <v>13.979080559348372</v>
      </c>
    </row>
    <row r="12" spans="1:15" x14ac:dyDescent="0.25">
      <c r="A12" s="4" t="s">
        <v>11</v>
      </c>
      <c r="B12" s="5">
        <f>B10/B11/0.000001</f>
        <v>-11.917639119972183</v>
      </c>
      <c r="C12" s="5">
        <f>C10/B11/0.000001</f>
        <v>-13.122534340928039</v>
      </c>
      <c r="K12" s="24">
        <f>AVERAGE(K3:K11)</f>
        <v>6.1562006984802968</v>
      </c>
      <c r="L12" s="24">
        <f>AVERAGE(L3:L11)</f>
        <v>-15.443924136007777</v>
      </c>
      <c r="N12" s="5">
        <f>AVERAGE(N4,N7,N10)</f>
        <v>15.408153559592343</v>
      </c>
      <c r="O12" s="5">
        <f>AVERAGE(O4,O7,O10)</f>
        <v>13.686444349938531</v>
      </c>
    </row>
    <row r="13" spans="1:15" x14ac:dyDescent="0.25">
      <c r="K13" s="24">
        <f>STDEV(K3:K11)</f>
        <v>88.442722434664915</v>
      </c>
      <c r="L13" s="24">
        <f>STDEV(L3:L11)</f>
        <v>1.8189193019221286</v>
      </c>
      <c r="N13" s="5">
        <f>STDEV(N4,N7,N10)</f>
        <v>6.5743299422728487</v>
      </c>
      <c r="O13" s="5">
        <f>STDEV(O4,O7,O10)</f>
        <v>0.70645190815556669</v>
      </c>
    </row>
  </sheetData>
  <mergeCells count="5">
    <mergeCell ref="G2:L2"/>
    <mergeCell ref="A1:D1"/>
    <mergeCell ref="A7:D7"/>
    <mergeCell ref="A9:C9"/>
    <mergeCell ref="A2:C2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19"/>
  <sheetViews>
    <sheetView workbookViewId="0">
      <selection activeCell="Q13" sqref="Q13"/>
    </sheetView>
  </sheetViews>
  <sheetFormatPr defaultRowHeight="15" x14ac:dyDescent="0.25"/>
  <cols>
    <col min="7" max="7" width="12" bestFit="1" customWidth="1"/>
  </cols>
  <sheetData>
    <row r="3" spans="6:18" x14ac:dyDescent="0.25">
      <c r="G3" s="44">
        <v>482.5</v>
      </c>
      <c r="H3" s="44"/>
      <c r="I3" s="44"/>
      <c r="J3" s="44"/>
      <c r="K3" s="44"/>
      <c r="L3" s="44">
        <v>482.5</v>
      </c>
      <c r="M3" s="44"/>
      <c r="N3" s="44"/>
      <c r="O3" s="44"/>
      <c r="P3" s="44"/>
    </row>
    <row r="4" spans="6:18" x14ac:dyDescent="0.25">
      <c r="F4" t="s">
        <v>41</v>
      </c>
      <c r="G4" s="47">
        <v>965</v>
      </c>
      <c r="H4" s="47"/>
      <c r="I4" s="47"/>
      <c r="J4" s="47"/>
      <c r="K4" s="47"/>
      <c r="L4" s="47"/>
      <c r="M4" s="47"/>
      <c r="N4" s="47"/>
      <c r="O4" s="47"/>
      <c r="P4" s="47"/>
      <c r="Q4" t="s">
        <v>35</v>
      </c>
    </row>
    <row r="5" spans="6:18" x14ac:dyDescent="0.25">
      <c r="J5">
        <v>376.5</v>
      </c>
      <c r="M5">
        <v>588.5</v>
      </c>
    </row>
    <row r="6" spans="6:18" x14ac:dyDescent="0.25">
      <c r="J6" s="17"/>
      <c r="K6" s="44" t="s">
        <v>43</v>
      </c>
      <c r="L6" s="44"/>
      <c r="M6" s="17"/>
      <c r="Q6" s="48">
        <v>0.01</v>
      </c>
    </row>
    <row r="7" spans="6:18" x14ac:dyDescent="0.25">
      <c r="G7">
        <f>ATAN(Q6/G4)</f>
        <v>1.0362694300147201E-5</v>
      </c>
      <c r="J7">
        <f>J5*TAN(G7)</f>
        <v>3.9015544041450779E-3</v>
      </c>
      <c r="M7" s="17"/>
      <c r="Q7" s="48"/>
    </row>
    <row r="8" spans="6:18" x14ac:dyDescent="0.25">
      <c r="M8">
        <f>M5*TAN(G7)</f>
        <v>6.0984455958549228E-3</v>
      </c>
      <c r="Q8" s="48"/>
    </row>
    <row r="9" spans="6:18" x14ac:dyDescent="0.25">
      <c r="M9" s="17"/>
      <c r="Q9" s="48"/>
      <c r="R9" t="s">
        <v>48</v>
      </c>
    </row>
    <row r="10" spans="6:18" x14ac:dyDescent="0.25">
      <c r="Q10" s="48"/>
    </row>
    <row r="11" spans="6:18" x14ac:dyDescent="0.25">
      <c r="K11">
        <f>G3*TAN(G7)</f>
        <v>5.0000000000000001E-3</v>
      </c>
      <c r="Q11" s="48"/>
    </row>
    <row r="12" spans="6:18" x14ac:dyDescent="0.25">
      <c r="Q12" s="48"/>
    </row>
    <row r="13" spans="6:18" x14ac:dyDescent="0.25">
      <c r="J13">
        <f>G3+118</f>
        <v>600.5</v>
      </c>
      <c r="K13">
        <f>J13*TAN(G7)</f>
        <v>6.2227979274611404E-3</v>
      </c>
    </row>
    <row r="18" spans="9:9" x14ac:dyDescent="0.25">
      <c r="I18">
        <v>330</v>
      </c>
    </row>
    <row r="19" spans="9:9" x14ac:dyDescent="0.25">
      <c r="I19">
        <f>I18-212</f>
        <v>118</v>
      </c>
    </row>
  </sheetData>
  <mergeCells count="5">
    <mergeCell ref="G4:P4"/>
    <mergeCell ref="K6:L6"/>
    <mergeCell ref="Q6:Q12"/>
    <mergeCell ref="G3:K3"/>
    <mergeCell ref="L3:P3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O40" sqref="O40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25.140625" customWidth="1"/>
    <col min="6" max="6" width="7.85546875" customWidth="1"/>
    <col min="10" max="10" width="10.7109375" customWidth="1"/>
  </cols>
  <sheetData>
    <row r="1" spans="1:8" ht="18.75" x14ac:dyDescent="0.3">
      <c r="A1" s="11" t="s">
        <v>19</v>
      </c>
      <c r="B1" s="12" t="s">
        <v>10</v>
      </c>
    </row>
    <row r="2" spans="1:8" x14ac:dyDescent="0.25">
      <c r="A2" s="49" t="s">
        <v>18</v>
      </c>
      <c r="B2" s="49"/>
    </row>
    <row r="3" spans="1:8" x14ac:dyDescent="0.25">
      <c r="A3" s="11" t="s">
        <v>17</v>
      </c>
      <c r="B3" s="11">
        <v>110</v>
      </c>
      <c r="F3" s="14">
        <v>-15</v>
      </c>
      <c r="G3" s="2">
        <f>B18</f>
        <v>10.34578674299793</v>
      </c>
      <c r="H3" s="2">
        <f>G3-G4</f>
        <v>2.8936695296352255</v>
      </c>
    </row>
    <row r="4" spans="1:8" x14ac:dyDescent="0.25">
      <c r="A4" s="11" t="s">
        <v>0</v>
      </c>
      <c r="B4" s="11">
        <v>20</v>
      </c>
      <c r="F4" s="14">
        <v>-12</v>
      </c>
      <c r="G4" s="2">
        <f>B23</f>
        <v>7.4521172133627047</v>
      </c>
      <c r="H4" s="2">
        <f t="shared" ref="H4:H17" si="0">G4-G5</f>
        <v>3.0843105773137234</v>
      </c>
    </row>
    <row r="5" spans="1:8" x14ac:dyDescent="0.25">
      <c r="A5" s="11" t="s">
        <v>1</v>
      </c>
      <c r="B5" s="11">
        <v>0.21199999999999999</v>
      </c>
      <c r="E5">
        <f>LARGE(G3:G9,1)</f>
        <v>10.34578674299793</v>
      </c>
      <c r="F5" s="14">
        <v>-9</v>
      </c>
      <c r="G5" s="2">
        <f>B28</f>
        <v>4.3678066360489813</v>
      </c>
      <c r="H5" s="2">
        <f t="shared" si="0"/>
        <v>3.3858142814934951</v>
      </c>
    </row>
    <row r="6" spans="1:8" x14ac:dyDescent="0.25">
      <c r="A6" s="11" t="s">
        <v>2</v>
      </c>
      <c r="B6" s="11">
        <f>B4*B5</f>
        <v>4.24</v>
      </c>
      <c r="E6">
        <f>SMALL(G3:G9,1)</f>
        <v>-4.0068355984390607</v>
      </c>
      <c r="F6" s="14">
        <v>-6</v>
      </c>
      <c r="G6" s="2">
        <f>B33</f>
        <v>0.98199235455548606</v>
      </c>
      <c r="H6" s="2">
        <f t="shared" si="0"/>
        <v>2.7872290215860875</v>
      </c>
    </row>
    <row r="7" spans="1:8" x14ac:dyDescent="0.25">
      <c r="F7" s="14">
        <v>-3</v>
      </c>
      <c r="G7" s="16">
        <f>B38</f>
        <v>-1.8052366670306015</v>
      </c>
      <c r="H7" s="2">
        <f t="shared" si="0"/>
        <v>0.94562470622368378</v>
      </c>
    </row>
    <row r="8" spans="1:8" x14ac:dyDescent="0.25">
      <c r="A8" s="50" t="s">
        <v>27</v>
      </c>
      <c r="B8" s="50"/>
      <c r="C8" s="50"/>
      <c r="E8" s="18">
        <f>ABS(E6)-ABS(E5)</f>
        <v>-6.3389511445588695</v>
      </c>
      <c r="F8" s="14">
        <v>-2</v>
      </c>
      <c r="G8" s="2">
        <f>B43</f>
        <v>-2.7508613732542853</v>
      </c>
      <c r="H8" s="2">
        <f t="shared" si="0"/>
        <v>1.2559742251847754</v>
      </c>
    </row>
    <row r="9" spans="1:8" x14ac:dyDescent="0.25">
      <c r="A9" s="8"/>
      <c r="B9" s="8" t="s">
        <v>12</v>
      </c>
      <c r="C9" s="8" t="s">
        <v>14</v>
      </c>
      <c r="F9" s="15">
        <v>-1</v>
      </c>
      <c r="G9" s="2">
        <f>B48</f>
        <v>-4.0068355984390607</v>
      </c>
      <c r="H9" s="2">
        <f t="shared" si="0"/>
        <v>0.7059195468779329</v>
      </c>
    </row>
    <row r="10" spans="1:8" x14ac:dyDescent="0.25">
      <c r="A10" s="8" t="s">
        <v>16</v>
      </c>
      <c r="B10" s="9">
        <f>AVERAGE(B18,B23,B28,B33,B38,B63,B68,B73,B78,B83,B88)</f>
        <v>-5.1407894671422278</v>
      </c>
      <c r="C10" s="9">
        <f>AVERAGE(C18,C23,C28,C33,C38,C63,C68,C73,C78,C83,C88)</f>
        <v>-6.5563670829544609</v>
      </c>
      <c r="F10" s="14">
        <v>0</v>
      </c>
      <c r="G10" s="2">
        <f>B53</f>
        <v>-4.7127551453169936</v>
      </c>
      <c r="H10" s="2">
        <f t="shared" si="0"/>
        <v>1.2410339777008899</v>
      </c>
    </row>
    <row r="11" spans="1:8" x14ac:dyDescent="0.25">
      <c r="A11" s="8" t="s">
        <v>51</v>
      </c>
      <c r="B11" s="9">
        <f>STDEV(B18,B23,B28,B33,B38,B63,B68,B73,B78,B83,B88)</f>
        <v>10.230413241809631</v>
      </c>
      <c r="C11" s="9">
        <f>STDEV(C18,C23,C28,C33,C38,C63,C68,C73,C78,C83,C88)</f>
        <v>0.45713006688147334</v>
      </c>
      <c r="F11" s="14">
        <v>1</v>
      </c>
      <c r="G11" s="2">
        <f>B58</f>
        <v>-5.9537891230178834</v>
      </c>
      <c r="H11" s="2">
        <f t="shared" si="0"/>
        <v>0.99602672254587521</v>
      </c>
    </row>
    <row r="12" spans="1:8" x14ac:dyDescent="0.25">
      <c r="F12" s="14">
        <v>2</v>
      </c>
      <c r="G12" s="2">
        <f>B63</f>
        <v>-6.9498158455637586</v>
      </c>
      <c r="H12" s="2">
        <f t="shared" si="0"/>
        <v>1.1247351851450524</v>
      </c>
    </row>
    <row r="13" spans="1:8" x14ac:dyDescent="0.25">
      <c r="A13" s="1" t="s">
        <v>3</v>
      </c>
      <c r="B13" t="s">
        <v>4</v>
      </c>
      <c r="C13" t="s">
        <v>6</v>
      </c>
      <c r="F13" s="14">
        <v>3</v>
      </c>
      <c r="G13" s="2">
        <f>B68</f>
        <v>-8.0745510307088111</v>
      </c>
      <c r="H13" s="2">
        <f t="shared" si="0"/>
        <v>2.9972314959415449</v>
      </c>
    </row>
    <row r="14" spans="1:8" x14ac:dyDescent="0.25">
      <c r="A14" s="1"/>
      <c r="F14" s="14">
        <v>6</v>
      </c>
      <c r="G14" s="2">
        <f>B73</f>
        <v>-11.071782526650356</v>
      </c>
      <c r="H14" s="2">
        <f t="shared" si="0"/>
        <v>2.94539917223217</v>
      </c>
    </row>
    <row r="15" spans="1:8" x14ac:dyDescent="0.25">
      <c r="A15" s="45" t="s">
        <v>56</v>
      </c>
      <c r="B15" s="45"/>
      <c r="C15" s="45"/>
      <c r="F15" s="14">
        <v>9</v>
      </c>
      <c r="G15" s="2">
        <f>B78</f>
        <v>-14.017181698882526</v>
      </c>
      <c r="H15" s="2">
        <f t="shared" si="0"/>
        <v>3.2434971133378792</v>
      </c>
    </row>
    <row r="16" spans="1:8" x14ac:dyDescent="0.25">
      <c r="A16">
        <v>1</v>
      </c>
      <c r="B16" s="1">
        <v>-4.2621138316899998E-5</v>
      </c>
      <c r="C16" s="1">
        <v>2.4399626249499999E-5</v>
      </c>
      <c r="E16" s="14"/>
      <c r="F16" s="14">
        <v>12</v>
      </c>
      <c r="G16" s="2">
        <f>B83</f>
        <v>-17.260678812220405</v>
      </c>
      <c r="H16" s="2">
        <f t="shared" si="0"/>
        <v>3.2564616922527492</v>
      </c>
    </row>
    <row r="17" spans="1:16" x14ac:dyDescent="0.25">
      <c r="A17">
        <v>2</v>
      </c>
      <c r="B17" s="1">
        <v>-4.1196614018500002</v>
      </c>
      <c r="C17" s="1"/>
      <c r="F17" s="14">
        <v>15</v>
      </c>
      <c r="G17" s="2">
        <f>B88</f>
        <v>-20.517140504473154</v>
      </c>
      <c r="H17" s="2">
        <f t="shared" si="0"/>
        <v>-20.517140504473154</v>
      </c>
    </row>
    <row r="18" spans="1:16" x14ac:dyDescent="0.25">
      <c r="A18" s="4" t="s">
        <v>11</v>
      </c>
      <c r="B18" s="5">
        <f>B16/B17/0.000001</f>
        <v>10.34578674299793</v>
      </c>
      <c r="C18" s="5">
        <f>C16/B17/0.000001</f>
        <v>-5.9227261343718585</v>
      </c>
    </row>
    <row r="19" spans="1:16" x14ac:dyDescent="0.25">
      <c r="A19" s="1"/>
    </row>
    <row r="20" spans="1:16" x14ac:dyDescent="0.25">
      <c r="A20" s="45" t="s">
        <v>57</v>
      </c>
      <c r="B20" s="45"/>
      <c r="C20" s="45"/>
      <c r="F20" s="14" t="s">
        <v>35</v>
      </c>
      <c r="G20" s="2" t="s">
        <v>41</v>
      </c>
      <c r="J20" t="s">
        <v>35</v>
      </c>
      <c r="K20" t="s">
        <v>41</v>
      </c>
    </row>
    <row r="21" spans="1:16" ht="15.75" x14ac:dyDescent="0.25">
      <c r="A21">
        <v>1</v>
      </c>
      <c r="B21" s="1">
        <v>-3.0699749666100002E-5</v>
      </c>
      <c r="C21" s="1">
        <v>2.50071624927E-5</v>
      </c>
      <c r="F21">
        <f>0.118</f>
        <v>0.11799999999999999</v>
      </c>
      <c r="G21">
        <f>0.017</f>
        <v>1.7000000000000001E-2</v>
      </c>
      <c r="I21" s="20">
        <v>-1.4999999999999999E-2</v>
      </c>
      <c r="J21" s="19">
        <f>$F$21+I21</f>
        <v>0.10299999999999999</v>
      </c>
      <c r="K21" s="19">
        <f>$G$21+I21</f>
        <v>2.0000000000000018E-3</v>
      </c>
    </row>
    <row r="22" spans="1:16" ht="15.75" x14ac:dyDescent="0.25">
      <c r="A22">
        <v>2</v>
      </c>
      <c r="B22" s="1">
        <v>-4.1196010190300001</v>
      </c>
      <c r="C22" s="1"/>
      <c r="I22" s="20">
        <v>-1.2E-2</v>
      </c>
      <c r="J22" s="19">
        <f>$F$21+I22</f>
        <v>0.106</v>
      </c>
      <c r="K22" s="19">
        <f>$G$21+I22</f>
        <v>5.000000000000001E-3</v>
      </c>
    </row>
    <row r="23" spans="1:16" s="4" customFormat="1" ht="15.75" x14ac:dyDescent="0.25">
      <c r="A23" s="4" t="s">
        <v>11</v>
      </c>
      <c r="B23" s="5">
        <f>B21/B22/0.000001</f>
        <v>7.4521172133627047</v>
      </c>
      <c r="C23" s="5">
        <f>C21/B22/0.000001</f>
        <v>-6.070287481040622</v>
      </c>
      <c r="I23" s="20">
        <v>-9.0000000000000011E-3</v>
      </c>
      <c r="J23" s="19">
        <f>$F$21+I23</f>
        <v>0.10899999999999999</v>
      </c>
      <c r="K23" s="19">
        <f>$G$21+I23</f>
        <v>8.0000000000000002E-3</v>
      </c>
    </row>
    <row r="24" spans="1:16" ht="15.75" x14ac:dyDescent="0.25">
      <c r="I24" s="20">
        <v>-6.000000000000001E-3</v>
      </c>
      <c r="J24" s="19">
        <f>$F$21+I24</f>
        <v>0.11199999999999999</v>
      </c>
      <c r="K24" s="19">
        <f>$G$21+I24</f>
        <v>1.0999999999999999E-2</v>
      </c>
    </row>
    <row r="25" spans="1:16" ht="15.75" x14ac:dyDescent="0.25">
      <c r="A25" s="45" t="s">
        <v>58</v>
      </c>
      <c r="B25" s="45"/>
      <c r="C25" s="45"/>
      <c r="I25" s="20">
        <v>-3.0000000000000009E-3</v>
      </c>
      <c r="J25" s="19">
        <f>$F$21+I25</f>
        <v>0.11499999999999999</v>
      </c>
      <c r="K25" s="19">
        <f>$G$21+I25</f>
        <v>1.4E-2</v>
      </c>
    </row>
    <row r="26" spans="1:16" ht="15.75" x14ac:dyDescent="0.25">
      <c r="A26">
        <v>1</v>
      </c>
      <c r="B26" s="1">
        <v>-1.7993425943499999E-5</v>
      </c>
      <c r="C26" s="1">
        <v>2.53929812367E-5</v>
      </c>
      <c r="I26" s="20">
        <v>-2.0000000000000009E-3</v>
      </c>
      <c r="J26" s="19">
        <f t="shared" ref="J26:J27" si="1">$F$21+I26</f>
        <v>0.11599999999999999</v>
      </c>
      <c r="K26" s="19">
        <f t="shared" ref="K26:K27" si="2">$G$21+I26</f>
        <v>1.4999999999999999E-2</v>
      </c>
      <c r="P26" s="3"/>
    </row>
    <row r="27" spans="1:16" ht="15.75" x14ac:dyDescent="0.25">
      <c r="A27">
        <v>2</v>
      </c>
      <c r="B27" s="1">
        <v>-4.11955643709</v>
      </c>
      <c r="C27" s="1"/>
      <c r="F27" s="14"/>
      <c r="G27" s="2"/>
      <c r="I27" s="20">
        <v>-1.0000000000000009E-3</v>
      </c>
      <c r="J27" s="19">
        <f t="shared" si="1"/>
        <v>0.11699999999999999</v>
      </c>
      <c r="K27" s="19">
        <f t="shared" si="2"/>
        <v>1.6E-2</v>
      </c>
    </row>
    <row r="28" spans="1:16" ht="15.75" x14ac:dyDescent="0.25">
      <c r="A28" s="4" t="s">
        <v>11</v>
      </c>
      <c r="B28" s="5">
        <f>B26/B27/0.000001</f>
        <v>4.3678066360489813</v>
      </c>
      <c r="C28" s="5">
        <f>C26/B27/0.000001</f>
        <v>-6.1640085830787319</v>
      </c>
      <c r="I28" s="20">
        <v>0</v>
      </c>
      <c r="J28" s="19">
        <f>$F$21+I28</f>
        <v>0.11799999999999999</v>
      </c>
      <c r="K28" s="19">
        <f>$G$21+I28</f>
        <v>1.7000000000000001E-2</v>
      </c>
    </row>
    <row r="29" spans="1:16" ht="15.75" x14ac:dyDescent="0.25">
      <c r="I29" s="20">
        <v>1E-3</v>
      </c>
      <c r="J29" s="19">
        <f t="shared" ref="J29:J30" si="3">$F$21+I29</f>
        <v>0.11899999999999999</v>
      </c>
      <c r="K29" s="19">
        <f t="shared" ref="K29:K30" si="4">$G$21+I29</f>
        <v>1.8000000000000002E-2</v>
      </c>
    </row>
    <row r="30" spans="1:16" ht="15.75" x14ac:dyDescent="0.25">
      <c r="A30" s="45" t="s">
        <v>59</v>
      </c>
      <c r="B30" s="45"/>
      <c r="C30" s="45"/>
      <c r="E30" s="2"/>
      <c r="I30" s="20">
        <v>2E-3</v>
      </c>
      <c r="J30" s="19">
        <f t="shared" si="3"/>
        <v>0.12</v>
      </c>
      <c r="K30" s="19">
        <f t="shared" si="4"/>
        <v>1.9000000000000003E-2</v>
      </c>
    </row>
    <row r="31" spans="1:16" ht="15.75" x14ac:dyDescent="0.25">
      <c r="A31">
        <v>1</v>
      </c>
      <c r="B31" s="1">
        <v>-4.0453333369299997E-6</v>
      </c>
      <c r="C31" s="1">
        <v>2.5504440837799999E-5</v>
      </c>
      <c r="G31" s="1"/>
      <c r="I31" s="20">
        <v>3.0000000000000001E-3</v>
      </c>
      <c r="J31" s="19">
        <f>$F$21+I31</f>
        <v>0.121</v>
      </c>
      <c r="K31" s="19">
        <f>$G$21+I31</f>
        <v>0.02</v>
      </c>
    </row>
    <row r="32" spans="1:16" ht="15.75" x14ac:dyDescent="0.25">
      <c r="A32">
        <v>2</v>
      </c>
      <c r="B32" s="1">
        <v>-4.1195161226700003</v>
      </c>
      <c r="C32" s="1"/>
      <c r="I32" s="20">
        <v>6.0000000000000001E-3</v>
      </c>
      <c r="J32" s="19">
        <f>$F$21+I32</f>
        <v>0.124</v>
      </c>
      <c r="K32" s="19">
        <f>$G$21+I32</f>
        <v>2.3E-2</v>
      </c>
    </row>
    <row r="33" spans="1:15" ht="15.75" x14ac:dyDescent="0.25">
      <c r="A33" s="4" t="s">
        <v>11</v>
      </c>
      <c r="B33" s="5">
        <f>B31/B32/0.000001</f>
        <v>0.98199235455548606</v>
      </c>
      <c r="C33" s="5">
        <f>C31/B32/0.000001</f>
        <v>-6.1911253842283038</v>
      </c>
      <c r="I33" s="20">
        <v>9.0000000000000011E-3</v>
      </c>
      <c r="J33" s="19">
        <f>$F$21+I33</f>
        <v>0.127</v>
      </c>
      <c r="K33" s="19">
        <f>$G$21+I33</f>
        <v>2.6000000000000002E-2</v>
      </c>
    </row>
    <row r="34" spans="1:15" ht="15.75" x14ac:dyDescent="0.25">
      <c r="I34" s="20">
        <v>1.2E-2</v>
      </c>
      <c r="J34" s="19">
        <f>$F$21+I34</f>
        <v>0.13</v>
      </c>
      <c r="K34" s="19">
        <f>$G$21+I34</f>
        <v>2.9000000000000001E-2</v>
      </c>
    </row>
    <row r="35" spans="1:15" ht="15.75" x14ac:dyDescent="0.25">
      <c r="A35" s="45" t="s">
        <v>60</v>
      </c>
      <c r="B35" s="45"/>
      <c r="C35" s="45"/>
      <c r="I35" s="20">
        <v>1.4999999999999999E-2</v>
      </c>
      <c r="J35" s="19">
        <f>$F$21+I35</f>
        <v>0.13300000000000001</v>
      </c>
      <c r="K35" s="19">
        <f>$G$21+I35</f>
        <v>3.2000000000000001E-2</v>
      </c>
    </row>
    <row r="36" spans="1:15" x14ac:dyDescent="0.25">
      <c r="A36">
        <v>1</v>
      </c>
      <c r="B36" s="1">
        <v>7.4366520264500004E-6</v>
      </c>
      <c r="C36" s="1">
        <v>2.5194204144600001E-5</v>
      </c>
    </row>
    <row r="37" spans="1:15" x14ac:dyDescent="0.25">
      <c r="A37">
        <v>2</v>
      </c>
      <c r="B37" s="1">
        <v>-4.1194886865899996</v>
      </c>
      <c r="C37" s="1"/>
      <c r="N37" t="s">
        <v>53</v>
      </c>
      <c r="O37">
        <v>1</v>
      </c>
    </row>
    <row r="38" spans="1:15" x14ac:dyDescent="0.25">
      <c r="A38" s="4" t="s">
        <v>11</v>
      </c>
      <c r="B38" s="5">
        <f>B36/B37/0.000001</f>
        <v>-1.8052366670306015</v>
      </c>
      <c r="C38" s="5">
        <f>C36/B37/0.000001</f>
        <v>-6.1158571029976727</v>
      </c>
      <c r="N38" t="s">
        <v>52</v>
      </c>
      <c r="O38">
        <v>0.215</v>
      </c>
    </row>
    <row r="39" spans="1:15" x14ac:dyDescent="0.25">
      <c r="N39" t="s">
        <v>54</v>
      </c>
      <c r="O39" s="1">
        <v>2.4000000000000001E-5</v>
      </c>
    </row>
    <row r="40" spans="1:15" x14ac:dyDescent="0.25">
      <c r="A40" s="45" t="s">
        <v>67</v>
      </c>
      <c r="B40" s="45"/>
      <c r="C40" s="45"/>
      <c r="N40" t="s">
        <v>55</v>
      </c>
      <c r="O40" s="1">
        <f>O39*O38*O37</f>
        <v>5.1599999999999997E-6</v>
      </c>
    </row>
    <row r="41" spans="1:15" x14ac:dyDescent="0.25">
      <c r="A41">
        <v>1</v>
      </c>
      <c r="B41" s="1">
        <v>1.13316407273E-5</v>
      </c>
      <c r="C41" s="1">
        <v>2.7752557150399998E-5</v>
      </c>
      <c r="E41" s="1"/>
    </row>
    <row r="42" spans="1:15" x14ac:dyDescent="0.25">
      <c r="A42">
        <v>2</v>
      </c>
      <c r="B42" s="1">
        <v>-4.1193063516299997</v>
      </c>
      <c r="C42" s="1"/>
    </row>
    <row r="43" spans="1:15" x14ac:dyDescent="0.25">
      <c r="A43" s="4" t="s">
        <v>11</v>
      </c>
      <c r="B43" s="5">
        <f>B41/B42/0.000001</f>
        <v>-2.7508613732542853</v>
      </c>
      <c r="C43" s="5">
        <f>C41/B42/0.000001</f>
        <v>-6.7371918428495556</v>
      </c>
    </row>
    <row r="45" spans="1:15" x14ac:dyDescent="0.25">
      <c r="A45" s="45" t="s">
        <v>68</v>
      </c>
      <c r="B45" s="45"/>
      <c r="C45" s="45"/>
    </row>
    <row r="46" spans="1:15" x14ac:dyDescent="0.25">
      <c r="A46">
        <v>1</v>
      </c>
      <c r="B46" s="1">
        <v>1.6505116993299999E-5</v>
      </c>
      <c r="C46" s="1">
        <v>2.7494321829500002E-5</v>
      </c>
    </row>
    <row r="47" spans="1:15" x14ac:dyDescent="0.25">
      <c r="A47">
        <v>2</v>
      </c>
      <c r="B47" s="1">
        <v>-4.1192398809000004</v>
      </c>
      <c r="C47" s="1"/>
    </row>
    <row r="48" spans="1:15" x14ac:dyDescent="0.25">
      <c r="A48" s="4" t="s">
        <v>11</v>
      </c>
      <c r="B48" s="5">
        <f>B46/B47/0.000001</f>
        <v>-4.0068355984390607</v>
      </c>
      <c r="C48" s="5">
        <f>C46/B47/0.000001</f>
        <v>-6.6746105166113434</v>
      </c>
    </row>
    <row r="50" spans="1:7" x14ac:dyDescent="0.25">
      <c r="A50" s="45" t="s">
        <v>61</v>
      </c>
      <c r="B50" s="45"/>
      <c r="C50" s="45"/>
      <c r="E50" s="45"/>
      <c r="F50" s="45"/>
      <c r="G50" s="45"/>
    </row>
    <row r="51" spans="1:7" x14ac:dyDescent="0.25">
      <c r="A51">
        <v>1</v>
      </c>
      <c r="B51" s="1">
        <v>1.9412856704199999E-5</v>
      </c>
      <c r="C51" s="1">
        <v>2.8234891684900001E-5</v>
      </c>
      <c r="F51" s="1"/>
      <c r="G51" s="1"/>
    </row>
    <row r="52" spans="1:7" x14ac:dyDescent="0.25">
      <c r="A52">
        <v>2</v>
      </c>
      <c r="B52" s="1">
        <v>-4.1192160648299998</v>
      </c>
      <c r="C52" s="1"/>
      <c r="F52" s="1"/>
      <c r="G52" s="1"/>
    </row>
    <row r="53" spans="1:7" x14ac:dyDescent="0.25">
      <c r="A53" s="4" t="s">
        <v>11</v>
      </c>
      <c r="B53" s="5">
        <f>B51/B52/0.000001</f>
        <v>-4.7127551453169936</v>
      </c>
      <c r="C53" s="5">
        <f>C51/B52/0.000001</f>
        <v>-6.8544332806357069</v>
      </c>
      <c r="E53" s="4"/>
      <c r="F53" s="5"/>
      <c r="G53" s="5"/>
    </row>
    <row r="55" spans="1:7" x14ac:dyDescent="0.25">
      <c r="A55" s="45" t="s">
        <v>69</v>
      </c>
      <c r="B55" s="45"/>
      <c r="C55" s="45"/>
    </row>
    <row r="56" spans="1:7" x14ac:dyDescent="0.25">
      <c r="A56">
        <v>1</v>
      </c>
      <c r="B56" s="1">
        <v>2.4524632155400002E-5</v>
      </c>
      <c r="C56" s="1">
        <v>2.8052014402299999E-5</v>
      </c>
    </row>
    <row r="57" spans="1:7" x14ac:dyDescent="0.25">
      <c r="A57">
        <v>2</v>
      </c>
      <c r="B57" s="1">
        <v>-4.1191637205599996</v>
      </c>
      <c r="C57" s="1"/>
    </row>
    <row r="58" spans="1:7" x14ac:dyDescent="0.25">
      <c r="A58" s="4" t="s">
        <v>11</v>
      </c>
      <c r="B58" s="5">
        <f>B56/B57/0.000001</f>
        <v>-5.9537891230178834</v>
      </c>
      <c r="C58" s="5">
        <f>C56/B57/0.000001</f>
        <v>-6.8101236817278856</v>
      </c>
    </row>
    <row r="60" spans="1:7" x14ac:dyDescent="0.25">
      <c r="A60" s="45" t="s">
        <v>70</v>
      </c>
      <c r="B60" s="45"/>
      <c r="C60" s="45"/>
    </row>
    <row r="61" spans="1:7" x14ac:dyDescent="0.25">
      <c r="A61">
        <v>1</v>
      </c>
      <c r="B61" s="1">
        <v>2.8627292689900002E-5</v>
      </c>
      <c r="C61" s="1">
        <v>2.8684955871200001E-5</v>
      </c>
    </row>
    <row r="62" spans="1:7" x14ac:dyDescent="0.25">
      <c r="A62">
        <v>2</v>
      </c>
      <c r="B62" s="1">
        <v>-4.1191440645400004</v>
      </c>
      <c r="C62" s="1"/>
    </row>
    <row r="63" spans="1:7" x14ac:dyDescent="0.25">
      <c r="A63" s="4" t="s">
        <v>11</v>
      </c>
      <c r="B63" s="5">
        <f>B61/B62/0.000001</f>
        <v>-6.9498158455637586</v>
      </c>
      <c r="C63" s="5">
        <f>C61/B62/0.000001</f>
        <v>-6.9638146716296889</v>
      </c>
    </row>
    <row r="65" spans="1:3" x14ac:dyDescent="0.25">
      <c r="A65" s="45" t="s">
        <v>62</v>
      </c>
      <c r="B65" s="45"/>
      <c r="C65" s="45"/>
    </row>
    <row r="66" spans="1:3" x14ac:dyDescent="0.25">
      <c r="A66">
        <v>1</v>
      </c>
      <c r="B66" s="1">
        <v>3.3259998745299999E-5</v>
      </c>
      <c r="C66" s="1">
        <v>2.7796513356400001E-5</v>
      </c>
    </row>
    <row r="67" spans="1:3" x14ac:dyDescent="0.25">
      <c r="A67">
        <v>2</v>
      </c>
      <c r="B67" s="1">
        <v>-4.1191143159300001</v>
      </c>
      <c r="C67" s="1"/>
    </row>
    <row r="68" spans="1:3" x14ac:dyDescent="0.25">
      <c r="A68" s="4" t="s">
        <v>11</v>
      </c>
      <c r="B68" s="5">
        <f>B66/B67/0.000001</f>
        <v>-8.0745510307088111</v>
      </c>
      <c r="C68" s="5">
        <f>C66/B67/0.000001</f>
        <v>-6.7481772110333376</v>
      </c>
    </row>
    <row r="70" spans="1:3" x14ac:dyDescent="0.25">
      <c r="A70" s="45" t="s">
        <v>63</v>
      </c>
      <c r="B70" s="45"/>
      <c r="C70" s="45"/>
    </row>
    <row r="71" spans="1:3" x14ac:dyDescent="0.25">
      <c r="A71">
        <v>1</v>
      </c>
      <c r="B71" s="1">
        <v>4.5605763303499998E-5</v>
      </c>
      <c r="C71" s="1">
        <v>2.86686610904E-5</v>
      </c>
    </row>
    <row r="72" spans="1:3" x14ac:dyDescent="0.25">
      <c r="A72">
        <v>2</v>
      </c>
      <c r="B72" s="1">
        <v>-4.11909854567</v>
      </c>
      <c r="C72" s="1"/>
    </row>
    <row r="73" spans="1:3" x14ac:dyDescent="0.25">
      <c r="A73" s="4" t="s">
        <v>11</v>
      </c>
      <c r="B73" s="5">
        <f>B71/B72/0.000001</f>
        <v>-11.071782526650356</v>
      </c>
      <c r="C73" s="5">
        <f>C71/B72/0.000001</f>
        <v>-6.9599357171331873</v>
      </c>
    </row>
    <row r="75" spans="1:3" x14ac:dyDescent="0.25">
      <c r="A75" s="45" t="s">
        <v>64</v>
      </c>
      <c r="B75" s="45"/>
      <c r="C75" s="45"/>
    </row>
    <row r="76" spans="1:3" x14ac:dyDescent="0.25">
      <c r="A76">
        <v>1</v>
      </c>
      <c r="B76" s="1">
        <v>5.77370661923E-5</v>
      </c>
      <c r="C76" s="1">
        <v>2.8576973648800001E-5</v>
      </c>
    </row>
    <row r="77" spans="1:3" x14ac:dyDescent="0.25">
      <c r="A77">
        <v>2</v>
      </c>
      <c r="B77" s="1">
        <v>-4.1190210295199998</v>
      </c>
      <c r="C77" s="1"/>
    </row>
    <row r="78" spans="1:3" x14ac:dyDescent="0.25">
      <c r="A78" s="4" t="s">
        <v>11</v>
      </c>
      <c r="B78" s="5">
        <f>B76/B77/0.000001</f>
        <v>-14.017181698882526</v>
      </c>
      <c r="C78" s="5">
        <f>C76/B77/0.000001</f>
        <v>-6.9378071740823701</v>
      </c>
    </row>
    <row r="80" spans="1:3" x14ac:dyDescent="0.25">
      <c r="A80" s="45" t="s">
        <v>65</v>
      </c>
      <c r="B80" s="45"/>
      <c r="C80" s="45"/>
    </row>
    <row r="81" spans="1:3" x14ac:dyDescent="0.25">
      <c r="A81">
        <v>1</v>
      </c>
      <c r="B81" s="1">
        <v>7.1096701266600004E-5</v>
      </c>
      <c r="C81" s="1">
        <v>2.8481193503000001E-5</v>
      </c>
    </row>
    <row r="82" spans="1:3" x14ac:dyDescent="0.25">
      <c r="A82">
        <v>2</v>
      </c>
      <c r="B82" s="1">
        <v>-4.1189979861200001</v>
      </c>
      <c r="C82" s="1"/>
    </row>
    <row r="83" spans="1:3" x14ac:dyDescent="0.25">
      <c r="A83" s="4" t="s">
        <v>11</v>
      </c>
      <c r="B83" s="5">
        <f>B81/B82/0.000001</f>
        <v>-17.260678812220405</v>
      </c>
      <c r="C83" s="5">
        <f>C81/B82/0.000001</f>
        <v>-6.9145927235154154</v>
      </c>
    </row>
    <row r="85" spans="1:3" x14ac:dyDescent="0.25">
      <c r="A85" s="45" t="s">
        <v>66</v>
      </c>
      <c r="B85" s="45"/>
      <c r="C85" s="45"/>
    </row>
    <row r="86" spans="1:3" x14ac:dyDescent="0.25">
      <c r="A86">
        <v>1</v>
      </c>
      <c r="B86" s="1">
        <v>8.4509355655500005E-5</v>
      </c>
      <c r="C86" s="1">
        <v>2.9375236562999999E-5</v>
      </c>
    </row>
    <row r="87" spans="1:3" x14ac:dyDescent="0.25">
      <c r="A87">
        <v>2</v>
      </c>
      <c r="B87" s="1">
        <v>-4.1189636361400002</v>
      </c>
      <c r="C87" s="1"/>
    </row>
    <row r="88" spans="1:3" x14ac:dyDescent="0.25">
      <c r="A88" s="4" t="s">
        <v>11</v>
      </c>
      <c r="B88" s="5">
        <f>B86/B87/0.000001</f>
        <v>-20.517140504473154</v>
      </c>
      <c r="C88" s="5">
        <f>C86/B87/0.000001</f>
        <v>-7.1317057293878863</v>
      </c>
    </row>
  </sheetData>
  <mergeCells count="18">
    <mergeCell ref="A30:C30"/>
    <mergeCell ref="A2:B2"/>
    <mergeCell ref="A8:C8"/>
    <mergeCell ref="A15:C15"/>
    <mergeCell ref="A20:C20"/>
    <mergeCell ref="A25:C25"/>
    <mergeCell ref="A35:C35"/>
    <mergeCell ref="A60:C60"/>
    <mergeCell ref="A65:C65"/>
    <mergeCell ref="A70:C70"/>
    <mergeCell ref="A75:C75"/>
    <mergeCell ref="E50:G50"/>
    <mergeCell ref="A85:C85"/>
    <mergeCell ref="A45:C45"/>
    <mergeCell ref="A40:C40"/>
    <mergeCell ref="A50:C50"/>
    <mergeCell ref="A55:C55"/>
    <mergeCell ref="A80:C8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29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34" baseType="lpstr">
      <vt:lpstr>Residuais BQF-010 - I=5.5A</vt:lpstr>
      <vt:lpstr>Residuais BQF-010 - I=110A</vt:lpstr>
      <vt:lpstr>Residuais BQF-009 - I=5.5A</vt:lpstr>
      <vt:lpstr>Residuais BQF-009 - I=110A</vt:lpstr>
      <vt:lpstr>Multipolos BQF09 e BQF10</vt:lpstr>
      <vt:lpstr>QB-010 - Com Usinagem</vt:lpstr>
      <vt:lpstr>QB-009 - Sem Usinagem</vt:lpstr>
      <vt:lpstr>Bobina</vt:lpstr>
      <vt:lpstr>Deslocamento_Bob</vt:lpstr>
      <vt:lpstr>Tendencia (9)-03-11-2015</vt:lpstr>
      <vt:lpstr>Tendencia (8)</vt:lpstr>
      <vt:lpstr>Tendencia (7)</vt:lpstr>
      <vt:lpstr>Tendencia (6)</vt:lpstr>
      <vt:lpstr>Tendencia (5)</vt:lpstr>
      <vt:lpstr>Tendencia (4)</vt:lpstr>
      <vt:lpstr>Tendencia (3)</vt:lpstr>
      <vt:lpstr>Tendencia (2)</vt:lpstr>
      <vt:lpstr>Tendencia</vt:lpstr>
      <vt:lpstr>Posicao</vt:lpstr>
      <vt:lpstr>Deslocamento em Z_2</vt:lpstr>
      <vt:lpstr>Folga trilho de ref, rot180</vt:lpstr>
      <vt:lpstr>Folga trilho de ref, rot90</vt:lpstr>
      <vt:lpstr>Folga trilho de referência</vt:lpstr>
      <vt:lpstr>Deslocamento em Z, rot180</vt:lpstr>
      <vt:lpstr>Deslocamento em Z, rot90</vt:lpstr>
      <vt:lpstr>Deslocamento em Z</vt:lpstr>
      <vt:lpstr>Efeito Ciclagem no Centro</vt:lpstr>
      <vt:lpstr>Plan2</vt:lpstr>
      <vt:lpstr>Plan3</vt:lpstr>
      <vt:lpstr>Centro</vt:lpstr>
      <vt:lpstr>'Residuais BQF-009 - I=110A'!Area_de_impressao</vt:lpstr>
      <vt:lpstr>'Residuais BQF-009 - I=5.5A'!Area_de_impressao</vt:lpstr>
      <vt:lpstr>'Residuais BQF-010 - I=110A'!Area_de_impressao</vt:lpstr>
      <vt:lpstr>'Residuais BQF-010 - I=5.5A'!Area_de_impressao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labimas</dc:creator>
  <cp:lastModifiedBy>labimas</cp:lastModifiedBy>
  <cp:lastPrinted>2015-11-04T17:46:53Z</cp:lastPrinted>
  <dcterms:created xsi:type="dcterms:W3CDTF">2015-10-29T12:13:48Z</dcterms:created>
  <dcterms:modified xsi:type="dcterms:W3CDTF">2015-11-17T16:34:51Z</dcterms:modified>
</cp:coreProperties>
</file>