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defaultThemeVersion="166925"/>
  <mc:AlternateContent xmlns:mc="http://schemas.openxmlformats.org/markup-compatibility/2006">
    <mc:Choice Requires="x15">
      <x15ac:absPath xmlns:x15ac="http://schemas.microsoft.com/office/spreadsheetml/2010/11/ac" url="https://cnpemcamp.sharepoint.com/sites/controle/Documentos Compartilhados/Redes e Beaglebones/"/>
    </mc:Choice>
  </mc:AlternateContent>
  <xr:revisionPtr revIDLastSave="0" documentId="8_{8605F250-EAF1-4061-94F2-92F7DAE42418}" xr6:coauthVersionLast="47" xr6:coauthVersionMax="47" xr10:uidLastSave="{00000000-0000-0000-0000-000000000000}"/>
  <bookViews>
    <workbookView xWindow="-120" yWindow="-120" windowWidth="38640" windowHeight="15840" tabRatio="990" firstSheet="1" activeTab="4" xr2:uid="{00000000-000D-0000-FFFF-FFFF00000000}"/>
  </bookViews>
  <sheets>
    <sheet name="Planilha1" sheetId="23" r:id="rId1"/>
    <sheet name="PVs MBTemp" sheetId="15" r:id="rId2"/>
    <sheet name="IP dev address" sheetId="21" r:id="rId3"/>
    <sheet name="PVs RackMonitoring" sheetId="24" r:id="rId4"/>
    <sheet name="PVs Agilent 4UHV" sheetId="8" r:id="rId5"/>
    <sheet name="PVs SPIxCONV" sheetId="17" r:id="rId6"/>
    <sheet name="Beaglebone" sheetId="7" r:id="rId7"/>
    <sheet name="Switch" sheetId="11" r:id="rId8"/>
    <sheet name="PVs MKS937b" sheetId="10" r:id="rId9"/>
    <sheet name="PVs Counting PRU" sheetId="22" r:id="rId10"/>
    <sheet name="Archive Agilent" sheetId="12" state="hidden" r:id="rId11"/>
    <sheet name="Archive MKS" sheetId="13" state="hidden" r:id="rId12"/>
    <sheet name="Regatron" sheetId="20" r:id="rId13"/>
  </sheets>
  <definedNames>
    <definedName name="_xlnm._FilterDatabase" localSheetId="1" hidden="1">'PVs MBTemp'!$A$1:$N$196</definedName>
    <definedName name="_xlnm._FilterDatabase" localSheetId="3" hidden="1">'PVs RackMonitoring'!$A$1:$M$9</definedName>
    <definedName name="_xlnm._FilterDatabase" localSheetId="9" hidden="1">'PVs Counting PRU'!$A$1:$X$80</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50" i="15" l="1"/>
  <c r="J107" i="15"/>
  <c r="N167" i="15"/>
  <c r="M167" i="15"/>
  <c r="L167" i="15"/>
  <c r="K167" i="15"/>
  <c r="J167" i="15"/>
  <c r="I167" i="15"/>
  <c r="B167" i="15"/>
  <c r="I70" i="15"/>
  <c r="H70" i="15"/>
  <c r="F108" i="15"/>
  <c r="F109" i="15"/>
  <c r="E109" i="15"/>
  <c r="E108" i="15"/>
  <c r="B109" i="15"/>
  <c r="B108" i="15"/>
  <c r="N195" i="15"/>
  <c r="M195" i="15"/>
  <c r="L195" i="15"/>
  <c r="K195" i="15"/>
  <c r="J195" i="15"/>
  <c r="I195" i="15"/>
  <c r="N194" i="15"/>
  <c r="M194" i="15"/>
  <c r="L194" i="15"/>
  <c r="K194" i="15"/>
  <c r="N193" i="15"/>
  <c r="M193" i="15"/>
  <c r="L193" i="15"/>
  <c r="K193" i="15"/>
  <c r="J193" i="15"/>
  <c r="I193" i="15"/>
  <c r="N192" i="15"/>
  <c r="M192" i="15"/>
  <c r="L192" i="15"/>
  <c r="K192" i="15"/>
  <c r="J192" i="15"/>
  <c r="I192" i="15"/>
  <c r="H192" i="15"/>
  <c r="G192" i="15"/>
  <c r="B192" i="15"/>
  <c r="L191" i="15"/>
  <c r="K191" i="15"/>
  <c r="J191" i="15"/>
  <c r="I191" i="15"/>
  <c r="H191" i="15"/>
  <c r="G191" i="15"/>
  <c r="F130" i="15"/>
  <c r="E130" i="15"/>
  <c r="B130" i="15"/>
  <c r="F117" i="15"/>
  <c r="E117" i="15"/>
  <c r="B117" i="15"/>
  <c r="C116" i="15"/>
  <c r="B116" i="15"/>
  <c r="C115" i="15"/>
  <c r="B115" i="15"/>
  <c r="C114" i="15"/>
  <c r="B114" i="15"/>
  <c r="C113" i="15"/>
  <c r="B113" i="15"/>
  <c r="C112" i="15"/>
  <c r="E112" i="15" s="1"/>
  <c r="B112" i="15"/>
  <c r="C111" i="15"/>
  <c r="E111" i="15" s="1"/>
  <c r="B111" i="15"/>
  <c r="C110" i="15"/>
  <c r="E110" i="15" s="1"/>
  <c r="B110" i="15"/>
  <c r="I107" i="15"/>
  <c r="H107" i="15"/>
  <c r="G107" i="15"/>
  <c r="F107" i="15"/>
  <c r="N107" i="15" s="1"/>
  <c r="E107" i="15"/>
  <c r="B107" i="15"/>
  <c r="J106" i="15"/>
  <c r="I106" i="15"/>
  <c r="H106" i="15"/>
  <c r="G106" i="15"/>
  <c r="F106" i="15"/>
  <c r="E106" i="15"/>
  <c r="B106" i="15"/>
  <c r="N105" i="15"/>
  <c r="M105" i="15"/>
  <c r="L105" i="15"/>
  <c r="K105" i="15"/>
  <c r="J105" i="15"/>
  <c r="I105" i="15"/>
  <c r="H105" i="15"/>
  <c r="F105" i="15"/>
  <c r="E105" i="15"/>
  <c r="B105" i="15"/>
  <c r="H104" i="15"/>
  <c r="G104" i="15"/>
  <c r="F104" i="15"/>
  <c r="N104" i="15" s="1"/>
  <c r="E104" i="15"/>
  <c r="B104" i="15"/>
  <c r="M103" i="15"/>
  <c r="L103" i="15"/>
  <c r="K103" i="15"/>
  <c r="J103" i="15"/>
  <c r="I103" i="15"/>
  <c r="H103" i="15"/>
  <c r="G103" i="15"/>
  <c r="F103" i="15"/>
  <c r="E103" i="15"/>
  <c r="N103" i="15" s="1"/>
  <c r="B103" i="15"/>
  <c r="L102" i="15"/>
  <c r="K102" i="15"/>
  <c r="J102" i="15"/>
  <c r="I102" i="15"/>
  <c r="H102" i="15"/>
  <c r="G102" i="15"/>
  <c r="F102" i="15"/>
  <c r="E102" i="15"/>
  <c r="N102" i="15" s="1"/>
  <c r="B102" i="15"/>
  <c r="F101" i="15"/>
  <c r="E101" i="15"/>
  <c r="B101" i="15"/>
  <c r="I100" i="15"/>
  <c r="H100" i="15"/>
  <c r="G100" i="15"/>
  <c r="F100" i="15"/>
  <c r="N100" i="15" s="1"/>
  <c r="E100" i="15"/>
  <c r="B100" i="15"/>
  <c r="J99" i="15"/>
  <c r="I99" i="15"/>
  <c r="H99" i="15"/>
  <c r="G99" i="15"/>
  <c r="F99" i="15"/>
  <c r="E99" i="15"/>
  <c r="B99" i="15"/>
  <c r="N98" i="15"/>
  <c r="M98" i="15"/>
  <c r="L98" i="15"/>
  <c r="K98" i="15"/>
  <c r="J98" i="15"/>
  <c r="I98" i="15"/>
  <c r="H98" i="15"/>
  <c r="G98" i="15"/>
  <c r="F98" i="15"/>
  <c r="E98" i="15"/>
  <c r="B98" i="15"/>
  <c r="H97" i="15"/>
  <c r="G97" i="15"/>
  <c r="F97" i="15"/>
  <c r="N97" i="15" s="1"/>
  <c r="E97" i="15"/>
  <c r="B97" i="15"/>
  <c r="M96" i="15"/>
  <c r="L96" i="15"/>
  <c r="K96" i="15"/>
  <c r="J96" i="15"/>
  <c r="I96" i="15"/>
  <c r="H96" i="15"/>
  <c r="G96" i="15"/>
  <c r="F96" i="15"/>
  <c r="E96" i="15"/>
  <c r="N96" i="15" s="1"/>
  <c r="B96" i="15"/>
  <c r="H95" i="15"/>
  <c r="G95" i="15"/>
  <c r="F95" i="15"/>
  <c r="E95" i="15"/>
  <c r="B95" i="15"/>
  <c r="I94" i="15"/>
  <c r="H94" i="15"/>
  <c r="G94" i="15"/>
  <c r="F94" i="15"/>
  <c r="N94" i="15" s="1"/>
  <c r="E94" i="15"/>
  <c r="B94" i="15"/>
  <c r="I93" i="15"/>
  <c r="H93" i="15"/>
  <c r="G93" i="15"/>
  <c r="F93" i="15"/>
  <c r="E93" i="15"/>
  <c r="B93" i="15"/>
  <c r="N92" i="15"/>
  <c r="M92" i="15"/>
  <c r="L92" i="15"/>
  <c r="K92" i="15"/>
  <c r="J92" i="15"/>
  <c r="I92" i="15"/>
  <c r="H92" i="15"/>
  <c r="F92" i="15"/>
  <c r="E92" i="15"/>
  <c r="B92" i="15"/>
  <c r="H91" i="15"/>
  <c r="G91" i="15"/>
  <c r="F91" i="15"/>
  <c r="N91" i="15" s="1"/>
  <c r="E91" i="15"/>
  <c r="B91" i="15"/>
  <c r="M90" i="15"/>
  <c r="L90" i="15"/>
  <c r="K90" i="15"/>
  <c r="J90" i="15"/>
  <c r="I90" i="15"/>
  <c r="H90" i="15"/>
  <c r="G90" i="15"/>
  <c r="F90" i="15"/>
  <c r="E90" i="15"/>
  <c r="N90" i="15" s="1"/>
  <c r="B90" i="15"/>
  <c r="L89" i="15"/>
  <c r="K89" i="15"/>
  <c r="J89" i="15"/>
  <c r="I89" i="15"/>
  <c r="H89" i="15"/>
  <c r="G89" i="15"/>
  <c r="F89" i="15"/>
  <c r="E89" i="15"/>
  <c r="N89" i="15" s="1"/>
  <c r="B89" i="15"/>
  <c r="I88" i="15"/>
  <c r="H88" i="15"/>
  <c r="G88" i="15"/>
  <c r="F88" i="15"/>
  <c r="N88" i="15" s="1"/>
  <c r="E88" i="15"/>
  <c r="B88" i="15"/>
  <c r="J87" i="15"/>
  <c r="I87" i="15"/>
  <c r="H87" i="15"/>
  <c r="G87" i="15"/>
  <c r="F87" i="15"/>
  <c r="E87" i="15"/>
  <c r="B87" i="15"/>
  <c r="N86" i="15"/>
  <c r="M86" i="15"/>
  <c r="L86" i="15"/>
  <c r="K86" i="15"/>
  <c r="J86" i="15"/>
  <c r="I86" i="15"/>
  <c r="H86" i="15"/>
  <c r="G86" i="15"/>
  <c r="F86" i="15"/>
  <c r="E86" i="15"/>
  <c r="B86" i="15"/>
  <c r="H85" i="15"/>
  <c r="G85" i="15"/>
  <c r="F85" i="15"/>
  <c r="N85" i="15" s="1"/>
  <c r="E85" i="15"/>
  <c r="B85" i="15"/>
  <c r="M84" i="15"/>
  <c r="L84" i="15"/>
  <c r="K84" i="15"/>
  <c r="J84" i="15"/>
  <c r="I84" i="15"/>
  <c r="H84" i="15"/>
  <c r="G84" i="15"/>
  <c r="F84" i="15"/>
  <c r="E84" i="15"/>
  <c r="N84" i="15" s="1"/>
  <c r="B84" i="15"/>
  <c r="H83" i="15"/>
  <c r="G83" i="15"/>
  <c r="F83" i="15"/>
  <c r="E83" i="15"/>
  <c r="B83" i="15"/>
  <c r="I82" i="15"/>
  <c r="H82" i="15"/>
  <c r="G82" i="15"/>
  <c r="F82" i="15"/>
  <c r="N82" i="15" s="1"/>
  <c r="E82" i="15"/>
  <c r="B82" i="15"/>
  <c r="J81" i="15"/>
  <c r="I81" i="15"/>
  <c r="H81" i="15"/>
  <c r="G81" i="15"/>
  <c r="F81" i="15"/>
  <c r="E81" i="15"/>
  <c r="B81" i="15"/>
  <c r="N80" i="15"/>
  <c r="M80" i="15"/>
  <c r="L80" i="15"/>
  <c r="K80" i="15"/>
  <c r="J80" i="15"/>
  <c r="I80" i="15"/>
  <c r="H80" i="15"/>
  <c r="F80" i="15"/>
  <c r="E80" i="15"/>
  <c r="B80" i="15"/>
  <c r="H79" i="15"/>
  <c r="G79" i="15"/>
  <c r="F79" i="15"/>
  <c r="N79" i="15" s="1"/>
  <c r="E79" i="15"/>
  <c r="B79" i="15"/>
  <c r="M78" i="15"/>
  <c r="L78" i="15"/>
  <c r="K78" i="15"/>
  <c r="J78" i="15"/>
  <c r="I78" i="15"/>
  <c r="H78" i="15"/>
  <c r="G78" i="15"/>
  <c r="F78" i="15"/>
  <c r="E78" i="15"/>
  <c r="N78" i="15" s="1"/>
  <c r="B78" i="15"/>
  <c r="L77" i="15"/>
  <c r="K77" i="15"/>
  <c r="J77" i="15"/>
  <c r="I77" i="15"/>
  <c r="H77" i="15"/>
  <c r="G77" i="15"/>
  <c r="F77" i="15"/>
  <c r="E77" i="15"/>
  <c r="N77" i="15" s="1"/>
  <c r="B77" i="15"/>
  <c r="I76" i="15"/>
  <c r="H76" i="15"/>
  <c r="G76" i="15"/>
  <c r="F76" i="15"/>
  <c r="N76" i="15" s="1"/>
  <c r="E76" i="15"/>
  <c r="B76" i="15"/>
  <c r="J75" i="15"/>
  <c r="I75" i="15"/>
  <c r="H75" i="15"/>
  <c r="G75" i="15"/>
  <c r="F75" i="15"/>
  <c r="E75" i="15"/>
  <c r="B75" i="15"/>
  <c r="N74" i="15"/>
  <c r="M74" i="15"/>
  <c r="L74" i="15"/>
  <c r="K74" i="15"/>
  <c r="J74" i="15"/>
  <c r="I74" i="15"/>
  <c r="H74" i="15"/>
  <c r="G74" i="15"/>
  <c r="F74" i="15"/>
  <c r="E74" i="15"/>
  <c r="B74" i="15"/>
  <c r="H73" i="15"/>
  <c r="G73" i="15"/>
  <c r="F73" i="15"/>
  <c r="E73" i="15"/>
  <c r="B73" i="15"/>
  <c r="M72" i="15"/>
  <c r="L72" i="15"/>
  <c r="K72" i="15"/>
  <c r="J72" i="15"/>
  <c r="I72" i="15"/>
  <c r="H72" i="15"/>
  <c r="G72" i="15"/>
  <c r="F72" i="15"/>
  <c r="E72" i="15"/>
  <c r="N72" i="15" s="1"/>
  <c r="B72" i="15"/>
  <c r="H71" i="15"/>
  <c r="G71" i="15"/>
  <c r="F71" i="15"/>
  <c r="E71" i="15"/>
  <c r="B71" i="15"/>
  <c r="G70" i="15"/>
  <c r="F70" i="15"/>
  <c r="E70" i="15"/>
  <c r="B70" i="15"/>
  <c r="J69" i="15"/>
  <c r="I69" i="15"/>
  <c r="H69" i="15"/>
  <c r="G69" i="15"/>
  <c r="F69" i="15"/>
  <c r="E69" i="15"/>
  <c r="B69" i="15"/>
  <c r="N68" i="15"/>
  <c r="M68" i="15"/>
  <c r="L68" i="15"/>
  <c r="K68" i="15"/>
  <c r="J68" i="15"/>
  <c r="I68" i="15"/>
  <c r="H68" i="15"/>
  <c r="G68" i="15"/>
  <c r="F68" i="15"/>
  <c r="E68" i="15"/>
  <c r="B68" i="15"/>
  <c r="F67" i="15"/>
  <c r="E67" i="15"/>
  <c r="B67" i="15"/>
  <c r="M66" i="15"/>
  <c r="L66" i="15"/>
  <c r="K66" i="15"/>
  <c r="J66" i="15"/>
  <c r="I66" i="15"/>
  <c r="H66" i="15"/>
  <c r="G66" i="15"/>
  <c r="F66" i="15"/>
  <c r="N66" i="15" s="1"/>
  <c r="E66" i="15"/>
  <c r="B66" i="15"/>
  <c r="M65" i="15"/>
  <c r="L65" i="15"/>
  <c r="K65" i="15"/>
  <c r="J65" i="15"/>
  <c r="I65" i="15"/>
  <c r="H65" i="15"/>
  <c r="G65" i="15"/>
  <c r="F65" i="15"/>
  <c r="E65" i="15"/>
  <c r="B65" i="15"/>
  <c r="L64" i="15"/>
  <c r="K64" i="15"/>
  <c r="J64" i="15"/>
  <c r="I64" i="15"/>
  <c r="H64" i="15"/>
  <c r="G64" i="15"/>
  <c r="F64" i="15"/>
  <c r="E64" i="15"/>
  <c r="N64" i="15" s="1"/>
  <c r="B64" i="15"/>
  <c r="N63" i="15"/>
  <c r="M63" i="15"/>
  <c r="L63" i="15"/>
  <c r="K63" i="15"/>
  <c r="J63" i="15"/>
  <c r="I63" i="15"/>
  <c r="H63" i="15"/>
  <c r="G63" i="15"/>
  <c r="B63" i="15"/>
  <c r="N62" i="15"/>
  <c r="M62" i="15"/>
  <c r="L62" i="15"/>
  <c r="K62" i="15"/>
  <c r="J62" i="15"/>
  <c r="H62" i="15"/>
  <c r="G62" i="15"/>
  <c r="B62" i="15"/>
  <c r="N61" i="15"/>
  <c r="M61" i="15"/>
  <c r="L61" i="15"/>
  <c r="K61" i="15"/>
  <c r="J61" i="15"/>
  <c r="I61" i="15"/>
  <c r="H61" i="15"/>
  <c r="G61" i="15"/>
  <c r="B61" i="15"/>
  <c r="N60" i="15"/>
  <c r="M60" i="15"/>
  <c r="L60" i="15"/>
  <c r="K60" i="15"/>
  <c r="B60" i="15"/>
  <c r="N59" i="15"/>
  <c r="M59" i="15"/>
  <c r="L59" i="15"/>
  <c r="K59" i="15"/>
  <c r="J59" i="15"/>
  <c r="I59" i="15"/>
  <c r="H59" i="15"/>
  <c r="G59" i="15"/>
  <c r="B59" i="15"/>
  <c r="N58" i="15"/>
  <c r="M58" i="15"/>
  <c r="B58" i="15"/>
  <c r="N57" i="15"/>
  <c r="M57" i="15"/>
  <c r="L57" i="15"/>
  <c r="K57" i="15"/>
  <c r="B57" i="15"/>
  <c r="M56" i="15"/>
  <c r="B56" i="15"/>
  <c r="N55" i="15"/>
  <c r="M55" i="15"/>
  <c r="B55" i="15"/>
  <c r="N54" i="15"/>
  <c r="M54" i="15"/>
  <c r="B54" i="15"/>
  <c r="N53" i="15"/>
  <c r="M53" i="15"/>
  <c r="L53" i="15"/>
  <c r="K53" i="15"/>
  <c r="H53" i="15"/>
  <c r="G53" i="15"/>
  <c r="B53" i="15"/>
  <c r="N52" i="15"/>
  <c r="M52" i="15"/>
  <c r="L52" i="15"/>
  <c r="K52" i="15"/>
  <c r="J52" i="15"/>
  <c r="I52" i="15"/>
  <c r="H52" i="15"/>
  <c r="G52" i="15"/>
  <c r="B52" i="15"/>
  <c r="N51" i="15"/>
  <c r="M51" i="15"/>
  <c r="L51" i="15"/>
  <c r="K51" i="15"/>
  <c r="J51" i="15"/>
  <c r="I51" i="15"/>
  <c r="H51" i="15"/>
  <c r="G51" i="15"/>
  <c r="B51" i="15"/>
  <c r="N50" i="15"/>
  <c r="M50" i="15"/>
  <c r="L50" i="15"/>
  <c r="K50" i="15"/>
  <c r="J50" i="15"/>
  <c r="I50" i="15"/>
  <c r="H50" i="15"/>
  <c r="G50" i="15"/>
  <c r="B50" i="15"/>
  <c r="N49" i="15"/>
  <c r="M49" i="15"/>
  <c r="L49" i="15"/>
  <c r="K49" i="15"/>
  <c r="J49" i="15"/>
  <c r="I49" i="15"/>
  <c r="H49" i="15"/>
  <c r="G49" i="15"/>
  <c r="B49" i="15"/>
  <c r="N48" i="15"/>
  <c r="M48" i="15"/>
  <c r="L48" i="15"/>
  <c r="K48" i="15"/>
  <c r="J48" i="15"/>
  <c r="I48" i="15"/>
  <c r="H48" i="15"/>
  <c r="G48" i="15"/>
  <c r="B48" i="15"/>
  <c r="N47" i="15"/>
  <c r="M47" i="15"/>
  <c r="L47" i="15"/>
  <c r="K47" i="15"/>
  <c r="J47" i="15"/>
  <c r="I47" i="15"/>
  <c r="H47" i="15"/>
  <c r="G47" i="15"/>
  <c r="B47" i="15"/>
  <c r="N46" i="15"/>
  <c r="M46" i="15"/>
  <c r="L46" i="15"/>
  <c r="K46" i="15"/>
  <c r="J46" i="15"/>
  <c r="I46" i="15"/>
  <c r="H46" i="15"/>
  <c r="G46" i="15"/>
  <c r="B46" i="15"/>
  <c r="N45" i="15"/>
  <c r="M45" i="15"/>
  <c r="L45" i="15"/>
  <c r="K45" i="15"/>
  <c r="J45" i="15"/>
  <c r="I45" i="15"/>
  <c r="H45" i="15"/>
  <c r="G45" i="15"/>
  <c r="B45" i="15"/>
  <c r="N44" i="15"/>
  <c r="M44" i="15"/>
  <c r="L44" i="15"/>
  <c r="K44" i="15"/>
  <c r="J44" i="15"/>
  <c r="I44" i="15"/>
  <c r="H44" i="15"/>
  <c r="G44" i="15"/>
  <c r="B44" i="15"/>
  <c r="N43" i="15"/>
  <c r="M43" i="15"/>
  <c r="L43" i="15"/>
  <c r="K43" i="15"/>
  <c r="J43" i="15"/>
  <c r="I43" i="15"/>
  <c r="H43" i="15"/>
  <c r="G43" i="15"/>
  <c r="B43" i="15"/>
  <c r="N42" i="15"/>
  <c r="M42" i="15"/>
  <c r="L42" i="15"/>
  <c r="K42" i="15"/>
  <c r="J42" i="15"/>
  <c r="I42" i="15"/>
  <c r="H42" i="15"/>
  <c r="G42" i="15"/>
  <c r="B42" i="15"/>
  <c r="N41" i="15"/>
  <c r="M41" i="15"/>
  <c r="L41" i="15"/>
  <c r="K41" i="15"/>
  <c r="J41" i="15"/>
  <c r="I41" i="15"/>
  <c r="H41" i="15"/>
  <c r="G41" i="15"/>
  <c r="B41" i="15"/>
  <c r="N40" i="15"/>
  <c r="M40" i="15"/>
  <c r="L40" i="15"/>
  <c r="K40" i="15"/>
  <c r="J40" i="15"/>
  <c r="I40" i="15"/>
  <c r="H40" i="15"/>
  <c r="G40" i="15"/>
  <c r="B40" i="15"/>
  <c r="N39" i="15"/>
  <c r="M39" i="15"/>
  <c r="L39" i="15"/>
  <c r="K39" i="15"/>
  <c r="J39" i="15"/>
  <c r="I39" i="15"/>
  <c r="H39" i="15"/>
  <c r="G39" i="15"/>
  <c r="B39" i="15"/>
  <c r="N38" i="15"/>
  <c r="M38" i="15"/>
  <c r="L38" i="15"/>
  <c r="K38" i="15"/>
  <c r="J38" i="15"/>
  <c r="I38" i="15"/>
  <c r="H38" i="15"/>
  <c r="G38" i="15"/>
  <c r="B38" i="15"/>
  <c r="N37" i="15"/>
  <c r="M37" i="15"/>
  <c r="L37" i="15"/>
  <c r="K37" i="15"/>
  <c r="J37" i="15"/>
  <c r="I37" i="15"/>
  <c r="H37" i="15"/>
  <c r="G37" i="15"/>
  <c r="B37" i="15"/>
  <c r="N36" i="15"/>
  <c r="M36" i="15"/>
  <c r="L36" i="15"/>
  <c r="K36" i="15"/>
  <c r="J36" i="15"/>
  <c r="I36" i="15"/>
  <c r="H36" i="15"/>
  <c r="G36" i="15"/>
  <c r="B36" i="15"/>
  <c r="N35" i="15"/>
  <c r="M35" i="15"/>
  <c r="L35" i="15"/>
  <c r="K35" i="15"/>
  <c r="J35" i="15"/>
  <c r="I35" i="15"/>
  <c r="H35" i="15"/>
  <c r="G35" i="15"/>
  <c r="B35" i="15"/>
  <c r="N34" i="15"/>
  <c r="M34" i="15"/>
  <c r="L34" i="15"/>
  <c r="K34" i="15"/>
  <c r="J34" i="15"/>
  <c r="I34" i="15"/>
  <c r="H34" i="15"/>
  <c r="G34" i="15"/>
  <c r="B34" i="15"/>
  <c r="N33" i="15"/>
  <c r="M33" i="15"/>
  <c r="L33" i="15"/>
  <c r="K33" i="15"/>
  <c r="J33" i="15"/>
  <c r="I33" i="15"/>
  <c r="H33" i="15"/>
  <c r="G33" i="15"/>
  <c r="B33" i="15"/>
  <c r="N32" i="15"/>
  <c r="M32" i="15"/>
  <c r="L32" i="15"/>
  <c r="K32" i="15"/>
  <c r="J32" i="15"/>
  <c r="I32" i="15"/>
  <c r="H32" i="15"/>
  <c r="G32" i="15"/>
  <c r="B32" i="15"/>
  <c r="N31" i="15"/>
  <c r="M31" i="15"/>
  <c r="L31" i="15"/>
  <c r="K31" i="15"/>
  <c r="J31" i="15"/>
  <c r="I31" i="15"/>
  <c r="H31" i="15"/>
  <c r="G31" i="15"/>
  <c r="B31" i="15"/>
  <c r="N30" i="15"/>
  <c r="M30" i="15"/>
  <c r="L30" i="15"/>
  <c r="K30" i="15"/>
  <c r="J30" i="15"/>
  <c r="I30" i="15"/>
  <c r="H30" i="15"/>
  <c r="G30" i="15"/>
  <c r="B30" i="15"/>
  <c r="N29" i="15"/>
  <c r="M29" i="15"/>
  <c r="L29" i="15"/>
  <c r="K29" i="15"/>
  <c r="J29" i="15"/>
  <c r="I29" i="15"/>
  <c r="H29" i="15"/>
  <c r="G29" i="15"/>
  <c r="B29" i="15"/>
  <c r="N28" i="15"/>
  <c r="M28" i="15"/>
  <c r="L28" i="15"/>
  <c r="K28" i="15"/>
  <c r="J28" i="15"/>
  <c r="I28" i="15"/>
  <c r="H28" i="15"/>
  <c r="G28" i="15"/>
  <c r="B28" i="15"/>
  <c r="N27" i="15"/>
  <c r="M27" i="15"/>
  <c r="L27" i="15"/>
  <c r="K27" i="15"/>
  <c r="J27" i="15"/>
  <c r="I27" i="15"/>
  <c r="H27" i="15"/>
  <c r="G27" i="15"/>
  <c r="B27" i="15"/>
  <c r="N26" i="15"/>
  <c r="M26" i="15"/>
  <c r="L26" i="15"/>
  <c r="K26" i="15"/>
  <c r="J26" i="15"/>
  <c r="I26" i="15"/>
  <c r="H26" i="15"/>
  <c r="G26" i="15"/>
  <c r="B26" i="15"/>
  <c r="N25" i="15"/>
  <c r="M25" i="15"/>
  <c r="L25" i="15"/>
  <c r="K25" i="15"/>
  <c r="J25" i="15"/>
  <c r="I25" i="15"/>
  <c r="H25" i="15"/>
  <c r="G25" i="15"/>
  <c r="B25" i="15"/>
  <c r="N24" i="15"/>
  <c r="M24" i="15"/>
  <c r="L24" i="15"/>
  <c r="K24" i="15"/>
  <c r="J24" i="15"/>
  <c r="I24" i="15"/>
  <c r="H24" i="15"/>
  <c r="G24" i="15"/>
  <c r="B24" i="15"/>
  <c r="N23" i="15"/>
  <c r="M23" i="15"/>
  <c r="L23" i="15"/>
  <c r="K23" i="15"/>
  <c r="J23" i="15"/>
  <c r="I23" i="15"/>
  <c r="H23" i="15"/>
  <c r="G23" i="15"/>
  <c r="B23" i="15"/>
  <c r="N22" i="15"/>
  <c r="M22" i="15"/>
  <c r="L22" i="15"/>
  <c r="K22" i="15"/>
  <c r="J22" i="15"/>
  <c r="I22" i="15"/>
  <c r="H22" i="15"/>
  <c r="G22" i="15"/>
  <c r="B22" i="15"/>
  <c r="N21" i="15"/>
  <c r="M21" i="15"/>
  <c r="L21" i="15"/>
  <c r="K21" i="15"/>
  <c r="J21" i="15"/>
  <c r="I21" i="15"/>
  <c r="H21" i="15"/>
  <c r="G21" i="15"/>
  <c r="B21" i="15"/>
  <c r="N20" i="15"/>
  <c r="M20" i="15"/>
  <c r="L20" i="15"/>
  <c r="K20" i="15"/>
  <c r="J20" i="15"/>
  <c r="I20" i="15"/>
  <c r="H20" i="15"/>
  <c r="G20" i="15"/>
  <c r="B20" i="15"/>
  <c r="N19" i="15"/>
  <c r="M19" i="15"/>
  <c r="L19" i="15"/>
  <c r="K19" i="15"/>
  <c r="J19" i="15"/>
  <c r="I19" i="15"/>
  <c r="H19" i="15"/>
  <c r="G19" i="15"/>
  <c r="B19" i="15"/>
  <c r="N18" i="15"/>
  <c r="M18" i="15"/>
  <c r="L18" i="15"/>
  <c r="K18" i="15"/>
  <c r="J18" i="15"/>
  <c r="I18" i="15"/>
  <c r="H18" i="15"/>
  <c r="G18" i="15"/>
  <c r="B18" i="15"/>
  <c r="N17" i="15"/>
  <c r="M17" i="15"/>
  <c r="L17" i="15"/>
  <c r="K17" i="15"/>
  <c r="J17" i="15"/>
  <c r="I17" i="15"/>
  <c r="H17" i="15"/>
  <c r="G17" i="15"/>
  <c r="B17" i="15"/>
  <c r="N16" i="15"/>
  <c r="M16" i="15"/>
  <c r="L16" i="15"/>
  <c r="K16" i="15"/>
  <c r="J16" i="15"/>
  <c r="I16" i="15"/>
  <c r="H16" i="15"/>
  <c r="G16" i="15"/>
  <c r="B16" i="15"/>
  <c r="N15" i="15"/>
  <c r="M15" i="15"/>
  <c r="L15" i="15"/>
  <c r="K15" i="15"/>
  <c r="J15" i="15"/>
  <c r="I15" i="15"/>
  <c r="H15" i="15"/>
  <c r="G15" i="15"/>
  <c r="B15" i="15"/>
  <c r="N14" i="15"/>
  <c r="M14" i="15"/>
  <c r="L14" i="15"/>
  <c r="K14" i="15"/>
  <c r="J14" i="15"/>
  <c r="I14" i="15"/>
  <c r="H14" i="15"/>
  <c r="G14" i="15"/>
  <c r="B14" i="15"/>
  <c r="N13" i="15"/>
  <c r="M13" i="15"/>
  <c r="L13" i="15"/>
  <c r="K13" i="15"/>
  <c r="J13" i="15"/>
  <c r="I13" i="15"/>
  <c r="H13" i="15"/>
  <c r="G13" i="15"/>
  <c r="B13" i="15"/>
  <c r="N12" i="15"/>
  <c r="M12" i="15"/>
  <c r="L12" i="15"/>
  <c r="K12" i="15"/>
  <c r="J12" i="15"/>
  <c r="I12" i="15"/>
  <c r="H12" i="15"/>
  <c r="G12" i="15"/>
  <c r="B12" i="15"/>
  <c r="N11" i="15"/>
  <c r="M11" i="15"/>
  <c r="L11" i="15"/>
  <c r="K11" i="15"/>
  <c r="J11" i="15"/>
  <c r="I11" i="15"/>
  <c r="H11" i="15"/>
  <c r="G11" i="15"/>
  <c r="B11" i="15"/>
  <c r="N10" i="15"/>
  <c r="M10" i="15"/>
  <c r="L10" i="15"/>
  <c r="K10" i="15"/>
  <c r="J10" i="15"/>
  <c r="I10" i="15"/>
  <c r="H10" i="15"/>
  <c r="G10" i="15"/>
  <c r="B10" i="15"/>
  <c r="N9" i="15"/>
  <c r="M9" i="15"/>
  <c r="L9" i="15"/>
  <c r="K9" i="15"/>
  <c r="J9" i="15"/>
  <c r="I9" i="15"/>
  <c r="H9" i="15"/>
  <c r="G9" i="15"/>
  <c r="B9" i="15"/>
  <c r="N8" i="15"/>
  <c r="M8" i="15"/>
  <c r="L8" i="15"/>
  <c r="K8" i="15"/>
  <c r="J8" i="15"/>
  <c r="I8" i="15"/>
  <c r="H8" i="15"/>
  <c r="G8" i="15"/>
  <c r="B8" i="15"/>
  <c r="N7" i="15"/>
  <c r="M7" i="15"/>
  <c r="L7" i="15"/>
  <c r="K7" i="15"/>
  <c r="J7" i="15"/>
  <c r="I7" i="15"/>
  <c r="H7" i="15"/>
  <c r="G7" i="15"/>
  <c r="B7" i="15"/>
  <c r="N6" i="15"/>
  <c r="M6" i="15"/>
  <c r="L6" i="15"/>
  <c r="K6" i="15"/>
  <c r="J6" i="15"/>
  <c r="I6" i="15"/>
  <c r="H6" i="15"/>
  <c r="G6" i="15"/>
  <c r="B6" i="15"/>
  <c r="N5" i="15"/>
  <c r="M5" i="15"/>
  <c r="L5" i="15"/>
  <c r="K5" i="15"/>
  <c r="J5" i="15"/>
  <c r="I5" i="15"/>
  <c r="H5" i="15"/>
  <c r="G5" i="15"/>
  <c r="B5" i="15"/>
  <c r="N4" i="15"/>
  <c r="M4" i="15"/>
  <c r="L4" i="15"/>
  <c r="K4" i="15"/>
  <c r="J4" i="15"/>
  <c r="I4" i="15"/>
  <c r="H4" i="15"/>
  <c r="G4" i="15"/>
  <c r="B4" i="15"/>
  <c r="N3" i="15"/>
  <c r="M3" i="15"/>
  <c r="L3" i="15"/>
  <c r="K3" i="15"/>
  <c r="J3" i="15"/>
  <c r="I3" i="15"/>
  <c r="H3" i="15"/>
  <c r="G3" i="15"/>
  <c r="B3" i="15"/>
  <c r="N2" i="15"/>
  <c r="M2" i="15"/>
  <c r="L2" i="15"/>
  <c r="K2" i="15"/>
  <c r="J2" i="15"/>
  <c r="I2" i="15"/>
  <c r="H2" i="15"/>
  <c r="G2" i="15"/>
  <c r="B2" i="15"/>
  <c r="D2" i="22"/>
  <c r="F167" i="15" l="1"/>
  <c r="E167" i="15"/>
  <c r="N110" i="15"/>
  <c r="M110" i="15"/>
  <c r="L110" i="15"/>
  <c r="K110" i="15"/>
  <c r="J110" i="15"/>
  <c r="I110" i="15"/>
  <c r="G108" i="15"/>
  <c r="H108" i="15"/>
  <c r="I108" i="15"/>
  <c r="J108" i="15"/>
  <c r="K108" i="15"/>
  <c r="H109" i="15"/>
  <c r="G109" i="15"/>
  <c r="N109" i="15"/>
  <c r="M109" i="15"/>
  <c r="L109" i="15"/>
  <c r="M67" i="15"/>
  <c r="L67" i="15"/>
  <c r="K67" i="15"/>
  <c r="N69" i="15"/>
  <c r="M69" i="15"/>
  <c r="L69" i="15"/>
  <c r="M70" i="15"/>
  <c r="L70" i="15"/>
  <c r="N71" i="15"/>
  <c r="M71" i="15"/>
  <c r="L71" i="15"/>
  <c r="K71" i="15"/>
  <c r="J71" i="15"/>
  <c r="M73" i="15"/>
  <c r="L73" i="15"/>
  <c r="K73" i="15"/>
  <c r="J73" i="15"/>
  <c r="I73" i="15"/>
  <c r="N75" i="15"/>
  <c r="M75" i="15"/>
  <c r="L75" i="15"/>
  <c r="M76" i="15"/>
  <c r="L76" i="15"/>
  <c r="K76" i="15"/>
  <c r="J76" i="15"/>
  <c r="M79" i="15"/>
  <c r="L79" i="15"/>
  <c r="K79" i="15"/>
  <c r="J79" i="15"/>
  <c r="I79" i="15"/>
  <c r="N81" i="15"/>
  <c r="M81" i="15"/>
  <c r="L81" i="15"/>
  <c r="M82" i="15"/>
  <c r="L82" i="15"/>
  <c r="K82" i="15"/>
  <c r="N83" i="15"/>
  <c r="M83" i="15"/>
  <c r="L83" i="15"/>
  <c r="K83" i="15"/>
  <c r="J83" i="15"/>
  <c r="M85" i="15"/>
  <c r="L85" i="15"/>
  <c r="K85" i="15"/>
  <c r="J85" i="15"/>
  <c r="I85" i="15"/>
  <c r="N87" i="15"/>
  <c r="M87" i="15"/>
  <c r="L87" i="15"/>
  <c r="M88" i="15"/>
  <c r="L88" i="15"/>
  <c r="K88" i="15"/>
  <c r="J88" i="15"/>
  <c r="M91" i="15"/>
  <c r="L91" i="15"/>
  <c r="K91" i="15"/>
  <c r="J91" i="15"/>
  <c r="I91" i="15"/>
  <c r="N93" i="15"/>
  <c r="M93" i="15"/>
  <c r="L93" i="15"/>
  <c r="M94" i="15"/>
  <c r="L94" i="15"/>
  <c r="K94" i="15"/>
  <c r="J94" i="15"/>
  <c r="N95" i="15"/>
  <c r="L95" i="15"/>
  <c r="K95" i="15"/>
  <c r="J95" i="15"/>
  <c r="K97" i="15"/>
  <c r="J97" i="15"/>
  <c r="I97" i="15"/>
  <c r="N99" i="15"/>
  <c r="M99" i="15"/>
  <c r="L99" i="15"/>
  <c r="M100" i="15"/>
  <c r="L100" i="15"/>
  <c r="K100" i="15"/>
  <c r="N101" i="15"/>
  <c r="M101" i="15"/>
  <c r="L101" i="15"/>
  <c r="K101" i="15"/>
  <c r="K104" i="15"/>
  <c r="J104" i="15"/>
  <c r="I104" i="15"/>
  <c r="N106" i="15"/>
  <c r="M106" i="15"/>
  <c r="L106" i="15"/>
  <c r="M107" i="15"/>
  <c r="L107" i="15"/>
  <c r="K107" i="15"/>
  <c r="F110" i="15"/>
  <c r="C118" i="15"/>
  <c r="H111" i="15"/>
  <c r="G111" i="15"/>
  <c r="F111" i="15"/>
  <c r="C119" i="15"/>
  <c r="M112" i="15"/>
  <c r="L112" i="15"/>
  <c r="K112" i="15"/>
  <c r="J112" i="15"/>
  <c r="I112" i="15"/>
  <c r="H112" i="15"/>
  <c r="G112" i="15"/>
  <c r="F112" i="15"/>
  <c r="N112" i="15"/>
  <c r="C120" i="15"/>
  <c r="H113" i="15"/>
  <c r="G113" i="15"/>
  <c r="F113" i="15"/>
  <c r="N113" i="15" s="1"/>
  <c r="E113" i="15"/>
  <c r="C121" i="15"/>
  <c r="N114" i="15"/>
  <c r="M114" i="15"/>
  <c r="L114" i="15"/>
  <c r="K114" i="15"/>
  <c r="J114" i="15"/>
  <c r="I114" i="15"/>
  <c r="H114" i="15"/>
  <c r="G114" i="15"/>
  <c r="F114" i="15"/>
  <c r="E114" i="15"/>
  <c r="C122" i="15"/>
  <c r="J115" i="15"/>
  <c r="I115" i="15"/>
  <c r="H115" i="15"/>
  <c r="G115" i="15"/>
  <c r="F115" i="15"/>
  <c r="E115" i="15"/>
  <c r="C123" i="15"/>
  <c r="I116" i="15"/>
  <c r="H116" i="15"/>
  <c r="G116" i="15"/>
  <c r="F116" i="15"/>
  <c r="N116" i="15" s="1"/>
  <c r="E116" i="15"/>
  <c r="N117" i="15"/>
  <c r="M117" i="15"/>
  <c r="L117" i="15"/>
  <c r="K117" i="15"/>
  <c r="J117" i="15"/>
  <c r="I117" i="15"/>
  <c r="N130" i="15"/>
  <c r="M130" i="15"/>
  <c r="L130" i="15"/>
  <c r="K130" i="15"/>
  <c r="J130" i="15"/>
  <c r="I130" i="15"/>
  <c r="F3" i="24"/>
  <c r="G3" i="24"/>
  <c r="H3" i="24"/>
  <c r="F4" i="24"/>
  <c r="G4" i="24"/>
  <c r="H4" i="24"/>
  <c r="F5" i="24"/>
  <c r="G5" i="24"/>
  <c r="H5" i="24"/>
  <c r="F6" i="24"/>
  <c r="G6" i="24"/>
  <c r="H6" i="24"/>
  <c r="F7" i="24"/>
  <c r="G7" i="24"/>
  <c r="H7" i="24"/>
  <c r="F8" i="24"/>
  <c r="G8" i="24"/>
  <c r="H8" i="24"/>
  <c r="F9" i="24"/>
  <c r="G9" i="24"/>
  <c r="H9" i="24"/>
  <c r="H2" i="24"/>
  <c r="G2" i="24"/>
  <c r="F2" i="24"/>
  <c r="I3" i="24"/>
  <c r="J3" i="24"/>
  <c r="I4" i="24"/>
  <c r="J4" i="24"/>
  <c r="I5" i="24"/>
  <c r="J5" i="24"/>
  <c r="I6" i="24"/>
  <c r="J6" i="24"/>
  <c r="I7" i="24"/>
  <c r="J7" i="24"/>
  <c r="I8" i="24"/>
  <c r="J8" i="24"/>
  <c r="I9" i="24"/>
  <c r="J9" i="24"/>
  <c r="J2" i="24"/>
  <c r="I2" i="24"/>
  <c r="K3" i="24"/>
  <c r="K4" i="24"/>
  <c r="K5" i="24"/>
  <c r="K6" i="24"/>
  <c r="K7" i="24"/>
  <c r="K8" i="24"/>
  <c r="K9" i="24"/>
  <c r="K2" i="24"/>
  <c r="L2" i="24"/>
  <c r="L3" i="24"/>
  <c r="L4" i="24"/>
  <c r="L5" i="24"/>
  <c r="L7" i="24"/>
  <c r="L8" i="24"/>
  <c r="L9" i="24"/>
  <c r="L6" i="24"/>
  <c r="M3" i="24"/>
  <c r="M4" i="24"/>
  <c r="M5" i="24"/>
  <c r="M6" i="24"/>
  <c r="M7" i="24"/>
  <c r="M8" i="24"/>
  <c r="M9" i="24"/>
  <c r="M2" i="24"/>
  <c r="B8" i="24"/>
  <c r="B7" i="24"/>
  <c r="B6" i="24"/>
  <c r="B5" i="24"/>
  <c r="B4" i="24"/>
  <c r="B3" i="24"/>
  <c r="I36" i="10"/>
  <c r="H6" i="17"/>
  <c r="H7" i="17"/>
  <c r="H8" i="17"/>
  <c r="H9" i="17"/>
  <c r="H10" i="17"/>
  <c r="H11" i="17"/>
  <c r="H12" i="17"/>
  <c r="H13" i="17"/>
  <c r="H14" i="17"/>
  <c r="H16" i="17"/>
  <c r="H17" i="17"/>
  <c r="H18" i="17"/>
  <c r="H19" i="17"/>
  <c r="H20" i="17"/>
  <c r="H21" i="17"/>
  <c r="H22" i="17"/>
  <c r="H23" i="17"/>
  <c r="H24" i="17"/>
  <c r="H25" i="17"/>
  <c r="H5" i="17"/>
  <c r="J5" i="17"/>
  <c r="J6" i="17"/>
  <c r="J7" i="17"/>
  <c r="J8" i="17"/>
  <c r="J9" i="17"/>
  <c r="J10" i="17"/>
  <c r="J11" i="17"/>
  <c r="J12" i="17"/>
  <c r="J13" i="17"/>
  <c r="J14" i="17"/>
  <c r="J15" i="17"/>
  <c r="J16" i="17"/>
  <c r="J17" i="17"/>
  <c r="J18" i="17"/>
  <c r="J19" i="17"/>
  <c r="J20" i="17"/>
  <c r="J21" i="17"/>
  <c r="J22" i="17"/>
  <c r="J23" i="17"/>
  <c r="J24" i="17"/>
  <c r="J25" i="17"/>
  <c r="E78" i="22"/>
  <c r="H78" i="22"/>
  <c r="E79" i="22"/>
  <c r="H79" i="22"/>
  <c r="E80"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E47" i="22"/>
  <c r="H47" i="22"/>
  <c r="E48" i="22"/>
  <c r="H48" i="22"/>
  <c r="E49" i="22"/>
  <c r="E43" i="22"/>
  <c r="H43" i="22"/>
  <c r="E44" i="22"/>
  <c r="H44" i="22"/>
  <c r="E45" i="22"/>
  <c r="H40" i="22"/>
  <c r="H39" i="22"/>
  <c r="E41" i="22"/>
  <c r="E40" i="22"/>
  <c r="E39"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1" i="22"/>
  <c r="H11" i="22"/>
  <c r="E12" i="22"/>
  <c r="H12" i="22"/>
  <c r="E13" i="22"/>
  <c r="E7" i="22"/>
  <c r="H7" i="22"/>
  <c r="E8" i="22"/>
  <c r="H8" i="22"/>
  <c r="E9" i="22"/>
  <c r="E5" i="22"/>
  <c r="E4" i="22"/>
  <c r="E2" i="22"/>
  <c r="H4" i="22"/>
  <c r="H2" i="22"/>
  <c r="U80" i="22"/>
  <c r="U78" i="22"/>
  <c r="X78" i="22"/>
  <c r="U79" i="22"/>
  <c r="X79"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U47" i="22"/>
  <c r="X47" i="22"/>
  <c r="U48" i="22"/>
  <c r="X48" i="22"/>
  <c r="U49" i="22"/>
  <c r="U43" i="22"/>
  <c r="X43" i="22"/>
  <c r="U44" i="22"/>
  <c r="X44" i="22"/>
  <c r="U45" i="22"/>
  <c r="X40" i="22"/>
  <c r="X39" i="22"/>
  <c r="U41" i="22"/>
  <c r="U40" i="22"/>
  <c r="U39" i="22"/>
  <c r="U37" i="22"/>
  <c r="U35" i="22"/>
  <c r="X35" i="22"/>
  <c r="U36" i="22"/>
  <c r="X36"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1" i="22"/>
  <c r="X11" i="22"/>
  <c r="U12" i="22"/>
  <c r="X12" i="22"/>
  <c r="U13" i="22"/>
  <c r="U7" i="22"/>
  <c r="X7" i="22"/>
  <c r="U8" i="22"/>
  <c r="X8" i="22"/>
  <c r="U9" i="22"/>
  <c r="U5" i="22"/>
  <c r="X4" i="22"/>
  <c r="U4" i="22"/>
  <c r="X2" i="22"/>
  <c r="U2" i="22"/>
  <c r="D78" i="22"/>
  <c r="D80" i="22"/>
  <c r="D79" i="22"/>
  <c r="D75" i="22"/>
  <c r="D76" i="22"/>
  <c r="D77" i="22"/>
  <c r="D71" i="22"/>
  <c r="D72" i="22"/>
  <c r="D73" i="22"/>
  <c r="D67" i="22"/>
  <c r="D68" i="22"/>
  <c r="D69" i="22"/>
  <c r="D63" i="22"/>
  <c r="D64" i="22"/>
  <c r="D65" i="22"/>
  <c r="D59" i="22"/>
  <c r="D60" i="22"/>
  <c r="D61" i="22"/>
  <c r="D55" i="22"/>
  <c r="D56" i="22"/>
  <c r="D57" i="22"/>
  <c r="D51" i="22"/>
  <c r="D52" i="22"/>
  <c r="D53" i="22"/>
  <c r="D47" i="22"/>
  <c r="F47" i="22"/>
  <c r="D48" i="22"/>
  <c r="D49" i="22"/>
  <c r="H49" i="22" s="1"/>
  <c r="D43" i="22"/>
  <c r="D44" i="22"/>
  <c r="D45" i="22"/>
  <c r="D41" i="22"/>
  <c r="D40" i="22"/>
  <c r="D39" i="22"/>
  <c r="D37" i="22"/>
  <c r="D35" i="22"/>
  <c r="D36" i="22"/>
  <c r="D31" i="22"/>
  <c r="D32" i="22"/>
  <c r="D33" i="22"/>
  <c r="D27" i="22"/>
  <c r="D28" i="22"/>
  <c r="D29" i="22"/>
  <c r="D23" i="22"/>
  <c r="D24" i="22"/>
  <c r="D25" i="22"/>
  <c r="D19" i="22"/>
  <c r="D20" i="22"/>
  <c r="D21" i="22"/>
  <c r="D15" i="22"/>
  <c r="D16" i="22"/>
  <c r="D17" i="22"/>
  <c r="D11" i="22"/>
  <c r="D12" i="22"/>
  <c r="D13" i="22"/>
  <c r="D7" i="22"/>
  <c r="D8" i="22"/>
  <c r="D9" i="22"/>
  <c r="D38" i="22"/>
  <c r="D42" i="22"/>
  <c r="D50" i="22"/>
  <c r="D46" i="22"/>
  <c r="D54" i="22"/>
  <c r="D58" i="22"/>
  <c r="D62" i="22"/>
  <c r="D66" i="22"/>
  <c r="D70" i="22"/>
  <c r="D74" i="22"/>
  <c r="D34" i="22"/>
  <c r="D30" i="22"/>
  <c r="D26" i="22"/>
  <c r="D22" i="22"/>
  <c r="D18" i="22"/>
  <c r="D14" i="22"/>
  <c r="D10" i="22"/>
  <c r="D6" i="22"/>
  <c r="D3" i="22"/>
  <c r="I3" i="22"/>
  <c r="B3" i="22"/>
  <c r="D5" i="22"/>
  <c r="D4" i="22"/>
  <c r="B2"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E3" i="22"/>
  <c r="F3" i="22"/>
  <c r="I4" i="22"/>
  <c r="J4" i="22"/>
  <c r="K4" i="22"/>
  <c r="L4" i="22"/>
  <c r="F4" i="22"/>
  <c r="G4" i="22"/>
  <c r="I5" i="22"/>
  <c r="J5" i="22"/>
  <c r="K5" i="22"/>
  <c r="L5" i="22"/>
  <c r="F5" i="22"/>
  <c r="G5" i="22"/>
  <c r="H5" i="22"/>
  <c r="L2" i="22"/>
  <c r="K2" i="22"/>
  <c r="J2" i="22"/>
  <c r="I2" i="22"/>
  <c r="G2" i="22"/>
  <c r="F2" i="22"/>
  <c r="I6" i="22"/>
  <c r="J6" i="22"/>
  <c r="K6" i="22"/>
  <c r="L6" i="22"/>
  <c r="F6" i="22"/>
  <c r="G6" i="22"/>
  <c r="I10" i="22"/>
  <c r="J10" i="22"/>
  <c r="K10" i="22"/>
  <c r="L10" i="22"/>
  <c r="F10" i="22"/>
  <c r="G10" i="22"/>
  <c r="I14" i="22"/>
  <c r="J14" i="22"/>
  <c r="K14" i="22"/>
  <c r="L14" i="22"/>
  <c r="F14" i="22"/>
  <c r="G14" i="22"/>
  <c r="I18" i="22"/>
  <c r="J18" i="22"/>
  <c r="K18" i="22"/>
  <c r="L18" i="22"/>
  <c r="F18" i="22"/>
  <c r="G18" i="22"/>
  <c r="E22" i="22"/>
  <c r="I22" i="22"/>
  <c r="J22" i="22"/>
  <c r="K22" i="22"/>
  <c r="L22" i="22"/>
  <c r="F22" i="22"/>
  <c r="G22" i="22"/>
  <c r="H26" i="22"/>
  <c r="I26" i="22"/>
  <c r="J26" i="22"/>
  <c r="K26" i="22"/>
  <c r="L26" i="22"/>
  <c r="F26" i="22"/>
  <c r="G26" i="22"/>
  <c r="H30" i="22"/>
  <c r="I30" i="22"/>
  <c r="J30" i="22"/>
  <c r="K30" i="22"/>
  <c r="L30" i="22"/>
  <c r="F30" i="22"/>
  <c r="G30" i="22"/>
  <c r="I34" i="22"/>
  <c r="J34" i="22"/>
  <c r="K34" i="22"/>
  <c r="L34" i="22"/>
  <c r="F34" i="22"/>
  <c r="G34" i="22"/>
  <c r="E74" i="22"/>
  <c r="I74" i="22"/>
  <c r="J74" i="22"/>
  <c r="K74" i="22"/>
  <c r="L74" i="22"/>
  <c r="F74" i="22"/>
  <c r="G74" i="22"/>
  <c r="I70" i="22"/>
  <c r="J70" i="22"/>
  <c r="K70" i="22"/>
  <c r="L70" i="22"/>
  <c r="F70" i="22"/>
  <c r="G70" i="22"/>
  <c r="E66" i="22"/>
  <c r="I66" i="22"/>
  <c r="J66" i="22"/>
  <c r="K66" i="22"/>
  <c r="L66" i="22"/>
  <c r="F66" i="22"/>
  <c r="G66" i="22"/>
  <c r="I62" i="22"/>
  <c r="J62" i="22"/>
  <c r="K62" i="22"/>
  <c r="L62" i="22"/>
  <c r="F62" i="22"/>
  <c r="G62" i="22"/>
  <c r="E58" i="22"/>
  <c r="I58" i="22"/>
  <c r="J58" i="22"/>
  <c r="K58" i="22"/>
  <c r="L58" i="22"/>
  <c r="F58" i="22"/>
  <c r="G58" i="22"/>
  <c r="E54" i="22"/>
  <c r="I54" i="22"/>
  <c r="J54" i="22"/>
  <c r="K54" i="22"/>
  <c r="L54" i="22"/>
  <c r="F54" i="22"/>
  <c r="G54" i="22"/>
  <c r="E46" i="22"/>
  <c r="I46" i="22"/>
  <c r="J46" i="22"/>
  <c r="K46" i="22"/>
  <c r="L46" i="22"/>
  <c r="F46" i="22"/>
  <c r="G46" i="22"/>
  <c r="I50" i="22"/>
  <c r="J50" i="22"/>
  <c r="K50" i="22"/>
  <c r="L50" i="22"/>
  <c r="F50" i="22"/>
  <c r="G50" i="22"/>
  <c r="I42" i="22"/>
  <c r="J42" i="22"/>
  <c r="K42" i="22"/>
  <c r="L42" i="22"/>
  <c r="F42" i="22"/>
  <c r="G42" i="22"/>
  <c r="E38" i="22"/>
  <c r="I38" i="22"/>
  <c r="J38" i="22"/>
  <c r="K38" i="22"/>
  <c r="L38" i="22"/>
  <c r="F38" i="22"/>
  <c r="G38" i="22"/>
  <c r="I9" i="22"/>
  <c r="J9" i="22"/>
  <c r="K9" i="22"/>
  <c r="L9" i="22"/>
  <c r="F9" i="22"/>
  <c r="G9" i="22"/>
  <c r="H9" i="22"/>
  <c r="I8" i="22"/>
  <c r="J8" i="22"/>
  <c r="K8" i="22"/>
  <c r="L8" i="22"/>
  <c r="F8" i="22"/>
  <c r="G8" i="22"/>
  <c r="I7" i="22"/>
  <c r="J7" i="22"/>
  <c r="K7" i="22"/>
  <c r="L7" i="22"/>
  <c r="F7" i="22"/>
  <c r="G7" i="22"/>
  <c r="I13" i="22"/>
  <c r="J13" i="22"/>
  <c r="K13" i="22"/>
  <c r="L13" i="22"/>
  <c r="F13" i="22"/>
  <c r="G13" i="22"/>
  <c r="H13" i="22"/>
  <c r="I12" i="22"/>
  <c r="J12" i="22"/>
  <c r="K12" i="22"/>
  <c r="L12" i="22"/>
  <c r="F12" i="22"/>
  <c r="G12" i="22"/>
  <c r="I11" i="22"/>
  <c r="J11" i="22"/>
  <c r="K11" i="22"/>
  <c r="L11" i="22"/>
  <c r="F11" i="22"/>
  <c r="G11"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6" i="22"/>
  <c r="J36" i="22"/>
  <c r="K36" i="22"/>
  <c r="L36" i="22"/>
  <c r="F36" i="22"/>
  <c r="G36" i="22"/>
  <c r="I35" i="22"/>
  <c r="J35" i="22"/>
  <c r="K35" i="22"/>
  <c r="L35" i="22"/>
  <c r="F35" i="22"/>
  <c r="G35" i="22"/>
  <c r="I37" i="22"/>
  <c r="J37" i="22"/>
  <c r="K37" i="22"/>
  <c r="L37" i="22"/>
  <c r="F37" i="22"/>
  <c r="G37" i="22"/>
  <c r="H37" i="22"/>
  <c r="I39" i="22"/>
  <c r="J39" i="22"/>
  <c r="K39" i="22"/>
  <c r="L39" i="22"/>
  <c r="F39" i="22"/>
  <c r="G39" i="22"/>
  <c r="I40" i="22"/>
  <c r="J40" i="22"/>
  <c r="K40" i="22"/>
  <c r="L40" i="22"/>
  <c r="F40" i="22"/>
  <c r="G40" i="22"/>
  <c r="I41" i="22"/>
  <c r="J41" i="22"/>
  <c r="K41" i="22"/>
  <c r="L41" i="22"/>
  <c r="F41" i="22"/>
  <c r="G41" i="22"/>
  <c r="H41" i="22"/>
  <c r="I45" i="22"/>
  <c r="J45" i="22"/>
  <c r="K45" i="22"/>
  <c r="L45" i="22"/>
  <c r="F45" i="22"/>
  <c r="G45" i="22"/>
  <c r="H45" i="22"/>
  <c r="I44" i="22"/>
  <c r="J44" i="22"/>
  <c r="K44" i="22"/>
  <c r="L44" i="22"/>
  <c r="F44" i="22"/>
  <c r="G44" i="22"/>
  <c r="I43" i="22"/>
  <c r="J43" i="22"/>
  <c r="K43" i="22"/>
  <c r="L43" i="22"/>
  <c r="F43" i="22"/>
  <c r="G43" i="22"/>
  <c r="I49" i="22"/>
  <c r="J49" i="22"/>
  <c r="K49" i="22"/>
  <c r="L49" i="22"/>
  <c r="F49" i="22"/>
  <c r="G49" i="22"/>
  <c r="I48" i="22"/>
  <c r="J48" i="22"/>
  <c r="K48" i="22"/>
  <c r="L48" i="22"/>
  <c r="F48" i="22"/>
  <c r="G48" i="22"/>
  <c r="I47" i="22"/>
  <c r="J47" i="22"/>
  <c r="K47" i="22"/>
  <c r="L47" i="22"/>
  <c r="G47"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F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79" i="22"/>
  <c r="J79" i="22"/>
  <c r="K79" i="22"/>
  <c r="L79" i="22"/>
  <c r="F79" i="22"/>
  <c r="G79" i="22"/>
  <c r="I80" i="22"/>
  <c r="J80" i="22"/>
  <c r="K80" i="22"/>
  <c r="L80" i="22"/>
  <c r="F80" i="22"/>
  <c r="G80" i="22"/>
  <c r="H80" i="22"/>
  <c r="I78" i="22"/>
  <c r="J78" i="22"/>
  <c r="K78" i="22"/>
  <c r="L78" i="22"/>
  <c r="F78" i="22"/>
  <c r="G78" i="22"/>
  <c r="H38" i="22"/>
  <c r="E10" i="22"/>
  <c r="H58" i="22"/>
  <c r="H42" i="22"/>
  <c r="E42" i="22"/>
  <c r="H34" i="22"/>
  <c r="E34" i="22"/>
  <c r="E62" i="22"/>
  <c r="H66" i="22"/>
  <c r="E18" i="22"/>
  <c r="E30" i="22"/>
  <c r="H10" i="22"/>
  <c r="E26" i="22"/>
  <c r="E14" i="22"/>
  <c r="H6" i="22"/>
  <c r="H14" i="22"/>
  <c r="H74" i="22"/>
  <c r="H70" i="22"/>
  <c r="H62" i="22"/>
  <c r="E6" i="22"/>
  <c r="E70" i="22"/>
  <c r="H22" i="22"/>
  <c r="H46" i="22"/>
  <c r="H18" i="22"/>
  <c r="H54" i="22"/>
  <c r="H3" i="22"/>
  <c r="J3" i="22"/>
  <c r="G3" i="22"/>
  <c r="L3" i="22"/>
  <c r="K3" i="22"/>
  <c r="D25" i="17"/>
  <c r="I79" i="10"/>
  <c r="G79" i="10"/>
  <c r="L71" i="10"/>
  <c r="L70" i="10"/>
  <c r="J71" i="10"/>
  <c r="J72" i="10"/>
  <c r="H71" i="10"/>
  <c r="H72" i="10"/>
  <c r="H73" i="10"/>
  <c r="H74" i="10"/>
  <c r="J70" i="10"/>
  <c r="H70" i="10"/>
  <c r="B70" i="10"/>
  <c r="B71" i="10"/>
  <c r="D12" i="17"/>
  <c r="B79" i="10"/>
  <c r="F79" i="10"/>
  <c r="H79" i="10"/>
  <c r="F76" i="10"/>
  <c r="J76" i="10"/>
  <c r="F77" i="10"/>
  <c r="K77" i="10"/>
  <c r="F78" i="10"/>
  <c r="H78" i="10"/>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2" i="17"/>
  <c r="D20" i="17"/>
  <c r="D19" i="17"/>
  <c r="D16" i="17"/>
  <c r="D17" i="17"/>
  <c r="D11" i="17"/>
  <c r="D5" i="17"/>
  <c r="L10" i="10"/>
  <c r="J10" i="10"/>
  <c r="J11" i="10"/>
  <c r="J12" i="10"/>
  <c r="H11" i="10"/>
  <c r="H12" i="10"/>
  <c r="B10" i="10"/>
  <c r="B11" i="10"/>
  <c r="B12" i="10"/>
  <c r="D6" i="17"/>
  <c r="D7" i="17"/>
  <c r="D8" i="17"/>
  <c r="D9" i="17"/>
  <c r="D10" i="17"/>
  <c r="D13" i="17"/>
  <c r="D14" i="17"/>
  <c r="D15" i="17"/>
  <c r="G3" i="12"/>
  <c r="N2" i="7"/>
  <c r="B7" i="10"/>
  <c r="B20" i="10"/>
  <c r="B27" i="10"/>
  <c r="B34" i="10"/>
  <c r="B41" i="10"/>
  <c r="B48" i="10"/>
  <c r="B55" i="10"/>
  <c r="B62" i="10"/>
  <c r="B66" i="10"/>
  <c r="B72" i="10"/>
  <c r="B73" i="10"/>
  <c r="B2" i="10"/>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78" i="10"/>
  <c r="I78" i="10"/>
  <c r="J78" i="10"/>
  <c r="L79" i="10"/>
  <c r="K79" i="10"/>
  <c r="L78" i="10"/>
  <c r="J79" i="10"/>
  <c r="L76" i="10"/>
  <c r="K76" i="10"/>
  <c r="M116" i="15" l="1"/>
  <c r="L116" i="15"/>
  <c r="K116" i="15"/>
  <c r="J116" i="15"/>
  <c r="C129" i="15"/>
  <c r="I123" i="15"/>
  <c r="H123" i="15"/>
  <c r="G123" i="15"/>
  <c r="F123" i="15"/>
  <c r="N123" i="15" s="1"/>
  <c r="E123" i="15"/>
  <c r="B123" i="15"/>
  <c r="N115" i="15"/>
  <c r="M115" i="15"/>
  <c r="L115" i="15"/>
  <c r="C128" i="15"/>
  <c r="J122" i="15"/>
  <c r="I122" i="15"/>
  <c r="H122" i="15"/>
  <c r="G122" i="15"/>
  <c r="F122" i="15"/>
  <c r="E122" i="15"/>
  <c r="B122" i="15"/>
  <c r="C127" i="15"/>
  <c r="N121" i="15"/>
  <c r="M121" i="15"/>
  <c r="L121" i="15"/>
  <c r="K121" i="15"/>
  <c r="J121" i="15"/>
  <c r="I121" i="15"/>
  <c r="H121" i="15"/>
  <c r="F121" i="15"/>
  <c r="E121" i="15"/>
  <c r="B121" i="15"/>
  <c r="K113" i="15"/>
  <c r="J113" i="15"/>
  <c r="I113" i="15"/>
  <c r="C126" i="15"/>
  <c r="H120" i="15"/>
  <c r="G120" i="15"/>
  <c r="F120" i="15"/>
  <c r="N120" i="15" s="1"/>
  <c r="E120" i="15"/>
  <c r="B120" i="15"/>
  <c r="C125" i="15"/>
  <c r="M119" i="15"/>
  <c r="L119" i="15"/>
  <c r="K119" i="15"/>
  <c r="J119" i="15"/>
  <c r="I119" i="15"/>
  <c r="H119" i="15"/>
  <c r="G119" i="15"/>
  <c r="F119" i="15"/>
  <c r="E119" i="15"/>
  <c r="N119" i="15" s="1"/>
  <c r="B119" i="15"/>
  <c r="N111" i="15"/>
  <c r="M111" i="15"/>
  <c r="L111" i="15"/>
  <c r="K111" i="15"/>
  <c r="J111" i="15"/>
  <c r="C124" i="15"/>
  <c r="L118" i="15"/>
  <c r="K118" i="15"/>
  <c r="J118" i="15"/>
  <c r="I118" i="15"/>
  <c r="H118" i="15"/>
  <c r="G118" i="15"/>
  <c r="F118" i="15"/>
  <c r="E118" i="15"/>
  <c r="B118" i="15"/>
  <c r="H50" i="22"/>
  <c r="E50" i="22"/>
  <c r="N118" i="15" l="1"/>
  <c r="M118" i="15"/>
  <c r="C131" i="15"/>
  <c r="H124" i="15"/>
  <c r="G124" i="15"/>
  <c r="F124" i="15"/>
  <c r="E124" i="15"/>
  <c r="B124" i="15"/>
  <c r="C132" i="15"/>
  <c r="M125" i="15"/>
  <c r="L125" i="15"/>
  <c r="K125" i="15"/>
  <c r="J125" i="15"/>
  <c r="I125" i="15"/>
  <c r="H125" i="15"/>
  <c r="G125" i="15"/>
  <c r="F125" i="15"/>
  <c r="E125" i="15"/>
  <c r="N125" i="15" s="1"/>
  <c r="B125" i="15"/>
  <c r="K120" i="15"/>
  <c r="J120" i="15"/>
  <c r="I120" i="15"/>
  <c r="C133" i="15"/>
  <c r="H126" i="15"/>
  <c r="G126" i="15"/>
  <c r="F126" i="15"/>
  <c r="N126" i="15" s="1"/>
  <c r="E126" i="15"/>
  <c r="B126" i="15"/>
  <c r="C134" i="15"/>
  <c r="N127" i="15"/>
  <c r="M127" i="15"/>
  <c r="L127" i="15"/>
  <c r="K127" i="15"/>
  <c r="J127" i="15"/>
  <c r="I127" i="15"/>
  <c r="H127" i="15"/>
  <c r="G127" i="15"/>
  <c r="F127" i="15"/>
  <c r="E127" i="15"/>
  <c r="B127" i="15"/>
  <c r="N122" i="15"/>
  <c r="M122" i="15"/>
  <c r="C135" i="15"/>
  <c r="J128" i="15"/>
  <c r="I128" i="15"/>
  <c r="H128" i="15"/>
  <c r="G128" i="15"/>
  <c r="F128" i="15"/>
  <c r="E128" i="15"/>
  <c r="B128" i="15"/>
  <c r="M123" i="15"/>
  <c r="L123" i="15"/>
  <c r="K123" i="15"/>
  <c r="J123" i="15"/>
  <c r="C136" i="15"/>
  <c r="I129" i="15"/>
  <c r="H129" i="15"/>
  <c r="G129" i="15"/>
  <c r="F129" i="15"/>
  <c r="N129" i="15" s="1"/>
  <c r="E129" i="15"/>
  <c r="B129" i="15"/>
  <c r="M129" i="15" l="1"/>
  <c r="L129" i="15"/>
  <c r="K129" i="15"/>
  <c r="J129" i="15"/>
  <c r="C142" i="15"/>
  <c r="I136" i="15"/>
  <c r="H136" i="15"/>
  <c r="G136" i="15"/>
  <c r="F136" i="15"/>
  <c r="N136" i="15" s="1"/>
  <c r="E136" i="15"/>
  <c r="B136" i="15"/>
  <c r="N128" i="15"/>
  <c r="M128" i="15"/>
  <c r="L128" i="15"/>
  <c r="K128" i="15"/>
  <c r="C141" i="15"/>
  <c r="J135" i="15"/>
  <c r="I135" i="15"/>
  <c r="H135" i="15"/>
  <c r="G135" i="15"/>
  <c r="F135" i="15"/>
  <c r="E135" i="15"/>
  <c r="B135" i="15"/>
  <c r="C140" i="15"/>
  <c r="N134" i="15"/>
  <c r="M134" i="15"/>
  <c r="L134" i="15"/>
  <c r="K134" i="15"/>
  <c r="J134" i="15"/>
  <c r="I134" i="15"/>
  <c r="H134" i="15"/>
  <c r="F134" i="15"/>
  <c r="E134" i="15"/>
  <c r="B134" i="15"/>
  <c r="M126" i="15"/>
  <c r="L126" i="15"/>
  <c r="K126" i="15"/>
  <c r="J126" i="15"/>
  <c r="I126" i="15"/>
  <c r="C139" i="15"/>
  <c r="H133" i="15"/>
  <c r="G133" i="15"/>
  <c r="F133" i="15"/>
  <c r="N133" i="15" s="1"/>
  <c r="E133" i="15"/>
  <c r="B133" i="15"/>
  <c r="C138" i="15"/>
  <c r="M132" i="15"/>
  <c r="L132" i="15"/>
  <c r="K132" i="15"/>
  <c r="J132" i="15"/>
  <c r="I132" i="15"/>
  <c r="H132" i="15"/>
  <c r="G132" i="15"/>
  <c r="F132" i="15"/>
  <c r="E132" i="15"/>
  <c r="N132" i="15" s="1"/>
  <c r="B132" i="15"/>
  <c r="N124" i="15"/>
  <c r="M124" i="15"/>
  <c r="L124" i="15"/>
  <c r="K124" i="15"/>
  <c r="J124" i="15"/>
  <c r="C137" i="15"/>
  <c r="L131" i="15"/>
  <c r="K131" i="15"/>
  <c r="J131" i="15"/>
  <c r="I131" i="15"/>
  <c r="H131" i="15"/>
  <c r="G131" i="15"/>
  <c r="F131" i="15"/>
  <c r="E131" i="15"/>
  <c r="B131" i="15"/>
  <c r="M131" i="15" l="1"/>
  <c r="N131" i="15"/>
  <c r="C143" i="15"/>
  <c r="H137" i="15"/>
  <c r="G137" i="15"/>
  <c r="F137" i="15"/>
  <c r="E137" i="15"/>
  <c r="B137" i="15"/>
  <c r="C144" i="15"/>
  <c r="M138" i="15"/>
  <c r="L138" i="15"/>
  <c r="K138" i="15"/>
  <c r="J138" i="15"/>
  <c r="I138" i="15"/>
  <c r="H138" i="15"/>
  <c r="G138" i="15"/>
  <c r="F138" i="15"/>
  <c r="E138" i="15"/>
  <c r="N138" i="15" s="1"/>
  <c r="B138" i="15"/>
  <c r="K133" i="15"/>
  <c r="J133" i="15"/>
  <c r="I133" i="15"/>
  <c r="C145" i="15"/>
  <c r="H139" i="15"/>
  <c r="G139" i="15"/>
  <c r="F139" i="15"/>
  <c r="N139" i="15" s="1"/>
  <c r="E139" i="15"/>
  <c r="B139" i="15"/>
  <c r="C146" i="15"/>
  <c r="N140" i="15"/>
  <c r="M140" i="15"/>
  <c r="L140" i="15"/>
  <c r="K140" i="15"/>
  <c r="J140" i="15"/>
  <c r="I140" i="15"/>
  <c r="H140" i="15"/>
  <c r="F140" i="15"/>
  <c r="E140" i="15"/>
  <c r="B140" i="15"/>
  <c r="N135" i="15"/>
  <c r="M135" i="15"/>
  <c r="L135" i="15"/>
  <c r="C147" i="15"/>
  <c r="J141" i="15"/>
  <c r="I141" i="15"/>
  <c r="H141" i="15"/>
  <c r="G141" i="15"/>
  <c r="F141" i="15"/>
  <c r="E141" i="15"/>
  <c r="B141" i="15"/>
  <c r="M136" i="15"/>
  <c r="L136" i="15"/>
  <c r="K136" i="15"/>
  <c r="J136" i="15"/>
  <c r="C148" i="15"/>
  <c r="I142" i="15"/>
  <c r="H142" i="15"/>
  <c r="G142" i="15"/>
  <c r="F142" i="15"/>
  <c r="N142" i="15" s="1"/>
  <c r="E142" i="15"/>
  <c r="B142" i="15"/>
  <c r="M142" i="15" l="1"/>
  <c r="L142" i="15"/>
  <c r="K142" i="15"/>
  <c r="J142" i="15"/>
  <c r="C154" i="15"/>
  <c r="H148" i="15"/>
  <c r="G148" i="15"/>
  <c r="F148" i="15"/>
  <c r="N148" i="15" s="1"/>
  <c r="E148" i="15"/>
  <c r="B148" i="15"/>
  <c r="N141" i="15"/>
  <c r="M141" i="15"/>
  <c r="L141" i="15"/>
  <c r="C153" i="15"/>
  <c r="J147" i="15"/>
  <c r="I147" i="15"/>
  <c r="H147" i="15"/>
  <c r="G147" i="15"/>
  <c r="F147" i="15"/>
  <c r="E147" i="15"/>
  <c r="B147" i="15"/>
  <c r="C152" i="15"/>
  <c r="N146" i="15"/>
  <c r="M146" i="15"/>
  <c r="L146" i="15"/>
  <c r="K146" i="15"/>
  <c r="J146" i="15"/>
  <c r="I146" i="15"/>
  <c r="H146" i="15"/>
  <c r="F146" i="15"/>
  <c r="E146" i="15"/>
  <c r="B146" i="15"/>
  <c r="M139" i="15"/>
  <c r="L139" i="15"/>
  <c r="K139" i="15"/>
  <c r="J139" i="15"/>
  <c r="I139" i="15"/>
  <c r="C151" i="15"/>
  <c r="H145" i="15"/>
  <c r="G145" i="15"/>
  <c r="F145" i="15"/>
  <c r="N145" i="15" s="1"/>
  <c r="E145" i="15"/>
  <c r="B145" i="15"/>
  <c r="C150" i="15"/>
  <c r="M144" i="15"/>
  <c r="L144" i="15"/>
  <c r="K144" i="15"/>
  <c r="J144" i="15"/>
  <c r="I144" i="15"/>
  <c r="H144" i="15"/>
  <c r="G144" i="15"/>
  <c r="F144" i="15"/>
  <c r="E144" i="15"/>
  <c r="N144" i="15" s="1"/>
  <c r="B144" i="15"/>
  <c r="N137" i="15"/>
  <c r="M137" i="15"/>
  <c r="L137" i="15"/>
  <c r="K137" i="15"/>
  <c r="J137" i="15"/>
  <c r="C149" i="15"/>
  <c r="L143" i="15"/>
  <c r="K143" i="15"/>
  <c r="J143" i="15"/>
  <c r="I143" i="15"/>
  <c r="H143" i="15"/>
  <c r="G143" i="15"/>
  <c r="F143" i="15"/>
  <c r="E143" i="15"/>
  <c r="N143" i="15" s="1"/>
  <c r="B143" i="15"/>
  <c r="C155" i="15" l="1"/>
  <c r="H149" i="15"/>
  <c r="G149" i="15"/>
  <c r="F149" i="15"/>
  <c r="E149" i="15"/>
  <c r="B149" i="15"/>
  <c r="C156" i="15"/>
  <c r="M150" i="15"/>
  <c r="L150" i="15"/>
  <c r="K150" i="15"/>
  <c r="J150" i="15"/>
  <c r="H150" i="15"/>
  <c r="G150" i="15"/>
  <c r="F150" i="15"/>
  <c r="E150" i="15"/>
  <c r="N150" i="15" s="1"/>
  <c r="B150" i="15"/>
  <c r="M145" i="15"/>
  <c r="L145" i="15"/>
  <c r="K145" i="15"/>
  <c r="J145" i="15"/>
  <c r="I145" i="15"/>
  <c r="C157" i="15"/>
  <c r="H151" i="15"/>
  <c r="G151" i="15"/>
  <c r="F151" i="15"/>
  <c r="N151" i="15" s="1"/>
  <c r="E151" i="15"/>
  <c r="B151" i="15"/>
  <c r="C158" i="15"/>
  <c r="N152" i="15"/>
  <c r="M152" i="15"/>
  <c r="L152" i="15"/>
  <c r="K152" i="15"/>
  <c r="J152" i="15"/>
  <c r="I152" i="15"/>
  <c r="H152" i="15"/>
  <c r="G152" i="15"/>
  <c r="F152" i="15"/>
  <c r="E152" i="15"/>
  <c r="B152" i="15"/>
  <c r="N147" i="15"/>
  <c r="M147" i="15"/>
  <c r="C159" i="15"/>
  <c r="J153" i="15"/>
  <c r="I153" i="15"/>
  <c r="H153" i="15"/>
  <c r="G153" i="15"/>
  <c r="F153" i="15"/>
  <c r="E153" i="15"/>
  <c r="B153" i="15"/>
  <c r="M148" i="15"/>
  <c r="L148" i="15"/>
  <c r="K148" i="15"/>
  <c r="C160" i="15"/>
  <c r="I154" i="15"/>
  <c r="H154" i="15"/>
  <c r="G154" i="15"/>
  <c r="F154" i="15"/>
  <c r="N154" i="15" s="1"/>
  <c r="E154" i="15"/>
  <c r="B154" i="15"/>
  <c r="M154" i="15" l="1"/>
  <c r="J154" i="15"/>
  <c r="C166" i="15"/>
  <c r="I160" i="15"/>
  <c r="H160" i="15"/>
  <c r="G160" i="15"/>
  <c r="F160" i="15"/>
  <c r="N160" i="15" s="1"/>
  <c r="E160" i="15"/>
  <c r="B160" i="15"/>
  <c r="N153" i="15"/>
  <c r="M153" i="15"/>
  <c r="C165" i="15"/>
  <c r="J159" i="15"/>
  <c r="I159" i="15"/>
  <c r="H159" i="15"/>
  <c r="G159" i="15"/>
  <c r="F159" i="15"/>
  <c r="E159" i="15"/>
  <c r="B159" i="15"/>
  <c r="C164" i="15"/>
  <c r="N158" i="15"/>
  <c r="M158" i="15"/>
  <c r="L158" i="15"/>
  <c r="K158" i="15"/>
  <c r="J158" i="15"/>
  <c r="I158" i="15"/>
  <c r="H158" i="15"/>
  <c r="F158" i="15"/>
  <c r="E158" i="15"/>
  <c r="B158" i="15"/>
  <c r="M151" i="15"/>
  <c r="L151" i="15"/>
  <c r="K151" i="15"/>
  <c r="J151" i="15"/>
  <c r="I151" i="15"/>
  <c r="C163" i="15"/>
  <c r="H157" i="15"/>
  <c r="G157" i="15"/>
  <c r="F157" i="15"/>
  <c r="N157" i="15" s="1"/>
  <c r="E157" i="15"/>
  <c r="B157" i="15"/>
  <c r="C162" i="15"/>
  <c r="M156" i="15"/>
  <c r="L156" i="15"/>
  <c r="K156" i="15"/>
  <c r="J156" i="15"/>
  <c r="I156" i="15"/>
  <c r="H156" i="15"/>
  <c r="G156" i="15"/>
  <c r="F156" i="15"/>
  <c r="E156" i="15"/>
  <c r="N156" i="15" s="1"/>
  <c r="B156" i="15"/>
  <c r="N149" i="15"/>
  <c r="M149" i="15"/>
  <c r="L149" i="15"/>
  <c r="K149" i="15"/>
  <c r="J149" i="15"/>
  <c r="C161" i="15"/>
  <c r="L155" i="15"/>
  <c r="K155" i="15"/>
  <c r="J155" i="15"/>
  <c r="I155" i="15"/>
  <c r="H155" i="15"/>
  <c r="G155" i="15"/>
  <c r="F155" i="15"/>
  <c r="E155" i="15"/>
  <c r="B155" i="15"/>
  <c r="C168" i="15" l="1"/>
  <c r="H161" i="15"/>
  <c r="G161" i="15"/>
  <c r="F161" i="15"/>
  <c r="E161" i="15"/>
  <c r="B161" i="15"/>
  <c r="C169" i="15"/>
  <c r="M162" i="15"/>
  <c r="L162" i="15"/>
  <c r="K162" i="15"/>
  <c r="J162" i="15"/>
  <c r="I162" i="15"/>
  <c r="H162" i="15"/>
  <c r="G162" i="15"/>
  <c r="F162" i="15"/>
  <c r="E162" i="15"/>
  <c r="N162" i="15" s="1"/>
  <c r="B162" i="15"/>
  <c r="M157" i="15"/>
  <c r="L157" i="15"/>
  <c r="K157" i="15"/>
  <c r="J157" i="15"/>
  <c r="I157" i="15"/>
  <c r="C170" i="15"/>
  <c r="H163" i="15"/>
  <c r="G163" i="15"/>
  <c r="F163" i="15"/>
  <c r="N163" i="15" s="1"/>
  <c r="E163" i="15"/>
  <c r="B163" i="15"/>
  <c r="C171" i="15"/>
  <c r="N164" i="15"/>
  <c r="M164" i="15"/>
  <c r="L164" i="15"/>
  <c r="K164" i="15"/>
  <c r="J164" i="15"/>
  <c r="I164" i="15"/>
  <c r="H164" i="15"/>
  <c r="G164" i="15"/>
  <c r="F164" i="15"/>
  <c r="E164" i="15"/>
  <c r="B164" i="15"/>
  <c r="N159" i="15"/>
  <c r="M159" i="15"/>
  <c r="L159" i="15"/>
  <c r="C172" i="15"/>
  <c r="J165" i="15"/>
  <c r="I165" i="15"/>
  <c r="H165" i="15"/>
  <c r="G165" i="15"/>
  <c r="F165" i="15"/>
  <c r="E165" i="15"/>
  <c r="B165" i="15"/>
  <c r="M160" i="15"/>
  <c r="L160" i="15"/>
  <c r="K160" i="15"/>
  <c r="J160" i="15"/>
  <c r="C173" i="15"/>
  <c r="I166" i="15"/>
  <c r="H166" i="15"/>
  <c r="G166" i="15"/>
  <c r="F166" i="15"/>
  <c r="N166" i="15" s="1"/>
  <c r="E166" i="15"/>
  <c r="B166" i="15"/>
  <c r="M166" i="15" l="1"/>
  <c r="L166" i="15"/>
  <c r="K166" i="15"/>
  <c r="J166" i="15"/>
  <c r="C179" i="15"/>
  <c r="I173" i="15"/>
  <c r="H173" i="15"/>
  <c r="G173" i="15"/>
  <c r="F173" i="15"/>
  <c r="N173" i="15" s="1"/>
  <c r="E173" i="15"/>
  <c r="B173" i="15"/>
  <c r="N165" i="15"/>
  <c r="M165" i="15"/>
  <c r="L165" i="15"/>
  <c r="C178" i="15"/>
  <c r="J172" i="15"/>
  <c r="I172" i="15"/>
  <c r="H172" i="15"/>
  <c r="G172" i="15"/>
  <c r="F172" i="15"/>
  <c r="E172" i="15"/>
  <c r="B172" i="15"/>
  <c r="C177" i="15"/>
  <c r="N171" i="15"/>
  <c r="M171" i="15"/>
  <c r="L171" i="15"/>
  <c r="K171" i="15"/>
  <c r="J171" i="15"/>
  <c r="I171" i="15"/>
  <c r="H171" i="15"/>
  <c r="F171" i="15"/>
  <c r="E171" i="15"/>
  <c r="B171" i="15"/>
  <c r="M163" i="15"/>
  <c r="L163" i="15"/>
  <c r="K163" i="15"/>
  <c r="J163" i="15"/>
  <c r="I163" i="15"/>
  <c r="C176" i="15"/>
  <c r="H170" i="15"/>
  <c r="G170" i="15"/>
  <c r="F170" i="15"/>
  <c r="N170" i="15" s="1"/>
  <c r="E170" i="15"/>
  <c r="B170" i="15"/>
  <c r="C175" i="15"/>
  <c r="M169" i="15"/>
  <c r="L169" i="15"/>
  <c r="K169" i="15"/>
  <c r="J169" i="15"/>
  <c r="I169" i="15"/>
  <c r="H169" i="15"/>
  <c r="G169" i="15"/>
  <c r="F169" i="15"/>
  <c r="E169" i="15"/>
  <c r="N169" i="15" s="1"/>
  <c r="B169" i="15"/>
  <c r="N161" i="15"/>
  <c r="M161" i="15"/>
  <c r="L161" i="15"/>
  <c r="K161" i="15"/>
  <c r="C174" i="15"/>
  <c r="L168" i="15"/>
  <c r="K168" i="15"/>
  <c r="J168" i="15"/>
  <c r="I168" i="15"/>
  <c r="G168" i="15"/>
  <c r="F168" i="15"/>
  <c r="E168" i="15"/>
  <c r="B168" i="15"/>
  <c r="N168" i="15" l="1"/>
  <c r="H168" i="15"/>
  <c r="C180" i="15"/>
  <c r="H174" i="15"/>
  <c r="G174" i="15"/>
  <c r="F174" i="15"/>
  <c r="E174" i="15"/>
  <c r="B174" i="15"/>
  <c r="C181" i="15"/>
  <c r="M175" i="15"/>
  <c r="L175" i="15"/>
  <c r="K175" i="15"/>
  <c r="J175" i="15"/>
  <c r="I175" i="15"/>
  <c r="H175" i="15"/>
  <c r="G175" i="15"/>
  <c r="F175" i="15"/>
  <c r="E175" i="15"/>
  <c r="B175" i="15"/>
  <c r="M170" i="15"/>
  <c r="L170" i="15"/>
  <c r="K170" i="15"/>
  <c r="J170" i="15"/>
  <c r="I170" i="15"/>
  <c r="C182" i="15"/>
  <c r="H176" i="15"/>
  <c r="G176" i="15"/>
  <c r="F176" i="15"/>
  <c r="N176" i="15" s="1"/>
  <c r="E176" i="15"/>
  <c r="B176" i="15"/>
  <c r="C183" i="15"/>
  <c r="N177" i="15"/>
  <c r="M177" i="15"/>
  <c r="L177" i="15"/>
  <c r="K177" i="15"/>
  <c r="J177" i="15"/>
  <c r="I177" i="15"/>
  <c r="H177" i="15"/>
  <c r="G177" i="15"/>
  <c r="F177" i="15"/>
  <c r="E177" i="15"/>
  <c r="B177" i="15"/>
  <c r="N172" i="15"/>
  <c r="M172" i="15"/>
  <c r="L172" i="15"/>
  <c r="C184" i="15"/>
  <c r="I178" i="15"/>
  <c r="H178" i="15"/>
  <c r="G178" i="15"/>
  <c r="F178" i="15"/>
  <c r="E178" i="15"/>
  <c r="B178" i="15"/>
  <c r="M173" i="15"/>
  <c r="L173" i="15"/>
  <c r="K173" i="15"/>
  <c r="J173" i="15"/>
  <c r="C185" i="15"/>
  <c r="I179" i="15"/>
  <c r="H179" i="15"/>
  <c r="G179" i="15"/>
  <c r="F179" i="15"/>
  <c r="N179" i="15" s="1"/>
  <c r="E179" i="15"/>
  <c r="B179" i="15"/>
  <c r="M179" i="15" l="1"/>
  <c r="L179" i="15"/>
  <c r="K179" i="15"/>
  <c r="J179" i="15"/>
  <c r="C191" i="15"/>
  <c r="I185" i="15"/>
  <c r="H185" i="15"/>
  <c r="G185" i="15"/>
  <c r="F185" i="15"/>
  <c r="N185" i="15" s="1"/>
  <c r="E185" i="15"/>
  <c r="B185" i="15"/>
  <c r="N178" i="15"/>
  <c r="M178" i="15"/>
  <c r="L178" i="15"/>
  <c r="C190" i="15"/>
  <c r="J184" i="15"/>
  <c r="I184" i="15"/>
  <c r="H184" i="15"/>
  <c r="G184" i="15"/>
  <c r="F184" i="15"/>
  <c r="E184" i="15"/>
  <c r="B184" i="15"/>
  <c r="C189" i="15"/>
  <c r="N183" i="15"/>
  <c r="M183" i="15"/>
  <c r="L183" i="15"/>
  <c r="K183" i="15"/>
  <c r="J183" i="15"/>
  <c r="I183" i="15"/>
  <c r="H183" i="15"/>
  <c r="F183" i="15"/>
  <c r="E183" i="15"/>
  <c r="B183" i="15"/>
  <c r="M176" i="15"/>
  <c r="L176" i="15"/>
  <c r="K176" i="15"/>
  <c r="J176" i="15"/>
  <c r="I176" i="15"/>
  <c r="C188" i="15"/>
  <c r="H182" i="15"/>
  <c r="G182" i="15"/>
  <c r="F182" i="15"/>
  <c r="N182" i="15" s="1"/>
  <c r="E182" i="15"/>
  <c r="B182" i="15"/>
  <c r="C187" i="15"/>
  <c r="M181" i="15"/>
  <c r="L181" i="15"/>
  <c r="K181" i="15"/>
  <c r="J181" i="15"/>
  <c r="I181" i="15"/>
  <c r="H181" i="15"/>
  <c r="G181" i="15"/>
  <c r="F181" i="15"/>
  <c r="E181" i="15"/>
  <c r="N181" i="15" s="1"/>
  <c r="B181" i="15"/>
  <c r="N174" i="15"/>
  <c r="M174" i="15"/>
  <c r="L174" i="15"/>
  <c r="K174" i="15"/>
  <c r="J174" i="15"/>
  <c r="C186" i="15"/>
  <c r="L180" i="15"/>
  <c r="K180" i="15"/>
  <c r="J180" i="15"/>
  <c r="I180" i="15"/>
  <c r="H180" i="15"/>
  <c r="G180" i="15"/>
  <c r="F180" i="15"/>
  <c r="E180" i="15"/>
  <c r="N180" i="15" s="1"/>
  <c r="B180" i="15"/>
  <c r="H186" i="15" l="1"/>
  <c r="G186" i="15"/>
  <c r="F186" i="15"/>
  <c r="E186" i="15"/>
  <c r="B186" i="15"/>
  <c r="M187" i="15"/>
  <c r="L187" i="15"/>
  <c r="K187" i="15"/>
  <c r="J187" i="15"/>
  <c r="I187" i="15"/>
  <c r="H187" i="15"/>
  <c r="G187" i="15"/>
  <c r="F187" i="15"/>
  <c r="E187" i="15"/>
  <c r="N187" i="15" s="1"/>
  <c r="B187" i="15"/>
  <c r="M182" i="15"/>
  <c r="L182" i="15"/>
  <c r="K182" i="15"/>
  <c r="J182" i="15"/>
  <c r="I182" i="15"/>
  <c r="H188" i="15"/>
  <c r="G188" i="15"/>
  <c r="F188" i="15"/>
  <c r="N188" i="15" s="1"/>
  <c r="E188" i="15"/>
  <c r="B188" i="15"/>
  <c r="N189" i="15"/>
  <c r="M189" i="15"/>
  <c r="L189" i="15"/>
  <c r="K189" i="15"/>
  <c r="J189" i="15"/>
  <c r="I189" i="15"/>
  <c r="H189" i="15"/>
  <c r="G189" i="15"/>
  <c r="F189" i="15"/>
  <c r="E189" i="15"/>
  <c r="B189" i="15"/>
  <c r="N184" i="15"/>
  <c r="M184" i="15"/>
  <c r="L184" i="15"/>
  <c r="I190" i="15"/>
  <c r="H190" i="15"/>
  <c r="G190" i="15"/>
  <c r="F190" i="15"/>
  <c r="E190" i="15"/>
  <c r="B190" i="15"/>
  <c r="M185" i="15"/>
  <c r="L185" i="15"/>
  <c r="K185" i="15"/>
  <c r="J185" i="15"/>
  <c r="F191" i="15"/>
  <c r="N191" i="15" s="1"/>
  <c r="E191" i="15"/>
  <c r="M191" i="15" s="1"/>
  <c r="B191" i="15"/>
  <c r="N190" i="15" l="1"/>
  <c r="M190" i="15"/>
  <c r="L190" i="15"/>
  <c r="M188" i="15"/>
  <c r="L188" i="15"/>
  <c r="K188" i="15"/>
  <c r="J188" i="15"/>
  <c r="I188" i="15"/>
  <c r="N186" i="15"/>
  <c r="M186" i="15"/>
  <c r="L186" i="15"/>
  <c r="K186" i="15"/>
  <c r="J186" i="15"/>
  <c r="G7" i="12"/>
  <c r="D7" i="12"/>
  <c r="E7" i="12"/>
  <c r="F7" i="12"/>
  <c r="G6" i="12"/>
  <c r="F6" i="12"/>
  <c r="E6" i="12"/>
  <c r="D6" i="12"/>
  <c r="K45" i="13"/>
  <c r="K44" i="13"/>
  <c r="K47" i="13"/>
  <c r="I2" i="13"/>
  <c r="K46" i="13"/>
  <c r="K31" i="13"/>
  <c r="K30" i="13"/>
  <c r="K28" i="13"/>
  <c r="K29" i="13"/>
  <c r="K38" i="13"/>
  <c r="K37" i="13"/>
  <c r="K39" i="13"/>
  <c r="E2" i="13"/>
  <c r="G2" i="13"/>
  <c r="K36" i="13"/>
</calcChain>
</file>

<file path=xl/sharedStrings.xml><?xml version="1.0" encoding="utf-8"?>
<sst xmlns="http://schemas.openxmlformats.org/spreadsheetml/2006/main" count="7681" uniqueCount="2277">
  <si>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</si>
  <si>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</si>
  <si>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</si>
  <si>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</si>
  <si>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</si>
  <si>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</si>
  <si>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</si>
  <si>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</si>
  <si>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</si>
  <si>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</si>
  <si>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</si>
  <si>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</si>
  <si>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</si>
  <si>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</si>
  <si>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</si>
  <si>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</si>
  <si>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</si>
  <si>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</si>
  <si>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</si>
  <si>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</si>
  <si>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</si>
  <si>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</si>
  <si>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</si>
  <si>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</si>
  <si>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</si>
  <si>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</si>
  <si>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</si>
  <si>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</si>
  <si>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</si>
  <si>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</si>
  <si>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</si>
  <si>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LTB</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</si>
  <si>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</si>
  <si>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</si>
  <si>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</si>
  <si>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</si>
  <si>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</si>
  <si>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</si>
  <si>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</si>
  <si>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</si>
  <si>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</si>
  <si>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</si>
  <si>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</si>
  <si>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</si>
  <si>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</si>
  <si>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</si>
  <si>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</si>
  <si>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</si>
  <si>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</si>
  <si>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</si>
  <si>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</si>
  <si>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</si>
  <si>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</si>
  <si>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</si>
  <si>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</si>
  <si>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</si>
  <si>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</si>
  <si>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</si>
  <si>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</si>
  <si>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</si>
  <si>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</si>
  <si>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</si>
  <si>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</si>
  <si>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</si>
  <si>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</si>
  <si>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</si>
  <si>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</si>
  <si>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</si>
  <si>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</si>
  <si>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</si>
  <si>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</si>
  <si>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</si>
  <si>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</si>
  <si>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</si>
  <si>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</si>
  <si>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</si>
  <si>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</si>
  <si>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</si>
  <si>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</si>
  <si>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</si>
  <si>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</si>
  <si>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</si>
  <si>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</si>
  <si>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</si>
  <si>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</si>
  <si>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</si>
  <si>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</si>
  <si>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</si>
  <si>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</si>
  <si>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</si>
  <si>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</si>
  <si>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</si>
  <si>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</si>
  <si>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</si>
  <si>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</si>
  <si>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</si>
  <si>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</si>
  <si>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</si>
  <si>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</si>
  <si>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</si>
  <si>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</si>
  <si>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</si>
  <si>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</si>
  <si>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</si>
  <si>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</si>
  <si>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</si>
  <si>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</si>
  <si>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</si>
  <si>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</si>
  <si>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</si>
  <si>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</si>
  <si>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</si>
  <si>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</si>
  <si>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</si>
  <si>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</si>
  <si>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</si>
  <si>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</si>
  <si>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</si>
  <si>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</si>
  <si>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</si>
  <si>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</si>
  <si>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</si>
  <si>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</si>
  <si>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</si>
  <si>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</si>
  <si>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</si>
  <si>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</si>
  <si>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</si>
  <si>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</si>
  <si>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</si>
  <si>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</si>
  <si>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</si>
  <si>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</si>
  <si>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TB-04</t>
  </si>
  <si>
    <t>TB-04:PU-InjSept-BG:Temp-Mon</t>
  </si>
  <si>
    <t>TB-04:PU-InjSept-ED:Temp-Mon</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</si>
  <si>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</si>
  <si>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</si>
  <si>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</si>
  <si>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</si>
  <si>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</si>
  <si>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</si>
  <si>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</si>
  <si>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</si>
  <si>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</si>
  <si>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</si>
  <si>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</si>
  <si>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</si>
  <si>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</si>
  <si>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</si>
  <si>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</si>
  <si>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</si>
  <si>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</si>
  <si>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</si>
  <si>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</si>
  <si>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</si>
  <si>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</si>
  <si>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</si>
  <si>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</si>
  <si>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</si>
  <si>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</si>
  <si>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</si>
  <si>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</si>
  <si>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</si>
  <si>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</si>
  <si>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</si>
  <si>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</si>
  <si>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</si>
  <si>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</si>
  <si>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</si>
  <si>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</si>
  <si>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</si>
  <si>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</si>
  <si>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TS-MBTemp-03</t>
  </si>
  <si>
    <t>TS-MBTemp-04</t>
  </si>
  <si>
    <t>TS-01:PU-EjeSF-BG:Temp-Mon</t>
  </si>
  <si>
    <t>TS-01:PU-EjeSF-ED:Temp-Mon</t>
  </si>
  <si>
    <t>TS-01:PU-EjeSG-BG:Temp-Mon</t>
  </si>
  <si>
    <t>TS-01:PU-EjeSG-ED:Temp-Mon</t>
  </si>
  <si>
    <t>PA-MBTemp-01</t>
  </si>
  <si>
    <t>PA</t>
  </si>
  <si>
    <t>PA-MBTemp-03</t>
  </si>
  <si>
    <t>PA-MBTemp-03:CO-PT100-Ch3:Temp-Mon</t>
  </si>
  <si>
    <t>PA-MBTemp-02</t>
  </si>
  <si>
    <t>SI-01SAFE:VA-PT100-ED:Temp-Mon</t>
  </si>
  <si>
    <t>SI-01SAFE:VA-PT100-BG3:Temp-Mon</t>
  </si>
  <si>
    <t>SI-01SA:PU-InjNLKckr-BG:Temp-Mon</t>
  </si>
  <si>
    <t>SI-01SA:PU-InjNLKckr-ED:Temp-Mon</t>
  </si>
  <si>
    <t>SI-01SA:PU-InjDpKckr-BG:Temp-Mon</t>
  </si>
  <si>
    <t>SI-01SA:PU-InjDpKckr-ED:Temp-Mon</t>
  </si>
  <si>
    <t>SI-01M2:VA-PT100-BPM:Temp-Mon</t>
  </si>
  <si>
    <t>SI-01BCFE:VA-PT100-ED2:Temp-Mon</t>
  </si>
  <si>
    <t>SI-02SB:VA-PT100-CAV1:Temp-Mon</t>
  </si>
  <si>
    <t>SI-02SB:VA-PT100-CAV2:Temp-Mon</t>
  </si>
  <si>
    <t>SI-02M1:CO-PT100-Ambient:Temp-Mon</t>
  </si>
  <si>
    <t>SI-02SBFE:VA-PT100-ED:Temp-Mon</t>
  </si>
  <si>
    <t>SI-02M2:CO-PT100-Ambient:Temp-Mon</t>
  </si>
  <si>
    <t>SI-02BCFE:VA-PT100-ED2:Temp-Mon</t>
  </si>
  <si>
    <t>SI-03SPFE:VA-PT100-ED:Temp-Mon</t>
  </si>
  <si>
    <t>SI-03B2FE:VA-PT100-ED2:Temp-Mon</t>
  </si>
  <si>
    <t>SI-03BCFE:VA-PT100-ED2:Temp-Mon</t>
  </si>
  <si>
    <t>SI-04M1:VA-PT100-BPM:Temp-Mon</t>
  </si>
  <si>
    <t>SI-04SBFE:VA-PT100-ED:Temp-Mon</t>
  </si>
  <si>
    <t>SI-04BCFE:VA-PT100-ED2:Temp-Mon</t>
  </si>
  <si>
    <t>SI-05SAFE:VA-PT100-ED:Temp-Mon</t>
  </si>
  <si>
    <t>SI-05B2FE:VA-PT100-ED2:Temp-Mon</t>
  </si>
  <si>
    <t>SI-05BCFE:VA-PT100-ED2:Temp-Mon</t>
  </si>
  <si>
    <t>SI-05BCFE:VA-PT100-ED3Temp-Mon</t>
  </si>
  <si>
    <t>SI-06SBFE:VA-PT100-ED:Temp-Mon</t>
  </si>
  <si>
    <t>SI-06VA:FEMask01:Temp-Mon</t>
  </si>
  <si>
    <t>SI-06VA:Ondulador01:Temp-Mon</t>
  </si>
  <si>
    <t>SI-06VA:Ondulador02:Temp-Mon</t>
  </si>
  <si>
    <t>SI-06BCFE:VA-PT100-ED2:Temp-Mon</t>
  </si>
  <si>
    <t>SI-06C4:VA-PT100-BPM:Temp-Mon</t>
  </si>
  <si>
    <t>SI-07VA:FEMask01:Temp-Mon</t>
  </si>
  <si>
    <t>SI-07VA:FEMask02:Temp-Mon</t>
  </si>
  <si>
    <t>SI-07B2FE:VA-PT100-IMBUIA:Temp-Mon</t>
  </si>
  <si>
    <t>SI-07SPFE:VA-PT100-MD2:Temp-Mon</t>
  </si>
  <si>
    <t>SI-07SPFE:VA-PT100-ED:Temp-Mon</t>
  </si>
  <si>
    <t>SI-07VA:Ondulador01:Temp-Mon</t>
  </si>
  <si>
    <t>SI-07VA:Ondulador02:Temp-Mon</t>
  </si>
  <si>
    <t>SI-07B2FE:VA-PT100-ED2:Temp-Mon</t>
  </si>
  <si>
    <t>SI-07BCFE:VA-PT100-ED2:Temp-Mon</t>
  </si>
  <si>
    <t>SI-08-MBTemp-10-CH6</t>
  </si>
  <si>
    <t>SI-08-MBTemp-10-CH7</t>
  </si>
  <si>
    <t>SI-08-MBTemp-10-CH8</t>
  </si>
  <si>
    <t>SI-08-MBTemp-10-CH3</t>
  </si>
  <si>
    <t>SI-08-MBTemp-10-CH4</t>
  </si>
  <si>
    <t>SI-08-MBTemp-10-CH5</t>
  </si>
  <si>
    <t>SI-08VA:FEMask01:Temp-Mon</t>
  </si>
  <si>
    <t>SI-08VA:FEMask02:Temp-Mon</t>
  </si>
  <si>
    <t>SI-08SBFE:VA-PT100-ED:Temp-Mon</t>
  </si>
  <si>
    <t>SI-08VA:Ondulador01:Temp-Mon</t>
  </si>
  <si>
    <t>SI-08VA:Ondulador02:Temp-Mon</t>
  </si>
  <si>
    <t>SI-08BCFE:VA-PT100-ED2:Temp-Mon</t>
  </si>
  <si>
    <t>SI-09VA:FEMask01:Temp-Mon</t>
  </si>
  <si>
    <t>SI-09VA:FEMask02:Temp-Mon</t>
  </si>
  <si>
    <t>SI-09VA:Ondulador01:Temp-Mon</t>
  </si>
  <si>
    <t>SI-09VA:Ondulador02:Temp-Mon</t>
  </si>
  <si>
    <t>SI-09B2FE:VA-PT100-ED2:Temp-Mon</t>
  </si>
  <si>
    <t>SI-09BCFE:VA-PT100-ED2:Temp-Mon</t>
  </si>
  <si>
    <t>SI-09C3:VA-PT100-BPM02:Temp-Mon</t>
  </si>
  <si>
    <t>SI-10BCFE:VA-PT100-ED2:Temp-Mon</t>
  </si>
  <si>
    <t>SI-11VA:FEMask01:Temp-Mon</t>
  </si>
  <si>
    <t>SI-11VA:FEMask02:Temp-Mon</t>
  </si>
  <si>
    <t>SI-11VA:Ondulador01:Temp-Mon</t>
  </si>
  <si>
    <t>SI-11VA:Ondulador02:Temp-Mon</t>
  </si>
  <si>
    <t>SI-11B2FE:VA-PT100-ED2:Temp-Mon</t>
  </si>
  <si>
    <t>SI-11BCFE:VA-PT100-ED2:Temp-Mon</t>
  </si>
  <si>
    <t>SI-12SBFE:VA-PT100-ED:Temp-Mon</t>
  </si>
  <si>
    <t>SI-12C3:VA-PT100-BPM01:Temp-Mon</t>
  </si>
  <si>
    <t>SI-12BCFE:VA-PT100-ED2:Temp-Mon</t>
  </si>
  <si>
    <t>SI-13SAFE:VA-PT100-ED:Temp-Mon</t>
  </si>
  <si>
    <t>SI-13B2FE:VA-PT100-ED2:Temp-Mon</t>
  </si>
  <si>
    <t>SI-13BCFE:VA-PT100-ED2:Temp-Mon</t>
  </si>
  <si>
    <t>SI-13C4:DI-PT100-DCCT:Temp-Mon</t>
  </si>
  <si>
    <t>SI-13C4:DI-PT100-DCCT:InTemp-Mon</t>
  </si>
  <si>
    <t>SI-13C4:DI-PT100-DCCT:OutTemp-Mon</t>
  </si>
  <si>
    <t>SI-14SBFE:VA-PT100-ED:Temp-Mon</t>
  </si>
  <si>
    <t>SI-14BCFE:VA-PT100-ED2:Temp-Mon</t>
  </si>
  <si>
    <t>SI-14C4:DI-PT100-DCCT:Temp-Mon</t>
  </si>
  <si>
    <t>SI-14C4:DI-PT100-DCCT:InTemp-Mon</t>
  </si>
  <si>
    <t>SI-14C4:DI-PT100-DCCT:OutTemp-Mon</t>
  </si>
  <si>
    <t>SI-15SPFE:VA-PT100-ED:Temp-Mon</t>
  </si>
  <si>
    <t>SI-15BCFE:VA-PT100-ED3:Temp-Mon</t>
  </si>
  <si>
    <t>SI-15B2FE:VA-PT100-ED2:Temp-Mon</t>
  </si>
  <si>
    <t>SI-15BCFE:VA-PT100-ED2:Temp-Mon</t>
  </si>
  <si>
    <t>SI-16SBFE:VA-PT100-ED:Temp-Mon</t>
  </si>
  <si>
    <t>SI-16SBFE:VA-PT100ED2:Temp-Mon</t>
  </si>
  <si>
    <t>SI-16BCFE:VA-PT100-ED2:Temp-Mon</t>
  </si>
  <si>
    <t>SI-17B2FE:VA-PT100-CEDRO:Temp-Mon</t>
  </si>
  <si>
    <t>SI-17SAFE:VA-PT100-MD2:Temp-Mon</t>
  </si>
  <si>
    <t>SI-17SAFE:VA-PT100-ED:Temp-Mon</t>
  </si>
  <si>
    <t>SI-17B2FE:VA-PT100-ED2:Temp-Mon</t>
  </si>
  <si>
    <t>SI-17BCFE:VA-PT100-ED2:Temp-Mon</t>
  </si>
  <si>
    <t>SI-18SBFE:VA-PT100-ED:Temp-Mon</t>
  </si>
  <si>
    <t>SI-18C1:VA-PT100-BPM02:Temp-Mon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</si>
  <si>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</si>
  <si>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</si>
  <si>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</si>
  <si>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</si>
  <si>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</si>
  <si>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</si>
  <si>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</si>
  <si>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</si>
  <si>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</si>
  <si>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</si>
  <si>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</si>
  <si>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</si>
  <si>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</si>
  <si>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</si>
  <si>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</si>
  <si>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</si>
  <si>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</si>
  <si>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</si>
  <si>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</si>
  <si>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</si>
  <si>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</si>
  <si>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</si>
  <si>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</si>
  <si>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</si>
  <si>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</si>
  <si>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</si>
  <si>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</si>
  <si>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</si>
  <si>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</si>
  <si>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</si>
  <si>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</si>
  <si>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</si>
  <si>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</si>
  <si>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</si>
  <si>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</si>
  <si>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</si>
  <si>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</si>
  <si>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</si>
  <si>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</si>
  <si>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</si>
  <si>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</si>
  <si>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</si>
  <si>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</si>
  <si>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</si>
  <si>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</si>
  <si>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</si>
  <si>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</si>
  <si>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</si>
  <si>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</si>
  <si>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</si>
  <si>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</si>
  <si>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</si>
  <si>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</si>
  <si>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</si>
  <si>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</si>
  <si>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</si>
  <si>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</si>
  <si>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</si>
  <si>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</si>
  <si>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</si>
  <si>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</si>
  <si>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</si>
  <si>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</si>
  <si>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</si>
  <si>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</si>
  <si>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</si>
  <si>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</si>
  <si>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</si>
  <si>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</si>
  <si>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</si>
  <si>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</si>
  <si>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Sala</t>
  </si>
  <si>
    <t>LM35_Temp</t>
  </si>
  <si>
    <t>DHT_Temp</t>
  </si>
  <si>
    <t>DHT_Humidity</t>
  </si>
  <si>
    <t>FrontDoor</t>
  </si>
  <si>
    <t>BackDoor</t>
  </si>
  <si>
    <t>FanStatus</t>
  </si>
  <si>
    <t>FanCurrent</t>
  </si>
  <si>
    <t>OutletVoltage</t>
  </si>
  <si>
    <t>10.0.38.32</t>
  </si>
  <si>
    <t>IA-17:CO</t>
  </si>
  <si>
    <t>IA-17 RackCON</t>
  </si>
  <si>
    <t>Exemplo2</t>
  </si>
  <si>
    <t>TB-01</t>
  </si>
  <si>
    <t>Exemplo3</t>
  </si>
  <si>
    <t>Exemplo4</t>
  </si>
  <si>
    <t>Exemplo5</t>
  </si>
  <si>
    <t>Exemplo6</t>
  </si>
  <si>
    <t>Exemplo7</t>
  </si>
  <si>
    <t>Exemplo8</t>
  </si>
  <si>
    <t>Setor</t>
  </si>
  <si>
    <t>RS485 ID</t>
  </si>
  <si>
    <t>Dispositivo</t>
  </si>
  <si>
    <t>C1</t>
  </si>
  <si>
    <t>C2</t>
  </si>
  <si>
    <t>C3</t>
  </si>
  <si>
    <t>C4</t>
  </si>
  <si>
    <t>HI C1</t>
  </si>
  <si>
    <t>HI C2</t>
  </si>
  <si>
    <t>HI C3</t>
  </si>
  <si>
    <t>HI C4</t>
  </si>
  <si>
    <t>HIHI C1</t>
  </si>
  <si>
    <t>HIHI C2</t>
  </si>
  <si>
    <t>HIHI C3</t>
  </si>
  <si>
    <t>HIHI C4</t>
  </si>
  <si>
    <t>10.128.101.102</t>
  </si>
  <si>
    <t>Booster</t>
  </si>
  <si>
    <t>BO-RA01:VA-SIPC-01</t>
  </si>
  <si>
    <t>BO-01U:VA-SIP20-BG</t>
  </si>
  <si>
    <t>BO-01D:VA-SIP20-BG</t>
  </si>
  <si>
    <t>BO-01D:VA-SIP20-ED</t>
  </si>
  <si>
    <t>BO-02U:VA-SIP20-BG</t>
  </si>
  <si>
    <t>1e-7</t>
  </si>
  <si>
    <t>1e-5</t>
  </si>
  <si>
    <t>BO-RA01:VA-SIPC-02</t>
  </si>
  <si>
    <t>BO-02U:VA-SIP20-ED</t>
  </si>
  <si>
    <t>BO-02D:VA-SIP20-ED</t>
  </si>
  <si>
    <t>BO-03U:VA-SIP20-BG</t>
  </si>
  <si>
    <t>BO-03U:VA-SIP20-ED</t>
  </si>
  <si>
    <t>Anel</t>
  </si>
  <si>
    <t>SI-RA01:VA-SIPC-03</t>
  </si>
  <si>
    <t>SI-01SA:VA-SIP20-BG</t>
  </si>
  <si>
    <t>SI-01SA:VA-SIP20-MD01</t>
  </si>
  <si>
    <t>SI-01SA:VA-SIP20-MD02</t>
  </si>
  <si>
    <t>SI-01SA:VA-SIP20-MD03</t>
  </si>
  <si>
    <t>10.128.101.103</t>
  </si>
  <si>
    <t>SI-RA01:VA-SIPC-04</t>
  </si>
  <si>
    <t>SI-01SA:VA-SIP20-ED</t>
  </si>
  <si>
    <t>SI-01C1:VA-SIP20-BG</t>
  </si>
  <si>
    <t>SI-01C2:VA-SIP20-BG</t>
  </si>
  <si>
    <t>SI-01C3:VA-SIP20-BG</t>
  </si>
  <si>
    <t>SI-RA01:VA-SIPC-05</t>
  </si>
  <si>
    <t>SI-01C4:VA-SIP20-BG</t>
  </si>
  <si>
    <t>SI-02M1:VA-SIP20-BG</t>
  </si>
  <si>
    <t>SR-RA01:VA-SIPC-05:C3</t>
  </si>
  <si>
    <t>SR-RA01:VA-SIPC-05:C4</t>
  </si>
  <si>
    <t>SI-RA01:VA-SIPC-06</t>
  </si>
  <si>
    <t>SI-01SAFE:VA-SIP150-MD</t>
  </si>
  <si>
    <t>SI-01C2FE:VA-SIP150-MD</t>
  </si>
  <si>
    <t>SI-01BCFE:VA-SIP150-MD</t>
  </si>
  <si>
    <t>SR-RA01:VA-SIPC-06:C4</t>
  </si>
  <si>
    <t>10.128.102.102</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</si>
  <si>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</si>
  <si>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</si>
  <si>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</si>
  <si>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</si>
  <si>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</si>
  <si>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</si>
  <si>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</si>
  <si>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</si>
  <si>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</si>
  <si>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</si>
  <si>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</si>
  <si>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</si>
  <si>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</si>
  <si>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</si>
  <si>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</si>
  <si>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10.128.102.103</t>
  </si>
  <si>
    <t>SI-RA02:VA-SIPC-04</t>
  </si>
  <si>
    <t>SI-02SB:VA-SIP20-BG</t>
  </si>
  <si>
    <t>SI-02C1:VA-SIP20-BG</t>
  </si>
  <si>
    <t>SI-02C2:VA-SIP20-BG</t>
  </si>
  <si>
    <t>SI-02C3:VA-SIP20-BG</t>
  </si>
  <si>
    <t>SI-RA02:VA-SIPC-05</t>
  </si>
  <si>
    <t>SI-02C4:VA-SIP20-BG</t>
  </si>
  <si>
    <t>SI-03M1:VA-SIP20-BG</t>
  </si>
  <si>
    <t>SI-02SBFE:VA-SIP150-MD</t>
  </si>
  <si>
    <t>SI-02BCFE:VA-SIP150-MD</t>
  </si>
  <si>
    <t>SI-RA02:VA-SIPC-06</t>
  </si>
  <si>
    <t>SI-02SB:VA-SIP300-CAV01</t>
  </si>
  <si>
    <t>SI-02SB:VA-SIP300-CAV02</t>
  </si>
  <si>
    <t>SR-RA02:VA-SIPC-06:C3</t>
  </si>
  <si>
    <t>SR-RA02:VA-SIPC-06:C4</t>
  </si>
  <si>
    <t>10.128.103.102</t>
  </si>
  <si>
    <t>BO-RA03:VA-SIPC-01</t>
  </si>
  <si>
    <t>BO-06U:VA-SIP20-BG</t>
  </si>
  <si>
    <t>BO-06U:VA-SIP20-ED</t>
  </si>
  <si>
    <t>BO-06D:VA-SIP20-ED</t>
  </si>
  <si>
    <t>BO-07U:VA-SIP20-BG</t>
  </si>
  <si>
    <t>BO-RA03:VA-SIPC-02</t>
  </si>
  <si>
    <t>BO-07U:VA-SIP20-ED</t>
  </si>
  <si>
    <t>BO-07D:VA-SIP20-ED</t>
  </si>
  <si>
    <t>BO-08U:VA-SIP20-BG</t>
  </si>
  <si>
    <t>BO-RA03:VA-SIPC-02:C4</t>
  </si>
  <si>
    <t>10.128.103.103</t>
  </si>
  <si>
    <t>SI-RA03:VA-SIPC-03</t>
  </si>
  <si>
    <t>SI-03SP:VA-SIP20-BG</t>
  </si>
  <si>
    <t>SI-03C1:VA-SIP20-BG</t>
  </si>
  <si>
    <t>SI-03C2:VA-SIP20-BG</t>
  </si>
  <si>
    <t>SI-03C3:VA-SIP20-BG</t>
  </si>
  <si>
    <t>SI-RA03:VA-SIPC-04</t>
  </si>
  <si>
    <t>SI-03C4:VA-SIP20-BG</t>
  </si>
  <si>
    <t>SI-04M1:VA-SIP20-BG</t>
  </si>
  <si>
    <t>SI-RA03:VA-SIPC-04:C3</t>
  </si>
  <si>
    <t>SI-RA03:VA-SIPC-04:C4</t>
  </si>
  <si>
    <t>SI-RA03:VA-SIPC-05</t>
  </si>
  <si>
    <t>SI-03SPFE:VA-SIP150-MD</t>
  </si>
  <si>
    <t>SI-03C2FE:VA-SIP150-MD</t>
  </si>
  <si>
    <t>SI-03BCFE:VA-SIP150-MD</t>
  </si>
  <si>
    <t>SI-RA03:VA-SIPC-05:C4</t>
  </si>
  <si>
    <t>10.128.104.102</t>
  </si>
  <si>
    <t>BO-RA04:VA-SIPC-01</t>
  </si>
  <si>
    <t>BO-08U:VA-SIP20-ED</t>
  </si>
  <si>
    <t>BO-08D:VA-SIP20-ED</t>
  </si>
  <si>
    <t>BO-09U:VA-SIP20-BG</t>
  </si>
  <si>
    <t>BO-09U:VA-SIP20-ED</t>
  </si>
  <si>
    <t>BO-RA04:VA-SIPC-02</t>
  </si>
  <si>
    <t>BO-09D:VA-SIP20-ED</t>
  </si>
  <si>
    <t>BO-10U:VA-SIP20-BG</t>
  </si>
  <si>
    <t>BO-10U:VA-SIP20-ED</t>
  </si>
  <si>
    <t>BO-10D:VA-SIP20-ED</t>
  </si>
  <si>
    <t>SI-RA04:VA-SIPC-03</t>
  </si>
  <si>
    <t>SI-04SB:VA-SIP20-BG</t>
  </si>
  <si>
    <t>SI-04C1:VA-SIP20-BG</t>
  </si>
  <si>
    <t>SI-04C2:VA-SIP20-BG</t>
  </si>
  <si>
    <t>SI-04C3:VA-SIP20-BG</t>
  </si>
  <si>
    <t>SI-RA04:VA-SIPC-04</t>
  </si>
  <si>
    <t>SI-04C4:VA-SIP20-BG</t>
  </si>
  <si>
    <t>SI-05M1:VA-SIP20-BG</t>
  </si>
  <si>
    <t>SI-04SBFE:VA-SIP150-MD</t>
  </si>
  <si>
    <t>SI-04BCFE:VA-SIP150-MD</t>
  </si>
  <si>
    <t>10.128.105.102</t>
  </si>
  <si>
    <t>BO-RA05:VA-SIPC-01</t>
  </si>
  <si>
    <t>BO-11U:VA-SIP20-BG</t>
  </si>
  <si>
    <t>BO-11U:VA-SIP20-ED</t>
  </si>
  <si>
    <t>BO-11D:VA-SIP20-ED</t>
  </si>
  <si>
    <t>BO-12U:VA-SIP20-BG</t>
  </si>
  <si>
    <t>BO-RA05:VA-SIPC-02</t>
  </si>
  <si>
    <t>BO-12U:VA-SIP20-ED</t>
  </si>
  <si>
    <t>BO-12D:VA-SIP20-ED</t>
  </si>
  <si>
    <t>BO-13U:VA-SIP20-BG</t>
  </si>
  <si>
    <t>BO-13U:VA-SIP20-ED</t>
  </si>
  <si>
    <t>10.128.105.103</t>
  </si>
  <si>
    <t>SI-RA05:VA-SIPC-03</t>
  </si>
  <si>
    <t>SI-05SA:VA-SIP20-BG</t>
  </si>
  <si>
    <t>SI-05C1:VA-SIP20-BG</t>
  </si>
  <si>
    <t>SI-05C2:VA-SIP20-BG</t>
  </si>
  <si>
    <t>SI-05C3:VA-SIP20-BG</t>
  </si>
  <si>
    <t>SI-RA05:VA-SIPC-04</t>
  </si>
  <si>
    <t>SI-05C4:VA-SIP20-BG</t>
  </si>
  <si>
    <t>SI-06M1:VA-SIP20-BG</t>
  </si>
  <si>
    <t>SR-RA05:VA-SIPC-04:C3</t>
  </si>
  <si>
    <t>SR-RA05:VA-SIPC-04:C4</t>
  </si>
  <si>
    <t>SI-RA05:VA-SIPC-05</t>
  </si>
  <si>
    <t>SI-05SAFE:VA-SIP150-MD</t>
  </si>
  <si>
    <t>SI-05C2FE:VA-SIP150-MD</t>
  </si>
  <si>
    <t>SI-05BCFE:VA-SIP150-MD</t>
  </si>
  <si>
    <t>SR-RA05:VA-SIPC-05:C4</t>
  </si>
  <si>
    <t>10.128.106.102</t>
  </si>
  <si>
    <t>BO-RA06:VA-SIPC-01</t>
  </si>
  <si>
    <t>BO-13D:VA-SIP20-ED</t>
  </si>
  <si>
    <t>BO-14U:VA-SIP20-BG</t>
  </si>
  <si>
    <t>BO-14U:VA-SIP20-ED</t>
  </si>
  <si>
    <t>BO-14D:VA-SIP20-ED</t>
  </si>
  <si>
    <t>BO-RA06:VA-SIPC-02</t>
  </si>
  <si>
    <t>BO-15U:VA-SIP20-BG</t>
  </si>
  <si>
    <t>BO-15U:VA-SIP20-ED</t>
  </si>
  <si>
    <t>BO-15D:VA-SIP20-ED</t>
  </si>
  <si>
    <t>BO-RA06:VA-SIPC-02:C4</t>
  </si>
  <si>
    <t>10.128.106.103</t>
  </si>
  <si>
    <t>SI-RA06:VA-SIPC-03</t>
  </si>
  <si>
    <t>SI-06SB:VA-SIP20-BG</t>
  </si>
  <si>
    <t>SI-06C1:VA-SIP20-BG</t>
  </si>
  <si>
    <t>SI-06C2:VA-SIP20-BG</t>
  </si>
  <si>
    <t>SI-06C3:VA-SIP20-BG</t>
  </si>
  <si>
    <t>SI-RA06:VA-SIPC-04</t>
  </si>
  <si>
    <t>SI-06C4:VA-SIP20-BG</t>
  </si>
  <si>
    <t>SI-07M1:VA-SIP20-BG</t>
  </si>
  <si>
    <t>SI-06SBFE:VA-SIP150-MD</t>
  </si>
  <si>
    <t>SI-06BCFE:VA-SIP150-MD</t>
  </si>
  <si>
    <t>SI-RA06:VA-SIPC-05</t>
  </si>
  <si>
    <t>SI-06SB:VA-SIP20-ED</t>
  </si>
  <si>
    <t>SI-RA06:VA-SIPC-05:C2</t>
  </si>
  <si>
    <t>SI-RA06:VA-SIPC-05:C3</t>
  </si>
  <si>
    <t>SI-RA06:VA-SIPC-05:C4</t>
  </si>
  <si>
    <t>10.128.107.102</t>
  </si>
  <si>
    <t>BO-RA07:VA-SIPC-01</t>
  </si>
  <si>
    <t>BO-16U:VA-SIP20-BG</t>
  </si>
  <si>
    <t>BO-16U:VA-SIP20-ED</t>
  </si>
  <si>
    <t>BO-16D:VA-SIP20-ED</t>
  </si>
  <si>
    <t>BO-17U:VA-SIP20-BG</t>
  </si>
  <si>
    <t>BO-RA07:VA-SIPC-02</t>
  </si>
  <si>
    <t>BO-17U:VA-SIP20-ED</t>
  </si>
  <si>
    <t>BO-17D:VA-SIP20-ED</t>
  </si>
  <si>
    <t>BO-18U:VA-SIP20-BG</t>
  </si>
  <si>
    <t>BO-RA07:VA-SIPC-02:C4</t>
  </si>
  <si>
    <t>10.128.107.103</t>
  </si>
  <si>
    <t>SI-RA07:VA-SIPC-03</t>
  </si>
  <si>
    <t>SI-07SP:VA-SIP20-BG</t>
  </si>
  <si>
    <t>SI-07C1:VA-SIP20-BG</t>
  </si>
  <si>
    <t>SI-07C2:VA-SIP20-BG</t>
  </si>
  <si>
    <t>SI-07C3:VA-SIP20-BG</t>
  </si>
  <si>
    <t>SI-RA07:VA-SIPC-04</t>
  </si>
  <si>
    <t>SI-07C4:VA-SIP20-BG</t>
  </si>
  <si>
    <t>SI-08M1:VA-SIP20-BG</t>
  </si>
  <si>
    <t>SI-07SP:VA-SIP20-ED</t>
  </si>
  <si>
    <t>SR-RA07:VA-SIPC-04:C4</t>
  </si>
  <si>
    <t>SI-RA07:VA-SIPC-05</t>
  </si>
  <si>
    <t>SI-07SPFE:VA-SIP150-MD</t>
  </si>
  <si>
    <t>SI-07C2FE:VA-SIP150-MD</t>
  </si>
  <si>
    <t>SI-07BCFE:VA-SIP150-MD</t>
  </si>
  <si>
    <t>SR-RA07:VA-SIPC-05:C4</t>
  </si>
  <si>
    <t>10.128.108.102</t>
  </si>
  <si>
    <t>BO-RA08:VA-SIPC-01</t>
  </si>
  <si>
    <t>BO-18U:VA-SIP20-ED</t>
  </si>
  <si>
    <t>BO-18D:VA-SIP20-ED</t>
  </si>
  <si>
    <t>BO-19U:VA-SIP20-BG</t>
  </si>
  <si>
    <t>BO-19U:VA-SIP20-ED</t>
  </si>
  <si>
    <t>BO-RA08:VA-SIPC-02</t>
  </si>
  <si>
    <t>BO-19D:VA-SIP20-ED</t>
  </si>
  <si>
    <t>BO-20U:VA-SIP20-BG</t>
  </si>
  <si>
    <t>BO-20U:VA-SIP20-ED</t>
  </si>
  <si>
    <t>BO-20D:VA-SIP20-ED</t>
  </si>
  <si>
    <t>10.128.108.103</t>
  </si>
  <si>
    <t>SI-RA08:VA-SIPC-03</t>
  </si>
  <si>
    <t>SI-08SB:VA-SIP20-BG</t>
  </si>
  <si>
    <t>SI-08C1:VA-SIP20-BG</t>
  </si>
  <si>
    <t>SI-08C2:VA-SIP20-BG</t>
  </si>
  <si>
    <t>SI-08C3:VA-SIP20-BG</t>
  </si>
  <si>
    <t>SI-RA08:VA-SIPC-04</t>
  </si>
  <si>
    <t>SI-08C4:VA-SIP20-BG</t>
  </si>
  <si>
    <t>SI-09M1:VA-SIP20-BG</t>
  </si>
  <si>
    <t>SI-08SBFE:VA-SIP150-MD</t>
  </si>
  <si>
    <t>SI-08BCFE:VA-SIP150-MD</t>
  </si>
  <si>
    <t>SI-RA08:VA-SIPC-05</t>
  </si>
  <si>
    <t>SI-08SB:VA-SIP20-ED</t>
  </si>
  <si>
    <t>SR-RA08:VA-SIPC-05:C2</t>
  </si>
  <si>
    <t>SR-RA08:VA-SIPC-05:C3</t>
  </si>
  <si>
    <t>SR-RA08:VA-SIPC-05:C4</t>
  </si>
  <si>
    <t>10.128.109.102</t>
  </si>
  <si>
    <t>BO-RA09:VA-SIPC-01</t>
  </si>
  <si>
    <t>BO-21U:VA-SIP20-BG</t>
  </si>
  <si>
    <t>BO-21U:VA-SIP20-ED</t>
  </si>
  <si>
    <t>BO-21D:VA-SIP20-ED</t>
  </si>
  <si>
    <t>BO-22U:VA-SIP20-BG</t>
  </si>
  <si>
    <t>BO-RA09:VA-SIPC-02</t>
  </si>
  <si>
    <t>BO-22U:VA-SIP20-ED</t>
  </si>
  <si>
    <t>BO-22D:VA-SIP20-ED</t>
  </si>
  <si>
    <t>BO-23U:VA-SIP20-BG</t>
  </si>
  <si>
    <t>BO-23U:VA-SIP20-ED</t>
  </si>
  <si>
    <t>10.128.109.103</t>
  </si>
  <si>
    <t>SI-RA09:VA-SIPC-03</t>
  </si>
  <si>
    <t>SI-09SA:VA-SIP20-BG</t>
  </si>
  <si>
    <t>SI-09C1:VA-SIP20-BG</t>
  </si>
  <si>
    <t>SI-09C2:VA-SIP20-BG</t>
  </si>
  <si>
    <t>SI-09C3:VA-SIP20-BG</t>
  </si>
  <si>
    <t>SI-RA09:VA-SIPC-04</t>
  </si>
  <si>
    <t>SI-09C4:VA-SIP20-BG</t>
  </si>
  <si>
    <t>SI-10M1:VA-SIP20-BG</t>
  </si>
  <si>
    <t>SI-09SA:VA-SIP20-ED</t>
  </si>
  <si>
    <t>SR-RA09:VA-SIPC-04:C4</t>
  </si>
  <si>
    <t>SI-RA09:VA-SIPC-05</t>
  </si>
  <si>
    <t>SI-09SAFE:VA-SIP150-MD</t>
  </si>
  <si>
    <t>SI-09C2FE:VA-SIP150-MD</t>
  </si>
  <si>
    <t>SI-09BCFE:VA-SIP150-MD</t>
  </si>
  <si>
    <t>SR-RA09:VA-SIPC-05:C4</t>
  </si>
  <si>
    <t>10.128.110.102</t>
  </si>
  <si>
    <t>BO-RA10:VA-SIPC-01</t>
  </si>
  <si>
    <t>BO-23D:VA-SIP20-ED</t>
  </si>
  <si>
    <t>BO-24U:VA-SIP20-BG</t>
  </si>
  <si>
    <t>BO-24U:VA-SIP20-ED</t>
  </si>
  <si>
    <t>BO-24D:VA-SIP20-ED</t>
  </si>
  <si>
    <t>BO-RA10:VA-SIPC-02</t>
  </si>
  <si>
    <t>BO-25U:VA-SIP20-BG</t>
  </si>
  <si>
    <t>BO-25U:VA-SIP20-ED</t>
  </si>
  <si>
    <t>BO-25D:VA-SIP20-ED</t>
  </si>
  <si>
    <t>BO-RA10:VA-SIPC-02:C4</t>
  </si>
  <si>
    <t>10.128.110.103</t>
  </si>
  <si>
    <t>SI-RA10:VA-SIPC-03</t>
  </si>
  <si>
    <t>SI-10SB:VA-SIP20-BG</t>
  </si>
  <si>
    <t>SI-10C1:VA-SIP20-BG</t>
  </si>
  <si>
    <t>SI-10C2:VA-SIP20-BG</t>
  </si>
  <si>
    <t>SI-10C3:VA-SIP20-BG</t>
  </si>
  <si>
    <t>SI-RA10:VA-SIPC-04</t>
  </si>
  <si>
    <t>SI-10C4:VA-SIP20-BG</t>
  </si>
  <si>
    <t>SI-11M1:VA-SIP20-BG</t>
  </si>
  <si>
    <t>SI-10SBFE:VA-SIP150-MD</t>
  </si>
  <si>
    <t>SI-10BCFE:VA-SIP150-MD</t>
  </si>
  <si>
    <t>SI-RA10:VA-SIPC-05</t>
  </si>
  <si>
    <t>SI-10SB:VA-SIP20-ED</t>
  </si>
  <si>
    <t>SI-RA10:VA-SIPC-05:C2</t>
  </si>
  <si>
    <t>SI-RA10:VA-SIPC-05:C3</t>
  </si>
  <si>
    <t>SI-RA10:VA-SIPC-05:C4</t>
  </si>
  <si>
    <t>10.128.111.102</t>
  </si>
  <si>
    <t>BO-RA11:VA-SIPC-01</t>
  </si>
  <si>
    <t>BO-26U:VA-SIP20-BG</t>
  </si>
  <si>
    <t>BO-26U:VA-SIP20-ED</t>
  </si>
  <si>
    <t>BO-26D:VA-SIP20-ED</t>
  </si>
  <si>
    <t>BO-27U:VA-SIP20-BG</t>
  </si>
  <si>
    <t>BO-RA11:VA-SIPC-02</t>
  </si>
  <si>
    <t>BO-27U:VA-SIP20-ED</t>
  </si>
  <si>
    <t>BO-27D:VA-SIP20-ED</t>
  </si>
  <si>
    <t>BO-28U:VA-SIP20-BG</t>
  </si>
  <si>
    <t>BO-RA11:VA-SIPC-02:C4</t>
  </si>
  <si>
    <t>10.128.111.103</t>
  </si>
  <si>
    <t>SI-RA11:VA-SIPC-03</t>
  </si>
  <si>
    <t>SI-11SP:VA-SIP20-BG</t>
  </si>
  <si>
    <t>SI-11C1:VA-SIP20-BG</t>
  </si>
  <si>
    <t>SI-11C2:VA-SIP20-BG</t>
  </si>
  <si>
    <t>SI-11C3:VA-SIP20-BG</t>
  </si>
  <si>
    <t>SI-RA11:VA-SIPC-04</t>
  </si>
  <si>
    <t>SI-11C4:VA-SIP20-BG</t>
  </si>
  <si>
    <t>SI-12M1:VA-SIP20-BG</t>
  </si>
  <si>
    <t>SI-11SP:VA-SIP20-ED</t>
  </si>
  <si>
    <t>SR-RA11:VA-SIPC-04:C4</t>
  </si>
  <si>
    <t>SI-RA11:VA-SIPC-05</t>
  </si>
  <si>
    <t>SI-11SPFE:VA-SIP150-MD</t>
  </si>
  <si>
    <t>SI-11C2FE:VA-SIP150-MD</t>
  </si>
  <si>
    <t>SI-11BCFE:VA-SIP150-MD</t>
  </si>
  <si>
    <t>SR-RA11:VA-SIPC-05:C4</t>
  </si>
  <si>
    <t>10.128.112.102</t>
  </si>
  <si>
    <t>BO-RA12:VA-SIPC-01</t>
  </si>
  <si>
    <t>BO-28U:VA-SIP20-ED</t>
  </si>
  <si>
    <t>BO-28D:VA-SIP20-ED</t>
  </si>
  <si>
    <t>BO-29U:VA-SIP20-BG</t>
  </si>
  <si>
    <t>BO-29U:VA-SIP20-ED</t>
  </si>
  <si>
    <t>BO-RA12:VA-SIPC-02</t>
  </si>
  <si>
    <t>BO-29D:VA-SIP20-ED</t>
  </si>
  <si>
    <t>BO-30U:VA-SIP20-BG</t>
  </si>
  <si>
    <t>BO-30U:VA-SIP20-ED</t>
  </si>
  <si>
    <t>BO-30D:VA-SIP20-ED</t>
  </si>
  <si>
    <t>SI-RA12:VA-SIPC-03</t>
  </si>
  <si>
    <t>SI-12SB:VA-SIP20-BG</t>
  </si>
  <si>
    <t>SI-12C1:VA-SIP20-BG</t>
  </si>
  <si>
    <t>SI-12C2:VA-SIP20-BG</t>
  </si>
  <si>
    <t>SI-12C3:VA-SIP20-BG</t>
  </si>
  <si>
    <t>SI-RA12:VA-SIPC-04</t>
  </si>
  <si>
    <t>SI-12C4:VA-SIP20-BG</t>
  </si>
  <si>
    <t>SI-13M1:VA-SIP20-BG</t>
  </si>
  <si>
    <t>SI-12SBFE:VA-SIP150-MD</t>
  </si>
  <si>
    <t>SI-12BCFE:VA-SIP150-MD</t>
  </si>
  <si>
    <t>10.128.113.102</t>
  </si>
  <si>
    <t>BO-RA13:VA-SIPC-01</t>
  </si>
  <si>
    <t>BO-31U:VA-SIP20-BG</t>
  </si>
  <si>
    <t>BO-31U:VA-SIP20-ED</t>
  </si>
  <si>
    <t>BO-31D:VA-SIP20-ED</t>
  </si>
  <si>
    <t>BO-32U:VA-SIP20-BG</t>
  </si>
  <si>
    <t>BO-RA13:VA-SIPC-02</t>
  </si>
  <si>
    <t>BO-32U:VA-SIP20-ED</t>
  </si>
  <si>
    <t>BO-32D:VA-SIP20-ED</t>
  </si>
  <si>
    <t>BO-33U:VA-SIP20-BG</t>
  </si>
  <si>
    <t>BO-33U:VA-SIP20-ED</t>
  </si>
  <si>
    <t>10.128.113.103</t>
  </si>
  <si>
    <t>SI-RA13:VA-SIPC-03</t>
  </si>
  <si>
    <t>SI-13SA:VA-SIP20-BG</t>
  </si>
  <si>
    <t>SI-13C1:VA-SIP20-BG</t>
  </si>
  <si>
    <t>SI-13C2:VA-SIP20-BG</t>
  </si>
  <si>
    <t>SI-13C3:VA-SIP20-BG</t>
  </si>
  <si>
    <t>SI-RA13:VA-SIPC-04</t>
  </si>
  <si>
    <t>SI-13C4:VA-SIP20-BG</t>
  </si>
  <si>
    <t>SI-14M1:VA-SIP20-BG</t>
  </si>
  <si>
    <t>SR-RA13:VA-SIPC-04:C3</t>
  </si>
  <si>
    <t>SR-RA13:VA-SIPC-04:C4</t>
  </si>
  <si>
    <t>SI-RA13:VA-SIPC-05</t>
  </si>
  <si>
    <t>SI-13SAFE:VA-SIP150-MD</t>
  </si>
  <si>
    <t>SI-13C2FE:VA-SIP150-MD</t>
  </si>
  <si>
    <t>SI-13BCFE:VA-SIP150-MD</t>
  </si>
  <si>
    <t>SR-RA13:VA-SIPC-05:C4</t>
  </si>
  <si>
    <t>10.128.114.102</t>
  </si>
  <si>
    <t>BO-RA14:VA-SIPC-01</t>
  </si>
  <si>
    <t>BO-33D:VA-SIP20-ED</t>
  </si>
  <si>
    <t>BO-34U:VA-SIP20-BG</t>
  </si>
  <si>
    <t>BO-34U:VA-SIP20-ED</t>
  </si>
  <si>
    <t>BO-34D:VA-SIP20-ED</t>
  </si>
  <si>
    <t>BO-RA14:VA-SIPC-02</t>
  </si>
  <si>
    <t>BO-35U:VA-SIP20-BG</t>
  </si>
  <si>
    <t>BO-35U:VA-SIP20-ED</t>
  </si>
  <si>
    <t>BO-35D:VA-SIP20-ED</t>
  </si>
  <si>
    <t>BO-RA14:VA-SIPC-02:C4</t>
  </si>
  <si>
    <t>SI-RA14:VA-SIPC-03</t>
  </si>
  <si>
    <t>SI-14SB:VA-SIP20-BG</t>
  </si>
  <si>
    <t>SI-14C1:VA-SIP20-BG</t>
  </si>
  <si>
    <t>SI-14C2:VA-SIP20-BG</t>
  </si>
  <si>
    <t>SI-14C3:VA-SIP20-BG</t>
  </si>
  <si>
    <t>SI-RA14:VA-SIPC-04</t>
  </si>
  <si>
    <t>SI-14C4:VA-SIP20-BG</t>
  </si>
  <si>
    <t>SI-15M1:VA-SIP20-BG</t>
  </si>
  <si>
    <t>SI-14SBFE:VA-SIP150-MD</t>
  </si>
  <si>
    <t>SI-14BCFE:VA-SIP150-MD</t>
  </si>
  <si>
    <t>10.128.115.102</t>
  </si>
  <si>
    <t>BO-RA15:VA-SIPC-01</t>
  </si>
  <si>
    <t>BO-36U:VA-SIP20-BG</t>
  </si>
  <si>
    <t>BO-36U:VA-SIP20-ED</t>
  </si>
  <si>
    <t>BO-36D:VA-SIP20-ED</t>
  </si>
  <si>
    <t>BO-37U:VA-SIP20-BG</t>
  </si>
  <si>
    <t>BO-RA15:VA-SIPC-02</t>
  </si>
  <si>
    <t>BO-37U:VA-SIP20-ED</t>
  </si>
  <si>
    <t>BO-37D:VA-SIP20-ED</t>
  </si>
  <si>
    <t>BO-38U:VA-SIP20-BG</t>
  </si>
  <si>
    <t>BO-RA15:VA-SIPC-02:C4</t>
  </si>
  <si>
    <t>10.128.115.103</t>
  </si>
  <si>
    <t>SI-RA15:VA-SIPC-03</t>
  </si>
  <si>
    <t>SI-15SP:VA-SIP20-BG</t>
  </si>
  <si>
    <t>SI-15C1:VA-SIP20-BG</t>
  </si>
  <si>
    <t>SI-15C2:VA-SIP20-BG</t>
  </si>
  <si>
    <t>SI-15C3:VA-SIP20-BG</t>
  </si>
  <si>
    <t>SI-RA15:VA-SIPC-04</t>
  </si>
  <si>
    <t>SI-15C4:VA-SIP20-BG</t>
  </si>
  <si>
    <t>SI-16M1:VA-SIP20-BG</t>
  </si>
  <si>
    <t>SR-RA15:VA-SIPC-04:C3</t>
  </si>
  <si>
    <t>SR-RA15:VA-SIPC-04:C4</t>
  </si>
  <si>
    <t>SI-RA15:VA-SIPC-05</t>
  </si>
  <si>
    <t>SI-15SPFE:VA-SIP150-MD</t>
  </si>
  <si>
    <t>SI-15C2FE:VA-SIP150-MD</t>
  </si>
  <si>
    <t>SI-15BCFE:VA-SIP150-MD</t>
  </si>
  <si>
    <t>SR-RA15:VA-SIPC-05:C4</t>
  </si>
  <si>
    <t>10.128.116.102</t>
  </si>
  <si>
    <t>BO-RA16:VA-SIPC-01</t>
  </si>
  <si>
    <t>BO-38U:VA-SIP20-ED</t>
  </si>
  <si>
    <t>BO-38D:VA-SIP20-ED</t>
  </si>
  <si>
    <t>BO-39U:VA-SIP20-BG</t>
  </si>
  <si>
    <t>BO-39U:VA-SIP20-ED</t>
  </si>
  <si>
    <t>BO-RA16:VA-SIPC-02</t>
  </si>
  <si>
    <t>BO-39D:VA-SIP20-ED</t>
  </si>
  <si>
    <t>BO-40U:VA-SIP20-BG</t>
  </si>
  <si>
    <t>BO-40U:VA-SIP20-ED</t>
  </si>
  <si>
    <t>BO-40D:VA-SIP20-ED</t>
  </si>
  <si>
    <t>SI-RA16:VA-SIPC-03</t>
  </si>
  <si>
    <t>SI-16SB:VA-SIP20-BG</t>
  </si>
  <si>
    <t>SI-16C1:VA-SIP20-BG</t>
  </si>
  <si>
    <t>SI-16C2:VA-SIP20-BG</t>
  </si>
  <si>
    <t>SI-16C3:VA-SIP20-BG</t>
  </si>
  <si>
    <t>SI-RA16:VA-SIPC-04</t>
  </si>
  <si>
    <t>SI-16C4:VA-SIP20-BG</t>
  </si>
  <si>
    <t>SI-17M1:VA-SIP20-BG</t>
  </si>
  <si>
    <t>SI-16SBFE:VA-SIP150-MD</t>
  </si>
  <si>
    <t>SI-16BCFE:VA-SIP150-MD</t>
  </si>
  <si>
    <t>10.128.117.102</t>
  </si>
  <si>
    <t>BO-RA17:VA-SIPC-01</t>
  </si>
  <si>
    <t>BO-41U:VA-SIP20-BG</t>
  </si>
  <si>
    <t>BO-41U:VA-SIP20-ED</t>
  </si>
  <si>
    <t>BO-41D:VA-SIP20-ED</t>
  </si>
  <si>
    <t>BO-42U:VA-SIP20-BG</t>
  </si>
  <si>
    <t>BO-RA17:VA-SIPC-02</t>
  </si>
  <si>
    <t>BO-42U:VA-SIP20-ED</t>
  </si>
  <si>
    <t>BO-42D:VA-SIP20-ED</t>
  </si>
  <si>
    <t>BO-43U:VA-SIP20-BG</t>
  </si>
  <si>
    <t>BO-43U:VA-SIP20-ED</t>
  </si>
  <si>
    <t>10.128.117.103</t>
  </si>
  <si>
    <t>SI-RA17:VA-SIPC-03</t>
  </si>
  <si>
    <t>SI-17SA:VA-SIP20-BG</t>
  </si>
  <si>
    <t>SI-17C1:VA-SIP20-BG</t>
  </si>
  <si>
    <t>SI-17C2:VA-SIP20-BG</t>
  </si>
  <si>
    <t>SI-17C3:VA-SIP20-BG</t>
  </si>
  <si>
    <t>SI-RA17:VA-SIPC-04</t>
  </si>
  <si>
    <t>SI-17C4:VA-SIP20-BG</t>
  </si>
  <si>
    <t>SI-18M1:VA-SIP20-BG</t>
  </si>
  <si>
    <t>SR-RA17:VA-SIPC-04:C3</t>
  </si>
  <si>
    <t>SR-RA17:VA-SIPC-04:C4</t>
  </si>
  <si>
    <t>SI-RA17:VA-SIPC-05</t>
  </si>
  <si>
    <t>SI-17SAFE:VA-SIP150-MD</t>
  </si>
  <si>
    <t>SI-17C2FE:VA-SIP150-MD</t>
  </si>
  <si>
    <t>SI-17BCFE:VA-SIP150-MD</t>
  </si>
  <si>
    <t>SR-RA17:VA-SIPC-05:C4</t>
  </si>
  <si>
    <t>10.128.118.102</t>
  </si>
  <si>
    <t>BO-RA18:VA-SIPC-01</t>
  </si>
  <si>
    <t>BO-43D:VA-SIP20-ED</t>
  </si>
  <si>
    <t>BO-44U:VA-SIP20-BG</t>
  </si>
  <si>
    <t>BO-44U:VA-SIP20-ED</t>
  </si>
  <si>
    <t>BO-44D:VA-SIP20-ED</t>
  </si>
  <si>
    <t>BO-RA18:VA-SIPC-02</t>
  </si>
  <si>
    <t>BO-45U:VA-SIP20-BG</t>
  </si>
  <si>
    <t>BO-45U:VA-SIP20-ED</t>
  </si>
  <si>
    <t>BO-45D:VA-SIP20-ED</t>
  </si>
  <si>
    <t>BO-RA18:VA-SIPC-02:C4</t>
  </si>
  <si>
    <t>SI-RA18:VA-SIPC-03</t>
  </si>
  <si>
    <t>SI-18SB:VA-SIP20-BG</t>
  </si>
  <si>
    <t>SI-18C1:VA-SIP20-BG</t>
  </si>
  <si>
    <t>SI-18C2:VA-SIP20-BG</t>
  </si>
  <si>
    <t>SI-18C3:VA-SIP20-BG</t>
  </si>
  <si>
    <t>SI-RA18:VA-SIPC-04</t>
  </si>
  <si>
    <t>SI-18C4:VA-SIP20-BG</t>
  </si>
  <si>
    <t>SI-19M1:VA-SIP20-BG</t>
  </si>
  <si>
    <t>SI-18SBFE:VA-SIP150-MD</t>
  </si>
  <si>
    <t>SI-18BCFE:VA-SIP150-MD</t>
  </si>
  <si>
    <t>10.128.119.102</t>
  </si>
  <si>
    <t>BO-RA19:VA-SIPC-01</t>
  </si>
  <si>
    <t>BO-46U:VA-SIP20-BG</t>
  </si>
  <si>
    <t>BO-46U:VA-SIP20-ED</t>
  </si>
  <si>
    <t>BO-46D:VA-SIP20-ED</t>
  </si>
  <si>
    <t>BO-47U:VA-SIP20-BG</t>
  </si>
  <si>
    <t>BO-RA19:VA-SIPC-02</t>
  </si>
  <si>
    <t>BO-47U:VA-SIP20-ED</t>
  </si>
  <si>
    <t>BO-47D:VA-SIP20-ED</t>
  </si>
  <si>
    <t>BO-48U:VA-SIP20-BG</t>
  </si>
  <si>
    <t>BO-RA19:VA-SIPC-02:C4</t>
  </si>
  <si>
    <t>10.128.119.103</t>
  </si>
  <si>
    <t>SI-RA19:VA-SIPC-03</t>
  </si>
  <si>
    <t>SI-19SP:VA-SIP20-BG</t>
  </si>
  <si>
    <t>SI-19C1:VA-SIP20-BG</t>
  </si>
  <si>
    <t>SI-19C2:VA-SIP20-BG</t>
  </si>
  <si>
    <t>SI-19C3:VA-SIP20-BG</t>
  </si>
  <si>
    <t>SI-RA19:VA-SIPC-04</t>
  </si>
  <si>
    <t>SI-19C4:VA-SIP20-BG</t>
  </si>
  <si>
    <t>SI-20M1:VA-SIP20-BG</t>
  </si>
  <si>
    <t>SR-RA19:VA-SIPC-04:C3</t>
  </si>
  <si>
    <t>SR-RA19:VA-SIPC-04:C4</t>
  </si>
  <si>
    <t>SI-RA19:VA-SIPC-05</t>
  </si>
  <si>
    <t>SI-19SPFE:VA-SIP150-MD</t>
  </si>
  <si>
    <t>SI-19C2FE:VA-SIP150-MD</t>
  </si>
  <si>
    <t>SI-19BCFE:VA-SIP150-MD</t>
  </si>
  <si>
    <t>SR-RA19:VA-SIPC-05:C4</t>
  </si>
  <si>
    <t>10.128.120.116</t>
  </si>
  <si>
    <t>BTS</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</si>
  <si>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</si>
  <si>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</si>
  <si>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</si>
  <si>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</si>
  <si>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</si>
  <si>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</si>
  <si>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</si>
  <si>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</si>
  <si>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</si>
  <si>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</si>
  <si>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</si>
  <si>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</si>
  <si>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</si>
  <si>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</si>
  <si>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</si>
  <si>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</si>
  <si>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</si>
  <si>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</si>
  <si>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</si>
  <si>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</si>
  <si>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10.128.120.102</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</si>
  <si>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</si>
  <si>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</si>
  <si>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</si>
  <si>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</si>
  <si>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</si>
  <si>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</si>
  <si>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</si>
  <si>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</si>
  <si>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</si>
  <si>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</si>
  <si>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</si>
  <si>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</si>
  <si>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</si>
  <si>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</si>
  <si>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</si>
  <si>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10.128.120.103</t>
  </si>
  <si>
    <t>BO-RA20:VA-SIPC-04</t>
  </si>
  <si>
    <t>BO-49D:VA-SIP20-ED</t>
  </si>
  <si>
    <t>BO-50U:VA-SIP20-BG</t>
  </si>
  <si>
    <t>BO-50U:VA-SIP20-ED</t>
  </si>
  <si>
    <t>BO-50D:VA-SIP20-ED</t>
  </si>
  <si>
    <t>SI-RA20:VA-SIPC-05</t>
  </si>
  <si>
    <t>SI-20SB:VA-SIP20-BG</t>
  </si>
  <si>
    <t>SI-20C1:VA-SIP20-BG</t>
  </si>
  <si>
    <t>SI-20C2:VA-SIP20-BG</t>
  </si>
  <si>
    <t>SI-20C3:VA-SIP20-BG</t>
  </si>
  <si>
    <t>SI-RA20:VA-SIPC-06</t>
  </si>
  <si>
    <t>SI-20C4:VA-SIP20-BG</t>
  </si>
  <si>
    <t>SI-01M1:VA-SIP20-BG</t>
  </si>
  <si>
    <t>SI-20SBFE:VA-SIP150-MD</t>
  </si>
  <si>
    <t>SI-20BCFE:VA-SIP150-MD</t>
  </si>
  <si>
    <t>10.128.101.237</t>
  </si>
  <si>
    <t>BAK3</t>
  </si>
  <si>
    <t>BAK3-SIP20-01</t>
  </si>
  <si>
    <t>BAK3-SIP20-VPS-INJ01</t>
  </si>
  <si>
    <t>BAK3-SIP20-VPS-INJ02</t>
  </si>
  <si>
    <t>BAK3-SIP20-VPS-TR01</t>
  </si>
  <si>
    <t>BAK3-SIP20-VPS-TR02</t>
  </si>
  <si>
    <t>BAK3-SIP20-02</t>
  </si>
  <si>
    <t>BAK3-SIP20-VPS-TR03</t>
  </si>
  <si>
    <t>BAK3-SIP20-VPS-TR04</t>
  </si>
  <si>
    <t>BAK3-SIP20-C3</t>
  </si>
  <si>
    <t>BAK3-SIP20-C4</t>
  </si>
  <si>
    <t>Tabela desatualizada, acesse a tabela SPIxCONV.xlsx</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</si>
  <si>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</si>
  <si>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</si>
  <si>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</si>
  <si>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</si>
  <si>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</si>
  <si>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</si>
  <si>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</si>
  <si>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</si>
  <si>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</si>
  <si>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</si>
  <si>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</si>
  <si>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</si>
  <si>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</si>
  <si>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</si>
  <si>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</si>
  <si>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</si>
  <si>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</si>
  <si>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</si>
  <si>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</si>
  <si>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</si>
  <si>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</si>
  <si>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</si>
  <si>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</si>
  <si>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</si>
  <si>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</si>
  <si>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</si>
  <si>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</si>
  <si>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</si>
  <si>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</si>
  <si>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</si>
  <si>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</si>
  <si>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</si>
  <si>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</si>
  <si>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</si>
  <si>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</si>
  <si>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</si>
  <si>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</si>
  <si>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</si>
  <si>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</si>
  <si>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</si>
  <si>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</si>
  <si>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</si>
  <si>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</si>
  <si>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</si>
  <si>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</si>
  <si>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</si>
  <si>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</si>
  <si>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</si>
  <si>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</si>
  <si>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</si>
  <si>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</si>
  <si>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</si>
  <si>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</si>
  <si>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</si>
  <si>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</si>
  <si>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</si>
  <si>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</si>
  <si>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</si>
  <si>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</si>
  <si>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</si>
  <si>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</si>
  <si>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</si>
  <si>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</si>
  <si>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</si>
  <si>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</si>
  <si>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</si>
  <si>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</si>
  <si>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</si>
  <si>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</si>
  <si>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</si>
  <si>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</si>
  <si>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</si>
  <si>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</si>
  <si>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</si>
  <si>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</si>
  <si>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</si>
  <si>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</si>
  <si>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</si>
  <si>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</si>
  <si>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</si>
  <si>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</si>
  <si>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SR-PING-V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</si>
  <si>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</si>
  <si>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</si>
  <si>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</si>
  <si>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</si>
  <si>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</si>
  <si>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</si>
  <si>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</si>
  <si>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</si>
  <si>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</si>
  <si>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</si>
  <si>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</si>
  <si>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</si>
  <si>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</si>
  <si>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</si>
  <si>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</si>
  <si>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</si>
  <si>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</si>
  <si>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</si>
  <si>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</si>
  <si>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</si>
  <si>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</si>
  <si>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</si>
  <si>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</si>
  <si>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</si>
  <si>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</si>
  <si>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</si>
  <si>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</si>
  <si>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</si>
  <si>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</si>
  <si>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</si>
  <si>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</si>
  <si>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</si>
  <si>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</si>
  <si>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</si>
  <si>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</si>
  <si>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</si>
  <si>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</si>
  <si>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</si>
  <si>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</si>
  <si>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</si>
  <si>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</si>
  <si>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</si>
  <si>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</si>
  <si>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</si>
  <si>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</si>
  <si>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</si>
  <si>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</si>
  <si>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</si>
  <si>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</si>
  <si>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</si>
  <si>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</si>
  <si>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</si>
  <si>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SERIALxxCON ID</t>
  </si>
  <si>
    <t>IP Beaglebone</t>
  </si>
  <si>
    <t>VLAN</t>
  </si>
  <si>
    <t>Tipo Equipamento</t>
  </si>
  <si>
    <t>93</t>
  </si>
  <si>
    <t>10.128.101.101</t>
  </si>
  <si>
    <t>vlan 101</t>
  </si>
  <si>
    <t>VAC - MKS</t>
  </si>
  <si>
    <t>94</t>
  </si>
  <si>
    <t>VAC - 4UHV</t>
  </si>
  <si>
    <t>115</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</si>
  <si>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</si>
  <si>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</si>
  <si>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</si>
  <si>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</si>
  <si>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</si>
  <si>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</si>
  <si>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</si>
  <si>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</si>
  <si>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</si>
  <si>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</si>
  <si>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</si>
  <si>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</si>
  <si>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</si>
  <si>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</si>
  <si>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</si>
  <si>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</si>
  <si>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</si>
  <si>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</si>
  <si>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</si>
  <si>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</si>
  <si>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</si>
  <si>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</si>
  <si>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</si>
  <si>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</si>
  <si>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</si>
  <si>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</si>
  <si>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</si>
  <si>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</si>
  <si>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</si>
  <si>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</si>
  <si>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</si>
  <si>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</si>
  <si>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</si>
  <si>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</si>
  <si>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</si>
  <si>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</si>
  <si>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</si>
  <si>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</si>
  <si>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</si>
  <si>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</si>
  <si>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</si>
  <si>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</si>
  <si>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</si>
  <si>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</si>
  <si>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</si>
  <si>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</si>
  <si>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</si>
  <si>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</si>
  <si>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</si>
  <si>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</si>
  <si>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</si>
  <si>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</si>
  <si>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</si>
  <si>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</si>
  <si>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</si>
  <si>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</si>
  <si>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</si>
  <si>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51</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</si>
  <si>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</si>
  <si>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</si>
  <si>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</si>
  <si>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</si>
  <si>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</si>
  <si>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</si>
  <si>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</si>
  <si>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</si>
  <si>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</si>
  <si>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</si>
  <si>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</si>
  <si>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</si>
  <si>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</si>
  <si>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</si>
  <si>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</si>
  <si>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</si>
  <si>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206</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</si>
  <si>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</si>
  <si>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</si>
  <si>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</si>
  <si>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</si>
  <si>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</si>
  <si>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</si>
  <si>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</si>
  <si>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</si>
  <si>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</si>
  <si>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</si>
  <si>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</si>
  <si>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</si>
  <si>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</si>
  <si>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</si>
  <si>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</si>
  <si>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</si>
  <si>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</si>
  <si>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</si>
  <si>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</si>
  <si>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</si>
  <si>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</si>
  <si>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</si>
  <si>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</si>
  <si>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</si>
  <si>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</si>
  <si>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</si>
  <si>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</si>
  <si>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</si>
  <si>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</si>
  <si>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</si>
  <si>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</si>
  <si>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</si>
  <si>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</si>
  <si>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</si>
  <si>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</si>
  <si>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</si>
  <si>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212</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</si>
  <si>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</si>
  <si>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</si>
  <si>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</si>
  <si>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</si>
  <si>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</si>
  <si>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</si>
  <si>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</si>
  <si>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</si>
  <si>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</si>
  <si>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</si>
  <si>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</si>
  <si>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</si>
  <si>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</si>
  <si>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</si>
  <si>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</si>
  <si>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</si>
  <si>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</si>
  <si>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</si>
  <si>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</si>
  <si>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</si>
  <si>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</si>
  <si>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10.128.106.104</t>
  </si>
  <si>
    <t>10.128.106.105</t>
  </si>
  <si>
    <t>10.128.106.106</t>
  </si>
  <si>
    <t>314</t>
  </si>
  <si>
    <t>10.128.106.117</t>
  </si>
  <si>
    <t>317</t>
  </si>
  <si>
    <t>10.128.106.118</t>
  </si>
  <si>
    <t>10.128.106.121</t>
  </si>
  <si>
    <t>10.128.106.122</t>
  </si>
  <si>
    <t>10.128.106.131</t>
  </si>
  <si>
    <t>260</t>
  </si>
  <si>
    <t>10.128.107.101</t>
  </si>
  <si>
    <t>259</t>
  </si>
  <si>
    <t>258</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</si>
  <si>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</si>
  <si>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</si>
  <si>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</si>
  <si>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</si>
  <si>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</si>
  <si>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</si>
  <si>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</si>
  <si>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</si>
  <si>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</si>
  <si>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</si>
  <si>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</si>
  <si>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</si>
  <si>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</si>
  <si>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</si>
  <si>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</si>
  <si>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</si>
  <si>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</si>
  <si>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</si>
  <si>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</si>
  <si>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</si>
  <si>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</si>
  <si>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280</t>
  </si>
  <si>
    <t>10.128.108.104</t>
  </si>
  <si>
    <t>279</t>
  </si>
  <si>
    <t>10.128.108.105</t>
  </si>
  <si>
    <t>10.128.108.106</t>
  </si>
  <si>
    <t>139</t>
  </si>
  <si>
    <t>10.128.108.117</t>
  </si>
  <si>
    <t>138</t>
  </si>
  <si>
    <t>10.128.108.118</t>
  </si>
  <si>
    <t>10.128.108.121</t>
  </si>
  <si>
    <t>10.128.108.122</t>
  </si>
  <si>
    <t>10.128.108.131</t>
  </si>
  <si>
    <t>244</t>
  </si>
  <si>
    <t>10.128.109.101</t>
  </si>
  <si>
    <t>243</t>
  </si>
  <si>
    <t>246</t>
  </si>
  <si>
    <t>245</t>
  </si>
  <si>
    <t>10.128.109.106</t>
  </si>
  <si>
    <t>B21</t>
  </si>
  <si>
    <t>B22</t>
  </si>
  <si>
    <t>B23</t>
  </si>
  <si>
    <t>B24</t>
  </si>
  <si>
    <t>B25</t>
  </si>
  <si>
    <t>133</t>
  </si>
  <si>
    <t>10.128.109.117</t>
  </si>
  <si>
    <t>136</t>
  </si>
  <si>
    <t>10.128.109.118</t>
  </si>
  <si>
    <t>10.128.109.121</t>
  </si>
  <si>
    <t>10.128.109.122</t>
  </si>
  <si>
    <t>10.128.109.131</t>
  </si>
  <si>
    <t>274</t>
  </si>
  <si>
    <t>10.128.110.101</t>
  </si>
  <si>
    <t>273</t>
  </si>
  <si>
    <t>276</t>
  </si>
  <si>
    <t>10.128.110.104</t>
  </si>
  <si>
    <t>275</t>
  </si>
  <si>
    <t>10.128.110.105</t>
  </si>
  <si>
    <t>10.128.110.106</t>
  </si>
  <si>
    <t>311</t>
  </si>
  <si>
    <t>10.128.110.117</t>
  </si>
  <si>
    <t>325</t>
  </si>
  <si>
    <t>10.128.110.118</t>
  </si>
  <si>
    <t>10.128.110.121</t>
  </si>
  <si>
    <t>10.128.110.122</t>
  </si>
  <si>
    <t>10.128.110.131</t>
  </si>
  <si>
    <t>237</t>
  </si>
  <si>
    <t>10.128.111.101</t>
  </si>
  <si>
    <t>238</t>
  </si>
  <si>
    <t>242</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</si>
  <si>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</si>
  <si>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</si>
  <si>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</si>
  <si>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</si>
  <si>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</si>
  <si>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</si>
  <si>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</si>
  <si>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</si>
  <si>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</si>
  <si>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</si>
  <si>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</si>
  <si>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</si>
  <si>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</si>
  <si>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</si>
  <si>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</si>
  <si>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</si>
  <si>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</si>
  <si>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</si>
  <si>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</si>
  <si>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</si>
  <si>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</si>
  <si>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10.128.112.103</t>
  </si>
  <si>
    <t>10.128.112.104</t>
  </si>
  <si>
    <t>10.128.112.105</t>
  </si>
  <si>
    <t>10.128.112.106</t>
  </si>
  <si>
    <t>300</t>
  </si>
  <si>
    <t>10.128.112.117</t>
  </si>
  <si>
    <t>312</t>
  </si>
  <si>
    <t>10.128.112.118</t>
  </si>
  <si>
    <t>10.128.112.121</t>
  </si>
  <si>
    <t>10.128.112.122</t>
  </si>
  <si>
    <t>10.128.112.131</t>
  </si>
  <si>
    <t>232</t>
  </si>
  <si>
    <t>10.128.113.101</t>
  </si>
  <si>
    <t>231</t>
  </si>
  <si>
    <t>233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</si>
  <si>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</si>
  <si>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</si>
  <si>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</si>
  <si>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</si>
  <si>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</si>
  <si>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</si>
  <si>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</si>
  <si>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</si>
  <si>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</si>
  <si>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</si>
  <si>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</si>
  <si>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</si>
  <si>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</si>
  <si>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</si>
  <si>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</si>
  <si>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</si>
  <si>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</si>
  <si>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</si>
  <si>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</si>
  <si>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</si>
  <si>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</si>
  <si>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</si>
  <si>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</si>
  <si>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</si>
  <si>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</si>
  <si>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</si>
  <si>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</si>
  <si>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</si>
  <si>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</si>
  <si>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</si>
  <si>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</si>
  <si>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</si>
  <si>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</si>
  <si>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</si>
  <si>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</si>
  <si>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</si>
  <si>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</si>
  <si>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226</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</si>
  <si>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</si>
  <si>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</si>
  <si>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</si>
  <si>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</si>
  <si>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</si>
  <si>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</si>
  <si>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</si>
  <si>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</si>
  <si>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</si>
  <si>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</si>
  <si>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</si>
  <si>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</si>
  <si>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</si>
  <si>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</si>
  <si>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</si>
  <si>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</si>
  <si>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</si>
  <si>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</si>
  <si>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</si>
  <si>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</si>
  <si>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</si>
  <si>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</si>
  <si>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</si>
  <si>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</si>
  <si>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</si>
  <si>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</si>
  <si>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</si>
  <si>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</si>
  <si>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</si>
  <si>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</si>
  <si>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</si>
  <si>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</si>
  <si>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</si>
  <si>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</si>
  <si>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</si>
  <si>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254</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</si>
  <si>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</si>
  <si>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</si>
  <si>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</si>
  <si>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</si>
  <si>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</si>
  <si>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</si>
  <si>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</si>
  <si>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</si>
  <si>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</si>
  <si>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</si>
  <si>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</si>
  <si>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</si>
  <si>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</si>
  <si>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</si>
  <si>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</si>
  <si>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</si>
  <si>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</si>
  <si>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</si>
  <si>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</si>
  <si>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</si>
  <si>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</si>
  <si>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10.128.118.103</t>
  </si>
  <si>
    <t>10.128.118.104</t>
  </si>
  <si>
    <t>10.128.118.105</t>
  </si>
  <si>
    <t>10.128.118.106</t>
  </si>
  <si>
    <t>262</t>
  </si>
  <si>
    <t>10.128.118.117</t>
  </si>
  <si>
    <t>318</t>
  </si>
  <si>
    <t>10.128.118.118</t>
  </si>
  <si>
    <t>10.128.118.121</t>
  </si>
  <si>
    <t>10.128.118.122</t>
  </si>
  <si>
    <t>10.128.118.131</t>
  </si>
  <si>
    <t>214</t>
  </si>
  <si>
    <t>10.128.119.101</t>
  </si>
  <si>
    <t>216</t>
  </si>
  <si>
    <t>215</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</si>
  <si>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</si>
  <si>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</si>
  <si>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</si>
  <si>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</si>
  <si>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</si>
  <si>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</si>
  <si>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</si>
  <si>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</si>
  <si>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</si>
  <si>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</si>
  <si>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</si>
  <si>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</si>
  <si>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</si>
  <si>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</si>
  <si>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</si>
  <si>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</si>
  <si>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</si>
  <si>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</si>
  <si>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</si>
  <si>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</si>
  <si>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112</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</si>
  <si>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</si>
  <si>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</si>
  <si>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</si>
  <si>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</si>
  <si>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</si>
  <si>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</si>
  <si>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</si>
  <si>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</si>
  <si>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</si>
  <si>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</si>
  <si>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</si>
  <si>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</si>
  <si>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</si>
  <si>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</si>
  <si>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</si>
  <si>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</si>
  <si>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</si>
  <si>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</si>
  <si>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</si>
  <si>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</si>
  <si>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</si>
  <si>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</si>
  <si>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</si>
  <si>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</si>
  <si>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</si>
  <si>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</si>
  <si>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</si>
  <si>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</si>
  <si>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</si>
  <si>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</si>
  <si>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</si>
  <si>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</si>
  <si>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</si>
  <si>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</si>
  <si>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</si>
  <si>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</si>
  <si>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</si>
  <si>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</si>
  <si>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</si>
  <si>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</si>
  <si>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</si>
  <si>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</si>
  <si>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</si>
  <si>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</si>
  <si>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</si>
  <si>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</si>
  <si>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</si>
  <si>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</si>
  <si>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</si>
  <si>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</si>
  <si>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</si>
  <si>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</si>
  <si>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</si>
  <si>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</si>
  <si>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</si>
  <si>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</si>
  <si>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</si>
  <si>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</si>
  <si>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</si>
  <si>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</si>
  <si>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</si>
  <si>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</si>
  <si>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</si>
  <si>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</si>
  <si>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</si>
  <si>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</si>
  <si>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</si>
  <si>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</si>
  <si>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</si>
  <si>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</si>
  <si>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</si>
  <si>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</si>
  <si>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</si>
  <si>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</si>
  <si>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</si>
  <si>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</si>
  <si>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</si>
  <si>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</si>
  <si>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</si>
  <si>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</si>
  <si>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</si>
  <si>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</si>
  <si>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</si>
  <si>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</si>
  <si>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</si>
  <si>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</si>
  <si>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</si>
  <si>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</si>
  <si>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</si>
  <si>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</si>
  <si>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</si>
  <si>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</si>
  <si>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</si>
  <si>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</si>
  <si>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</si>
  <si>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</si>
  <si>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</si>
  <si>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</si>
  <si>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</si>
  <si>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</si>
  <si>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</si>
  <si>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</si>
  <si>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</si>
  <si>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</si>
  <si>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</si>
  <si>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</si>
  <si>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</si>
  <si>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</si>
  <si>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</si>
  <si>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</si>
  <si>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</si>
  <si>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</si>
  <si>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</si>
  <si>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</si>
  <si>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</si>
  <si>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</si>
  <si>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</si>
  <si>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</si>
  <si>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</si>
  <si>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</si>
  <si>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</si>
  <si>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</si>
  <si>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</si>
  <si>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</si>
  <si>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</si>
  <si>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</si>
  <si>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</si>
  <si>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</si>
  <si>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</si>
  <si>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</si>
  <si>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</si>
  <si>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</si>
  <si>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</si>
  <si>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</si>
  <si>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</si>
  <si>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</si>
  <si>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</si>
  <si>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</si>
  <si>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</si>
  <si>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</si>
  <si>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</si>
  <si>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</si>
  <si>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</si>
  <si>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</si>
  <si>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</si>
  <si>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</si>
  <si>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</si>
  <si>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</si>
  <si>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</si>
  <si>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</si>
  <si>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</si>
  <si>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</si>
  <si>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</si>
  <si>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</si>
  <si>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</si>
  <si>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</si>
  <si>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</si>
  <si>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</si>
  <si>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</si>
  <si>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</si>
  <si>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</si>
  <si>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</si>
  <si>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</si>
  <si>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</si>
  <si>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</si>
  <si>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</si>
  <si>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</si>
  <si>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</si>
  <si>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</si>
  <si>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</si>
  <si>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</si>
  <si>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</si>
  <si>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</si>
  <si>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</si>
  <si>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</si>
  <si>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</si>
  <si>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</si>
  <si>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</si>
  <si>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</si>
  <si>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</si>
  <si>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</si>
  <si>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</si>
  <si>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</si>
  <si>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</si>
  <si>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</si>
  <si>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</si>
  <si>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</si>
  <si>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</si>
  <si>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</si>
  <si>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</si>
  <si>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</si>
  <si>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</si>
  <si>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</si>
  <si>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</si>
  <si>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</si>
  <si>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</si>
  <si>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</si>
  <si>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</si>
  <si>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</si>
  <si>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</si>
  <si>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</si>
  <si>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</si>
  <si>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</si>
  <si>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</si>
  <si>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</si>
  <si>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</si>
  <si>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</si>
  <si>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</si>
  <si>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</si>
  <si>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</si>
  <si>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</si>
  <si>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</si>
  <si>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</si>
  <si>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</si>
  <si>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</si>
  <si>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</si>
  <si>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</si>
  <si>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</si>
  <si>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</si>
  <si>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</si>
  <si>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</si>
  <si>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</si>
  <si>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</si>
  <si>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</si>
  <si>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</si>
  <si>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</si>
  <si>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</si>
  <si>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</si>
  <si>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</si>
  <si>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</si>
  <si>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</si>
  <si>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A1</t>
  </si>
  <si>
    <t>A2</t>
  </si>
  <si>
    <t>Configuracao</t>
  </si>
  <si>
    <t>HI A1</t>
  </si>
  <si>
    <t>HI A2</t>
  </si>
  <si>
    <t>HI B1</t>
  </si>
  <si>
    <t>HI B2</t>
  </si>
  <si>
    <t>HIHI A1</t>
  </si>
  <si>
    <t>HIHI A2</t>
  </si>
  <si>
    <t>HIHI B1</t>
  </si>
  <si>
    <t>HIHI B2</t>
  </si>
  <si>
    <t>Sensor A1</t>
  </si>
  <si>
    <t>Sensor A2</t>
  </si>
  <si>
    <t>Sensor B1</t>
  </si>
  <si>
    <t>Sensor B2</t>
  </si>
  <si>
    <t>Sensor C1</t>
  </si>
  <si>
    <t>Sensor C2</t>
  </si>
  <si>
    <t>BO-RA01:VA-VGC-01</t>
  </si>
  <si>
    <t>BO-01U:VA-CCG-BG</t>
  </si>
  <si>
    <t>BO-04U:VA-CCG-BG</t>
  </si>
  <si>
    <t>BO-01U:VA-PIR-BG</t>
  </si>
  <si>
    <t>BO-04U:VA-PIR-BG</t>
  </si>
  <si>
    <t>CC CC PR</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</si>
  <si>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</si>
  <si>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</si>
  <si>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</si>
  <si>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</si>
  <si>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</si>
  <si>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</si>
  <si>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</si>
  <si>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</si>
  <si>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</si>
  <si>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</si>
  <si>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</si>
  <si>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</si>
  <si>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</si>
  <si>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</si>
  <si>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</si>
  <si>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</si>
  <si>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</si>
  <si>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</si>
  <si>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</si>
  <si>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</si>
  <si>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</si>
  <si>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</si>
  <si>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</si>
  <si>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</si>
  <si>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</si>
  <si>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</si>
  <si>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</si>
  <si>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</si>
  <si>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</si>
  <si>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</si>
  <si>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</si>
  <si>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</si>
  <si>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</si>
  <si>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</si>
  <si>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</si>
  <si>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</si>
  <si>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</si>
  <si>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</si>
  <si>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</si>
  <si>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</si>
  <si>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</si>
  <si>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</si>
  <si>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</si>
  <si>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</si>
  <si>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</si>
  <si>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</si>
  <si>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</si>
  <si>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</si>
  <si>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</si>
  <si>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</si>
  <si>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</si>
  <si>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</si>
  <si>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</si>
  <si>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</si>
  <si>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</si>
  <si>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</si>
  <si>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</si>
  <si>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</si>
  <si>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</si>
  <si>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</si>
  <si>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</si>
  <si>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</si>
  <si>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</si>
  <si>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</si>
  <si>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</si>
  <si>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</si>
  <si>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</si>
  <si>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</si>
  <si>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</si>
  <si>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</si>
  <si>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</si>
  <si>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</si>
  <si>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</si>
  <si>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</si>
  <si>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</si>
  <si>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</si>
  <si>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</si>
  <si>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</si>
  <si>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</si>
  <si>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</si>
  <si>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</si>
  <si>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</si>
  <si>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</si>
  <si>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</si>
  <si>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</si>
  <si>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</si>
  <si>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</si>
  <si>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</si>
  <si>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</si>
  <si>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</si>
  <si>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</si>
  <si>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</si>
  <si>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</si>
  <si>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</si>
  <si>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</si>
  <si>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</si>
  <si>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</si>
  <si>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</si>
  <si>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</si>
  <si>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</si>
  <si>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</si>
  <si>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</si>
  <si>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</si>
  <si>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</si>
  <si>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</si>
  <si>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</si>
  <si>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</si>
  <si>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</si>
  <si>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</si>
  <si>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</si>
  <si>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</si>
  <si>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</si>
  <si>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</si>
  <si>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</si>
  <si>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</si>
  <si>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</si>
  <si>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</si>
  <si>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</si>
  <si>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</si>
  <si>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</si>
  <si>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</si>
  <si>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</si>
  <si>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</si>
  <si>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</si>
  <si>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</si>
  <si>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</si>
  <si>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</si>
  <si>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</si>
  <si>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</si>
  <si>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</si>
  <si>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</si>
  <si>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</si>
  <si>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</si>
  <si>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</si>
  <si>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</si>
  <si>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</si>
  <si>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</si>
  <si>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</si>
  <si>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</si>
  <si>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</si>
  <si>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</si>
  <si>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</si>
  <si>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</si>
  <si>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</si>
  <si>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</si>
  <si>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</si>
  <si>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</si>
  <si>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</si>
  <si>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</si>
  <si>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</si>
  <si>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</si>
  <si>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</si>
  <si>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</si>
  <si>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</si>
  <si>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</si>
  <si>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</si>
  <si>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</si>
  <si>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</si>
  <si>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</si>
  <si>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</si>
  <si>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</si>
  <si>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</si>
  <si>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</si>
  <si>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</si>
  <si>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</si>
  <si>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</si>
  <si>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</si>
  <si>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</si>
  <si>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</si>
  <si>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</si>
  <si>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</si>
  <si>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</si>
  <si>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</si>
  <si>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</si>
  <si>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</si>
  <si>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</si>
  <si>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</si>
  <si>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</si>
  <si>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</si>
  <si>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</si>
  <si>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</si>
  <si>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</si>
  <si>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</si>
  <si>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</si>
  <si>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</si>
  <si>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</si>
  <si>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</si>
  <si>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</si>
  <si>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</si>
  <si>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</si>
  <si>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</si>
  <si>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</si>
  <si>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</si>
  <si>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</si>
  <si>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</si>
  <si>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</si>
  <si>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</si>
  <si>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</si>
  <si>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</si>
  <si>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</si>
  <si>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</si>
  <si>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</si>
  <si>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</si>
  <si>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</si>
  <si>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</si>
  <si>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</si>
  <si>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</si>
  <si>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</si>
  <si>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</si>
  <si>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</si>
  <si>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</si>
  <si>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</si>
  <si>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</si>
  <si>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</si>
  <si>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</si>
  <si>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</si>
  <si>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</si>
  <si>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</si>
  <si>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</si>
  <si>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</si>
  <si>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</si>
  <si>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</si>
  <si>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</si>
  <si>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</si>
  <si>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</si>
  <si>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</si>
  <si>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</si>
  <si>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</si>
  <si>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</si>
  <si>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</si>
  <si>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</si>
  <si>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</si>
  <si>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</si>
  <si>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</si>
  <si>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</si>
  <si>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</si>
  <si>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</si>
  <si>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</si>
  <si>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</si>
  <si>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</si>
  <si>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</si>
  <si>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</si>
  <si>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</si>
  <si>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</si>
  <si>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</si>
  <si>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</si>
  <si>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</si>
  <si>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</si>
  <si>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</si>
  <si>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</si>
  <si>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</si>
  <si>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</si>
  <si>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</si>
  <si>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</si>
  <si>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</si>
  <si>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</si>
  <si>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</si>
  <si>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</si>
  <si>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</si>
  <si>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</si>
  <si>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</si>
  <si>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</si>
  <si>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</si>
  <si>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</si>
  <si>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</si>
  <si>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</si>
  <si>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</si>
  <si>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</si>
  <si>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</si>
  <si>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</si>
  <si>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</si>
  <si>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</si>
  <si>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</si>
  <si>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</si>
  <si>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</si>
  <si>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</si>
  <si>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</si>
  <si>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</si>
  <si>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</si>
  <si>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</si>
  <si>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</si>
  <si>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</si>
  <si>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</si>
  <si>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</si>
  <si>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</si>
  <si>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</si>
  <si>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</si>
  <si>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</si>
  <si>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</si>
  <si>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</si>
  <si>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</si>
  <si>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</si>
  <si>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</si>
  <si>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</si>
  <si>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</si>
  <si>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</si>
  <si>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</si>
  <si>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</si>
  <si>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</si>
  <si>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</si>
  <si>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</si>
  <si>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</si>
  <si>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</si>
  <si>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</si>
  <si>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</si>
  <si>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</si>
  <si>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</si>
  <si>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</si>
  <si>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</si>
  <si>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</si>
  <si>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</si>
  <si>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</si>
  <si>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</si>
  <si>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</si>
  <si>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</si>
  <si>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</si>
  <si>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</si>
  <si>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</si>
  <si>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</si>
  <si>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</si>
  <si>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</si>
  <si>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</si>
  <si>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</si>
  <si>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</si>
  <si>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</si>
  <si>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</si>
  <si>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</si>
  <si>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</si>
  <si>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</si>
  <si>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10.0.38.78</t>
  </si>
  <si>
    <t>Canhao</t>
  </si>
  <si>
    <t>IT-Ra:VA-VGC-01</t>
  </si>
  <si>
    <t>IT-EGH:VA-CCG</t>
  </si>
  <si>
    <t>IT-Ra:VA-VGC-01:A2</t>
  </si>
  <si>
    <t>IT-Ra:VA-VGC-01:B1</t>
  </si>
  <si>
    <t>IT-Ra:VA-VGC-01:B2</t>
  </si>
  <si>
    <t>IT-Ra:VA-VGC-01:C1</t>
  </si>
  <si>
    <t>IT-Ra:VA-VGC-01:C2</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</si>
  <si>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</si>
  <si>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</si>
  <si>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</si>
  <si>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</si>
  <si>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</si>
  <si>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</si>
  <si>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</si>
  <si>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</si>
  <si>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</si>
  <si>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</si>
  <si>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</si>
  <si>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</si>
  <si>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</si>
  <si>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</si>
  <si>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</si>
  <si>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</si>
  <si>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</si>
  <si>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LNLS 1 - Ch1</t>
  </si>
  <si>
    <t>LNLS 1 - Ch2</t>
  </si>
  <si>
    <t>LNLS 1 - Ch3</t>
  </si>
  <si>
    <t>LNLS 2 - Ch1</t>
  </si>
  <si>
    <t>LNLS 2 - Ch2</t>
  </si>
  <si>
    <t>LNLS 2 - Ch3</t>
  </si>
  <si>
    <t>BLM Bergoz Diff 1</t>
  </si>
  <si>
    <t>BLM Bergoz Diff 2</t>
  </si>
  <si>
    <t>None</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</si>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</sst>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
      <u/>
      <sz val="11"/>
      <color rgb="FF000000"/>
      <name val="Calibri"/>
      <family val="2"/>
      <charset val="1"/>
    </font>
    <font>
      <sz val="10"/>
      <color rgb="FF000000"/>
      <name val="Liberation Sans"/>
      <charset val="1"/>
    </font>
    <font>
      <sz val="11"/>
      <color rgb="FF000000"/>
      <name val="Segoe UI"/>
      <charset val="1"/>
    </font>
    <font>
      <b/>
      <sz val="11"/>
      <color rgb="FFC65911"/>
      <name val="Calibri"/>
      <family val="2"/>
      <charset val="1"/>
    </font>
    <font>
      <b/>
      <sz val="20"/>
      <color rgb="FF000000"/>
      <name val="Calibri"/>
      <family val="2"/>
      <charset val="1"/>
    </font>
    <font>
      <sz val="11"/>
      <color rgb="FF000000"/>
      <name val="Calibri"/>
      <charset val="1"/>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13">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0" fillId="10" borderId="0" xfId="0" applyFill="1" applyAlignment="1">
      <alignment horizontal="center" vertical="center"/>
    </xf>
    <xf numFmtId="0" fontId="11" fillId="11" borderId="0" xfId="0" applyFont="1" applyFill="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6" borderId="3" xfId="0" applyFill="1" applyBorder="1" applyAlignment="1">
      <alignment horizont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15" fillId="0" borderId="0" xfId="0" applyFont="1"/>
    <xf numFmtId="0" fontId="16" fillId="0" borderId="0" xfId="0" applyFont="1"/>
    <xf numFmtId="0" fontId="0" fillId="0" borderId="0" xfId="0" applyAlignment="1">
      <alignment vertical="top" wrapText="1"/>
    </xf>
    <xf numFmtId="0" fontId="15" fillId="15" borderId="0" xfId="0" applyFont="1" applyFill="1"/>
    <xf numFmtId="0" fontId="17" fillId="0" borderId="0" xfId="0" applyFont="1" applyAlignment="1">
      <alignment wrapText="1"/>
    </xf>
    <xf numFmtId="0" fontId="0" fillId="15" borderId="0" xfId="0" quotePrefix="1" applyFill="1"/>
    <xf numFmtId="0" fontId="15" fillId="10" borderId="0" xfId="0" applyFont="1" applyFill="1"/>
    <xf numFmtId="0" fontId="18" fillId="0" borderId="18" xfId="0" applyFont="1" applyBorder="1" applyAlignment="1">
      <alignment horizontal="center" vertical="center"/>
    </xf>
    <xf numFmtId="0" fontId="0" fillId="12" borderId="0" xfId="0"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0" fontId="0" fillId="0" borderId="0" xfId="0" applyAlignment="1">
      <alignment wrapText="1"/>
    </xf>
    <xf numFmtId="0" fontId="20" fillId="0" borderId="0" xfId="0" applyFont="1"/>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19" fillId="12" borderId="0" xfId="0" applyFont="1" applyFill="1" applyAlignment="1">
      <alignment horizontal="center" vertical="center"/>
    </xf>
    <xf numFmtId="0" fontId="19" fillId="12" borderId="32" xfId="0" applyFont="1" applyFill="1" applyBorder="1" applyAlignment="1">
      <alignment horizontal="center" vertical="center"/>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609">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0"/>
  <sheetViews>
    <sheetView workbookViewId="0">
      <pane xSplit="4" ySplit="1" topLeftCell="E2" activePane="bottomRight" state="frozen"/>
      <selection pane="bottomRight" activeCell="A3" sqref="A3:XFD3"/>
      <selection pane="bottomLeft"/>
      <selection pane="topRight"/>
    </sheetView>
  </sheetViews>
  <sheetFormatPr defaultRowHeight="15"/>
  <cols>
    <col min="2" max="2" width="18.140625" customWidth="1"/>
    <col min="3" max="3" width="7.140625" style="65"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0</v>
      </c>
      <c r="B1" s="158" t="s">
        <v>1</v>
      </c>
      <c r="C1" s="158" t="s">
        <v>2068</v>
      </c>
      <c r="D1" s="158" t="s">
        <v>4</v>
      </c>
      <c r="E1" s="158" t="s">
        <v>6</v>
      </c>
      <c r="F1" s="158" t="s">
        <v>7</v>
      </c>
      <c r="G1" s="158" t="s">
        <v>8</v>
      </c>
      <c r="H1" s="158" t="s">
        <v>9</v>
      </c>
      <c r="I1" s="158" t="s">
        <v>10</v>
      </c>
      <c r="J1" s="158" t="s">
        <v>11</v>
      </c>
      <c r="K1" s="158" t="s">
        <v>12</v>
      </c>
      <c r="L1" s="158" t="s">
        <v>13</v>
      </c>
      <c r="M1" s="158" t="s">
        <v>2069</v>
      </c>
      <c r="N1" s="158" t="s">
        <v>2070</v>
      </c>
      <c r="O1" s="158" t="s">
        <v>2071</v>
      </c>
      <c r="P1" s="158" t="s">
        <v>2072</v>
      </c>
      <c r="Q1" s="158" t="s">
        <v>2073</v>
      </c>
      <c r="R1" s="158" t="s">
        <v>2074</v>
      </c>
      <c r="S1" s="158" t="s">
        <v>2075</v>
      </c>
      <c r="T1" s="158" t="s">
        <v>2076</v>
      </c>
      <c r="U1" s="158" t="s">
        <v>2077</v>
      </c>
      <c r="V1" s="158" t="s">
        <v>2078</v>
      </c>
      <c r="W1" s="158" t="s">
        <v>2079</v>
      </c>
      <c r="X1" s="158" t="s">
        <v>2080</v>
      </c>
      <c r="Y1" s="158" t="s">
        <v>2081</v>
      </c>
      <c r="Z1" s="158" t="s">
        <v>2082</v>
      </c>
      <c r="AA1" s="158" t="s">
        <v>2083</v>
      </c>
      <c r="AB1" s="158" t="s">
        <v>2084</v>
      </c>
    </row>
    <row r="2" spans="1:28">
      <c r="A2" s="93" t="s">
        <v>30</v>
      </c>
      <c r="B2" t="str">
        <f>_xlfn.CONCAT("10.128.",C2 + 100,".152")</f>
        <v>10.128.101.152</v>
      </c>
      <c r="C2" s="65">
        <v>1</v>
      </c>
      <c r="D2" t="str">
        <f>_xlfn.CONCAT("SI-0",C2,"C2:CO-Counter")</f>
        <v>SI-01C2:CO-Counter</v>
      </c>
      <c r="E2" t="str">
        <f>_xlfn.CONCAT("SI-0",$C2,"M2:CO-Gamma")</f>
        <v>SI-01M2:CO-Gamma</v>
      </c>
      <c r="F2" s="135" t="str">
        <f>_xlfn.CONCAT($D2,"-Ch2")</f>
        <v>SI-01C2:CO-Counter-Ch2</v>
      </c>
      <c r="G2" s="135" t="str">
        <f>_xlfn.CONCAT($D2,"-Ch3")</f>
        <v>SI-01C2:CO-Counter-Ch3</v>
      </c>
      <c r="H2" t="str">
        <f>_xlfn.CONCAT("SI-0",$C2,"C1:CO-Gamma")</f>
        <v>SI-01C1:CO-Gamma</v>
      </c>
      <c r="I2" s="135" t="str">
        <f>_xlfn.CONCAT($D2,"-Ch5")</f>
        <v>SI-01C2:CO-Counter-Ch5</v>
      </c>
      <c r="J2" s="135" t="str">
        <f>_xlfn.CONCAT($D2,"-Ch6")</f>
        <v>SI-01C2:CO-Counter-Ch6</v>
      </c>
      <c r="K2" s="40" t="str">
        <f>_xlfn.CONCAT($D2,"-Ch7")</f>
        <v>SI-01C2:CO-Counter-Ch7</v>
      </c>
      <c r="L2" s="40" t="str">
        <f>_xlfn.CONCAT($D2,"-Ch8")</f>
        <v>SI-01C2:CO-Counter-Ch8</v>
      </c>
      <c r="M2" t="s">
        <v>2085</v>
      </c>
      <c r="N2" t="s">
        <v>2086</v>
      </c>
      <c r="O2" t="s">
        <v>2087</v>
      </c>
      <c r="P2" t="s">
        <v>2088</v>
      </c>
      <c r="Q2" t="s">
        <v>2089</v>
      </c>
      <c r="R2" t="s">
        <v>2090</v>
      </c>
      <c r="S2" t="s">
        <v>2091</v>
      </c>
      <c r="T2" t="s">
        <v>2092</v>
      </c>
      <c r="U2" t="str">
        <f>_xlfn.CONCAT("SI-0",$C2,"C1:CO-GammaDetector")</f>
        <v>SI-01C1:CO-GammaDetector</v>
      </c>
      <c r="V2" t="s">
        <v>2093</v>
      </c>
      <c r="W2" t="s">
        <v>2093</v>
      </c>
      <c r="X2" t="str">
        <f>_xlfn.CONCAT("SI-0",$C2,"C2:CO-GammaDetector")</f>
        <v>SI-01C2:CO-GammaDetector</v>
      </c>
      <c r="Y2" t="s">
        <v>2093</v>
      </c>
      <c r="Z2" t="s">
        <v>2093</v>
      </c>
      <c r="AA2" t="s">
        <v>2093</v>
      </c>
      <c r="AB2" t="s">
        <v>2093</v>
      </c>
    </row>
    <row r="3" spans="1:28" hidden="1">
      <c r="A3" s="93" t="s">
        <v>1041</v>
      </c>
      <c r="B3" t="str">
        <f>_xlfn.CONCAT("10.128.",C3 + 100,".151")</f>
        <v>10.128.101.151</v>
      </c>
      <c r="C3" s="65">
        <v>1</v>
      </c>
      <c r="D3" t="str">
        <f>_xlfn.CONCAT("SI-0",C3,"M2:CO-Counter")</f>
        <v>SI-01M2:CO-Counter</v>
      </c>
      <c r="E3" s="40" t="str">
        <f>_xlfn.CONCAT($D3,":Ch1")</f>
        <v>SI-01M2:CO-Counter:Ch1</v>
      </c>
      <c r="F3" s="40" t="str">
        <f>_xlfn.CONCAT($D3,":Ch2")</f>
        <v>SI-01M2:CO-Counter:Ch2</v>
      </c>
      <c r="G3" s="40" t="str">
        <f>_xlfn.CONCAT($D3,":Ch3")</f>
        <v>SI-01M2:CO-Counter:Ch3</v>
      </c>
      <c r="H3" s="40" t="str">
        <f>_xlfn.CONCAT($D3,":Ch4")</f>
        <v>SI-01M2:CO-Counter:Ch4</v>
      </c>
      <c r="I3" s="40" t="str">
        <f>_xlfn.CONCAT($D3,":Ch5")</f>
        <v>SI-01M2:CO-Counter:Ch5</v>
      </c>
      <c r="J3" s="40" t="str">
        <f>_xlfn.CONCAT($D3,":Ch6")</f>
        <v>SI-01M2:CO-Counter:Ch6</v>
      </c>
      <c r="K3" s="40" t="str">
        <f>_xlfn.CONCAT($D3,":Ch7")</f>
        <v>SI-01M2:CO-Counter:Ch7</v>
      </c>
      <c r="L3" s="40" t="str">
        <f>_xlfn.CONCAT($D3,":Ch8")</f>
        <v>SI-01M2:CO-Counter:Ch8</v>
      </c>
      <c r="M3" t="s">
        <v>2085</v>
      </c>
      <c r="N3" t="s">
        <v>2086</v>
      </c>
      <c r="O3" t="s">
        <v>2087</v>
      </c>
      <c r="P3" t="s">
        <v>2088</v>
      </c>
      <c r="Q3" t="s">
        <v>2089</v>
      </c>
      <c r="R3" t="s">
        <v>2090</v>
      </c>
      <c r="S3" t="s">
        <v>2091</v>
      </c>
      <c r="T3" t="s">
        <v>2092</v>
      </c>
      <c r="U3" t="s">
        <v>2093</v>
      </c>
      <c r="V3" t="s">
        <v>2093</v>
      </c>
      <c r="W3" t="s">
        <v>2093</v>
      </c>
      <c r="X3" t="s">
        <v>2093</v>
      </c>
      <c r="Y3" t="s">
        <v>2093</v>
      </c>
      <c r="Z3" t="s">
        <v>2093</v>
      </c>
      <c r="AA3" t="s">
        <v>2093</v>
      </c>
      <c r="AB3" t="s">
        <v>2093</v>
      </c>
    </row>
    <row r="4" spans="1:28">
      <c r="A4" s="93" t="s">
        <v>30</v>
      </c>
      <c r="B4" t="str">
        <f>_xlfn.CONCAT("10.128.",C4 + 100,".153")</f>
        <v>10.128.101.153</v>
      </c>
      <c r="C4" s="65">
        <v>1</v>
      </c>
      <c r="D4" t="str">
        <f>_xlfn.CONCAT("SI-0",C4,"C3:CO-Counter")</f>
        <v>SI-01C3:CO-Counter</v>
      </c>
      <c r="E4" t="str">
        <f>_xlfn.CONCAT("SI-0",$C4,"C2:CO-Gamma")</f>
        <v>SI-01C2:CO-Gamma</v>
      </c>
      <c r="F4" s="40" t="str">
        <f>_xlfn.CONCAT($D4,"-Ch2")</f>
        <v>SI-01C3:CO-Counter-Ch2</v>
      </c>
      <c r="G4" s="40" t="str">
        <f>_xlfn.CONCAT($D4,"-Ch3")</f>
        <v>SI-01C3:CO-Counter-Ch3</v>
      </c>
      <c r="H4" t="str">
        <f>_xlfn.CONCAT("SI-0",$C4,"C3:CO-Gamma")</f>
        <v>SI-01C3:CO-Gamma</v>
      </c>
      <c r="I4" s="40" t="str">
        <f>_xlfn.CONCAT($D4,"-Ch5")</f>
        <v>SI-01C3:CO-Counter-Ch5</v>
      </c>
      <c r="J4" s="40" t="str">
        <f>_xlfn.CONCAT($D4,"-Ch6")</f>
        <v>SI-01C3:CO-Counter-Ch6</v>
      </c>
      <c r="K4" s="40" t="str">
        <f>_xlfn.CONCAT($D4,"-Ch7")</f>
        <v>SI-01C3:CO-Counter-Ch7</v>
      </c>
      <c r="L4" s="40" t="str">
        <f>_xlfn.CONCAT($D4,"-Ch8")</f>
        <v>SI-01C3:CO-Counter-Ch8</v>
      </c>
      <c r="M4" t="s">
        <v>2085</v>
      </c>
      <c r="N4" t="s">
        <v>2086</v>
      </c>
      <c r="O4" t="s">
        <v>2087</v>
      </c>
      <c r="P4" t="s">
        <v>2088</v>
      </c>
      <c r="Q4" t="s">
        <v>2089</v>
      </c>
      <c r="R4" t="s">
        <v>2090</v>
      </c>
      <c r="S4" t="s">
        <v>2091</v>
      </c>
      <c r="T4" t="s">
        <v>2092</v>
      </c>
      <c r="U4" t="str">
        <f>_xlfn.CONCAT("SI-0",$C4,"C3:CO-GammaDetector")</f>
        <v>SI-01C3:CO-GammaDetector</v>
      </c>
      <c r="V4" t="s">
        <v>2093</v>
      </c>
      <c r="W4" t="s">
        <v>2093</v>
      </c>
      <c r="X4" t="str">
        <f>_xlfn.CONCAT("SI-0",$C4,"C4:CO-GammaDetector")</f>
        <v>SI-01C4:CO-GammaDetector</v>
      </c>
      <c r="Y4" t="s">
        <v>2093</v>
      </c>
      <c r="Z4" t="s">
        <v>2093</v>
      </c>
      <c r="AA4" t="s">
        <v>2093</v>
      </c>
      <c r="AB4" t="s">
        <v>2093</v>
      </c>
    </row>
    <row r="5" spans="1:28">
      <c r="A5" s="93" t="s">
        <v>30</v>
      </c>
      <c r="B5" t="str">
        <f>_xlfn.CONCAT("10.128.",C5 + 100,".154")</f>
        <v>10.128.101.154</v>
      </c>
      <c r="C5" s="65">
        <v>1</v>
      </c>
      <c r="D5" t="str">
        <f>_xlfn.CONCAT("SI-0",C5+1,"M1:CO-Counter")</f>
        <v>SI-02M1:CO-Counter</v>
      </c>
      <c r="E5" t="str">
        <f>_xlfn.CONCAT("SI-0",$C5,"C4:CO-Gamma")</f>
        <v>SI-01C4:CO-Gamma</v>
      </c>
      <c r="F5" s="40" t="str">
        <f>_xlfn.CONCAT($D5,"-Ch2")</f>
        <v>SI-02M1:CO-Counter-Ch2</v>
      </c>
      <c r="G5" s="40" t="str">
        <f>_xlfn.CONCAT($D5,"-Ch3")</f>
        <v>SI-02M1:CO-Counter-Ch3</v>
      </c>
      <c r="H5" s="40" t="str">
        <f>_xlfn.CONCAT($D5,"-Ch4")</f>
        <v>SI-02M1:CO-Counter-Ch4</v>
      </c>
      <c r="I5" s="40" t="str">
        <f>_xlfn.CONCAT($D5,"-Ch5")</f>
        <v>SI-02M1:CO-Counter-Ch5</v>
      </c>
      <c r="J5" s="40" t="str">
        <f>_xlfn.CONCAT($D5,"-Ch6")</f>
        <v>SI-02M1:CO-Counter-Ch6</v>
      </c>
      <c r="K5" s="40" t="str">
        <f>_xlfn.CONCAT($D5,"-Ch7")</f>
        <v>SI-02M1:CO-Counter-Ch7</v>
      </c>
      <c r="L5" s="40" t="str">
        <f>_xlfn.CONCAT($D5,"-Ch8")</f>
        <v>SI-02M1:CO-Counter-Ch8</v>
      </c>
      <c r="M5" t="s">
        <v>2085</v>
      </c>
      <c r="N5" t="s">
        <v>2086</v>
      </c>
      <c r="O5" t="s">
        <v>2087</v>
      </c>
      <c r="P5" t="s">
        <v>2088</v>
      </c>
      <c r="Q5" t="s">
        <v>2089</v>
      </c>
      <c r="R5" t="s">
        <v>2090</v>
      </c>
      <c r="S5" t="s">
        <v>2091</v>
      </c>
      <c r="T5" t="s">
        <v>2092</v>
      </c>
      <c r="U5" t="str">
        <f>_xlfn.CONCAT("SI-0",$C5+1,"M1:CO-GammaDetector")</f>
        <v>SI-02M1:CO-GammaDetector</v>
      </c>
      <c r="V5" t="s">
        <v>2093</v>
      </c>
      <c r="W5" t="s">
        <v>2093</v>
      </c>
      <c r="X5" s="40" t="s">
        <v>2093</v>
      </c>
      <c r="Y5" t="s">
        <v>2093</v>
      </c>
      <c r="Z5" t="s">
        <v>2093</v>
      </c>
      <c r="AA5" t="s">
        <v>2093</v>
      </c>
      <c r="AB5" t="s">
        <v>2093</v>
      </c>
    </row>
    <row r="6" spans="1:28" hidden="1">
      <c r="A6" s="93" t="s">
        <v>1041</v>
      </c>
      <c r="B6" t="str">
        <f>_xlfn.CONCAT("10.128.",C6 + 100,".151")</f>
        <v>10.128.102.151</v>
      </c>
      <c r="C6" s="65">
        <v>2</v>
      </c>
      <c r="D6" t="str">
        <f>_xlfn.CONCAT("SI-0",C6,"M2:CO-Counter")</f>
        <v>SI-02M2:CO-Counter</v>
      </c>
      <c r="E6" s="40" t="str">
        <f>_xlfn.CONCAT($D6,":Ch1")</f>
        <v>SI-02M2:CO-Counter:Ch1</v>
      </c>
      <c r="F6" s="40" t="str">
        <f>_xlfn.CONCAT($D6,"-Ch2")</f>
        <v>SI-02M2:CO-Counter-Ch2</v>
      </c>
      <c r="G6" s="40" t="str">
        <f>_xlfn.CONCAT($D6,"-Ch3")</f>
        <v>SI-02M2:CO-Counter-Ch3</v>
      </c>
      <c r="H6" s="40" t="str">
        <f>_xlfn.CONCAT($D6,":Ch4")</f>
        <v>SI-02M2:CO-Counter:Ch4</v>
      </c>
      <c r="I6" s="40" t="str">
        <f>_xlfn.CONCAT($D6,"-Ch5")</f>
        <v>SI-02M2:CO-Counter-Ch5</v>
      </c>
      <c r="J6" s="40" t="str">
        <f>_xlfn.CONCAT($D6,"-Ch6")</f>
        <v>SI-02M2:CO-Counter-Ch6</v>
      </c>
      <c r="K6" s="40" t="str">
        <f>_xlfn.CONCAT($D6,"-Ch7")</f>
        <v>SI-02M2:CO-Counter-Ch7</v>
      </c>
      <c r="L6" s="40" t="str">
        <f>_xlfn.CONCAT($D6,"-Ch8")</f>
        <v>SI-02M2:CO-Counter-Ch8</v>
      </c>
      <c r="M6" t="s">
        <v>2085</v>
      </c>
      <c r="N6" t="s">
        <v>2086</v>
      </c>
      <c r="O6" t="s">
        <v>2087</v>
      </c>
      <c r="P6" t="s">
        <v>2088</v>
      </c>
      <c r="Q6" t="s">
        <v>2089</v>
      </c>
      <c r="R6" t="s">
        <v>2090</v>
      </c>
      <c r="S6" t="s">
        <v>2091</v>
      </c>
      <c r="T6" t="s">
        <v>2092</v>
      </c>
      <c r="U6" t="s">
        <v>2093</v>
      </c>
      <c r="V6" t="s">
        <v>2093</v>
      </c>
      <c r="W6" t="s">
        <v>2093</v>
      </c>
      <c r="X6" t="s">
        <v>2093</v>
      </c>
      <c r="Y6" t="s">
        <v>2093</v>
      </c>
      <c r="Z6" t="s">
        <v>2093</v>
      </c>
      <c r="AA6" t="s">
        <v>2093</v>
      </c>
      <c r="AB6" t="s">
        <v>2093</v>
      </c>
    </row>
    <row r="7" spans="1:28">
      <c r="A7" s="93" t="s">
        <v>30</v>
      </c>
      <c r="B7" t="str">
        <f>_xlfn.CONCAT("10.128.",C7 + 100,".152")</f>
        <v>10.128.102.152</v>
      </c>
      <c r="C7" s="65">
        <v>2</v>
      </c>
      <c r="D7" t="str">
        <f>_xlfn.CONCAT("SI-0",C7,"C2:CO-Counter")</f>
        <v>SI-02C2:CO-Counter</v>
      </c>
      <c r="E7" t="str">
        <f>_xlfn.CONCAT("SI-0",$C7,"M2:CO-Gamma")</f>
        <v>SI-02M2:CO-Gamma</v>
      </c>
      <c r="F7" s="40" t="str">
        <f>_xlfn.CONCAT($D7,"-Ch2")</f>
        <v>SI-02C2:CO-Counter-Ch2</v>
      </c>
      <c r="G7" s="40" t="str">
        <f>_xlfn.CONCAT($D7,"-Ch3")</f>
        <v>SI-02C2:CO-Counter-Ch3</v>
      </c>
      <c r="H7" t="str">
        <f>_xlfn.CONCAT("SI-0",$C7,"C1:CO-Gamma")</f>
        <v>SI-02C1:CO-Gamma</v>
      </c>
      <c r="I7" s="40" t="str">
        <f>_xlfn.CONCAT($D7,"-Ch5")</f>
        <v>SI-02C2:CO-Counter-Ch5</v>
      </c>
      <c r="J7" s="40" t="str">
        <f>_xlfn.CONCAT($D7,"-Ch6")</f>
        <v>SI-02C2:CO-Counter-Ch6</v>
      </c>
      <c r="K7" s="40" t="str">
        <f>_xlfn.CONCAT($D7,"-Ch7")</f>
        <v>SI-02C2:CO-Counter-Ch7</v>
      </c>
      <c r="L7" s="40" t="str">
        <f>_xlfn.CONCAT($D7,"-Ch8")</f>
        <v>SI-02C2:CO-Counter-Ch8</v>
      </c>
      <c r="M7" t="s">
        <v>2085</v>
      </c>
      <c r="N7" t="s">
        <v>2086</v>
      </c>
      <c r="O7" t="s">
        <v>2087</v>
      </c>
      <c r="P7" t="s">
        <v>2088</v>
      </c>
      <c r="Q7" t="s">
        <v>2089</v>
      </c>
      <c r="R7" t="s">
        <v>2090</v>
      </c>
      <c r="S7" t="s">
        <v>2091</v>
      </c>
      <c r="T7" t="s">
        <v>2092</v>
      </c>
      <c r="U7" t="str">
        <f>_xlfn.CONCAT("SI-0",$C7,"C1:CO-GammaDetector")</f>
        <v>SI-02C1:CO-GammaDetector</v>
      </c>
      <c r="V7" t="s">
        <v>2093</v>
      </c>
      <c r="W7" t="s">
        <v>2093</v>
      </c>
      <c r="X7" t="str">
        <f>_xlfn.CONCAT("SI-0",$C7,"C2:CO-GammaDetector")</f>
        <v>SI-02C2:CO-GammaDetector</v>
      </c>
      <c r="Y7" t="s">
        <v>2093</v>
      </c>
      <c r="Z7" t="s">
        <v>2093</v>
      </c>
      <c r="AA7" t="s">
        <v>2093</v>
      </c>
      <c r="AB7" t="s">
        <v>2093</v>
      </c>
    </row>
    <row r="8" spans="1:28">
      <c r="A8" s="93" t="s">
        <v>30</v>
      </c>
      <c r="B8" t="str">
        <f>_xlfn.CONCAT("10.128.",C8 + 100,".153")</f>
        <v>10.128.102.153</v>
      </c>
      <c r="C8" s="65">
        <v>2</v>
      </c>
      <c r="D8" t="str">
        <f>_xlfn.CONCAT("SI-0",C8,"C3:CO-Counter")</f>
        <v>SI-02C3:CO-Counter</v>
      </c>
      <c r="E8" t="str">
        <f>_xlfn.CONCAT("SI-0",$C8,"C2:CO-Gamma")</f>
        <v>SI-02C2:CO-Gamma</v>
      </c>
      <c r="F8" s="40" t="str">
        <f>_xlfn.CONCAT($D8,"-Ch2")</f>
        <v>SI-02C3:CO-Counter-Ch2</v>
      </c>
      <c r="G8" s="40" t="str">
        <f>_xlfn.CONCAT($D8,"-Ch3")</f>
        <v>SI-02C3:CO-Counter-Ch3</v>
      </c>
      <c r="H8" t="str">
        <f>_xlfn.CONCAT("SI-0",$C8,"C3:CO-Gamma")</f>
        <v>SI-02C3:CO-Gamma</v>
      </c>
      <c r="I8" s="40" t="str">
        <f>_xlfn.CONCAT($D8,"-Ch5")</f>
        <v>SI-02C3:CO-Counter-Ch5</v>
      </c>
      <c r="J8" s="40" t="str">
        <f>_xlfn.CONCAT($D8,"-Ch6")</f>
        <v>SI-02C3:CO-Counter-Ch6</v>
      </c>
      <c r="K8" s="40" t="str">
        <f>_xlfn.CONCAT($D8,"-Ch7")</f>
        <v>SI-02C3:CO-Counter-Ch7</v>
      </c>
      <c r="L8" s="40" t="str">
        <f>_xlfn.CONCAT($D8,"-Ch8")</f>
        <v>SI-02C3:CO-Counter-Ch8</v>
      </c>
      <c r="M8" t="s">
        <v>2085</v>
      </c>
      <c r="N8" t="s">
        <v>2086</v>
      </c>
      <c r="O8" t="s">
        <v>2087</v>
      </c>
      <c r="P8" t="s">
        <v>2088</v>
      </c>
      <c r="Q8" t="s">
        <v>2089</v>
      </c>
      <c r="R8" t="s">
        <v>2090</v>
      </c>
      <c r="S8" t="s">
        <v>2091</v>
      </c>
      <c r="T8" t="s">
        <v>2092</v>
      </c>
      <c r="U8" t="str">
        <f>_xlfn.CONCAT("SI-0",$C8,"C3:CO-GammaDetector")</f>
        <v>SI-02C3:CO-GammaDetector</v>
      </c>
      <c r="V8" t="s">
        <v>2093</v>
      </c>
      <c r="W8" t="s">
        <v>2093</v>
      </c>
      <c r="X8" t="str">
        <f>_xlfn.CONCAT("SI-0",$C8,"C4:CO-GammaDetector")</f>
        <v>SI-02C4:CO-GammaDetector</v>
      </c>
      <c r="Y8" t="s">
        <v>2093</v>
      </c>
      <c r="Z8" t="s">
        <v>2093</v>
      </c>
      <c r="AA8" t="s">
        <v>2093</v>
      </c>
      <c r="AB8" t="s">
        <v>2093</v>
      </c>
    </row>
    <row r="9" spans="1:28">
      <c r="A9" s="93" t="s">
        <v>30</v>
      </c>
      <c r="B9" t="str">
        <f>_xlfn.CONCAT("10.128.",C9 + 100,".154")</f>
        <v>10.128.102.154</v>
      </c>
      <c r="C9" s="65">
        <v>2</v>
      </c>
      <c r="D9" t="str">
        <f>_xlfn.CONCAT("SI-0",C9+1,"M1:CO-Counter")</f>
        <v>SI-03M1:CO-Counter</v>
      </c>
      <c r="E9" t="str">
        <f>_xlfn.CONCAT("SI-0",$C9,"C4:CO-Gamma")</f>
        <v>SI-02C4:CO-Gamma</v>
      </c>
      <c r="F9" s="40" t="str">
        <f>_xlfn.CONCAT($D9,"-Ch2")</f>
        <v>SI-03M1:CO-Counter-Ch2</v>
      </c>
      <c r="G9" s="40" t="str">
        <f>_xlfn.CONCAT($D9,"-Ch3")</f>
        <v>SI-03M1:CO-Counter-Ch3</v>
      </c>
      <c r="H9" s="40" t="str">
        <f>_xlfn.CONCAT($D9,"-Ch4")</f>
        <v>SI-03M1:CO-Counter-Ch4</v>
      </c>
      <c r="I9" s="40" t="str">
        <f>_xlfn.CONCAT($D9,"-Ch5")</f>
        <v>SI-03M1:CO-Counter-Ch5</v>
      </c>
      <c r="J9" s="40" t="str">
        <f>_xlfn.CONCAT($D9,"-Ch6")</f>
        <v>SI-03M1:CO-Counter-Ch6</v>
      </c>
      <c r="K9" s="40" t="str">
        <f>_xlfn.CONCAT($D9,"-Ch7")</f>
        <v>SI-03M1:CO-Counter-Ch7</v>
      </c>
      <c r="L9" s="40" t="str">
        <f>_xlfn.CONCAT($D9,"-Ch8")</f>
        <v>SI-03M1:CO-Counter-Ch8</v>
      </c>
      <c r="M9" t="s">
        <v>2085</v>
      </c>
      <c r="N9" t="s">
        <v>2086</v>
      </c>
      <c r="O9" t="s">
        <v>2087</v>
      </c>
      <c r="P9" t="s">
        <v>2088</v>
      </c>
      <c r="Q9" t="s">
        <v>2089</v>
      </c>
      <c r="R9" t="s">
        <v>2090</v>
      </c>
      <c r="S9" t="s">
        <v>2091</v>
      </c>
      <c r="T9" t="s">
        <v>2092</v>
      </c>
      <c r="U9" t="str">
        <f>_xlfn.CONCAT("SI-0",$C9+1,"M1:CO-GammaDetector")</f>
        <v>SI-03M1:CO-GammaDetector</v>
      </c>
      <c r="V9" t="s">
        <v>2093</v>
      </c>
      <c r="W9" t="s">
        <v>2093</v>
      </c>
      <c r="X9" s="40" t="s">
        <v>2093</v>
      </c>
      <c r="Y9" t="s">
        <v>2093</v>
      </c>
      <c r="Z9" t="s">
        <v>2093</v>
      </c>
      <c r="AA9" t="s">
        <v>2093</v>
      </c>
      <c r="AB9" t="s">
        <v>2093</v>
      </c>
    </row>
    <row r="10" spans="1:28" hidden="1">
      <c r="A10" s="93" t="s">
        <v>1041</v>
      </c>
      <c r="B10" t="str">
        <f>_xlfn.CONCAT("10.128.",C10 + 100,".151")</f>
        <v>10.128.103.151</v>
      </c>
      <c r="C10" s="65">
        <v>3</v>
      </c>
      <c r="D10" t="str">
        <f>_xlfn.CONCAT("SI-0",C10,"M2:CO-Counter")</f>
        <v>SI-03M2:CO-Counter</v>
      </c>
      <c r="E10" s="40" t="str">
        <f>_xlfn.CONCAT($D10,":Ch1")</f>
        <v>SI-03M2:CO-Counter:Ch1</v>
      </c>
      <c r="F10" s="40" t="str">
        <f>_xlfn.CONCAT($D10,"-Ch2")</f>
        <v>SI-03M2:CO-Counter-Ch2</v>
      </c>
      <c r="G10" s="40" t="str">
        <f>_xlfn.CONCAT($D10,"-Ch3")</f>
        <v>SI-03M2:CO-Counter-Ch3</v>
      </c>
      <c r="H10" s="40" t="str">
        <f>_xlfn.CONCAT($D10,":Ch4")</f>
        <v>SI-03M2:CO-Counter:Ch4</v>
      </c>
      <c r="I10" s="40" t="str">
        <f>_xlfn.CONCAT($D10,"-Ch5")</f>
        <v>SI-03M2:CO-Counter-Ch5</v>
      </c>
      <c r="J10" s="40" t="str">
        <f>_xlfn.CONCAT($D10,"-Ch6")</f>
        <v>SI-03M2:CO-Counter-Ch6</v>
      </c>
      <c r="K10" s="40" t="str">
        <f>_xlfn.CONCAT($D10,"-Ch7")</f>
        <v>SI-03M2:CO-Counter-Ch7</v>
      </c>
      <c r="L10" s="40" t="str">
        <f>_xlfn.CONCAT($D10,"-Ch8")</f>
        <v>SI-03M2:CO-Counter-Ch8</v>
      </c>
      <c r="M10" t="s">
        <v>2085</v>
      </c>
      <c r="N10" t="s">
        <v>2086</v>
      </c>
      <c r="O10" t="s">
        <v>2087</v>
      </c>
      <c r="P10" t="s">
        <v>2088</v>
      </c>
      <c r="Q10" t="s">
        <v>2089</v>
      </c>
      <c r="R10" t="s">
        <v>2090</v>
      </c>
      <c r="S10" t="s">
        <v>2091</v>
      </c>
      <c r="T10" t="s">
        <v>2092</v>
      </c>
      <c r="U10" t="s">
        <v>2093</v>
      </c>
      <c r="V10" t="s">
        <v>2093</v>
      </c>
      <c r="W10" t="s">
        <v>2093</v>
      </c>
      <c r="X10" t="s">
        <v>2093</v>
      </c>
      <c r="Y10" t="s">
        <v>2093</v>
      </c>
      <c r="Z10" t="s">
        <v>2093</v>
      </c>
      <c r="AA10" t="s">
        <v>2093</v>
      </c>
      <c r="AB10" t="s">
        <v>2093</v>
      </c>
    </row>
    <row r="11" spans="1:28">
      <c r="A11" s="93" t="s">
        <v>30</v>
      </c>
      <c r="B11" t="str">
        <f>_xlfn.CONCAT("10.128.",C11 + 100,".152")</f>
        <v>10.128.103.152</v>
      </c>
      <c r="C11" s="65">
        <v>3</v>
      </c>
      <c r="D11" t="str">
        <f>_xlfn.CONCAT("SI-0",C11,"C2:CO-Counter")</f>
        <v>SI-03C2:CO-Counter</v>
      </c>
      <c r="E11" t="str">
        <f>_xlfn.CONCAT("SI-0",$C11,"M2:CO-Gamma")</f>
        <v>SI-03M2:CO-Gamma</v>
      </c>
      <c r="F11" s="40" t="str">
        <f>_xlfn.CONCAT($D11,"-Ch2")</f>
        <v>SI-03C2:CO-Counter-Ch2</v>
      </c>
      <c r="G11" s="40" t="str">
        <f>_xlfn.CONCAT($D11,"-Ch3")</f>
        <v>SI-03C2:CO-Counter-Ch3</v>
      </c>
      <c r="H11" t="str">
        <f>_xlfn.CONCAT("SI-0",$C11,"C1:CO-Gamma")</f>
        <v>SI-03C1:CO-Gamma</v>
      </c>
      <c r="I11" s="40" t="str">
        <f>_xlfn.CONCAT($D11,"-Ch5")</f>
        <v>SI-03C2:CO-Counter-Ch5</v>
      </c>
      <c r="J11" s="40" t="str">
        <f>_xlfn.CONCAT($D11,"-Ch6")</f>
        <v>SI-03C2:CO-Counter-Ch6</v>
      </c>
      <c r="K11" s="40" t="str">
        <f>_xlfn.CONCAT($D11,"-Ch7")</f>
        <v>SI-03C2:CO-Counter-Ch7</v>
      </c>
      <c r="L11" s="40" t="str">
        <f>_xlfn.CONCAT($D11,"-Ch8")</f>
        <v>SI-03C2:CO-Counter-Ch8</v>
      </c>
      <c r="M11" t="s">
        <v>2085</v>
      </c>
      <c r="N11" t="s">
        <v>2086</v>
      </c>
      <c r="O11" t="s">
        <v>2087</v>
      </c>
      <c r="P11" t="s">
        <v>2088</v>
      </c>
      <c r="Q11" t="s">
        <v>2089</v>
      </c>
      <c r="R11" t="s">
        <v>2090</v>
      </c>
      <c r="S11" t="s">
        <v>2091</v>
      </c>
      <c r="T11" t="s">
        <v>2092</v>
      </c>
      <c r="U11" t="str">
        <f>_xlfn.CONCAT("SI-0",$C11,"C1:CO-GammaDetector")</f>
        <v>SI-03C1:CO-GammaDetector</v>
      </c>
      <c r="V11" t="s">
        <v>2093</v>
      </c>
      <c r="W11" t="s">
        <v>2093</v>
      </c>
      <c r="X11" t="str">
        <f>_xlfn.CONCAT("SI-0",$C11,"C2:CO-GammaDetector")</f>
        <v>SI-03C2:CO-GammaDetector</v>
      </c>
      <c r="Y11" t="s">
        <v>2093</v>
      </c>
      <c r="Z11" t="s">
        <v>2093</v>
      </c>
      <c r="AA11" t="s">
        <v>2093</v>
      </c>
      <c r="AB11" t="s">
        <v>2093</v>
      </c>
    </row>
    <row r="12" spans="1:28">
      <c r="A12" s="93" t="s">
        <v>30</v>
      </c>
      <c r="B12" t="str">
        <f>_xlfn.CONCAT("10.128.",C12 + 100,".153")</f>
        <v>10.128.103.153</v>
      </c>
      <c r="C12" s="65">
        <v>3</v>
      </c>
      <c r="D12" t="str">
        <f>_xlfn.CONCAT("SI-0",C12,"C3:CO-Counter")</f>
        <v>SI-03C3:CO-Counter</v>
      </c>
      <c r="E12" t="str">
        <f>_xlfn.CONCAT("SI-0",$C12,"C2:CO-Gamma")</f>
        <v>SI-03C2:CO-Gamma</v>
      </c>
      <c r="F12" s="40" t="str">
        <f>_xlfn.CONCAT($D12,"-Ch2")</f>
        <v>SI-03C3:CO-Counter-Ch2</v>
      </c>
      <c r="G12" s="40" t="str">
        <f>_xlfn.CONCAT($D12,"-Ch3")</f>
        <v>SI-03C3:CO-Counter-Ch3</v>
      </c>
      <c r="H12" t="str">
        <f>_xlfn.CONCAT("SI-0",$C12,"C3:CO-Gamma")</f>
        <v>SI-03C3:CO-Gamma</v>
      </c>
      <c r="I12" s="40" t="str">
        <f>_xlfn.CONCAT($D12,"-Ch5")</f>
        <v>SI-03C3:CO-Counter-Ch5</v>
      </c>
      <c r="J12" s="40" t="str">
        <f>_xlfn.CONCAT($D12,"-Ch6")</f>
        <v>SI-03C3:CO-Counter-Ch6</v>
      </c>
      <c r="K12" s="40" t="str">
        <f>_xlfn.CONCAT($D12,"-Ch7")</f>
        <v>SI-03C3:CO-Counter-Ch7</v>
      </c>
      <c r="L12" s="40" t="str">
        <f>_xlfn.CONCAT($D12,"-Ch8")</f>
        <v>SI-03C3:CO-Counter-Ch8</v>
      </c>
      <c r="M12" t="s">
        <v>2085</v>
      </c>
      <c r="N12" t="s">
        <v>2086</v>
      </c>
      <c r="O12" t="s">
        <v>2087</v>
      </c>
      <c r="P12" t="s">
        <v>2088</v>
      </c>
      <c r="Q12" t="s">
        <v>2089</v>
      </c>
      <c r="R12" t="s">
        <v>2090</v>
      </c>
      <c r="S12" t="s">
        <v>2091</v>
      </c>
      <c r="T12" t="s">
        <v>2092</v>
      </c>
      <c r="U12" t="str">
        <f>_xlfn.CONCAT("SI-0",$C12,"C3:CO-GammaDetector")</f>
        <v>SI-03C3:CO-GammaDetector</v>
      </c>
      <c r="V12" t="s">
        <v>2093</v>
      </c>
      <c r="W12" t="s">
        <v>2093</v>
      </c>
      <c r="X12" t="str">
        <f>_xlfn.CONCAT("SI-0",$C12,"C4:CO-GammaDetector")</f>
        <v>SI-03C4:CO-GammaDetector</v>
      </c>
      <c r="Y12" t="s">
        <v>2093</v>
      </c>
      <c r="Z12" t="s">
        <v>2093</v>
      </c>
      <c r="AA12" t="s">
        <v>2093</v>
      </c>
      <c r="AB12" t="s">
        <v>2093</v>
      </c>
    </row>
    <row r="13" spans="1:28">
      <c r="A13" s="93" t="s">
        <v>30</v>
      </c>
      <c r="B13" t="str">
        <f>_xlfn.CONCAT("10.128.",C13 + 100,".154")</f>
        <v>10.128.103.154</v>
      </c>
      <c r="C13" s="65">
        <v>3</v>
      </c>
      <c r="D13" t="str">
        <f>_xlfn.CONCAT("SI-0",C13+1,"M1:CO-Counter")</f>
        <v>SI-04M1:CO-Counter</v>
      </c>
      <c r="E13" t="str">
        <f>_xlfn.CONCAT("SI-0",$C13,"C4:CO-Gamma")</f>
        <v>SI-03C4:CO-Gamma</v>
      </c>
      <c r="F13" s="40" t="str">
        <f>_xlfn.CONCAT($D13,"-Ch2")</f>
        <v>SI-04M1:CO-Counter-Ch2</v>
      </c>
      <c r="G13" s="40" t="str">
        <f>_xlfn.CONCAT($D13,"-Ch3")</f>
        <v>SI-04M1:CO-Counter-Ch3</v>
      </c>
      <c r="H13" s="40" t="str">
        <f>_xlfn.CONCAT($D13,"-Ch4")</f>
        <v>SI-04M1:CO-Counter-Ch4</v>
      </c>
      <c r="I13" s="40" t="str">
        <f>_xlfn.CONCAT($D13,"-Ch5")</f>
        <v>SI-04M1:CO-Counter-Ch5</v>
      </c>
      <c r="J13" s="40" t="str">
        <f>_xlfn.CONCAT($D13,"-Ch6")</f>
        <v>SI-04M1:CO-Counter-Ch6</v>
      </c>
      <c r="K13" s="40" t="str">
        <f>_xlfn.CONCAT($D13,"-Ch7")</f>
        <v>SI-04M1:CO-Counter-Ch7</v>
      </c>
      <c r="L13" s="40" t="str">
        <f>_xlfn.CONCAT($D13,"-Ch8")</f>
        <v>SI-04M1:CO-Counter-Ch8</v>
      </c>
      <c r="M13" t="s">
        <v>2085</v>
      </c>
      <c r="N13" t="s">
        <v>2086</v>
      </c>
      <c r="O13" t="s">
        <v>2087</v>
      </c>
      <c r="P13" t="s">
        <v>2088</v>
      </c>
      <c r="Q13" t="s">
        <v>2089</v>
      </c>
      <c r="R13" t="s">
        <v>2090</v>
      </c>
      <c r="S13" t="s">
        <v>2091</v>
      </c>
      <c r="T13" t="s">
        <v>2092</v>
      </c>
      <c r="U13" t="str">
        <f>_xlfn.CONCAT("SI-0",$C13+1,"M1:CO-GammaDetector")</f>
        <v>SI-04M1:CO-GammaDetector</v>
      </c>
      <c r="V13" t="s">
        <v>2093</v>
      </c>
      <c r="W13" t="s">
        <v>2093</v>
      </c>
      <c r="X13" s="40" t="s">
        <v>2093</v>
      </c>
      <c r="Y13" t="s">
        <v>2093</v>
      </c>
      <c r="Z13" t="s">
        <v>2093</v>
      </c>
      <c r="AA13" t="s">
        <v>2093</v>
      </c>
      <c r="AB13" t="s">
        <v>2093</v>
      </c>
    </row>
    <row r="14" spans="1:28" hidden="1">
      <c r="A14" s="93" t="s">
        <v>1041</v>
      </c>
      <c r="B14" t="str">
        <f>_xlfn.CONCAT("10.128.",C14 + 100,".151")</f>
        <v>10.128.104.151</v>
      </c>
      <c r="C14" s="65">
        <v>4</v>
      </c>
      <c r="D14" t="str">
        <f>_xlfn.CONCAT("SI-0",C14,"M2:CO-Counter")</f>
        <v>SI-04M2:CO-Counter</v>
      </c>
      <c r="E14" s="40" t="str">
        <f>_xlfn.CONCAT($D14,":Ch1")</f>
        <v>SI-04M2:CO-Counter:Ch1</v>
      </c>
      <c r="F14" s="40" t="str">
        <f>_xlfn.CONCAT($D14,"-Ch2")</f>
        <v>SI-04M2:CO-Counter-Ch2</v>
      </c>
      <c r="G14" s="40" t="str">
        <f>_xlfn.CONCAT($D14,"-Ch3")</f>
        <v>SI-04M2:CO-Counter-Ch3</v>
      </c>
      <c r="H14" s="40" t="str">
        <f>_xlfn.CONCAT($D14,":Ch4")</f>
        <v>SI-04M2:CO-Counter:Ch4</v>
      </c>
      <c r="I14" s="40" t="str">
        <f>_xlfn.CONCAT($D14,"-Ch5")</f>
        <v>SI-04M2:CO-Counter-Ch5</v>
      </c>
      <c r="J14" s="40" t="str">
        <f>_xlfn.CONCAT($D14,"-Ch6")</f>
        <v>SI-04M2:CO-Counter-Ch6</v>
      </c>
      <c r="K14" s="40" t="str">
        <f>_xlfn.CONCAT($D14,"-Ch7")</f>
        <v>SI-04M2:CO-Counter-Ch7</v>
      </c>
      <c r="L14" s="40" t="str">
        <f>_xlfn.CONCAT($D14,"-Ch8")</f>
        <v>SI-04M2:CO-Counter-Ch8</v>
      </c>
      <c r="M14" t="s">
        <v>2085</v>
      </c>
      <c r="N14" t="s">
        <v>2086</v>
      </c>
      <c r="O14" t="s">
        <v>2087</v>
      </c>
      <c r="P14" t="s">
        <v>2088</v>
      </c>
      <c r="Q14" t="s">
        <v>2089</v>
      </c>
      <c r="R14" t="s">
        <v>2090</v>
      </c>
      <c r="S14" t="s">
        <v>2091</v>
      </c>
      <c r="T14" t="s">
        <v>2092</v>
      </c>
      <c r="U14" t="s">
        <v>2093</v>
      </c>
      <c r="V14" t="s">
        <v>2093</v>
      </c>
      <c r="W14" t="s">
        <v>2093</v>
      </c>
      <c r="X14" t="s">
        <v>2093</v>
      </c>
      <c r="Y14" t="s">
        <v>2093</v>
      </c>
      <c r="Z14" t="s">
        <v>2093</v>
      </c>
      <c r="AA14" t="s">
        <v>2093</v>
      </c>
      <c r="AB14" t="s">
        <v>2093</v>
      </c>
    </row>
    <row r="15" spans="1:28">
      <c r="A15" s="93" t="s">
        <v>30</v>
      </c>
      <c r="B15" t="str">
        <f>_xlfn.CONCAT("10.128.",C15 + 100,".152")</f>
        <v>10.128.104.152</v>
      </c>
      <c r="C15" s="65">
        <v>4</v>
      </c>
      <c r="D15" t="str">
        <f>_xlfn.CONCAT("SI-0",C15,"C2:CO-Counter")</f>
        <v>SI-04C2:CO-Counter</v>
      </c>
      <c r="E15" t="str">
        <f>_xlfn.CONCAT("SI-0",$C15,"M2:CO-Gamma")</f>
        <v>SI-04M2:CO-Gamma</v>
      </c>
      <c r="F15" s="40" t="str">
        <f>_xlfn.CONCAT($D15,"-Ch2")</f>
        <v>SI-04C2:CO-Counter-Ch2</v>
      </c>
      <c r="G15" s="40" t="str">
        <f>_xlfn.CONCAT($D15,"-Ch3")</f>
        <v>SI-04C2:CO-Counter-Ch3</v>
      </c>
      <c r="H15" t="str">
        <f>_xlfn.CONCAT("SI-0",$C15,"C1:CO-Gamma")</f>
        <v>SI-04C1:CO-Gamma</v>
      </c>
      <c r="I15" s="40" t="str">
        <f>_xlfn.CONCAT($D15,"-Ch5")</f>
        <v>SI-04C2:CO-Counter-Ch5</v>
      </c>
      <c r="J15" s="40" t="str">
        <f>_xlfn.CONCAT($D15,"-Ch6")</f>
        <v>SI-04C2:CO-Counter-Ch6</v>
      </c>
      <c r="K15" s="40" t="str">
        <f>_xlfn.CONCAT($D15,"-Ch7")</f>
        <v>SI-04C2:CO-Counter-Ch7</v>
      </c>
      <c r="L15" s="40" t="str">
        <f>_xlfn.CONCAT($D15,"-Ch8")</f>
        <v>SI-04C2:CO-Counter-Ch8</v>
      </c>
      <c r="M15" t="s">
        <v>2085</v>
      </c>
      <c r="N15" t="s">
        <v>2086</v>
      </c>
      <c r="O15" t="s">
        <v>2087</v>
      </c>
      <c r="P15" t="s">
        <v>2088</v>
      </c>
      <c r="Q15" t="s">
        <v>2089</v>
      </c>
      <c r="R15" t="s">
        <v>2090</v>
      </c>
      <c r="S15" t="s">
        <v>2091</v>
      </c>
      <c r="T15" t="s">
        <v>2092</v>
      </c>
      <c r="U15" t="str">
        <f>_xlfn.CONCAT("SI-0",$C15,"C1:CO-GammaDetector")</f>
        <v>SI-04C1:CO-GammaDetector</v>
      </c>
      <c r="V15" t="s">
        <v>2093</v>
      </c>
      <c r="W15" t="s">
        <v>2093</v>
      </c>
      <c r="X15" t="str">
        <f>_xlfn.CONCAT("SI-0",$C15,"C2:CO-GammaDetector")</f>
        <v>SI-04C2:CO-GammaDetector</v>
      </c>
      <c r="Y15" t="s">
        <v>2093</v>
      </c>
      <c r="Z15" t="s">
        <v>2093</v>
      </c>
      <c r="AA15" t="s">
        <v>2093</v>
      </c>
      <c r="AB15" t="s">
        <v>2093</v>
      </c>
    </row>
    <row r="16" spans="1:28">
      <c r="A16" s="93" t="s">
        <v>30</v>
      </c>
      <c r="B16" t="str">
        <f>_xlfn.CONCAT("10.128.",C16 + 100,".153")</f>
        <v>10.128.104.153</v>
      </c>
      <c r="C16" s="65">
        <v>4</v>
      </c>
      <c r="D16" t="str">
        <f>_xlfn.CONCAT("SI-0",C16,"C3:CO-Counter")</f>
        <v>SI-04C3:CO-Counter</v>
      </c>
      <c r="E16" t="str">
        <f>_xlfn.CONCAT("SI-0",$C16,"C2:CO-Gamma")</f>
        <v>SI-04C2:CO-Gamma</v>
      </c>
      <c r="F16" s="40" t="str">
        <f>_xlfn.CONCAT($D16,"-Ch2")</f>
        <v>SI-04C3:CO-Counter-Ch2</v>
      </c>
      <c r="G16" s="40" t="str">
        <f>_xlfn.CONCAT($D16,"-Ch3")</f>
        <v>SI-04C3:CO-Counter-Ch3</v>
      </c>
      <c r="H16" t="str">
        <f>_xlfn.CONCAT("SI-0",$C16,"C3:CO-Gamma")</f>
        <v>SI-04C3:CO-Gamma</v>
      </c>
      <c r="I16" s="40" t="str">
        <f>_xlfn.CONCAT($D16,"-Ch5")</f>
        <v>SI-04C3:CO-Counter-Ch5</v>
      </c>
      <c r="J16" s="40" t="str">
        <f>_xlfn.CONCAT($D16,"-Ch6")</f>
        <v>SI-04C3:CO-Counter-Ch6</v>
      </c>
      <c r="K16" s="40" t="str">
        <f>_xlfn.CONCAT($D16,"-Ch7")</f>
        <v>SI-04C3:CO-Counter-Ch7</v>
      </c>
      <c r="L16" s="40" t="str">
        <f>_xlfn.CONCAT($D16,"-Ch8")</f>
        <v>SI-04C3:CO-Counter-Ch8</v>
      </c>
      <c r="M16" t="s">
        <v>2085</v>
      </c>
      <c r="N16" t="s">
        <v>2086</v>
      </c>
      <c r="O16" t="s">
        <v>2087</v>
      </c>
      <c r="P16" t="s">
        <v>2088</v>
      </c>
      <c r="Q16" t="s">
        <v>2089</v>
      </c>
      <c r="R16" t="s">
        <v>2090</v>
      </c>
      <c r="S16" t="s">
        <v>2091</v>
      </c>
      <c r="T16" t="s">
        <v>2092</v>
      </c>
      <c r="U16" t="str">
        <f>_xlfn.CONCAT("SI-0",$C16,"C3:CO-GammaDetector")</f>
        <v>SI-04C3:CO-GammaDetector</v>
      </c>
      <c r="V16" t="s">
        <v>2093</v>
      </c>
      <c r="W16" t="s">
        <v>2093</v>
      </c>
      <c r="X16" t="str">
        <f>_xlfn.CONCAT("SI-0",$C16,"C4:CO-GammaDetector")</f>
        <v>SI-04C4:CO-GammaDetector</v>
      </c>
      <c r="Y16" t="s">
        <v>2093</v>
      </c>
      <c r="Z16" t="s">
        <v>2093</v>
      </c>
      <c r="AA16" t="s">
        <v>2093</v>
      </c>
      <c r="AB16" t="s">
        <v>2093</v>
      </c>
    </row>
    <row r="17" spans="1:28">
      <c r="A17" s="93" t="s">
        <v>30</v>
      </c>
      <c r="B17" t="str">
        <f>_xlfn.CONCAT("10.128.",C17 + 100,".154")</f>
        <v>10.128.104.154</v>
      </c>
      <c r="C17" s="65">
        <v>4</v>
      </c>
      <c r="D17" t="str">
        <f>_xlfn.CONCAT("SI-0",C17+1,"M1:CO-Counter")</f>
        <v>SI-05M1:CO-Counter</v>
      </c>
      <c r="E17" t="str">
        <f>_xlfn.CONCAT("SI-0",$C17,"C4:CO-Gamma")</f>
        <v>SI-04C4:CO-Gamma</v>
      </c>
      <c r="F17" s="40" t="str">
        <f>_xlfn.CONCAT($D17,"-Ch2")</f>
        <v>SI-05M1:CO-Counter-Ch2</v>
      </c>
      <c r="G17" s="40" t="str">
        <f>_xlfn.CONCAT($D17,"-Ch3")</f>
        <v>SI-05M1:CO-Counter-Ch3</v>
      </c>
      <c r="H17" s="40" t="str">
        <f>_xlfn.CONCAT($D17,"-Ch4")</f>
        <v>SI-05M1:CO-Counter-Ch4</v>
      </c>
      <c r="I17" s="40" t="str">
        <f>_xlfn.CONCAT($D17,"-Ch5")</f>
        <v>SI-05M1:CO-Counter-Ch5</v>
      </c>
      <c r="J17" s="40" t="str">
        <f>_xlfn.CONCAT($D17,"-Ch6")</f>
        <v>SI-05M1:CO-Counter-Ch6</v>
      </c>
      <c r="K17" s="40" t="str">
        <f>_xlfn.CONCAT($D17,"-Ch7")</f>
        <v>SI-05M1:CO-Counter-Ch7</v>
      </c>
      <c r="L17" s="40" t="str">
        <f>_xlfn.CONCAT($D17,"-Ch8")</f>
        <v>SI-05M1:CO-Counter-Ch8</v>
      </c>
      <c r="M17" t="s">
        <v>2085</v>
      </c>
      <c r="N17" t="s">
        <v>2086</v>
      </c>
      <c r="O17" t="s">
        <v>2087</v>
      </c>
      <c r="P17" t="s">
        <v>2088</v>
      </c>
      <c r="Q17" t="s">
        <v>2089</v>
      </c>
      <c r="R17" t="s">
        <v>2090</v>
      </c>
      <c r="S17" t="s">
        <v>2091</v>
      </c>
      <c r="T17" t="s">
        <v>2092</v>
      </c>
      <c r="U17" t="str">
        <f>_xlfn.CONCAT("SI-0",$C17+1,"M1:CO-GammaDetector")</f>
        <v>SI-05M1:CO-GammaDetector</v>
      </c>
      <c r="V17" t="s">
        <v>2093</v>
      </c>
      <c r="W17" t="s">
        <v>2093</v>
      </c>
      <c r="X17" s="40" t="s">
        <v>2093</v>
      </c>
      <c r="Y17" t="s">
        <v>2093</v>
      </c>
      <c r="Z17" t="s">
        <v>2093</v>
      </c>
      <c r="AA17" t="s">
        <v>2093</v>
      </c>
      <c r="AB17" t="s">
        <v>2093</v>
      </c>
    </row>
    <row r="18" spans="1:28" hidden="1">
      <c r="A18" s="93" t="s">
        <v>1041</v>
      </c>
      <c r="B18" t="str">
        <f>_xlfn.CONCAT("10.128.",C18 + 100,".151")</f>
        <v>10.128.105.151</v>
      </c>
      <c r="C18" s="65">
        <v>5</v>
      </c>
      <c r="D18" t="str">
        <f>_xlfn.CONCAT("SI-0",C18,"M2:CO-Counter")</f>
        <v>SI-05M2:CO-Counter</v>
      </c>
      <c r="E18" s="40" t="str">
        <f>_xlfn.CONCAT($D18,":Ch1")</f>
        <v>SI-05M2:CO-Counter:Ch1</v>
      </c>
      <c r="F18" s="40" t="str">
        <f>_xlfn.CONCAT($D18,"-Ch2")</f>
        <v>SI-05M2:CO-Counter-Ch2</v>
      </c>
      <c r="G18" s="40" t="str">
        <f>_xlfn.CONCAT($D18,"-Ch3")</f>
        <v>SI-05M2:CO-Counter-Ch3</v>
      </c>
      <c r="H18" s="40" t="str">
        <f>_xlfn.CONCAT($D18,":Ch4")</f>
        <v>SI-05M2:CO-Counter:Ch4</v>
      </c>
      <c r="I18" s="40" t="str">
        <f>_xlfn.CONCAT($D18,"-Ch5")</f>
        <v>SI-05M2:CO-Counter-Ch5</v>
      </c>
      <c r="J18" s="40" t="str">
        <f>_xlfn.CONCAT($D18,"-Ch6")</f>
        <v>SI-05M2:CO-Counter-Ch6</v>
      </c>
      <c r="K18" s="40" t="str">
        <f>_xlfn.CONCAT($D18,"-Ch7")</f>
        <v>SI-05M2:CO-Counter-Ch7</v>
      </c>
      <c r="L18" s="40" t="str">
        <f>_xlfn.CONCAT($D18,"-Ch8")</f>
        <v>SI-05M2:CO-Counter-Ch8</v>
      </c>
      <c r="M18" t="s">
        <v>2085</v>
      </c>
      <c r="N18" t="s">
        <v>2086</v>
      </c>
      <c r="O18" t="s">
        <v>2087</v>
      </c>
      <c r="P18" t="s">
        <v>2088</v>
      </c>
      <c r="Q18" t="s">
        <v>2089</v>
      </c>
      <c r="R18" t="s">
        <v>2090</v>
      </c>
      <c r="S18" t="s">
        <v>2091</v>
      </c>
      <c r="T18" t="s">
        <v>2092</v>
      </c>
      <c r="U18" t="s">
        <v>2093</v>
      </c>
      <c r="V18" t="s">
        <v>2093</v>
      </c>
      <c r="W18" t="s">
        <v>2093</v>
      </c>
      <c r="X18" t="s">
        <v>2093</v>
      </c>
      <c r="Y18" t="s">
        <v>2093</v>
      </c>
      <c r="Z18" t="s">
        <v>2093</v>
      </c>
      <c r="AA18" t="s">
        <v>2093</v>
      </c>
      <c r="AB18" t="s">
        <v>2093</v>
      </c>
    </row>
    <row r="19" spans="1:28">
      <c r="A19" s="93" t="s">
        <v>30</v>
      </c>
      <c r="B19" t="str">
        <f>_xlfn.CONCAT("10.128.",C19 + 100,".152")</f>
        <v>10.128.105.152</v>
      </c>
      <c r="C19" s="65">
        <v>5</v>
      </c>
      <c r="D19" t="str">
        <f>_xlfn.CONCAT("SI-0",C19,"C2:CO-Counter")</f>
        <v>SI-05C2:CO-Counter</v>
      </c>
      <c r="E19" t="str">
        <f>_xlfn.CONCAT("SI-0",$C19,"M2:CO-Gamma")</f>
        <v>SI-05M2:CO-Gamma</v>
      </c>
      <c r="F19" s="40" t="str">
        <f>_xlfn.CONCAT($D19,"-Ch2")</f>
        <v>SI-05C2:CO-Counter-Ch2</v>
      </c>
      <c r="G19" s="40" t="str">
        <f>_xlfn.CONCAT($D19,"-Ch3")</f>
        <v>SI-05C2:CO-Counter-Ch3</v>
      </c>
      <c r="H19" t="str">
        <f>_xlfn.CONCAT("SI-0",$C19,"C1:CO-Gamma")</f>
        <v>SI-05C1:CO-Gamma</v>
      </c>
      <c r="I19" s="40" t="str">
        <f>_xlfn.CONCAT($D19,"-Ch5")</f>
        <v>SI-05C2:CO-Counter-Ch5</v>
      </c>
      <c r="J19" s="40" t="str">
        <f>_xlfn.CONCAT($D19,"-Ch6")</f>
        <v>SI-05C2:CO-Counter-Ch6</v>
      </c>
      <c r="K19" s="40" t="str">
        <f>_xlfn.CONCAT($D19,"-Ch7")</f>
        <v>SI-05C2:CO-Counter-Ch7</v>
      </c>
      <c r="L19" s="40" t="str">
        <f>_xlfn.CONCAT($D19,"-Ch8")</f>
        <v>SI-05C2:CO-Counter-Ch8</v>
      </c>
      <c r="M19" t="s">
        <v>2085</v>
      </c>
      <c r="N19" t="s">
        <v>2086</v>
      </c>
      <c r="O19" t="s">
        <v>2087</v>
      </c>
      <c r="P19" t="s">
        <v>2088</v>
      </c>
      <c r="Q19" t="s">
        <v>2089</v>
      </c>
      <c r="R19" t="s">
        <v>2090</v>
      </c>
      <c r="S19" t="s">
        <v>2091</v>
      </c>
      <c r="T19" t="s">
        <v>2092</v>
      </c>
      <c r="U19" t="str">
        <f>_xlfn.CONCAT("SI-0",$C19,"C1:CO-GammaDetector")</f>
        <v>SI-05C1:CO-GammaDetector</v>
      </c>
      <c r="V19" t="s">
        <v>2093</v>
      </c>
      <c r="W19" t="s">
        <v>2093</v>
      </c>
      <c r="X19" t="str">
        <f>_xlfn.CONCAT("SI-0",$C19,"C2:CO-GammaDetector")</f>
        <v>SI-05C2:CO-GammaDetector</v>
      </c>
      <c r="Y19" t="s">
        <v>2093</v>
      </c>
      <c r="Z19" t="s">
        <v>2093</v>
      </c>
      <c r="AA19" t="s">
        <v>2093</v>
      </c>
      <c r="AB19" t="s">
        <v>2093</v>
      </c>
    </row>
    <row r="20" spans="1:28">
      <c r="A20" s="93" t="s">
        <v>30</v>
      </c>
      <c r="B20" t="str">
        <f>_xlfn.CONCAT("10.128.",C20 + 100,".153")</f>
        <v>10.128.105.153</v>
      </c>
      <c r="C20" s="65">
        <v>5</v>
      </c>
      <c r="D20" t="str">
        <f>_xlfn.CONCAT("SI-0",C20,"C3:CO-Counter")</f>
        <v>SI-05C3:CO-Counter</v>
      </c>
      <c r="E20" t="str">
        <f>_xlfn.CONCAT("SI-0",$C20,"C2:CO-Gamma")</f>
        <v>SI-05C2:CO-Gamma</v>
      </c>
      <c r="F20" s="40" t="str">
        <f>_xlfn.CONCAT($D20,"-Ch2")</f>
        <v>SI-05C3:CO-Counter-Ch2</v>
      </c>
      <c r="G20" s="40" t="str">
        <f>_xlfn.CONCAT($D20,"-Ch3")</f>
        <v>SI-05C3:CO-Counter-Ch3</v>
      </c>
      <c r="H20" t="str">
        <f>_xlfn.CONCAT("SI-0",$C20,"C3:CO-Gamma")</f>
        <v>SI-05C3:CO-Gamma</v>
      </c>
      <c r="I20" s="40" t="str">
        <f>_xlfn.CONCAT($D20,"-Ch5")</f>
        <v>SI-05C3:CO-Counter-Ch5</v>
      </c>
      <c r="J20" s="40" t="str">
        <f>_xlfn.CONCAT($D20,"-Ch6")</f>
        <v>SI-05C3:CO-Counter-Ch6</v>
      </c>
      <c r="K20" s="40" t="str">
        <f>_xlfn.CONCAT($D20,"-Ch7")</f>
        <v>SI-05C3:CO-Counter-Ch7</v>
      </c>
      <c r="L20" s="40" t="str">
        <f>_xlfn.CONCAT($D20,"-Ch8")</f>
        <v>SI-05C3:CO-Counter-Ch8</v>
      </c>
      <c r="M20" t="s">
        <v>2085</v>
      </c>
      <c r="N20" t="s">
        <v>2086</v>
      </c>
      <c r="O20" t="s">
        <v>2087</v>
      </c>
      <c r="P20" t="s">
        <v>2088</v>
      </c>
      <c r="Q20" t="s">
        <v>2089</v>
      </c>
      <c r="R20" t="s">
        <v>2090</v>
      </c>
      <c r="S20" t="s">
        <v>2091</v>
      </c>
      <c r="T20" t="s">
        <v>2092</v>
      </c>
      <c r="U20" t="str">
        <f>_xlfn.CONCAT("SI-0",$C20,"C3:CO-GammaDetector")</f>
        <v>SI-05C3:CO-GammaDetector</v>
      </c>
      <c r="V20" t="s">
        <v>2093</v>
      </c>
      <c r="W20" t="s">
        <v>2093</v>
      </c>
      <c r="X20" t="str">
        <f>_xlfn.CONCAT("SI-0",$C20,"C4:CO-GammaDetector")</f>
        <v>SI-05C4:CO-GammaDetector</v>
      </c>
      <c r="Y20" t="s">
        <v>2093</v>
      </c>
      <c r="Z20" t="s">
        <v>2093</v>
      </c>
      <c r="AA20" t="s">
        <v>2093</v>
      </c>
      <c r="AB20" t="s">
        <v>2093</v>
      </c>
    </row>
    <row r="21" spans="1:28">
      <c r="A21" s="93" t="s">
        <v>30</v>
      </c>
      <c r="B21" t="str">
        <f>_xlfn.CONCAT("10.128.",C21 + 100,".154")</f>
        <v>10.128.105.154</v>
      </c>
      <c r="C21" s="65">
        <v>5</v>
      </c>
      <c r="D21" t="str">
        <f>_xlfn.CONCAT("SI-0",C21+1,"M1:CO-Counter")</f>
        <v>SI-06M1:CO-Counter</v>
      </c>
      <c r="E21" t="str">
        <f>_xlfn.CONCAT("SI-0",$C21,"C4:CO-Gamma")</f>
        <v>SI-05C4:CO-Gamma</v>
      </c>
      <c r="F21" s="40" t="str">
        <f>_xlfn.CONCAT($D21,"-Ch2")</f>
        <v>SI-06M1:CO-Counter-Ch2</v>
      </c>
      <c r="G21" s="40" t="str">
        <f>_xlfn.CONCAT($D21,"-Ch3")</f>
        <v>SI-06M1:CO-Counter-Ch3</v>
      </c>
      <c r="H21" s="40" t="str">
        <f>_xlfn.CONCAT($D21,"-Ch4")</f>
        <v>SI-06M1:CO-Counter-Ch4</v>
      </c>
      <c r="I21" s="40" t="str">
        <f>_xlfn.CONCAT($D21,"-Ch5")</f>
        <v>SI-06M1:CO-Counter-Ch5</v>
      </c>
      <c r="J21" s="40" t="str">
        <f>_xlfn.CONCAT($D21,"-Ch6")</f>
        <v>SI-06M1:CO-Counter-Ch6</v>
      </c>
      <c r="K21" s="40" t="str">
        <f>_xlfn.CONCAT($D21,"-Ch7")</f>
        <v>SI-06M1:CO-Counter-Ch7</v>
      </c>
      <c r="L21" s="40" t="str">
        <f>_xlfn.CONCAT($D21,"-Ch8")</f>
        <v>SI-06M1:CO-Counter-Ch8</v>
      </c>
      <c r="M21" t="s">
        <v>2085</v>
      </c>
      <c r="N21" t="s">
        <v>2086</v>
      </c>
      <c r="O21" t="s">
        <v>2087</v>
      </c>
      <c r="P21" t="s">
        <v>2088</v>
      </c>
      <c r="Q21" t="s">
        <v>2089</v>
      </c>
      <c r="R21" t="s">
        <v>2090</v>
      </c>
      <c r="S21" t="s">
        <v>2091</v>
      </c>
      <c r="T21" t="s">
        <v>2092</v>
      </c>
      <c r="U21" t="str">
        <f>_xlfn.CONCAT("SI-0",$C21+1,"M1:CO-GammaDetector")</f>
        <v>SI-06M1:CO-GammaDetector</v>
      </c>
      <c r="V21" t="s">
        <v>2093</v>
      </c>
      <c r="W21" t="s">
        <v>2093</v>
      </c>
      <c r="X21" s="40" t="s">
        <v>2093</v>
      </c>
      <c r="Y21" t="s">
        <v>2093</v>
      </c>
      <c r="Z21" t="s">
        <v>2093</v>
      </c>
      <c r="AA21" t="s">
        <v>2093</v>
      </c>
      <c r="AB21" t="s">
        <v>2093</v>
      </c>
    </row>
    <row r="22" spans="1:28" hidden="1">
      <c r="A22" s="93" t="s">
        <v>1041</v>
      </c>
      <c r="B22" t="str">
        <f>_xlfn.CONCAT("10.128.",C22 + 100,".151")</f>
        <v>10.128.106.151</v>
      </c>
      <c r="C22" s="65">
        <v>6</v>
      </c>
      <c r="D22" t="str">
        <f>_xlfn.CONCAT("SI-0",C22,"M2:CO-Counter")</f>
        <v>SI-06M2:CO-Counter</v>
      </c>
      <c r="E22" s="40" t="str">
        <f>_xlfn.CONCAT($D22,":Ch1")</f>
        <v>SI-06M2:CO-Counter:Ch1</v>
      </c>
      <c r="F22" s="40" t="str">
        <f>_xlfn.CONCAT($D22,"-Ch2")</f>
        <v>SI-06M2:CO-Counter-Ch2</v>
      </c>
      <c r="G22" s="40" t="str">
        <f>_xlfn.CONCAT($D22,"-Ch3")</f>
        <v>SI-06M2:CO-Counter-Ch3</v>
      </c>
      <c r="H22" s="40" t="str">
        <f>_xlfn.CONCAT($D22,":Ch4")</f>
        <v>SI-06M2:CO-Counter:Ch4</v>
      </c>
      <c r="I22" s="40" t="str">
        <f>_xlfn.CONCAT($D22,"-Ch5")</f>
        <v>SI-06M2:CO-Counter-Ch5</v>
      </c>
      <c r="J22" s="40" t="str">
        <f>_xlfn.CONCAT($D22,"-Ch6")</f>
        <v>SI-06M2:CO-Counter-Ch6</v>
      </c>
      <c r="K22" s="40" t="str">
        <f>_xlfn.CONCAT($D22,"-Ch7")</f>
        <v>SI-06M2:CO-Counter-Ch7</v>
      </c>
      <c r="L22" s="40" t="str">
        <f>_xlfn.CONCAT($D22,"-Ch8")</f>
        <v>SI-06M2:CO-Counter-Ch8</v>
      </c>
      <c r="M22" t="s">
        <v>2085</v>
      </c>
      <c r="N22" t="s">
        <v>2086</v>
      </c>
      <c r="O22" t="s">
        <v>2087</v>
      </c>
      <c r="P22" t="s">
        <v>2088</v>
      </c>
      <c r="Q22" t="s">
        <v>2089</v>
      </c>
      <c r="R22" t="s">
        <v>2090</v>
      </c>
      <c r="S22" t="s">
        <v>2091</v>
      </c>
      <c r="T22" t="s">
        <v>2092</v>
      </c>
      <c r="U22" t="s">
        <v>2093</v>
      </c>
      <c r="V22" t="s">
        <v>2093</v>
      </c>
      <c r="W22" t="s">
        <v>2093</v>
      </c>
      <c r="X22" t="s">
        <v>2093</v>
      </c>
      <c r="Y22" t="s">
        <v>2093</v>
      </c>
      <c r="Z22" t="s">
        <v>2093</v>
      </c>
      <c r="AA22" t="s">
        <v>2093</v>
      </c>
      <c r="AB22" t="s">
        <v>2093</v>
      </c>
    </row>
    <row r="23" spans="1:28">
      <c r="A23" s="93" t="s">
        <v>30</v>
      </c>
      <c r="B23" t="str">
        <f>_xlfn.CONCAT("10.128.",C23 + 100,".152")</f>
        <v>10.128.106.152</v>
      </c>
      <c r="C23" s="65">
        <v>6</v>
      </c>
      <c r="D23" t="str">
        <f>_xlfn.CONCAT("SI-0",C23,"C2:CO-Counter")</f>
        <v>SI-06C2:CO-Counter</v>
      </c>
      <c r="E23" t="str">
        <f>_xlfn.CONCAT("SI-0",$C23,"M2:CO-Gamma")</f>
        <v>SI-06M2:CO-Gamma</v>
      </c>
      <c r="F23" s="40" t="str">
        <f>_xlfn.CONCAT($D23,"-Ch2")</f>
        <v>SI-06C2:CO-Counter-Ch2</v>
      </c>
      <c r="G23" s="40" t="str">
        <f>_xlfn.CONCAT($D23,"-Ch3")</f>
        <v>SI-06C2:CO-Counter-Ch3</v>
      </c>
      <c r="H23" t="str">
        <f>_xlfn.CONCAT("SI-0",$C23,"C1:CO-Gamma")</f>
        <v>SI-06C1:CO-Gamma</v>
      </c>
      <c r="I23" s="40" t="str">
        <f>_xlfn.CONCAT($D23,"-Ch5")</f>
        <v>SI-06C2:CO-Counter-Ch5</v>
      </c>
      <c r="J23" s="40" t="str">
        <f>_xlfn.CONCAT($D23,"-Ch6")</f>
        <v>SI-06C2:CO-Counter-Ch6</v>
      </c>
      <c r="K23" s="40" t="str">
        <f>_xlfn.CONCAT($D23,"-Ch7")</f>
        <v>SI-06C2:CO-Counter-Ch7</v>
      </c>
      <c r="L23" s="40" t="str">
        <f>_xlfn.CONCAT($D23,"-Ch8")</f>
        <v>SI-06C2:CO-Counter-Ch8</v>
      </c>
      <c r="M23" t="s">
        <v>2085</v>
      </c>
      <c r="N23" t="s">
        <v>2086</v>
      </c>
      <c r="O23" t="s">
        <v>2087</v>
      </c>
      <c r="P23" t="s">
        <v>2088</v>
      </c>
      <c r="Q23" t="s">
        <v>2089</v>
      </c>
      <c r="R23" t="s">
        <v>2090</v>
      </c>
      <c r="S23" t="s">
        <v>2091</v>
      </c>
      <c r="T23" t="s">
        <v>2092</v>
      </c>
      <c r="U23" t="str">
        <f>_xlfn.CONCAT("SI-0",$C23,"C1:CO-GammaDetector")</f>
        <v>SI-06C1:CO-GammaDetector</v>
      </c>
      <c r="V23" t="s">
        <v>2093</v>
      </c>
      <c r="W23" t="s">
        <v>2093</v>
      </c>
      <c r="X23" t="str">
        <f>_xlfn.CONCAT("SI-0",$C23,"C2:CO-GammaDetector")</f>
        <v>SI-06C2:CO-GammaDetector</v>
      </c>
      <c r="Y23" t="s">
        <v>2093</v>
      </c>
      <c r="Z23" t="s">
        <v>2093</v>
      </c>
      <c r="AA23" t="s">
        <v>2093</v>
      </c>
      <c r="AB23" t="s">
        <v>2093</v>
      </c>
    </row>
    <row r="24" spans="1:28">
      <c r="A24" s="93" t="s">
        <v>30</v>
      </c>
      <c r="B24" t="str">
        <f>_xlfn.CONCAT("10.128.",C24 + 100,".153")</f>
        <v>10.128.106.153</v>
      </c>
      <c r="C24" s="65">
        <v>6</v>
      </c>
      <c r="D24" t="str">
        <f>_xlfn.CONCAT("SI-0",C24,"C3:CO-Counter")</f>
        <v>SI-06C3:CO-Counter</v>
      </c>
      <c r="E24" t="str">
        <f>_xlfn.CONCAT("SI-0",$C24,"C2:CO-Gamma")</f>
        <v>SI-06C2:CO-Gamma</v>
      </c>
      <c r="F24" s="40" t="str">
        <f>_xlfn.CONCAT($D24,"-Ch2")</f>
        <v>SI-06C3:CO-Counter-Ch2</v>
      </c>
      <c r="G24" s="40" t="str">
        <f>_xlfn.CONCAT($D24,"-Ch3")</f>
        <v>SI-06C3:CO-Counter-Ch3</v>
      </c>
      <c r="H24" t="str">
        <f>_xlfn.CONCAT("SI-0",$C24,"C3:CO-Gamma")</f>
        <v>SI-06C3:CO-Gamma</v>
      </c>
      <c r="I24" s="40" t="str">
        <f>_xlfn.CONCAT($D24,"-Ch5")</f>
        <v>SI-06C3:CO-Counter-Ch5</v>
      </c>
      <c r="J24" s="40" t="str">
        <f>_xlfn.CONCAT($D24,"-Ch6")</f>
        <v>SI-06C3:CO-Counter-Ch6</v>
      </c>
      <c r="K24" s="40" t="str">
        <f>_xlfn.CONCAT($D24,"-Ch7")</f>
        <v>SI-06C3:CO-Counter-Ch7</v>
      </c>
      <c r="L24" s="40" t="str">
        <f>_xlfn.CONCAT($D24,"-Ch8")</f>
        <v>SI-06C3:CO-Counter-Ch8</v>
      </c>
      <c r="M24" t="s">
        <v>2085</v>
      </c>
      <c r="N24" t="s">
        <v>2086</v>
      </c>
      <c r="O24" t="s">
        <v>2087</v>
      </c>
      <c r="P24" t="s">
        <v>2088</v>
      </c>
      <c r="Q24" t="s">
        <v>2089</v>
      </c>
      <c r="R24" t="s">
        <v>2090</v>
      </c>
      <c r="S24" t="s">
        <v>2091</v>
      </c>
      <c r="T24" t="s">
        <v>2092</v>
      </c>
      <c r="U24" t="str">
        <f>_xlfn.CONCAT("SI-0",$C24,"C3:CO-GammaDetector")</f>
        <v>SI-06C3:CO-GammaDetector</v>
      </c>
      <c r="V24" t="s">
        <v>2093</v>
      </c>
      <c r="W24" t="s">
        <v>2093</v>
      </c>
      <c r="X24" t="str">
        <f>_xlfn.CONCAT("SI-0",$C24,"C4:CO-GammaDetector")</f>
        <v>SI-06C4:CO-GammaDetector</v>
      </c>
      <c r="Y24" t="s">
        <v>2093</v>
      </c>
      <c r="Z24" t="s">
        <v>2093</v>
      </c>
      <c r="AA24" t="s">
        <v>2093</v>
      </c>
      <c r="AB24" t="s">
        <v>2093</v>
      </c>
    </row>
    <row r="25" spans="1:28">
      <c r="A25" s="93" t="s">
        <v>30</v>
      </c>
      <c r="B25" t="str">
        <f>_xlfn.CONCAT("10.128.",C25 + 100,".154")</f>
        <v>10.128.106.154</v>
      </c>
      <c r="C25" s="65">
        <v>6</v>
      </c>
      <c r="D25" t="str">
        <f>_xlfn.CONCAT("SI-0",C25+1,"M1:CO-Counter")</f>
        <v>SI-07M1:CO-Counter</v>
      </c>
      <c r="E25" t="str">
        <f>_xlfn.CONCAT("SI-0",$C25,"C4:CO-Gamma")</f>
        <v>SI-06C4:CO-Gamma</v>
      </c>
      <c r="F25" s="40" t="str">
        <f>_xlfn.CONCAT($D25,"-Ch2")</f>
        <v>SI-07M1:CO-Counter-Ch2</v>
      </c>
      <c r="G25" s="40" t="str">
        <f>_xlfn.CONCAT($D25,"-Ch3")</f>
        <v>SI-07M1:CO-Counter-Ch3</v>
      </c>
      <c r="H25" s="40" t="str">
        <f>_xlfn.CONCAT($D25,"-Ch4")</f>
        <v>SI-07M1:CO-Counter-Ch4</v>
      </c>
      <c r="I25" s="40" t="str">
        <f>_xlfn.CONCAT($D25,"-Ch5")</f>
        <v>SI-07M1:CO-Counter-Ch5</v>
      </c>
      <c r="J25" s="40" t="str">
        <f>_xlfn.CONCAT($D25,"-Ch6")</f>
        <v>SI-07M1:CO-Counter-Ch6</v>
      </c>
      <c r="K25" s="40" t="str">
        <f>_xlfn.CONCAT($D25,"-Ch7")</f>
        <v>SI-07M1:CO-Counter-Ch7</v>
      </c>
      <c r="L25" s="40" t="str">
        <f>_xlfn.CONCAT($D25,"-Ch8")</f>
        <v>SI-07M1:CO-Counter-Ch8</v>
      </c>
      <c r="M25" t="s">
        <v>2085</v>
      </c>
      <c r="N25" t="s">
        <v>2086</v>
      </c>
      <c r="O25" t="s">
        <v>2087</v>
      </c>
      <c r="P25" t="s">
        <v>2088</v>
      </c>
      <c r="Q25" t="s">
        <v>2089</v>
      </c>
      <c r="R25" t="s">
        <v>2090</v>
      </c>
      <c r="S25" t="s">
        <v>2091</v>
      </c>
      <c r="T25" t="s">
        <v>2092</v>
      </c>
      <c r="U25" t="str">
        <f>_xlfn.CONCAT("SI-0",$C25+1,"M1:CO-GammaDetector")</f>
        <v>SI-07M1:CO-GammaDetector</v>
      </c>
      <c r="V25" t="s">
        <v>2093</v>
      </c>
      <c r="W25" t="s">
        <v>2093</v>
      </c>
      <c r="X25" s="40" t="s">
        <v>2093</v>
      </c>
      <c r="Y25" t="s">
        <v>2093</v>
      </c>
      <c r="Z25" t="s">
        <v>2093</v>
      </c>
      <c r="AA25" t="s">
        <v>2093</v>
      </c>
      <c r="AB25" t="s">
        <v>2093</v>
      </c>
    </row>
    <row r="26" spans="1:28" hidden="1">
      <c r="A26" s="93" t="s">
        <v>1041</v>
      </c>
      <c r="B26" t="str">
        <f>_xlfn.CONCAT("10.128.",C26 + 100,".151")</f>
        <v>10.128.107.151</v>
      </c>
      <c r="C26" s="65">
        <v>7</v>
      </c>
      <c r="D26" t="str">
        <f>_xlfn.CONCAT("SI-0",C26,"M2:CO-Counter")</f>
        <v>SI-07M2:CO-Counter</v>
      </c>
      <c r="E26" s="40" t="str">
        <f>_xlfn.CONCAT($D26,":Ch1")</f>
        <v>SI-07M2:CO-Counter:Ch1</v>
      </c>
      <c r="F26" s="40" t="str">
        <f>_xlfn.CONCAT($D26,"-Ch2")</f>
        <v>SI-07M2:CO-Counter-Ch2</v>
      </c>
      <c r="G26" s="40" t="str">
        <f>_xlfn.CONCAT($D26,"-Ch3")</f>
        <v>SI-07M2:CO-Counter-Ch3</v>
      </c>
      <c r="H26" s="40" t="str">
        <f>_xlfn.CONCAT($D26,":Ch4")</f>
        <v>SI-07M2:CO-Counter:Ch4</v>
      </c>
      <c r="I26" s="40" t="str">
        <f>_xlfn.CONCAT($D26,"-Ch5")</f>
        <v>SI-07M2:CO-Counter-Ch5</v>
      </c>
      <c r="J26" s="40" t="str">
        <f>_xlfn.CONCAT($D26,"-Ch6")</f>
        <v>SI-07M2:CO-Counter-Ch6</v>
      </c>
      <c r="K26" s="40" t="str">
        <f>_xlfn.CONCAT($D26,"-Ch7")</f>
        <v>SI-07M2:CO-Counter-Ch7</v>
      </c>
      <c r="L26" s="40" t="str">
        <f>_xlfn.CONCAT($D26,"-Ch8")</f>
        <v>SI-07M2:CO-Counter-Ch8</v>
      </c>
      <c r="M26" t="s">
        <v>2085</v>
      </c>
      <c r="N26" t="s">
        <v>2086</v>
      </c>
      <c r="O26" t="s">
        <v>2087</v>
      </c>
      <c r="P26" t="s">
        <v>2088</v>
      </c>
      <c r="Q26" t="s">
        <v>2089</v>
      </c>
      <c r="R26" t="s">
        <v>2090</v>
      </c>
      <c r="S26" t="s">
        <v>2091</v>
      </c>
      <c r="T26" t="s">
        <v>2092</v>
      </c>
      <c r="U26" t="s">
        <v>2093</v>
      </c>
      <c r="V26" t="s">
        <v>2093</v>
      </c>
      <c r="W26" t="s">
        <v>2093</v>
      </c>
      <c r="X26" t="s">
        <v>2093</v>
      </c>
      <c r="Y26" t="s">
        <v>2093</v>
      </c>
      <c r="Z26" t="s">
        <v>2093</v>
      </c>
      <c r="AA26" t="s">
        <v>2093</v>
      </c>
      <c r="AB26" t="s">
        <v>2093</v>
      </c>
    </row>
    <row r="27" spans="1:28">
      <c r="A27" s="93" t="s">
        <v>30</v>
      </c>
      <c r="B27" t="str">
        <f>_xlfn.CONCAT("10.128.",C27 + 100,".152")</f>
        <v>10.128.107.152</v>
      </c>
      <c r="C27" s="65">
        <v>7</v>
      </c>
      <c r="D27" t="str">
        <f>_xlfn.CONCAT("SI-0",C27,"C2:CO-Counter")</f>
        <v>SI-07C2:CO-Counter</v>
      </c>
      <c r="E27" t="str">
        <f>_xlfn.CONCAT("SI-0",$C27,"M2:CO-Gamma")</f>
        <v>SI-07M2:CO-Gamma</v>
      </c>
      <c r="F27" s="40" t="str">
        <f>_xlfn.CONCAT($D27,"-Ch2")</f>
        <v>SI-07C2:CO-Counter-Ch2</v>
      </c>
      <c r="G27" s="40" t="str">
        <f>_xlfn.CONCAT($D27,"-Ch3")</f>
        <v>SI-07C2:CO-Counter-Ch3</v>
      </c>
      <c r="H27" t="str">
        <f>_xlfn.CONCAT("SI-0",$C27,"C1:CO-Gamma")</f>
        <v>SI-07C1:CO-Gamma</v>
      </c>
      <c r="I27" s="40" t="str">
        <f>_xlfn.CONCAT($D27,"-Ch5")</f>
        <v>SI-07C2:CO-Counter-Ch5</v>
      </c>
      <c r="J27" s="40" t="str">
        <f>_xlfn.CONCAT($D27,"-Ch6")</f>
        <v>SI-07C2:CO-Counter-Ch6</v>
      </c>
      <c r="K27" s="40" t="str">
        <f>_xlfn.CONCAT($D27,"-Ch7")</f>
        <v>SI-07C2:CO-Counter-Ch7</v>
      </c>
      <c r="L27" s="40" t="str">
        <f>_xlfn.CONCAT($D27,"-Ch8")</f>
        <v>SI-07C2:CO-Counter-Ch8</v>
      </c>
      <c r="M27" t="s">
        <v>2085</v>
      </c>
      <c r="N27" t="s">
        <v>2086</v>
      </c>
      <c r="O27" t="s">
        <v>2087</v>
      </c>
      <c r="P27" t="s">
        <v>2088</v>
      </c>
      <c r="Q27" t="s">
        <v>2089</v>
      </c>
      <c r="R27" t="s">
        <v>2090</v>
      </c>
      <c r="S27" t="s">
        <v>2091</v>
      </c>
      <c r="T27" t="s">
        <v>2092</v>
      </c>
      <c r="U27" t="str">
        <f>_xlfn.CONCAT("SI-0",$C27,"C1:CO-GammaDetector")</f>
        <v>SI-07C1:CO-GammaDetector</v>
      </c>
      <c r="V27" t="s">
        <v>2093</v>
      </c>
      <c r="W27" t="s">
        <v>2093</v>
      </c>
      <c r="X27" t="str">
        <f>_xlfn.CONCAT("SI-0",$C27,"C2:CO-GammaDetector")</f>
        <v>SI-07C2:CO-GammaDetector</v>
      </c>
      <c r="Y27" t="s">
        <v>2093</v>
      </c>
      <c r="Z27" t="s">
        <v>2093</v>
      </c>
      <c r="AA27" t="s">
        <v>2093</v>
      </c>
      <c r="AB27" t="s">
        <v>2093</v>
      </c>
    </row>
    <row r="28" spans="1:28">
      <c r="A28" s="93" t="s">
        <v>30</v>
      </c>
      <c r="B28" t="str">
        <f>_xlfn.CONCAT("10.128.",C28 + 100,".153")</f>
        <v>10.128.107.153</v>
      </c>
      <c r="C28" s="65">
        <v>7</v>
      </c>
      <c r="D28" t="str">
        <f>_xlfn.CONCAT("SI-0",C28,"C3:CO-Counter")</f>
        <v>SI-07C3:CO-Counter</v>
      </c>
      <c r="E28" t="str">
        <f>_xlfn.CONCAT("SI-0",$C28,"C2:CO-Gamma")</f>
        <v>SI-07C2:CO-Gamma</v>
      </c>
      <c r="F28" s="40" t="str">
        <f>_xlfn.CONCAT($D28,"-Ch2")</f>
        <v>SI-07C3:CO-Counter-Ch2</v>
      </c>
      <c r="G28" s="40" t="str">
        <f>_xlfn.CONCAT($D28,"-Ch3")</f>
        <v>SI-07C3:CO-Counter-Ch3</v>
      </c>
      <c r="H28" t="str">
        <f>_xlfn.CONCAT("SI-0",$C28,"C3:CO-Gamma")</f>
        <v>SI-07C3:CO-Gamma</v>
      </c>
      <c r="I28" s="40" t="str">
        <f>_xlfn.CONCAT($D28,"-Ch5")</f>
        <v>SI-07C3:CO-Counter-Ch5</v>
      </c>
      <c r="J28" s="40" t="str">
        <f>_xlfn.CONCAT($D28,"-Ch6")</f>
        <v>SI-07C3:CO-Counter-Ch6</v>
      </c>
      <c r="K28" s="40" t="str">
        <f>_xlfn.CONCAT($D28,"-Ch7")</f>
        <v>SI-07C3:CO-Counter-Ch7</v>
      </c>
      <c r="L28" s="40" t="str">
        <f>_xlfn.CONCAT($D28,"-Ch8")</f>
        <v>SI-07C3:CO-Counter-Ch8</v>
      </c>
      <c r="M28" t="s">
        <v>2085</v>
      </c>
      <c r="N28" t="s">
        <v>2086</v>
      </c>
      <c r="O28" t="s">
        <v>2087</v>
      </c>
      <c r="P28" t="s">
        <v>2088</v>
      </c>
      <c r="Q28" t="s">
        <v>2089</v>
      </c>
      <c r="R28" t="s">
        <v>2090</v>
      </c>
      <c r="S28" t="s">
        <v>2091</v>
      </c>
      <c r="T28" t="s">
        <v>2092</v>
      </c>
      <c r="U28" t="str">
        <f>_xlfn.CONCAT("SI-0",$C28,"C3:CO-GammaDetector")</f>
        <v>SI-07C3:CO-GammaDetector</v>
      </c>
      <c r="V28" t="s">
        <v>2093</v>
      </c>
      <c r="W28" t="s">
        <v>2093</v>
      </c>
      <c r="X28" t="str">
        <f>_xlfn.CONCAT("SI-0",$C28,"C4:CO-GammaDetector")</f>
        <v>SI-07C4:CO-GammaDetector</v>
      </c>
      <c r="Y28" t="s">
        <v>2093</v>
      </c>
      <c r="Z28" t="s">
        <v>2093</v>
      </c>
      <c r="AA28" t="s">
        <v>2093</v>
      </c>
      <c r="AB28" t="s">
        <v>2093</v>
      </c>
    </row>
    <row r="29" spans="1:28">
      <c r="A29" s="93" t="s">
        <v>30</v>
      </c>
      <c r="B29" t="str">
        <f>_xlfn.CONCAT("10.128.",C29 + 100,".154")</f>
        <v>10.128.107.154</v>
      </c>
      <c r="C29" s="65">
        <v>7</v>
      </c>
      <c r="D29" t="str">
        <f>_xlfn.CONCAT("SI-0",C29+1,"M1:CO-Counter")</f>
        <v>SI-08M1:CO-Counter</v>
      </c>
      <c r="E29" t="str">
        <f>_xlfn.CONCAT("SI-0",$C29,"C4:CO-Gamma")</f>
        <v>SI-07C4:CO-Gamma</v>
      </c>
      <c r="F29" s="40" t="str">
        <f>_xlfn.CONCAT($D29,"-Ch2")</f>
        <v>SI-08M1:CO-Counter-Ch2</v>
      </c>
      <c r="G29" s="40" t="str">
        <f>_xlfn.CONCAT($D29,"-Ch3")</f>
        <v>SI-08M1:CO-Counter-Ch3</v>
      </c>
      <c r="H29" s="40" t="str">
        <f>_xlfn.CONCAT($D29,"-Ch4")</f>
        <v>SI-08M1:CO-Counter-Ch4</v>
      </c>
      <c r="I29" s="40" t="str">
        <f>_xlfn.CONCAT($D29,"-Ch5")</f>
        <v>SI-08M1:CO-Counter-Ch5</v>
      </c>
      <c r="J29" s="40" t="str">
        <f>_xlfn.CONCAT($D29,"-Ch6")</f>
        <v>SI-08M1:CO-Counter-Ch6</v>
      </c>
      <c r="K29" s="40" t="str">
        <f>_xlfn.CONCAT($D29,"-Ch7")</f>
        <v>SI-08M1:CO-Counter-Ch7</v>
      </c>
      <c r="L29" s="40" t="str">
        <f>_xlfn.CONCAT($D29,"-Ch8")</f>
        <v>SI-08M1:CO-Counter-Ch8</v>
      </c>
      <c r="M29" t="s">
        <v>2085</v>
      </c>
      <c r="N29" t="s">
        <v>2086</v>
      </c>
      <c r="O29" t="s">
        <v>2087</v>
      </c>
      <c r="P29" t="s">
        <v>2088</v>
      </c>
      <c r="Q29" t="s">
        <v>2089</v>
      </c>
      <c r="R29" t="s">
        <v>2090</v>
      </c>
      <c r="S29" t="s">
        <v>2091</v>
      </c>
      <c r="T29" t="s">
        <v>2092</v>
      </c>
      <c r="U29" t="str">
        <f>_xlfn.CONCAT("SI-0",$C29+1,"M1:CO-GammaDetector")</f>
        <v>SI-08M1:CO-GammaDetector</v>
      </c>
      <c r="V29" t="s">
        <v>2093</v>
      </c>
      <c r="W29" t="s">
        <v>2093</v>
      </c>
      <c r="X29" s="40" t="s">
        <v>2093</v>
      </c>
      <c r="Y29" t="s">
        <v>2093</v>
      </c>
      <c r="Z29" t="s">
        <v>2093</v>
      </c>
      <c r="AA29" t="s">
        <v>2093</v>
      </c>
      <c r="AB29" t="s">
        <v>2093</v>
      </c>
    </row>
    <row r="30" spans="1:28" hidden="1">
      <c r="A30" s="93" t="s">
        <v>1041</v>
      </c>
      <c r="B30" t="str">
        <f>_xlfn.CONCAT("10.128.",C30 + 100,".151")</f>
        <v>10.128.108.151</v>
      </c>
      <c r="C30" s="65">
        <v>8</v>
      </c>
      <c r="D30" t="str">
        <f>_xlfn.CONCAT("SI-0",C30,"M2:CO-Counter")</f>
        <v>SI-08M2:CO-Counter</v>
      </c>
      <c r="E30" s="40" t="str">
        <f>_xlfn.CONCAT($D30,":Ch1")</f>
        <v>SI-08M2:CO-Counter:Ch1</v>
      </c>
      <c r="F30" s="40" t="str">
        <f>_xlfn.CONCAT($D30,"-Ch2")</f>
        <v>SI-08M2:CO-Counter-Ch2</v>
      </c>
      <c r="G30" s="40" t="str">
        <f>_xlfn.CONCAT($D30,"-Ch3")</f>
        <v>SI-08M2:CO-Counter-Ch3</v>
      </c>
      <c r="H30" s="40" t="str">
        <f>_xlfn.CONCAT($D30,":Ch4")</f>
        <v>SI-08M2:CO-Counter:Ch4</v>
      </c>
      <c r="I30" s="40" t="str">
        <f>_xlfn.CONCAT($D30,"-Ch5")</f>
        <v>SI-08M2:CO-Counter-Ch5</v>
      </c>
      <c r="J30" s="40" t="str">
        <f>_xlfn.CONCAT($D30,"-Ch6")</f>
        <v>SI-08M2:CO-Counter-Ch6</v>
      </c>
      <c r="K30" s="40" t="str">
        <f>_xlfn.CONCAT($D30,"-Ch7")</f>
        <v>SI-08M2:CO-Counter-Ch7</v>
      </c>
      <c r="L30" s="40" t="str">
        <f>_xlfn.CONCAT($D30,"-Ch8")</f>
        <v>SI-08M2:CO-Counter-Ch8</v>
      </c>
      <c r="M30" t="s">
        <v>2085</v>
      </c>
      <c r="N30" t="s">
        <v>2086</v>
      </c>
      <c r="O30" t="s">
        <v>2087</v>
      </c>
      <c r="P30" t="s">
        <v>2088</v>
      </c>
      <c r="Q30" t="s">
        <v>2089</v>
      </c>
      <c r="R30" t="s">
        <v>2090</v>
      </c>
      <c r="S30" t="s">
        <v>2091</v>
      </c>
      <c r="T30" t="s">
        <v>2092</v>
      </c>
      <c r="U30" t="s">
        <v>2093</v>
      </c>
      <c r="V30" t="s">
        <v>2093</v>
      </c>
      <c r="W30" t="s">
        <v>2093</v>
      </c>
      <c r="X30" t="s">
        <v>2093</v>
      </c>
      <c r="Y30" t="s">
        <v>2093</v>
      </c>
      <c r="Z30" t="s">
        <v>2093</v>
      </c>
      <c r="AA30" t="s">
        <v>2093</v>
      </c>
      <c r="AB30" t="s">
        <v>2093</v>
      </c>
    </row>
    <row r="31" spans="1:28">
      <c r="A31" s="93" t="s">
        <v>30</v>
      </c>
      <c r="B31" t="str">
        <f>_xlfn.CONCAT("10.128.",C31 + 100,".152")</f>
        <v>10.128.108.152</v>
      </c>
      <c r="C31" s="65">
        <v>8</v>
      </c>
      <c r="D31" t="str">
        <f>_xlfn.CONCAT("SI-0",C31,"C2:CO-Counter")</f>
        <v>SI-08C2:CO-Counter</v>
      </c>
      <c r="E31" t="str">
        <f>_xlfn.CONCAT("SI-0",$C31,"M2:CO-Gamma")</f>
        <v>SI-08M2:CO-Gamma</v>
      </c>
      <c r="F31" s="40" t="str">
        <f>_xlfn.CONCAT($D31,"-Ch2")</f>
        <v>SI-08C2:CO-Counter-Ch2</v>
      </c>
      <c r="G31" s="40" t="str">
        <f>_xlfn.CONCAT($D31,"-Ch3")</f>
        <v>SI-08C2:CO-Counter-Ch3</v>
      </c>
      <c r="H31" t="str">
        <f>_xlfn.CONCAT("SI-0",$C31,"C1:CO-Gamma")</f>
        <v>SI-08C1:CO-Gamma</v>
      </c>
      <c r="I31" s="40" t="str">
        <f>_xlfn.CONCAT($D31,"-Ch5")</f>
        <v>SI-08C2:CO-Counter-Ch5</v>
      </c>
      <c r="J31" s="40" t="str">
        <f>_xlfn.CONCAT($D31,"-Ch6")</f>
        <v>SI-08C2:CO-Counter-Ch6</v>
      </c>
      <c r="K31" s="40" t="str">
        <f>_xlfn.CONCAT($D31,"-Ch7")</f>
        <v>SI-08C2:CO-Counter-Ch7</v>
      </c>
      <c r="L31" s="40" t="str">
        <f>_xlfn.CONCAT($D31,"-Ch8")</f>
        <v>SI-08C2:CO-Counter-Ch8</v>
      </c>
      <c r="M31" t="s">
        <v>2085</v>
      </c>
      <c r="N31" t="s">
        <v>2086</v>
      </c>
      <c r="O31" t="s">
        <v>2087</v>
      </c>
      <c r="P31" t="s">
        <v>2088</v>
      </c>
      <c r="Q31" t="s">
        <v>2089</v>
      </c>
      <c r="R31" t="s">
        <v>2090</v>
      </c>
      <c r="S31" t="s">
        <v>2091</v>
      </c>
      <c r="T31" t="s">
        <v>2092</v>
      </c>
      <c r="U31" t="str">
        <f>_xlfn.CONCAT("SI-0",$C31,"C1:CO-GammaDetector")</f>
        <v>SI-08C1:CO-GammaDetector</v>
      </c>
      <c r="V31" t="s">
        <v>2093</v>
      </c>
      <c r="W31" t="s">
        <v>2093</v>
      </c>
      <c r="X31" t="str">
        <f>_xlfn.CONCAT("SI-0",$C31,"C2:CO-GammaDetector")</f>
        <v>SI-08C2:CO-GammaDetector</v>
      </c>
      <c r="Y31" t="s">
        <v>2093</v>
      </c>
      <c r="Z31" t="s">
        <v>2093</v>
      </c>
      <c r="AA31" t="s">
        <v>2093</v>
      </c>
      <c r="AB31" t="s">
        <v>2093</v>
      </c>
    </row>
    <row r="32" spans="1:28">
      <c r="A32" s="93" t="s">
        <v>30</v>
      </c>
      <c r="B32" t="str">
        <f>_xlfn.CONCAT("10.128.",C32 + 100,".153")</f>
        <v>10.128.108.153</v>
      </c>
      <c r="C32" s="65">
        <v>8</v>
      </c>
      <c r="D32" t="str">
        <f>_xlfn.CONCAT("SI-0",C32,"C3:CO-Counter")</f>
        <v>SI-08C3:CO-Counter</v>
      </c>
      <c r="E32" t="str">
        <f>_xlfn.CONCAT("SI-0",$C32,"C2:CO-Gamma")</f>
        <v>SI-08C2:CO-Gamma</v>
      </c>
      <c r="F32" s="40" t="str">
        <f>_xlfn.CONCAT($D32,"-Ch2")</f>
        <v>SI-08C3:CO-Counter-Ch2</v>
      </c>
      <c r="G32" s="40" t="str">
        <f>_xlfn.CONCAT($D32,"-Ch3")</f>
        <v>SI-08C3:CO-Counter-Ch3</v>
      </c>
      <c r="H32" t="str">
        <f>_xlfn.CONCAT("SI-0",$C32,"C3:CO-Gamma")</f>
        <v>SI-08C3:CO-Gamma</v>
      </c>
      <c r="I32" s="40" t="str">
        <f>_xlfn.CONCAT($D32,"-Ch5")</f>
        <v>SI-08C3:CO-Counter-Ch5</v>
      </c>
      <c r="J32" s="40" t="str">
        <f>_xlfn.CONCAT($D32,"-Ch6")</f>
        <v>SI-08C3:CO-Counter-Ch6</v>
      </c>
      <c r="K32" s="40" t="str">
        <f>_xlfn.CONCAT($D32,"-Ch7")</f>
        <v>SI-08C3:CO-Counter-Ch7</v>
      </c>
      <c r="L32" s="40" t="str">
        <f>_xlfn.CONCAT($D32,"-Ch8")</f>
        <v>SI-08C3:CO-Counter-Ch8</v>
      </c>
      <c r="M32" t="s">
        <v>2085</v>
      </c>
      <c r="N32" t="s">
        <v>2086</v>
      </c>
      <c r="O32" t="s">
        <v>2087</v>
      </c>
      <c r="P32" t="s">
        <v>2088</v>
      </c>
      <c r="Q32" t="s">
        <v>2089</v>
      </c>
      <c r="R32" t="s">
        <v>2090</v>
      </c>
      <c r="S32" t="s">
        <v>2091</v>
      </c>
      <c r="T32" t="s">
        <v>2092</v>
      </c>
      <c r="U32" t="str">
        <f>_xlfn.CONCAT("SI-0",$C32,"C3:CO-GammaDetector")</f>
        <v>SI-08C3:CO-GammaDetector</v>
      </c>
      <c r="V32" t="s">
        <v>2093</v>
      </c>
      <c r="W32" t="s">
        <v>2093</v>
      </c>
      <c r="X32" t="str">
        <f>_xlfn.CONCAT("SI-0",$C32,"C4:CO-GammaDetector")</f>
        <v>SI-08C4:CO-GammaDetector</v>
      </c>
      <c r="Y32" t="s">
        <v>2093</v>
      </c>
      <c r="Z32" t="s">
        <v>2093</v>
      </c>
      <c r="AA32" t="s">
        <v>2093</v>
      </c>
      <c r="AB32" t="s">
        <v>2093</v>
      </c>
    </row>
    <row r="33" spans="1:28">
      <c r="A33" s="93" t="s">
        <v>30</v>
      </c>
      <c r="B33" t="str">
        <f>_xlfn.CONCAT("10.128.",C33 + 100,".154")</f>
        <v>10.128.108.154</v>
      </c>
      <c r="C33" s="65">
        <v>8</v>
      </c>
      <c r="D33" t="str">
        <f>_xlfn.CONCAT("SI-0",C33+1,"M1:CO-Counter")</f>
        <v>SI-09M1:CO-Counter</v>
      </c>
      <c r="E33" t="str">
        <f>_xlfn.CONCAT("SI-0",$C33,"C4:CO-Gamma")</f>
        <v>SI-08C4:CO-Gamma</v>
      </c>
      <c r="F33" s="40" t="str">
        <f>_xlfn.CONCAT($D33,"-Ch2")</f>
        <v>SI-09M1:CO-Counter-Ch2</v>
      </c>
      <c r="G33" s="40" t="str">
        <f>_xlfn.CONCAT($D33,"-Ch3")</f>
        <v>SI-09M1:CO-Counter-Ch3</v>
      </c>
      <c r="H33" s="40" t="str">
        <f>_xlfn.CONCAT($D33,"-Ch4")</f>
        <v>SI-09M1:CO-Counter-Ch4</v>
      </c>
      <c r="I33" s="40" t="str">
        <f>_xlfn.CONCAT($D33,"-Ch5")</f>
        <v>SI-09M1:CO-Counter-Ch5</v>
      </c>
      <c r="J33" s="40" t="str">
        <f>_xlfn.CONCAT($D33,"-Ch6")</f>
        <v>SI-09M1:CO-Counter-Ch6</v>
      </c>
      <c r="K33" s="40" t="str">
        <f>_xlfn.CONCAT($D33,"-Ch7")</f>
        <v>SI-09M1:CO-Counter-Ch7</v>
      </c>
      <c r="L33" s="40" t="str">
        <f>_xlfn.CONCAT($D33,"-Ch8")</f>
        <v>SI-09M1:CO-Counter-Ch8</v>
      </c>
      <c r="M33" t="s">
        <v>2085</v>
      </c>
      <c r="N33" t="s">
        <v>2086</v>
      </c>
      <c r="O33" t="s">
        <v>2087</v>
      </c>
      <c r="P33" t="s">
        <v>2088</v>
      </c>
      <c r="Q33" t="s">
        <v>2089</v>
      </c>
      <c r="R33" t="s">
        <v>2090</v>
      </c>
      <c r="S33" t="s">
        <v>2091</v>
      </c>
      <c r="T33" t="s">
        <v>2092</v>
      </c>
      <c r="U33" t="str">
        <f>_xlfn.CONCAT("SI-0",$C33+1,"M1:CO-GammaDetector")</f>
        <v>SI-09M1:CO-GammaDetector</v>
      </c>
      <c r="V33" t="s">
        <v>2093</v>
      </c>
      <c r="W33" t="s">
        <v>2093</v>
      </c>
      <c r="X33" s="40" t="s">
        <v>2093</v>
      </c>
      <c r="Y33" t="s">
        <v>2093</v>
      </c>
      <c r="Z33" t="s">
        <v>2093</v>
      </c>
      <c r="AA33" t="s">
        <v>2093</v>
      </c>
      <c r="AB33" t="s">
        <v>2093</v>
      </c>
    </row>
    <row r="34" spans="1:28" hidden="1">
      <c r="A34" s="93" t="s">
        <v>1041</v>
      </c>
      <c r="B34" t="str">
        <f>_xlfn.CONCAT("10.128.",C34 + 100,".151")</f>
        <v>10.128.109.151</v>
      </c>
      <c r="C34" s="65">
        <v>9</v>
      </c>
      <c r="D34" t="str">
        <f>_xlfn.CONCAT("SI-0",C34,"M2:CO-Counter")</f>
        <v>SI-09M2:CO-Counter</v>
      </c>
      <c r="E34" s="40" t="str">
        <f>_xlfn.CONCAT($D34,":Ch1")</f>
        <v>SI-09M2:CO-Counter:Ch1</v>
      </c>
      <c r="F34" s="40" t="str">
        <f>_xlfn.CONCAT($D34,"-Ch2")</f>
        <v>SI-09M2:CO-Counter-Ch2</v>
      </c>
      <c r="G34" s="40" t="str">
        <f>_xlfn.CONCAT($D34,"-Ch3")</f>
        <v>SI-09M2:CO-Counter-Ch3</v>
      </c>
      <c r="H34" s="40" t="str">
        <f>_xlfn.CONCAT($D34,":Ch4")</f>
        <v>SI-09M2:CO-Counter:Ch4</v>
      </c>
      <c r="I34" s="40" t="str">
        <f>_xlfn.CONCAT($D34,"-Ch5")</f>
        <v>SI-09M2:CO-Counter-Ch5</v>
      </c>
      <c r="J34" s="40" t="str">
        <f>_xlfn.CONCAT($D34,"-Ch6")</f>
        <v>SI-09M2:CO-Counter-Ch6</v>
      </c>
      <c r="K34" s="40" t="str">
        <f>_xlfn.CONCAT($D34,"-Ch7")</f>
        <v>SI-09M2:CO-Counter-Ch7</v>
      </c>
      <c r="L34" s="40" t="str">
        <f>_xlfn.CONCAT($D34,"-Ch8")</f>
        <v>SI-09M2:CO-Counter-Ch8</v>
      </c>
      <c r="M34" t="s">
        <v>2085</v>
      </c>
      <c r="N34" t="s">
        <v>2086</v>
      </c>
      <c r="O34" t="s">
        <v>2087</v>
      </c>
      <c r="P34" t="s">
        <v>2088</v>
      </c>
      <c r="Q34" t="s">
        <v>2089</v>
      </c>
      <c r="R34" t="s">
        <v>2090</v>
      </c>
      <c r="S34" t="s">
        <v>2091</v>
      </c>
      <c r="T34" t="s">
        <v>2092</v>
      </c>
      <c r="U34" t="s">
        <v>2093</v>
      </c>
      <c r="V34" t="s">
        <v>2093</v>
      </c>
      <c r="W34" t="s">
        <v>2093</v>
      </c>
      <c r="X34" t="s">
        <v>2093</v>
      </c>
      <c r="Y34" t="s">
        <v>2093</v>
      </c>
      <c r="Z34" t="s">
        <v>2093</v>
      </c>
      <c r="AA34" t="s">
        <v>2093</v>
      </c>
      <c r="AB34" t="s">
        <v>2093</v>
      </c>
    </row>
    <row r="35" spans="1:28">
      <c r="A35" s="93" t="s">
        <v>30</v>
      </c>
      <c r="B35" t="str">
        <f>_xlfn.CONCAT("10.128.",C35 + 100,".152")</f>
        <v>10.128.109.152</v>
      </c>
      <c r="C35" s="65">
        <v>9</v>
      </c>
      <c r="D35" t="str">
        <f>_xlfn.CONCAT("SI-0",C35,"C2:CO-Counter")</f>
        <v>SI-09C2:CO-Counter</v>
      </c>
      <c r="E35" t="str">
        <f>_xlfn.CONCAT("SI-0",$C35,"M2:CO-Gamma")</f>
        <v>SI-09M2:CO-Gamma</v>
      </c>
      <c r="F35" s="40" t="str">
        <f>_xlfn.CONCAT($D35,"-Ch2")</f>
        <v>SI-09C2:CO-Counter-Ch2</v>
      </c>
      <c r="G35" s="40" t="str">
        <f>_xlfn.CONCAT($D35,"-Ch3")</f>
        <v>SI-09C2:CO-Counter-Ch3</v>
      </c>
      <c r="H35" t="str">
        <f>_xlfn.CONCAT("SI-0",$C35,"C1:CO-Gamma")</f>
        <v>SI-09C1:CO-Gamma</v>
      </c>
      <c r="I35" s="40" t="str">
        <f>_xlfn.CONCAT($D35,"-Ch5")</f>
        <v>SI-09C2:CO-Counter-Ch5</v>
      </c>
      <c r="J35" s="40" t="str">
        <f>_xlfn.CONCAT($D35,"-Ch6")</f>
        <v>SI-09C2:CO-Counter-Ch6</v>
      </c>
      <c r="K35" s="40" t="str">
        <f>_xlfn.CONCAT($D35,"-Ch7")</f>
        <v>SI-09C2:CO-Counter-Ch7</v>
      </c>
      <c r="L35" s="40" t="str">
        <f>_xlfn.CONCAT($D35,"-Ch8")</f>
        <v>SI-09C2:CO-Counter-Ch8</v>
      </c>
      <c r="M35" t="s">
        <v>2085</v>
      </c>
      <c r="N35" t="s">
        <v>2086</v>
      </c>
      <c r="O35" t="s">
        <v>2087</v>
      </c>
      <c r="P35" t="s">
        <v>2088</v>
      </c>
      <c r="Q35" t="s">
        <v>2089</v>
      </c>
      <c r="R35" t="s">
        <v>2090</v>
      </c>
      <c r="S35" t="s">
        <v>2091</v>
      </c>
      <c r="T35" t="s">
        <v>2092</v>
      </c>
      <c r="U35" t="str">
        <f>_xlfn.CONCAT("SI-0",$C35,"C1:CO-GammaDetector")</f>
        <v>SI-09C1:CO-GammaDetector</v>
      </c>
      <c r="V35" t="s">
        <v>2093</v>
      </c>
      <c r="W35" t="s">
        <v>2093</v>
      </c>
      <c r="X35" t="str">
        <f>_xlfn.CONCAT("SI-0",$C35,"C2:CO-GammaDetector")</f>
        <v>SI-09C2:CO-GammaDetector</v>
      </c>
      <c r="Y35" t="s">
        <v>2093</v>
      </c>
      <c r="Z35" t="s">
        <v>2093</v>
      </c>
      <c r="AA35" t="s">
        <v>2093</v>
      </c>
      <c r="AB35" t="s">
        <v>2093</v>
      </c>
    </row>
    <row r="36" spans="1:28">
      <c r="A36" s="93" t="s">
        <v>30</v>
      </c>
      <c r="B36" t="str">
        <f>_xlfn.CONCAT("10.128.",C36 + 100,".153")</f>
        <v>10.128.109.153</v>
      </c>
      <c r="C36" s="65">
        <v>9</v>
      </c>
      <c r="D36" t="str">
        <f>_xlfn.CONCAT("SI-0",C36,"C3:CO-Counter")</f>
        <v>SI-09C3:CO-Counter</v>
      </c>
      <c r="E36" t="str">
        <f>_xlfn.CONCAT("SI-0",$C36,"C2:CO-Gamma")</f>
        <v>SI-09C2:CO-Gamma</v>
      </c>
      <c r="F36" s="40" t="str">
        <f>_xlfn.CONCAT($D36,"-Ch2")</f>
        <v>SI-09C3:CO-Counter-Ch2</v>
      </c>
      <c r="G36" s="40" t="str">
        <f>_xlfn.CONCAT($D36,"-Ch3")</f>
        <v>SI-09C3:CO-Counter-Ch3</v>
      </c>
      <c r="H36" t="str">
        <f>_xlfn.CONCAT("SI-0",$C36,"C3:CO-Gamma")</f>
        <v>SI-09C3:CO-Gamma</v>
      </c>
      <c r="I36" s="40" t="str">
        <f>_xlfn.CONCAT($D36,"-Ch5")</f>
        <v>SI-09C3:CO-Counter-Ch5</v>
      </c>
      <c r="J36" s="40" t="str">
        <f>_xlfn.CONCAT($D36,"-Ch6")</f>
        <v>SI-09C3:CO-Counter-Ch6</v>
      </c>
      <c r="K36" s="40" t="str">
        <f>_xlfn.CONCAT($D36,"-Ch7")</f>
        <v>SI-09C3:CO-Counter-Ch7</v>
      </c>
      <c r="L36" s="40" t="str">
        <f>_xlfn.CONCAT($D36,"-Ch8")</f>
        <v>SI-09C3:CO-Counter-Ch8</v>
      </c>
      <c r="M36" t="s">
        <v>2085</v>
      </c>
      <c r="N36" t="s">
        <v>2086</v>
      </c>
      <c r="O36" t="s">
        <v>2087</v>
      </c>
      <c r="P36" t="s">
        <v>2088</v>
      </c>
      <c r="Q36" t="s">
        <v>2089</v>
      </c>
      <c r="R36" t="s">
        <v>2090</v>
      </c>
      <c r="S36" t="s">
        <v>2091</v>
      </c>
      <c r="T36" t="s">
        <v>2092</v>
      </c>
      <c r="U36" t="str">
        <f>_xlfn.CONCAT("SI-0",$C36,"C3:CO-GammaDetector")</f>
        <v>SI-09C3:CO-GammaDetector</v>
      </c>
      <c r="V36" t="s">
        <v>2093</v>
      </c>
      <c r="W36" t="s">
        <v>2093</v>
      </c>
      <c r="X36" t="str">
        <f>_xlfn.CONCAT("SI-0",$C36,"C4:CO-GammaDetector")</f>
        <v>SI-09C4:CO-GammaDetector</v>
      </c>
      <c r="Y36" t="s">
        <v>2093</v>
      </c>
      <c r="Z36" t="s">
        <v>2093</v>
      </c>
      <c r="AA36" t="s">
        <v>2093</v>
      </c>
      <c r="AB36" t="s">
        <v>2093</v>
      </c>
    </row>
    <row r="37" spans="1:28">
      <c r="A37" s="93" t="s">
        <v>30</v>
      </c>
      <c r="B37" t="str">
        <f>_xlfn.CONCAT("10.128.",C37 + 100,".154")</f>
        <v>10.128.109.154</v>
      </c>
      <c r="C37" s="65">
        <v>9</v>
      </c>
      <c r="D37" t="str">
        <f>_xlfn.CONCAT("SI-",C37+1,"M1:CO-Counter")</f>
        <v>SI-10M1:CO-Counter</v>
      </c>
      <c r="E37" t="str">
        <f>_xlfn.CONCAT("SI-0",$C37,"C4:CO-Gamma")</f>
        <v>SI-09C4:CO-Gamma</v>
      </c>
      <c r="F37" s="40" t="str">
        <f>_xlfn.CONCAT($D37,"-Ch2")</f>
        <v>SI-10M1:CO-Counter-Ch2</v>
      </c>
      <c r="G37" s="40" t="str">
        <f>_xlfn.CONCAT($D37,"-Ch3")</f>
        <v>SI-10M1:CO-Counter-Ch3</v>
      </c>
      <c r="H37" s="40" t="str">
        <f>_xlfn.CONCAT($D37,"-Ch4")</f>
        <v>SI-10M1:CO-Counter-Ch4</v>
      </c>
      <c r="I37" s="40" t="str">
        <f>_xlfn.CONCAT($D37,"-Ch5")</f>
        <v>SI-10M1:CO-Counter-Ch5</v>
      </c>
      <c r="J37" s="40" t="str">
        <f>_xlfn.CONCAT($D37,"-Ch6")</f>
        <v>SI-10M1:CO-Counter-Ch6</v>
      </c>
      <c r="K37" s="40" t="str">
        <f>_xlfn.CONCAT($D37,"-Ch7")</f>
        <v>SI-10M1:CO-Counter-Ch7</v>
      </c>
      <c r="L37" s="40" t="str">
        <f>_xlfn.CONCAT($D37,"-Ch8")</f>
        <v>SI-10M1:CO-Counter-Ch8</v>
      </c>
      <c r="M37" t="s">
        <v>2085</v>
      </c>
      <c r="N37" t="s">
        <v>2086</v>
      </c>
      <c r="O37" t="s">
        <v>2087</v>
      </c>
      <c r="P37" t="s">
        <v>2088</v>
      </c>
      <c r="Q37" t="s">
        <v>2089</v>
      </c>
      <c r="R37" t="s">
        <v>2090</v>
      </c>
      <c r="S37" t="s">
        <v>2091</v>
      </c>
      <c r="T37" t="s">
        <v>2092</v>
      </c>
      <c r="U37" t="str">
        <f>_xlfn.CONCAT("SI-",$C37+1,"M1:CO-GammaDetector")</f>
        <v>SI-10M1:CO-GammaDetector</v>
      </c>
      <c r="V37" t="s">
        <v>2093</v>
      </c>
      <c r="W37" t="s">
        <v>2093</v>
      </c>
      <c r="X37" s="40" t="s">
        <v>2093</v>
      </c>
      <c r="Y37" t="s">
        <v>2093</v>
      </c>
      <c r="Z37" t="s">
        <v>2093</v>
      </c>
      <c r="AA37" t="s">
        <v>2093</v>
      </c>
      <c r="AB37" t="s">
        <v>2093</v>
      </c>
    </row>
    <row r="38" spans="1:28" hidden="1">
      <c r="A38" s="93" t="s">
        <v>1041</v>
      </c>
      <c r="B38" t="str">
        <f>_xlfn.CONCAT("10.128.",C38 + 100,".151")</f>
        <v>10.128.110.151</v>
      </c>
      <c r="C38" s="65">
        <v>10</v>
      </c>
      <c r="D38" t="str">
        <f>_xlfn.CONCAT("SI-",C38,"M2:CO-Counter")</f>
        <v>SI-10M2:CO-Counter</v>
      </c>
      <c r="E38" s="40" t="str">
        <f>_xlfn.CONCAT($D38,":Ch1")</f>
        <v>SI-10M2:CO-Counter:Ch1</v>
      </c>
      <c r="F38" s="40" t="str">
        <f>_xlfn.CONCAT($D38,"-Ch2")</f>
        <v>SI-10M2:CO-Counter-Ch2</v>
      </c>
      <c r="G38" s="40" t="str">
        <f>_xlfn.CONCAT($D38,"-Ch3")</f>
        <v>SI-10M2:CO-Counter-Ch3</v>
      </c>
      <c r="H38" s="40" t="str">
        <f>_xlfn.CONCAT($D38,":Ch4")</f>
        <v>SI-10M2:CO-Counter:Ch4</v>
      </c>
      <c r="I38" s="40" t="str">
        <f>_xlfn.CONCAT($D38,"-Ch5")</f>
        <v>SI-10M2:CO-Counter-Ch5</v>
      </c>
      <c r="J38" s="40" t="str">
        <f>_xlfn.CONCAT($D38,"-Ch6")</f>
        <v>SI-10M2:CO-Counter-Ch6</v>
      </c>
      <c r="K38" s="40" t="str">
        <f>_xlfn.CONCAT($D38,"-Ch7")</f>
        <v>SI-10M2:CO-Counter-Ch7</v>
      </c>
      <c r="L38" s="40" t="str">
        <f>_xlfn.CONCAT($D38,"-Ch8")</f>
        <v>SI-10M2:CO-Counter-Ch8</v>
      </c>
      <c r="M38" t="s">
        <v>2085</v>
      </c>
      <c r="N38" t="s">
        <v>2086</v>
      </c>
      <c r="O38" t="s">
        <v>2087</v>
      </c>
      <c r="P38" t="s">
        <v>2088</v>
      </c>
      <c r="Q38" t="s">
        <v>2089</v>
      </c>
      <c r="R38" t="s">
        <v>2090</v>
      </c>
      <c r="S38" t="s">
        <v>2091</v>
      </c>
      <c r="T38" t="s">
        <v>2092</v>
      </c>
      <c r="U38" t="s">
        <v>2093</v>
      </c>
      <c r="V38" t="s">
        <v>2093</v>
      </c>
      <c r="W38" t="s">
        <v>2093</v>
      </c>
      <c r="X38" t="s">
        <v>2093</v>
      </c>
      <c r="Y38" t="s">
        <v>2093</v>
      </c>
      <c r="Z38" t="s">
        <v>2093</v>
      </c>
      <c r="AA38" t="s">
        <v>2093</v>
      </c>
      <c r="AB38" t="s">
        <v>2093</v>
      </c>
    </row>
    <row r="39" spans="1:28">
      <c r="A39" s="93" t="s">
        <v>30</v>
      </c>
      <c r="B39" t="str">
        <f>_xlfn.CONCAT("10.128.",C39 + 100,".152")</f>
        <v>10.128.110.152</v>
      </c>
      <c r="C39" s="65">
        <v>10</v>
      </c>
      <c r="D39" t="str">
        <f>_xlfn.CONCAT("SI-",C39,"C2:CO-Counter")</f>
        <v>SI-10C2:CO-Counter</v>
      </c>
      <c r="E39" t="str">
        <f>_xlfn.CONCAT("SI-",$C39,"M2:CO-Gamma")</f>
        <v>SI-10M2:CO-Gamma</v>
      </c>
      <c r="F39" s="40" t="str">
        <f>_xlfn.CONCAT($D39,"-Ch2")</f>
        <v>SI-10C2:CO-Counter-Ch2</v>
      </c>
      <c r="G39" s="40" t="str">
        <f>_xlfn.CONCAT($D39,"-Ch3")</f>
        <v>SI-10C2:CO-Counter-Ch3</v>
      </c>
      <c r="H39" t="str">
        <f>_xlfn.CONCAT("SI-",$C39,"C1:CO-Gamma")</f>
        <v>SI-10C1:CO-Gamma</v>
      </c>
      <c r="I39" s="40" t="str">
        <f>_xlfn.CONCAT($D39,"-Ch5")</f>
        <v>SI-10C2:CO-Counter-Ch5</v>
      </c>
      <c r="J39" s="40" t="str">
        <f>_xlfn.CONCAT($D39,"-Ch6")</f>
        <v>SI-10C2:CO-Counter-Ch6</v>
      </c>
      <c r="K39" s="40" t="str">
        <f>_xlfn.CONCAT($D39,"-Ch7")</f>
        <v>SI-10C2:CO-Counter-Ch7</v>
      </c>
      <c r="L39" s="40" t="str">
        <f>_xlfn.CONCAT($D39,"-Ch8")</f>
        <v>SI-10C2:CO-Counter-Ch8</v>
      </c>
      <c r="M39" t="s">
        <v>2085</v>
      </c>
      <c r="N39" t="s">
        <v>2086</v>
      </c>
      <c r="O39" t="s">
        <v>2087</v>
      </c>
      <c r="P39" t="s">
        <v>2088</v>
      </c>
      <c r="Q39" t="s">
        <v>2089</v>
      </c>
      <c r="R39" t="s">
        <v>2090</v>
      </c>
      <c r="S39" t="s">
        <v>2091</v>
      </c>
      <c r="T39" t="s">
        <v>2092</v>
      </c>
      <c r="U39" t="str">
        <f>_xlfn.CONCAT("SI-",$C39,"C1:CO-GammaDetector")</f>
        <v>SI-10C1:CO-GammaDetector</v>
      </c>
      <c r="V39" t="s">
        <v>2093</v>
      </c>
      <c r="W39" t="s">
        <v>2093</v>
      </c>
      <c r="X39" t="str">
        <f>_xlfn.CONCAT("SI-",$C39,"C2:CO-GammaDetector")</f>
        <v>SI-10C2:CO-GammaDetector</v>
      </c>
      <c r="Y39" t="s">
        <v>2093</v>
      </c>
      <c r="Z39" t="s">
        <v>2093</v>
      </c>
      <c r="AA39" t="s">
        <v>2093</v>
      </c>
      <c r="AB39" t="s">
        <v>2093</v>
      </c>
    </row>
    <row r="40" spans="1:28">
      <c r="A40" s="93" t="s">
        <v>30</v>
      </c>
      <c r="B40" t="str">
        <f>_xlfn.CONCAT("10.128.",C40 + 100,".153")</f>
        <v>10.128.110.153</v>
      </c>
      <c r="C40" s="65">
        <v>10</v>
      </c>
      <c r="D40" t="str">
        <f>_xlfn.CONCAT("SI-",C40,"C3:CO-Counter")</f>
        <v>SI-10C3:CO-Counter</v>
      </c>
      <c r="E40" t="str">
        <f>_xlfn.CONCAT("SI-",$C40,"C2:CO-Gamma")</f>
        <v>SI-10C2:CO-Gamma</v>
      </c>
      <c r="F40" s="40" t="str">
        <f>_xlfn.CONCAT($D40,"-Ch2")</f>
        <v>SI-10C3:CO-Counter-Ch2</v>
      </c>
      <c r="G40" s="40" t="str">
        <f>_xlfn.CONCAT($D40,"-Ch3")</f>
        <v>SI-10C3:CO-Counter-Ch3</v>
      </c>
      <c r="H40" t="str">
        <f>_xlfn.CONCAT("SI-",$C40,"C3:CO-Gamma")</f>
        <v>SI-10C3:CO-Gamma</v>
      </c>
      <c r="I40" s="40" t="str">
        <f>_xlfn.CONCAT($D40,"-Ch5")</f>
        <v>SI-10C3:CO-Counter-Ch5</v>
      </c>
      <c r="J40" s="40" t="str">
        <f>_xlfn.CONCAT($D40,"-Ch6")</f>
        <v>SI-10C3:CO-Counter-Ch6</v>
      </c>
      <c r="K40" s="40" t="str">
        <f>_xlfn.CONCAT($D40,"-Ch7")</f>
        <v>SI-10C3:CO-Counter-Ch7</v>
      </c>
      <c r="L40" s="40" t="str">
        <f>_xlfn.CONCAT($D40,"-Ch8")</f>
        <v>SI-10C3:CO-Counter-Ch8</v>
      </c>
      <c r="M40" t="s">
        <v>2085</v>
      </c>
      <c r="N40" t="s">
        <v>2086</v>
      </c>
      <c r="O40" t="s">
        <v>2087</v>
      </c>
      <c r="P40" t="s">
        <v>2088</v>
      </c>
      <c r="Q40" t="s">
        <v>2089</v>
      </c>
      <c r="R40" t="s">
        <v>2090</v>
      </c>
      <c r="S40" t="s">
        <v>2091</v>
      </c>
      <c r="T40" t="s">
        <v>2092</v>
      </c>
      <c r="U40" t="str">
        <f>_xlfn.CONCAT("SI-",$C40,"C3:CO-GammaDetector")</f>
        <v>SI-10C3:CO-GammaDetector</v>
      </c>
      <c r="V40" t="s">
        <v>2093</v>
      </c>
      <c r="W40" t="s">
        <v>2093</v>
      </c>
      <c r="X40" t="str">
        <f>_xlfn.CONCAT("SI-",$C40,"C4:CO-GammaDetector")</f>
        <v>SI-10C4:CO-GammaDetector</v>
      </c>
      <c r="Y40" t="s">
        <v>2093</v>
      </c>
      <c r="Z40" t="s">
        <v>2093</v>
      </c>
      <c r="AA40" t="s">
        <v>2093</v>
      </c>
      <c r="AB40" t="s">
        <v>2093</v>
      </c>
    </row>
    <row r="41" spans="1:28">
      <c r="A41" s="93" t="s">
        <v>30</v>
      </c>
      <c r="B41" t="str">
        <f>_xlfn.CONCAT("10.128.",C41 + 100,".154")</f>
        <v>10.128.110.154</v>
      </c>
      <c r="C41" s="65">
        <v>10</v>
      </c>
      <c r="D41" t="str">
        <f>_xlfn.CONCAT("SI-",C41+1,"M1:CO-Counter")</f>
        <v>SI-11M1:CO-Counter</v>
      </c>
      <c r="E41" t="str">
        <f>_xlfn.CONCAT("SI-",$C41,"C4:CO-Gamma")</f>
        <v>SI-10C4:CO-Gamma</v>
      </c>
      <c r="F41" s="40" t="str">
        <f>_xlfn.CONCAT($D41,"-Ch2")</f>
        <v>SI-11M1:CO-Counter-Ch2</v>
      </c>
      <c r="G41" s="40" t="str">
        <f>_xlfn.CONCAT($D41,"-Ch3")</f>
        <v>SI-11M1:CO-Counter-Ch3</v>
      </c>
      <c r="H41" s="40" t="str">
        <f>_xlfn.CONCAT($D41,"-Ch4")</f>
        <v>SI-11M1:CO-Counter-Ch4</v>
      </c>
      <c r="I41" s="40" t="str">
        <f>_xlfn.CONCAT($D41,"-Ch5")</f>
        <v>SI-11M1:CO-Counter-Ch5</v>
      </c>
      <c r="J41" s="40" t="str">
        <f>_xlfn.CONCAT($D41,"-Ch6")</f>
        <v>SI-11M1:CO-Counter-Ch6</v>
      </c>
      <c r="K41" s="40" t="str">
        <f>_xlfn.CONCAT($D41,"-Ch7")</f>
        <v>SI-11M1:CO-Counter-Ch7</v>
      </c>
      <c r="L41" s="40" t="str">
        <f>_xlfn.CONCAT($D41,"-Ch8")</f>
        <v>SI-11M1:CO-Counter-Ch8</v>
      </c>
      <c r="M41" t="s">
        <v>2085</v>
      </c>
      <c r="N41" t="s">
        <v>2086</v>
      </c>
      <c r="O41" t="s">
        <v>2087</v>
      </c>
      <c r="P41" t="s">
        <v>2088</v>
      </c>
      <c r="Q41" t="s">
        <v>2089</v>
      </c>
      <c r="R41" t="s">
        <v>2090</v>
      </c>
      <c r="S41" t="s">
        <v>2091</v>
      </c>
      <c r="T41" t="s">
        <v>2092</v>
      </c>
      <c r="U41" t="str">
        <f>_xlfn.CONCAT("SI-",$C41+1,"M1:CO-GammaDetector")</f>
        <v>SI-11M1:CO-GammaDetector</v>
      </c>
      <c r="V41" t="s">
        <v>2093</v>
      </c>
      <c r="W41" t="s">
        <v>2093</v>
      </c>
      <c r="X41" s="40" t="s">
        <v>2093</v>
      </c>
      <c r="Y41" t="s">
        <v>2093</v>
      </c>
      <c r="Z41" t="s">
        <v>2093</v>
      </c>
      <c r="AA41" t="s">
        <v>2093</v>
      </c>
      <c r="AB41" t="s">
        <v>2093</v>
      </c>
    </row>
    <row r="42" spans="1:28" hidden="1">
      <c r="A42" s="93" t="s">
        <v>1041</v>
      </c>
      <c r="B42" t="str">
        <f>_xlfn.CONCAT("10.128.",C42 + 100,".151")</f>
        <v>10.128.111.151</v>
      </c>
      <c r="C42" s="65">
        <v>11</v>
      </c>
      <c r="D42" t="str">
        <f>_xlfn.CONCAT("SI-",C42,"M2:CO-Counter")</f>
        <v>SI-11M2:CO-Counter</v>
      </c>
      <c r="E42" s="40" t="str">
        <f>_xlfn.CONCAT($D42,":Ch1")</f>
        <v>SI-11M2:CO-Counter:Ch1</v>
      </c>
      <c r="F42" s="40" t="str">
        <f>_xlfn.CONCAT($D42,"-Ch2")</f>
        <v>SI-11M2:CO-Counter-Ch2</v>
      </c>
      <c r="G42" s="40" t="str">
        <f>_xlfn.CONCAT($D42,"-Ch3")</f>
        <v>SI-11M2:CO-Counter-Ch3</v>
      </c>
      <c r="H42" s="40" t="str">
        <f>_xlfn.CONCAT($D42,":Ch4")</f>
        <v>SI-11M2:CO-Counter:Ch4</v>
      </c>
      <c r="I42" s="40" t="str">
        <f>_xlfn.CONCAT($D42,"-Ch5")</f>
        <v>SI-11M2:CO-Counter-Ch5</v>
      </c>
      <c r="J42" s="40" t="str">
        <f>_xlfn.CONCAT($D42,"-Ch6")</f>
        <v>SI-11M2:CO-Counter-Ch6</v>
      </c>
      <c r="K42" s="40" t="str">
        <f>_xlfn.CONCAT($D42,"-Ch7")</f>
        <v>SI-11M2:CO-Counter-Ch7</v>
      </c>
      <c r="L42" s="40" t="str">
        <f>_xlfn.CONCAT($D42,"-Ch8")</f>
        <v>SI-11M2:CO-Counter-Ch8</v>
      </c>
      <c r="M42" t="s">
        <v>2085</v>
      </c>
      <c r="N42" t="s">
        <v>2086</v>
      </c>
      <c r="O42" t="s">
        <v>2087</v>
      </c>
      <c r="P42" t="s">
        <v>2088</v>
      </c>
      <c r="Q42" t="s">
        <v>2089</v>
      </c>
      <c r="R42" t="s">
        <v>2090</v>
      </c>
      <c r="S42" t="s">
        <v>2091</v>
      </c>
      <c r="T42" t="s">
        <v>2092</v>
      </c>
      <c r="U42" t="s">
        <v>2093</v>
      </c>
      <c r="V42" t="s">
        <v>2093</v>
      </c>
      <c r="W42" t="s">
        <v>2093</v>
      </c>
      <c r="X42" t="s">
        <v>2093</v>
      </c>
      <c r="Y42" t="s">
        <v>2093</v>
      </c>
      <c r="Z42" t="s">
        <v>2093</v>
      </c>
      <c r="AA42" t="s">
        <v>2093</v>
      </c>
      <c r="AB42" t="s">
        <v>2093</v>
      </c>
    </row>
    <row r="43" spans="1:28">
      <c r="A43" s="93" t="s">
        <v>30</v>
      </c>
      <c r="B43" t="str">
        <f>_xlfn.CONCAT("10.128.",C43 + 100,".152")</f>
        <v>10.128.111.152</v>
      </c>
      <c r="C43" s="65">
        <v>11</v>
      </c>
      <c r="D43" t="str">
        <f>_xlfn.CONCAT("SI-",C43,"C2:CO-Counter")</f>
        <v>SI-11C2:CO-Counter</v>
      </c>
      <c r="E43" t="str">
        <f>_xlfn.CONCAT("SI-",$C43,"M2:CO-Gamma")</f>
        <v>SI-11M2:CO-Gamma</v>
      </c>
      <c r="F43" s="40" t="str">
        <f>_xlfn.CONCAT($D43,"-Ch2")</f>
        <v>SI-11C2:CO-Counter-Ch2</v>
      </c>
      <c r="G43" s="40" t="str">
        <f>_xlfn.CONCAT($D43,"-Ch3")</f>
        <v>SI-11C2:CO-Counter-Ch3</v>
      </c>
      <c r="H43" t="str">
        <f>_xlfn.CONCAT("SI-",$C43,"C1:CO-Gamma")</f>
        <v>SI-11C1:CO-Gamma</v>
      </c>
      <c r="I43" s="40" t="str">
        <f>_xlfn.CONCAT($D43,"-Ch5")</f>
        <v>SI-11C2:CO-Counter-Ch5</v>
      </c>
      <c r="J43" s="40" t="str">
        <f>_xlfn.CONCAT($D43,"-Ch6")</f>
        <v>SI-11C2:CO-Counter-Ch6</v>
      </c>
      <c r="K43" s="40" t="str">
        <f>_xlfn.CONCAT($D43,"-Ch7")</f>
        <v>SI-11C2:CO-Counter-Ch7</v>
      </c>
      <c r="L43" s="40" t="str">
        <f>_xlfn.CONCAT($D43,"-Ch8")</f>
        <v>SI-11C2:CO-Counter-Ch8</v>
      </c>
      <c r="M43" t="s">
        <v>2085</v>
      </c>
      <c r="N43" t="s">
        <v>2086</v>
      </c>
      <c r="O43" t="s">
        <v>2087</v>
      </c>
      <c r="P43" t="s">
        <v>2088</v>
      </c>
      <c r="Q43" t="s">
        <v>2089</v>
      </c>
      <c r="R43" t="s">
        <v>2090</v>
      </c>
      <c r="S43" t="s">
        <v>2091</v>
      </c>
      <c r="T43" t="s">
        <v>2092</v>
      </c>
      <c r="U43" t="str">
        <f>_xlfn.CONCAT("SI-",$C43,"C1:CO-GammaDetector")</f>
        <v>SI-11C1:CO-GammaDetector</v>
      </c>
      <c r="V43" t="s">
        <v>2093</v>
      </c>
      <c r="W43" t="s">
        <v>2093</v>
      </c>
      <c r="X43" t="str">
        <f>_xlfn.CONCAT("SI-",$C43,"C2:CO-GammaDetector")</f>
        <v>SI-11C2:CO-GammaDetector</v>
      </c>
      <c r="Y43" t="s">
        <v>2093</v>
      </c>
      <c r="Z43" t="s">
        <v>2093</v>
      </c>
      <c r="AA43" t="s">
        <v>2093</v>
      </c>
      <c r="AB43" t="s">
        <v>2093</v>
      </c>
    </row>
    <row r="44" spans="1:28">
      <c r="A44" s="93" t="s">
        <v>30</v>
      </c>
      <c r="B44" t="str">
        <f>_xlfn.CONCAT("10.128.",C44 + 100,".153")</f>
        <v>10.128.111.153</v>
      </c>
      <c r="C44" s="65">
        <v>11</v>
      </c>
      <c r="D44" t="str">
        <f>_xlfn.CONCAT("SI-",C44,"C3:CO-Counter")</f>
        <v>SI-11C3:CO-Counter</v>
      </c>
      <c r="E44" t="str">
        <f>_xlfn.CONCAT("SI-",$C44,"C2:CO-Gamma")</f>
        <v>SI-11C2:CO-Gamma</v>
      </c>
      <c r="F44" s="40" t="str">
        <f>_xlfn.CONCAT($D44,"-Ch2")</f>
        <v>SI-11C3:CO-Counter-Ch2</v>
      </c>
      <c r="G44" s="40" t="str">
        <f>_xlfn.CONCAT($D44,"-Ch3")</f>
        <v>SI-11C3:CO-Counter-Ch3</v>
      </c>
      <c r="H44" t="str">
        <f>_xlfn.CONCAT("SI-",$C44,"C3:CO-Gamma")</f>
        <v>SI-11C3:CO-Gamma</v>
      </c>
      <c r="I44" s="40" t="str">
        <f>_xlfn.CONCAT($D44,"-Ch5")</f>
        <v>SI-11C3:CO-Counter-Ch5</v>
      </c>
      <c r="J44" s="40" t="str">
        <f>_xlfn.CONCAT($D44,"-Ch6")</f>
        <v>SI-11C3:CO-Counter-Ch6</v>
      </c>
      <c r="K44" s="40" t="str">
        <f>_xlfn.CONCAT($D44,"-Ch7")</f>
        <v>SI-11C3:CO-Counter-Ch7</v>
      </c>
      <c r="L44" s="40" t="str">
        <f>_xlfn.CONCAT($D44,"-Ch8")</f>
        <v>SI-11C3:CO-Counter-Ch8</v>
      </c>
      <c r="M44" t="s">
        <v>2085</v>
      </c>
      <c r="N44" t="s">
        <v>2086</v>
      </c>
      <c r="O44" t="s">
        <v>2087</v>
      </c>
      <c r="P44" t="s">
        <v>2088</v>
      </c>
      <c r="Q44" t="s">
        <v>2089</v>
      </c>
      <c r="R44" t="s">
        <v>2090</v>
      </c>
      <c r="S44" t="s">
        <v>2091</v>
      </c>
      <c r="T44" t="s">
        <v>2092</v>
      </c>
      <c r="U44" t="str">
        <f>_xlfn.CONCAT("SI-",$C44,"C3:CO-GammaDetector")</f>
        <v>SI-11C3:CO-GammaDetector</v>
      </c>
      <c r="V44" t="s">
        <v>2093</v>
      </c>
      <c r="W44" t="s">
        <v>2093</v>
      </c>
      <c r="X44" t="str">
        <f>_xlfn.CONCAT("SI-",$C44,"C4:CO-GammaDetector")</f>
        <v>SI-11C4:CO-GammaDetector</v>
      </c>
      <c r="Y44" t="s">
        <v>2093</v>
      </c>
      <c r="Z44" t="s">
        <v>2093</v>
      </c>
      <c r="AA44" t="s">
        <v>2093</v>
      </c>
      <c r="AB44" t="s">
        <v>2093</v>
      </c>
    </row>
    <row r="45" spans="1:28">
      <c r="A45" s="93" t="s">
        <v>30</v>
      </c>
      <c r="B45" t="str">
        <f>_xlfn.CONCAT("10.128.",C45 + 100,".154")</f>
        <v>10.128.111.154</v>
      </c>
      <c r="C45" s="65">
        <v>11</v>
      </c>
      <c r="D45" t="str">
        <f>_xlfn.CONCAT("SI-",C45+1,"M1:CO-Counter")</f>
        <v>SI-12M1:CO-Counter</v>
      </c>
      <c r="E45" t="str">
        <f>_xlfn.CONCAT("SI-",$C45,"C4:CO-Gamma")</f>
        <v>SI-11C4:CO-Gamma</v>
      </c>
      <c r="F45" s="40" t="str">
        <f>_xlfn.CONCAT($D45,"-Ch2")</f>
        <v>SI-12M1:CO-Counter-Ch2</v>
      </c>
      <c r="G45" s="40" t="str">
        <f>_xlfn.CONCAT($D45,"-Ch3")</f>
        <v>SI-12M1:CO-Counter-Ch3</v>
      </c>
      <c r="H45" s="40" t="str">
        <f>_xlfn.CONCAT($D45,"-Ch4")</f>
        <v>SI-12M1:CO-Counter-Ch4</v>
      </c>
      <c r="I45" s="40" t="str">
        <f>_xlfn.CONCAT($D45,"-Ch5")</f>
        <v>SI-12M1:CO-Counter-Ch5</v>
      </c>
      <c r="J45" s="40" t="str">
        <f>_xlfn.CONCAT($D45,"-Ch6")</f>
        <v>SI-12M1:CO-Counter-Ch6</v>
      </c>
      <c r="K45" s="40" t="str">
        <f>_xlfn.CONCAT($D45,"-Ch7")</f>
        <v>SI-12M1:CO-Counter-Ch7</v>
      </c>
      <c r="L45" s="40" t="str">
        <f>_xlfn.CONCAT($D45,"-Ch8")</f>
        <v>SI-12M1:CO-Counter-Ch8</v>
      </c>
      <c r="M45" t="s">
        <v>2085</v>
      </c>
      <c r="N45" t="s">
        <v>2086</v>
      </c>
      <c r="O45" t="s">
        <v>2087</v>
      </c>
      <c r="P45" t="s">
        <v>2088</v>
      </c>
      <c r="Q45" t="s">
        <v>2089</v>
      </c>
      <c r="R45" t="s">
        <v>2090</v>
      </c>
      <c r="S45" t="s">
        <v>2091</v>
      </c>
      <c r="T45" t="s">
        <v>2092</v>
      </c>
      <c r="U45" t="str">
        <f>_xlfn.CONCAT("SI-",$C45+1,"M1:CO-GammaDetector")</f>
        <v>SI-12M1:CO-GammaDetector</v>
      </c>
      <c r="V45" t="s">
        <v>2093</v>
      </c>
      <c r="W45" t="s">
        <v>2093</v>
      </c>
      <c r="X45" s="40" t="s">
        <v>2093</v>
      </c>
      <c r="Y45" t="s">
        <v>2093</v>
      </c>
      <c r="Z45" t="s">
        <v>2093</v>
      </c>
      <c r="AA45" t="s">
        <v>2093</v>
      </c>
      <c r="AB45" t="s">
        <v>2093</v>
      </c>
    </row>
    <row r="46" spans="1:28" hidden="1">
      <c r="A46" s="93" t="s">
        <v>1041</v>
      </c>
      <c r="B46" t="str">
        <f>_xlfn.CONCAT("10.128.",C46 + 100,".151")</f>
        <v>10.128.112.151</v>
      </c>
      <c r="C46" s="65">
        <v>12</v>
      </c>
      <c r="D46" t="str">
        <f>_xlfn.CONCAT("SI-",C46,"M2:CO-Counter")</f>
        <v>SI-12M2:CO-Counter</v>
      </c>
      <c r="E46" s="40" t="str">
        <f>_xlfn.CONCAT($D46,":Ch1")</f>
        <v>SI-12M2:CO-Counter:Ch1</v>
      </c>
      <c r="F46" s="40" t="str">
        <f>_xlfn.CONCAT($D46,"-Ch2")</f>
        <v>SI-12M2:CO-Counter-Ch2</v>
      </c>
      <c r="G46" s="40" t="str">
        <f>_xlfn.CONCAT($D46,"-Ch3")</f>
        <v>SI-12M2:CO-Counter-Ch3</v>
      </c>
      <c r="H46" s="40" t="str">
        <f>_xlfn.CONCAT($D46,":Ch4")</f>
        <v>SI-12M2:CO-Counter:Ch4</v>
      </c>
      <c r="I46" s="40" t="str">
        <f>_xlfn.CONCAT($D46,"-Ch5")</f>
        <v>SI-12M2:CO-Counter-Ch5</v>
      </c>
      <c r="J46" s="40" t="str">
        <f>_xlfn.CONCAT($D46,"-Ch6")</f>
        <v>SI-12M2:CO-Counter-Ch6</v>
      </c>
      <c r="K46" s="40" t="str">
        <f>_xlfn.CONCAT($D46,"-Ch7")</f>
        <v>SI-12M2:CO-Counter-Ch7</v>
      </c>
      <c r="L46" s="40" t="str">
        <f>_xlfn.CONCAT($D46,"-Ch8")</f>
        <v>SI-12M2:CO-Counter-Ch8</v>
      </c>
      <c r="M46" t="s">
        <v>2085</v>
      </c>
      <c r="N46" t="s">
        <v>2086</v>
      </c>
      <c r="O46" t="s">
        <v>2087</v>
      </c>
      <c r="P46" t="s">
        <v>2088</v>
      </c>
      <c r="Q46" t="s">
        <v>2089</v>
      </c>
      <c r="R46" t="s">
        <v>2090</v>
      </c>
      <c r="S46" t="s">
        <v>2091</v>
      </c>
      <c r="T46" t="s">
        <v>2092</v>
      </c>
      <c r="U46" t="s">
        <v>2093</v>
      </c>
      <c r="V46" t="s">
        <v>2093</v>
      </c>
      <c r="W46" t="s">
        <v>2093</v>
      </c>
      <c r="X46" t="s">
        <v>2093</v>
      </c>
      <c r="Y46" t="s">
        <v>2093</v>
      </c>
      <c r="Z46" t="s">
        <v>2093</v>
      </c>
      <c r="AA46" t="s">
        <v>2093</v>
      </c>
      <c r="AB46" t="s">
        <v>2093</v>
      </c>
    </row>
    <row r="47" spans="1:28">
      <c r="A47" s="93" t="s">
        <v>30</v>
      </c>
      <c r="B47" t="str">
        <f>_xlfn.CONCAT("10.128.",C47 + 100,".152")</f>
        <v>10.128.112.152</v>
      </c>
      <c r="C47" s="65">
        <v>12</v>
      </c>
      <c r="D47" t="str">
        <f>_xlfn.CONCAT("SI-",C47,"C2:CO-Counter")</f>
        <v>SI-12C2:CO-Counter</v>
      </c>
      <c r="E47" t="str">
        <f>_xlfn.CONCAT("SI-",$C47,"M2:CO-Gamma")</f>
        <v>SI-12M2:CO-Gamma</v>
      </c>
      <c r="F47" s="40" t="str">
        <f>_xlfn.CONCAT($D47,"-Ch2")</f>
        <v>SI-12C2:CO-Counter-Ch2</v>
      </c>
      <c r="G47" s="40" t="str">
        <f>_xlfn.CONCAT($D47,"-Ch3")</f>
        <v>SI-12C2:CO-Counter-Ch3</v>
      </c>
      <c r="H47" t="str">
        <f>_xlfn.CONCAT("SI-",$C47,"C1:CO-Gamma")</f>
        <v>SI-12C1:CO-Gamma</v>
      </c>
      <c r="I47" s="40" t="str">
        <f>_xlfn.CONCAT($D47,"-Ch5")</f>
        <v>SI-12C2:CO-Counter-Ch5</v>
      </c>
      <c r="J47" s="40" t="str">
        <f>_xlfn.CONCAT($D47,"-Ch6")</f>
        <v>SI-12C2:CO-Counter-Ch6</v>
      </c>
      <c r="K47" s="40" t="str">
        <f>_xlfn.CONCAT($D47,"-Ch7")</f>
        <v>SI-12C2:CO-Counter-Ch7</v>
      </c>
      <c r="L47" s="40" t="str">
        <f>_xlfn.CONCAT($D47,"-Ch8")</f>
        <v>SI-12C2:CO-Counter-Ch8</v>
      </c>
      <c r="M47" t="s">
        <v>2085</v>
      </c>
      <c r="N47" t="s">
        <v>2086</v>
      </c>
      <c r="O47" t="s">
        <v>2087</v>
      </c>
      <c r="P47" t="s">
        <v>2088</v>
      </c>
      <c r="Q47" t="s">
        <v>2089</v>
      </c>
      <c r="R47" t="s">
        <v>2090</v>
      </c>
      <c r="S47" t="s">
        <v>2091</v>
      </c>
      <c r="T47" t="s">
        <v>2092</v>
      </c>
      <c r="U47" t="str">
        <f>_xlfn.CONCAT("SI-",$C47,"C1:CO-GammaDetector")</f>
        <v>SI-12C1:CO-GammaDetector</v>
      </c>
      <c r="V47" t="s">
        <v>2093</v>
      </c>
      <c r="W47" t="s">
        <v>2093</v>
      </c>
      <c r="X47" t="str">
        <f>_xlfn.CONCAT("SI-",$C47,"C2:CO-GammaDetector")</f>
        <v>SI-12C2:CO-GammaDetector</v>
      </c>
      <c r="Y47" t="s">
        <v>2093</v>
      </c>
      <c r="Z47" t="s">
        <v>2093</v>
      </c>
      <c r="AA47" t="s">
        <v>2093</v>
      </c>
      <c r="AB47" t="s">
        <v>2093</v>
      </c>
    </row>
    <row r="48" spans="1:28">
      <c r="A48" s="93" t="s">
        <v>30</v>
      </c>
      <c r="B48" t="str">
        <f>_xlfn.CONCAT("10.128.",C48 + 100,".153")</f>
        <v>10.128.112.153</v>
      </c>
      <c r="C48" s="65">
        <v>12</v>
      </c>
      <c r="D48" t="str">
        <f>_xlfn.CONCAT("SI-",C48,"C3:CO-Counter")</f>
        <v>SI-12C3:CO-Counter</v>
      </c>
      <c r="E48" t="str">
        <f>_xlfn.CONCAT("SI-",$C48,"C2:CO-Gamma")</f>
        <v>SI-12C2:CO-Gamma</v>
      </c>
      <c r="F48" s="40" t="str">
        <f>_xlfn.CONCAT($D48,"-Ch2")</f>
        <v>SI-12C3:CO-Counter-Ch2</v>
      </c>
      <c r="G48" s="40" t="str">
        <f>_xlfn.CONCAT($D48,"-Ch3")</f>
        <v>SI-12C3:CO-Counter-Ch3</v>
      </c>
      <c r="H48" t="str">
        <f>_xlfn.CONCAT("SI-",$C48,"C3:CO-Gamma")</f>
        <v>SI-12C3:CO-Gamma</v>
      </c>
      <c r="I48" s="40" t="str">
        <f>_xlfn.CONCAT($D48,"-Ch5")</f>
        <v>SI-12C3:CO-Counter-Ch5</v>
      </c>
      <c r="J48" s="40" t="str">
        <f>_xlfn.CONCAT($D48,"-Ch6")</f>
        <v>SI-12C3:CO-Counter-Ch6</v>
      </c>
      <c r="K48" s="40" t="str">
        <f>_xlfn.CONCAT($D48,"-Ch7")</f>
        <v>SI-12C3:CO-Counter-Ch7</v>
      </c>
      <c r="L48" s="40" t="str">
        <f>_xlfn.CONCAT($D48,"-Ch8")</f>
        <v>SI-12C3:CO-Counter-Ch8</v>
      </c>
      <c r="M48" t="s">
        <v>2085</v>
      </c>
      <c r="N48" t="s">
        <v>2086</v>
      </c>
      <c r="O48" t="s">
        <v>2087</v>
      </c>
      <c r="P48" t="s">
        <v>2088</v>
      </c>
      <c r="Q48" t="s">
        <v>2089</v>
      </c>
      <c r="R48" t="s">
        <v>2090</v>
      </c>
      <c r="S48" t="s">
        <v>2091</v>
      </c>
      <c r="T48" t="s">
        <v>2092</v>
      </c>
      <c r="U48" t="str">
        <f>_xlfn.CONCAT("SI-",$C48,"C3:CO-GammaDetector")</f>
        <v>SI-12C3:CO-GammaDetector</v>
      </c>
      <c r="V48" t="s">
        <v>2093</v>
      </c>
      <c r="W48" t="s">
        <v>2093</v>
      </c>
      <c r="X48" t="str">
        <f>_xlfn.CONCAT("SI-",$C48,"C4:CO-GammaDetector")</f>
        <v>SI-12C4:CO-GammaDetector</v>
      </c>
      <c r="Y48" t="s">
        <v>2093</v>
      </c>
      <c r="Z48" t="s">
        <v>2093</v>
      </c>
      <c r="AA48" t="s">
        <v>2093</v>
      </c>
      <c r="AB48" t="s">
        <v>2093</v>
      </c>
    </row>
    <row r="49" spans="1:28">
      <c r="A49" s="93" t="s">
        <v>30</v>
      </c>
      <c r="B49" t="str">
        <f>_xlfn.CONCAT("10.128.",C49 + 100,".154")</f>
        <v>10.128.112.154</v>
      </c>
      <c r="C49" s="65">
        <v>12</v>
      </c>
      <c r="D49" t="str">
        <f>_xlfn.CONCAT("SI-",C49+1,"M1:CO-Counter")</f>
        <v>SI-13M1:CO-Counter</v>
      </c>
      <c r="E49" t="str">
        <f>_xlfn.CONCAT("SI-",$C49,"C4:CO-Gamma")</f>
        <v>SI-12C4:CO-Gamma</v>
      </c>
      <c r="F49" s="40" t="str">
        <f>_xlfn.CONCAT($D49,"-Ch2")</f>
        <v>SI-13M1:CO-Counter-Ch2</v>
      </c>
      <c r="G49" s="40" t="str">
        <f>_xlfn.CONCAT($D49,"-Ch3")</f>
        <v>SI-13M1:CO-Counter-Ch3</v>
      </c>
      <c r="H49" s="150" t="str">
        <f>_xlfn.CONCAT($D49,":Ch4")</f>
        <v>SI-13M1:CO-Counter:Ch4</v>
      </c>
      <c r="I49" s="40" t="str">
        <f>_xlfn.CONCAT($D49,"-Ch5")</f>
        <v>SI-13M1:CO-Counter-Ch5</v>
      </c>
      <c r="J49" s="40" t="str">
        <f>_xlfn.CONCAT($D49,"-Ch6")</f>
        <v>SI-13M1:CO-Counter-Ch6</v>
      </c>
      <c r="K49" s="40" t="str">
        <f>_xlfn.CONCAT($D49,"-Ch7")</f>
        <v>SI-13M1:CO-Counter-Ch7</v>
      </c>
      <c r="L49" s="40" t="str">
        <f>_xlfn.CONCAT($D49,"-Ch8")</f>
        <v>SI-13M1:CO-Counter-Ch8</v>
      </c>
      <c r="M49" t="s">
        <v>2085</v>
      </c>
      <c r="N49" t="s">
        <v>2086</v>
      </c>
      <c r="O49" t="s">
        <v>2087</v>
      </c>
      <c r="P49" t="s">
        <v>2088</v>
      </c>
      <c r="Q49" t="s">
        <v>2089</v>
      </c>
      <c r="R49" t="s">
        <v>2090</v>
      </c>
      <c r="S49" t="s">
        <v>2091</v>
      </c>
      <c r="T49" t="s">
        <v>2092</v>
      </c>
      <c r="U49" t="str">
        <f>_xlfn.CONCAT("SI-",$C49+1,"M1:CO-GammaDetector")</f>
        <v>SI-13M1:CO-GammaDetector</v>
      </c>
      <c r="V49" t="s">
        <v>2093</v>
      </c>
      <c r="W49" t="s">
        <v>2093</v>
      </c>
      <c r="X49" s="40" t="s">
        <v>2093</v>
      </c>
      <c r="Y49" t="s">
        <v>2093</v>
      </c>
      <c r="Z49" t="s">
        <v>2093</v>
      </c>
      <c r="AA49" t="s">
        <v>2093</v>
      </c>
      <c r="AB49" t="s">
        <v>2093</v>
      </c>
    </row>
    <row r="50" spans="1:28">
      <c r="A50" s="93" t="s">
        <v>30</v>
      </c>
      <c r="B50" t="str">
        <f>_xlfn.CONCAT("10.128.",C50 + 100,".151")</f>
        <v>10.128.113.151</v>
      </c>
      <c r="C50" s="65">
        <v>13</v>
      </c>
      <c r="D50" t="str">
        <f>_xlfn.CONCAT("SI-",C50,"M2:CO-Counter")</f>
        <v>SI-13M2:CO-Counter</v>
      </c>
      <c r="E50" s="40" t="str">
        <f>_xlfn.CONCAT($D50,":Ch1")</f>
        <v>SI-13M2:CO-Counter:Ch1</v>
      </c>
      <c r="F50" s="40" t="str">
        <f>_xlfn.CONCAT($D50,"-Ch2")</f>
        <v>SI-13M2:CO-Counter-Ch2</v>
      </c>
      <c r="G50" s="40" t="str">
        <f>_xlfn.CONCAT($D50,"-Ch3")</f>
        <v>SI-13M2:CO-Counter-Ch3</v>
      </c>
      <c r="H50" s="40" t="str">
        <f>_xlfn.CONCAT($D50,":Ch4")</f>
        <v>SI-13M2:CO-Counter:Ch4</v>
      </c>
      <c r="I50" s="40" t="str">
        <f>_xlfn.CONCAT($D50,"-Ch5")</f>
        <v>SI-13M2:CO-Counter-Ch5</v>
      </c>
      <c r="J50" s="40" t="str">
        <f>_xlfn.CONCAT($D50,"-Ch6")</f>
        <v>SI-13M2:CO-Counter-Ch6</v>
      </c>
      <c r="K50" s="40" t="str">
        <f>_xlfn.CONCAT($D50,"-Ch7")</f>
        <v>SI-13M2:CO-Counter-Ch7</v>
      </c>
      <c r="L50" s="40" t="str">
        <f>_xlfn.CONCAT($D50,"-Ch8")</f>
        <v>SI-13M2:CO-Counter-Ch8</v>
      </c>
      <c r="M50" t="s">
        <v>2085</v>
      </c>
      <c r="N50" t="s">
        <v>2086</v>
      </c>
      <c r="O50" t="s">
        <v>2087</v>
      </c>
      <c r="P50" t="s">
        <v>2088</v>
      </c>
      <c r="Q50" t="s">
        <v>2089</v>
      </c>
      <c r="R50" t="s">
        <v>2090</v>
      </c>
      <c r="S50" t="s">
        <v>2091</v>
      </c>
      <c r="T50" t="s">
        <v>2092</v>
      </c>
      <c r="U50" t="s">
        <v>2093</v>
      </c>
      <c r="V50" t="s">
        <v>2093</v>
      </c>
      <c r="W50" t="s">
        <v>2093</v>
      </c>
      <c r="X50" t="s">
        <v>2093</v>
      </c>
      <c r="Y50" t="s">
        <v>2093</v>
      </c>
      <c r="Z50" t="s">
        <v>2093</v>
      </c>
      <c r="AA50" t="s">
        <v>2093</v>
      </c>
      <c r="AB50" t="s">
        <v>2093</v>
      </c>
    </row>
    <row r="51" spans="1:28">
      <c r="A51" s="93" t="s">
        <v>30</v>
      </c>
      <c r="B51" t="str">
        <f>_xlfn.CONCAT("10.128.",C51 + 100,".152")</f>
        <v>10.128.113.152</v>
      </c>
      <c r="C51" s="65">
        <v>13</v>
      </c>
      <c r="D51" t="str">
        <f>_xlfn.CONCAT("SI-",C51,"C2:CO-Counter")</f>
        <v>SI-13C2:CO-Counter</v>
      </c>
      <c r="E51" t="str">
        <f>_xlfn.CONCAT("SI-",$C51,"M2:CO-Gamma")</f>
        <v>SI-13M2:CO-Gamma</v>
      </c>
      <c r="F51" s="40" t="str">
        <f>_xlfn.CONCAT($D51,"-Ch2")</f>
        <v>SI-13C2:CO-Counter-Ch2</v>
      </c>
      <c r="G51" s="40" t="str">
        <f>_xlfn.CONCAT($D51,"-Ch3")</f>
        <v>SI-13C2:CO-Counter-Ch3</v>
      </c>
      <c r="H51" t="str">
        <f>_xlfn.CONCAT("SI-",$C51,"C1:CO-Gamma")</f>
        <v>SI-13C1:CO-Gamma</v>
      </c>
      <c r="I51" s="40" t="str">
        <f>_xlfn.CONCAT($D51,"-Ch5")</f>
        <v>SI-13C2:CO-Counter-Ch5</v>
      </c>
      <c r="J51" s="40" t="str">
        <f>_xlfn.CONCAT($D51,"-Ch6")</f>
        <v>SI-13C2:CO-Counter-Ch6</v>
      </c>
      <c r="K51" s="40" t="str">
        <f>_xlfn.CONCAT($D51,"-Ch7")</f>
        <v>SI-13C2:CO-Counter-Ch7</v>
      </c>
      <c r="L51" s="40" t="str">
        <f>_xlfn.CONCAT($D51,"-Ch8")</f>
        <v>SI-13C2:CO-Counter-Ch8</v>
      </c>
      <c r="M51" t="s">
        <v>2085</v>
      </c>
      <c r="N51" t="s">
        <v>2086</v>
      </c>
      <c r="O51" t="s">
        <v>2087</v>
      </c>
      <c r="P51" t="s">
        <v>2088</v>
      </c>
      <c r="Q51" t="s">
        <v>2089</v>
      </c>
      <c r="R51" t="s">
        <v>2090</v>
      </c>
      <c r="S51" t="s">
        <v>2091</v>
      </c>
      <c r="T51" t="s">
        <v>2092</v>
      </c>
      <c r="U51" t="str">
        <f>_xlfn.CONCAT("SI-",$C51,"C1:CO-GammaDetector")</f>
        <v>SI-13C1:CO-GammaDetector</v>
      </c>
      <c r="V51" t="s">
        <v>2093</v>
      </c>
      <c r="W51" t="s">
        <v>2093</v>
      </c>
      <c r="X51" t="str">
        <f>_xlfn.CONCAT("SI-",$C51,"C2:CO-GammaDetector")</f>
        <v>SI-13C2:CO-GammaDetector</v>
      </c>
      <c r="Y51" t="s">
        <v>2093</v>
      </c>
      <c r="Z51" t="s">
        <v>2093</v>
      </c>
      <c r="AA51" t="s">
        <v>2093</v>
      </c>
      <c r="AB51" t="s">
        <v>2093</v>
      </c>
    </row>
    <row r="52" spans="1:28">
      <c r="A52" s="93" t="s">
        <v>30</v>
      </c>
      <c r="B52" t="str">
        <f>_xlfn.CONCAT("10.128.",C52 + 100,".153")</f>
        <v>10.128.113.153</v>
      </c>
      <c r="C52" s="65">
        <v>13</v>
      </c>
      <c r="D52" t="str">
        <f>_xlfn.CONCAT("SI-",C52,"C3:CO-Counter")</f>
        <v>SI-13C3:CO-Counter</v>
      </c>
      <c r="E52" t="str">
        <f>_xlfn.CONCAT("SI-",$C52,"C2:CO-Gamma")</f>
        <v>SI-13C2:CO-Gamma</v>
      </c>
      <c r="F52" s="40" t="str">
        <f>_xlfn.CONCAT($D52,"-Ch2")</f>
        <v>SI-13C3:CO-Counter-Ch2</v>
      </c>
      <c r="G52" s="40" t="str">
        <f>_xlfn.CONCAT($D52,"-Ch3")</f>
        <v>SI-13C3:CO-Counter-Ch3</v>
      </c>
      <c r="H52" t="str">
        <f>_xlfn.CONCAT("SI-",$C52,"C3:CO-Gamma")</f>
        <v>SI-13C3:CO-Gamma</v>
      </c>
      <c r="I52" s="40" t="str">
        <f>_xlfn.CONCAT($D52,"-Ch5")</f>
        <v>SI-13C3:CO-Counter-Ch5</v>
      </c>
      <c r="J52" s="40" t="str">
        <f>_xlfn.CONCAT($D52,"-Ch6")</f>
        <v>SI-13C3:CO-Counter-Ch6</v>
      </c>
      <c r="K52" s="40" t="str">
        <f>_xlfn.CONCAT($D52,"-Ch7")</f>
        <v>SI-13C3:CO-Counter-Ch7</v>
      </c>
      <c r="L52" s="40" t="str">
        <f>_xlfn.CONCAT($D52,"-Ch8")</f>
        <v>SI-13C3:CO-Counter-Ch8</v>
      </c>
      <c r="M52" t="s">
        <v>2085</v>
      </c>
      <c r="N52" t="s">
        <v>2086</v>
      </c>
      <c r="O52" t="s">
        <v>2087</v>
      </c>
      <c r="P52" t="s">
        <v>2088</v>
      </c>
      <c r="Q52" t="s">
        <v>2089</v>
      </c>
      <c r="R52" t="s">
        <v>2090</v>
      </c>
      <c r="S52" t="s">
        <v>2091</v>
      </c>
      <c r="T52" t="s">
        <v>2092</v>
      </c>
      <c r="U52" t="str">
        <f>_xlfn.CONCAT("SI-",$C52,"C3:CO-GammaDetector")</f>
        <v>SI-13C3:CO-GammaDetector</v>
      </c>
      <c r="V52" t="s">
        <v>2093</v>
      </c>
      <c r="W52" t="s">
        <v>2093</v>
      </c>
      <c r="X52" t="str">
        <f>_xlfn.CONCAT("SI-",$C52,"C4:CO-GammaDetector")</f>
        <v>SI-13C4:CO-GammaDetector</v>
      </c>
      <c r="Y52" t="s">
        <v>2093</v>
      </c>
      <c r="Z52" t="s">
        <v>2093</v>
      </c>
      <c r="AA52" t="s">
        <v>2093</v>
      </c>
      <c r="AB52" t="s">
        <v>2093</v>
      </c>
    </row>
    <row r="53" spans="1:28">
      <c r="A53" s="93" t="s">
        <v>30</v>
      </c>
      <c r="B53" t="str">
        <f>_xlfn.CONCAT("10.128.",C53 + 100,".154")</f>
        <v>10.128.113.154</v>
      </c>
      <c r="C53" s="65">
        <v>13</v>
      </c>
      <c r="D53" t="str">
        <f>_xlfn.CONCAT("SI-",C53+1,"M1:CO-Counter")</f>
        <v>SI-14M1:CO-Counter</v>
      </c>
      <c r="E53" t="str">
        <f>_xlfn.CONCAT("SI-",$C53,"C4:CO-Gamma")</f>
        <v>SI-13C4:CO-Gamma</v>
      </c>
      <c r="F53" s="40" t="str">
        <f>_xlfn.CONCAT($D53,"-Ch2")</f>
        <v>SI-14M1:CO-Counter-Ch2</v>
      </c>
      <c r="G53" s="40" t="str">
        <f>_xlfn.CONCAT($D53,"-Ch3")</f>
        <v>SI-14M1:CO-Counter-Ch3</v>
      </c>
      <c r="H53" s="40" t="str">
        <f>_xlfn.CONCAT($D53,"-Ch4")</f>
        <v>SI-14M1:CO-Counter-Ch4</v>
      </c>
      <c r="I53" s="40" t="str">
        <f>_xlfn.CONCAT($D53,"-Ch5")</f>
        <v>SI-14M1:CO-Counter-Ch5</v>
      </c>
      <c r="J53" s="40" t="str">
        <f>_xlfn.CONCAT($D53,"-Ch6")</f>
        <v>SI-14M1:CO-Counter-Ch6</v>
      </c>
      <c r="K53" s="40" t="str">
        <f>_xlfn.CONCAT($D53,"-Ch7")</f>
        <v>SI-14M1:CO-Counter-Ch7</v>
      </c>
      <c r="L53" s="40" t="str">
        <f>_xlfn.CONCAT($D53,"-Ch8")</f>
        <v>SI-14M1:CO-Counter-Ch8</v>
      </c>
      <c r="M53" t="s">
        <v>2085</v>
      </c>
      <c r="N53" t="s">
        <v>2086</v>
      </c>
      <c r="O53" t="s">
        <v>2087</v>
      </c>
      <c r="P53" t="s">
        <v>2088</v>
      </c>
      <c r="Q53" t="s">
        <v>2089</v>
      </c>
      <c r="R53" t="s">
        <v>2090</v>
      </c>
      <c r="S53" t="s">
        <v>2091</v>
      </c>
      <c r="T53" t="s">
        <v>2092</v>
      </c>
      <c r="U53" t="str">
        <f>_xlfn.CONCAT("SI-",$C53+1,"M1:CO-GammaDetector")</f>
        <v>SI-14M1:CO-GammaDetector</v>
      </c>
      <c r="V53" t="s">
        <v>2093</v>
      </c>
      <c r="W53" t="s">
        <v>2093</v>
      </c>
      <c r="X53" s="40" t="s">
        <v>2093</v>
      </c>
      <c r="Y53" t="s">
        <v>2093</v>
      </c>
      <c r="Z53" t="s">
        <v>2093</v>
      </c>
      <c r="AA53" t="s">
        <v>2093</v>
      </c>
      <c r="AB53" t="s">
        <v>2093</v>
      </c>
    </row>
    <row r="54" spans="1:28" hidden="1">
      <c r="A54" s="93" t="s">
        <v>1041</v>
      </c>
      <c r="B54" t="str">
        <f>_xlfn.CONCAT("10.128.",C54 + 100,".151")</f>
        <v>10.128.114.151</v>
      </c>
      <c r="C54" s="65">
        <v>14</v>
      </c>
      <c r="D54" t="str">
        <f>_xlfn.CONCAT("SI-",C54,"M2:CO-Counter")</f>
        <v>SI-14M2:CO-Counter</v>
      </c>
      <c r="E54" s="40" t="str">
        <f>_xlfn.CONCAT($D54,":Ch1")</f>
        <v>SI-14M2:CO-Counter:Ch1</v>
      </c>
      <c r="F54" s="40" t="str">
        <f>_xlfn.CONCAT($D54,"-Ch2")</f>
        <v>SI-14M2:CO-Counter-Ch2</v>
      </c>
      <c r="G54" s="40" t="str">
        <f>_xlfn.CONCAT($D54,"-Ch3")</f>
        <v>SI-14M2:CO-Counter-Ch3</v>
      </c>
      <c r="H54" s="40" t="str">
        <f>_xlfn.CONCAT($D54,":Ch4")</f>
        <v>SI-14M2:CO-Counter:Ch4</v>
      </c>
      <c r="I54" s="40" t="str">
        <f>_xlfn.CONCAT($D54,"-Ch5")</f>
        <v>SI-14M2:CO-Counter-Ch5</v>
      </c>
      <c r="J54" s="40" t="str">
        <f>_xlfn.CONCAT($D54,"-Ch6")</f>
        <v>SI-14M2:CO-Counter-Ch6</v>
      </c>
      <c r="K54" s="40" t="str">
        <f>_xlfn.CONCAT($D54,"-Ch7")</f>
        <v>SI-14M2:CO-Counter-Ch7</v>
      </c>
      <c r="L54" s="40" t="str">
        <f>_xlfn.CONCAT($D54,"-Ch8")</f>
        <v>SI-14M2:CO-Counter-Ch8</v>
      </c>
      <c r="M54" t="s">
        <v>2085</v>
      </c>
      <c r="N54" t="s">
        <v>2086</v>
      </c>
      <c r="O54" t="s">
        <v>2087</v>
      </c>
      <c r="P54" t="s">
        <v>2088</v>
      </c>
      <c r="Q54" t="s">
        <v>2089</v>
      </c>
      <c r="R54" t="s">
        <v>2090</v>
      </c>
      <c r="S54" t="s">
        <v>2091</v>
      </c>
      <c r="T54" t="s">
        <v>2092</v>
      </c>
      <c r="U54" t="s">
        <v>2093</v>
      </c>
      <c r="V54" t="s">
        <v>2093</v>
      </c>
      <c r="W54" t="s">
        <v>2093</v>
      </c>
      <c r="X54" t="s">
        <v>2093</v>
      </c>
      <c r="Y54" t="s">
        <v>2093</v>
      </c>
      <c r="Z54" t="s">
        <v>2093</v>
      </c>
      <c r="AA54" t="s">
        <v>2093</v>
      </c>
      <c r="AB54" t="s">
        <v>2093</v>
      </c>
    </row>
    <row r="55" spans="1:28">
      <c r="A55" s="93" t="s">
        <v>30</v>
      </c>
      <c r="B55" t="str">
        <f>_xlfn.CONCAT("10.128.",C55 + 100,".152")</f>
        <v>10.128.114.152</v>
      </c>
      <c r="C55" s="65">
        <v>14</v>
      </c>
      <c r="D55" t="str">
        <f>_xlfn.CONCAT("SI-",C55,"C2:CO-Counter")</f>
        <v>SI-14C2:CO-Counter</v>
      </c>
      <c r="E55" t="str">
        <f>_xlfn.CONCAT("SI-",$C55,"M2:CO-Gamma")</f>
        <v>SI-14M2:CO-Gamma</v>
      </c>
      <c r="F55" s="40" t="str">
        <f>_xlfn.CONCAT($D55,"-Ch2")</f>
        <v>SI-14C2:CO-Counter-Ch2</v>
      </c>
      <c r="G55" s="40" t="str">
        <f>_xlfn.CONCAT($D55,"-Ch3")</f>
        <v>SI-14C2:CO-Counter-Ch3</v>
      </c>
      <c r="H55" t="str">
        <f>_xlfn.CONCAT("SI-",$C55,"C1:CO-Gamma")</f>
        <v>SI-14C1:CO-Gamma</v>
      </c>
      <c r="I55" s="40" t="str">
        <f>_xlfn.CONCAT($D55,"-Ch5")</f>
        <v>SI-14C2:CO-Counter-Ch5</v>
      </c>
      <c r="J55" s="40" t="str">
        <f>_xlfn.CONCAT($D55,"-Ch6")</f>
        <v>SI-14C2:CO-Counter-Ch6</v>
      </c>
      <c r="K55" s="40" t="str">
        <f>_xlfn.CONCAT($D55,"-Ch7")</f>
        <v>SI-14C2:CO-Counter-Ch7</v>
      </c>
      <c r="L55" s="40" t="str">
        <f>_xlfn.CONCAT($D55,"-Ch8")</f>
        <v>SI-14C2:CO-Counter-Ch8</v>
      </c>
      <c r="M55" t="s">
        <v>2085</v>
      </c>
      <c r="N55" t="s">
        <v>2086</v>
      </c>
      <c r="O55" t="s">
        <v>2087</v>
      </c>
      <c r="P55" t="s">
        <v>2088</v>
      </c>
      <c r="Q55" t="s">
        <v>2089</v>
      </c>
      <c r="R55" t="s">
        <v>2090</v>
      </c>
      <c r="S55" t="s">
        <v>2091</v>
      </c>
      <c r="T55" t="s">
        <v>2092</v>
      </c>
      <c r="U55" t="str">
        <f>_xlfn.CONCAT("SI-",$C55,"C1:CO-GammaDetector")</f>
        <v>SI-14C1:CO-GammaDetector</v>
      </c>
      <c r="V55" t="s">
        <v>2093</v>
      </c>
      <c r="W55" t="s">
        <v>2093</v>
      </c>
      <c r="X55" t="str">
        <f>_xlfn.CONCAT("SI-",$C55,"C2:CO-GammaDetector")</f>
        <v>SI-14C2:CO-GammaDetector</v>
      </c>
      <c r="Y55" t="s">
        <v>2093</v>
      </c>
      <c r="Z55" t="s">
        <v>2093</v>
      </c>
      <c r="AA55" t="s">
        <v>2093</v>
      </c>
      <c r="AB55" t="s">
        <v>2093</v>
      </c>
    </row>
    <row r="56" spans="1:28">
      <c r="A56" s="93" t="s">
        <v>30</v>
      </c>
      <c r="B56" t="str">
        <f>_xlfn.CONCAT("10.128.",C56 + 100,".153")</f>
        <v>10.128.114.153</v>
      </c>
      <c r="C56" s="65">
        <v>14</v>
      </c>
      <c r="D56" t="str">
        <f>_xlfn.CONCAT("SI-",C56,"C3:CO-Counter")</f>
        <v>SI-14C3:CO-Counter</v>
      </c>
      <c r="E56" t="str">
        <f>_xlfn.CONCAT("SI-",$C56,"C2:CO-Gamma")</f>
        <v>SI-14C2:CO-Gamma</v>
      </c>
      <c r="F56" s="40" t="str">
        <f>_xlfn.CONCAT($D56,"-Ch2")</f>
        <v>SI-14C3:CO-Counter-Ch2</v>
      </c>
      <c r="G56" s="40" t="str">
        <f>_xlfn.CONCAT($D56,"-Ch3")</f>
        <v>SI-14C3:CO-Counter-Ch3</v>
      </c>
      <c r="H56" t="str">
        <f>_xlfn.CONCAT("SI-",$C56,"C3:CO-Gamma")</f>
        <v>SI-14C3:CO-Gamma</v>
      </c>
      <c r="I56" s="40" t="str">
        <f>_xlfn.CONCAT($D56,"-Ch5")</f>
        <v>SI-14C3:CO-Counter-Ch5</v>
      </c>
      <c r="J56" s="40" t="str">
        <f>_xlfn.CONCAT($D56,"-Ch6")</f>
        <v>SI-14C3:CO-Counter-Ch6</v>
      </c>
      <c r="K56" s="40" t="str">
        <f>_xlfn.CONCAT($D56,"-Ch7")</f>
        <v>SI-14C3:CO-Counter-Ch7</v>
      </c>
      <c r="L56" s="40" t="str">
        <f>_xlfn.CONCAT($D56,"-Ch8")</f>
        <v>SI-14C3:CO-Counter-Ch8</v>
      </c>
      <c r="M56" t="s">
        <v>2085</v>
      </c>
      <c r="N56" t="s">
        <v>2086</v>
      </c>
      <c r="O56" t="s">
        <v>2087</v>
      </c>
      <c r="P56" t="s">
        <v>2088</v>
      </c>
      <c r="Q56" t="s">
        <v>2089</v>
      </c>
      <c r="R56" t="s">
        <v>2090</v>
      </c>
      <c r="S56" t="s">
        <v>2091</v>
      </c>
      <c r="T56" t="s">
        <v>2092</v>
      </c>
      <c r="U56" t="str">
        <f>_xlfn.CONCAT("SI-",$C56,"C3:CO-GammaDetector")</f>
        <v>SI-14C3:CO-GammaDetector</v>
      </c>
      <c r="V56" t="s">
        <v>2093</v>
      </c>
      <c r="W56" t="s">
        <v>2093</v>
      </c>
      <c r="X56" t="str">
        <f>_xlfn.CONCAT("SI-",$C56,"C4:CO-GammaDetector")</f>
        <v>SI-14C4:CO-GammaDetector</v>
      </c>
      <c r="Y56" t="s">
        <v>2093</v>
      </c>
      <c r="Z56" t="s">
        <v>2093</v>
      </c>
      <c r="AA56" t="s">
        <v>2093</v>
      </c>
      <c r="AB56" t="s">
        <v>2093</v>
      </c>
    </row>
    <row r="57" spans="1:28">
      <c r="A57" s="93" t="s">
        <v>30</v>
      </c>
      <c r="B57" t="str">
        <f>_xlfn.CONCAT("10.128.",C57 + 100,".154")</f>
        <v>10.128.114.154</v>
      </c>
      <c r="C57" s="65">
        <v>14</v>
      </c>
      <c r="D57" t="str">
        <f>_xlfn.CONCAT("SI-",C57+1,"M1:CO-Counter")</f>
        <v>SI-15M1:CO-Counter</v>
      </c>
      <c r="E57" t="str">
        <f>_xlfn.CONCAT("SI-",$C57,"C4:CO-Gamma")</f>
        <v>SI-14C4:CO-Gamma</v>
      </c>
      <c r="F57" s="40" t="str">
        <f>_xlfn.CONCAT($D57,"-Ch2")</f>
        <v>SI-15M1:CO-Counter-Ch2</v>
      </c>
      <c r="G57" s="40" t="str">
        <f>_xlfn.CONCAT($D57,"-Ch3")</f>
        <v>SI-15M1:CO-Counter-Ch3</v>
      </c>
      <c r="H57" s="40" t="str">
        <f>_xlfn.CONCAT($D57,"-Ch4")</f>
        <v>SI-15M1:CO-Counter-Ch4</v>
      </c>
      <c r="I57" s="40" t="str">
        <f>_xlfn.CONCAT($D57,"-Ch5")</f>
        <v>SI-15M1:CO-Counter-Ch5</v>
      </c>
      <c r="J57" s="40" t="str">
        <f>_xlfn.CONCAT($D57,"-Ch6")</f>
        <v>SI-15M1:CO-Counter-Ch6</v>
      </c>
      <c r="K57" s="40" t="str">
        <f>_xlfn.CONCAT($D57,"-Ch7")</f>
        <v>SI-15M1:CO-Counter-Ch7</v>
      </c>
      <c r="L57" s="40" t="str">
        <f>_xlfn.CONCAT($D57,"-Ch8")</f>
        <v>SI-15M1:CO-Counter-Ch8</v>
      </c>
      <c r="M57" t="s">
        <v>2085</v>
      </c>
      <c r="N57" t="s">
        <v>2086</v>
      </c>
      <c r="O57" t="s">
        <v>2087</v>
      </c>
      <c r="P57" t="s">
        <v>2088</v>
      </c>
      <c r="Q57" t="s">
        <v>2089</v>
      </c>
      <c r="R57" t="s">
        <v>2090</v>
      </c>
      <c r="S57" t="s">
        <v>2091</v>
      </c>
      <c r="T57" t="s">
        <v>2092</v>
      </c>
      <c r="U57" t="str">
        <f>_xlfn.CONCAT("SI-",$C57+1,"M1:CO-GammaDetector")</f>
        <v>SI-15M1:CO-GammaDetector</v>
      </c>
      <c r="V57" t="s">
        <v>2093</v>
      </c>
      <c r="W57" t="s">
        <v>2093</v>
      </c>
      <c r="X57" s="40" t="s">
        <v>2093</v>
      </c>
      <c r="Y57" t="s">
        <v>2093</v>
      </c>
      <c r="Z57" t="s">
        <v>2093</v>
      </c>
      <c r="AA57" t="s">
        <v>2093</v>
      </c>
      <c r="AB57" t="s">
        <v>2093</v>
      </c>
    </row>
    <row r="58" spans="1:28" hidden="1">
      <c r="A58" s="93" t="s">
        <v>1041</v>
      </c>
      <c r="B58" t="str">
        <f>_xlfn.CONCAT("10.128.",C58 + 100,".151")</f>
        <v>10.128.115.151</v>
      </c>
      <c r="C58" s="65">
        <v>15</v>
      </c>
      <c r="D58" t="str">
        <f>_xlfn.CONCAT("SI-",C58,"M2:CO-Counter")</f>
        <v>SI-15M2:CO-Counter</v>
      </c>
      <c r="E58" s="40" t="str">
        <f>_xlfn.CONCAT($D58,":Ch1")</f>
        <v>SI-15M2:CO-Counter:Ch1</v>
      </c>
      <c r="F58" s="40" t="str">
        <f>_xlfn.CONCAT($D58,"-Ch2")</f>
        <v>SI-15M2:CO-Counter-Ch2</v>
      </c>
      <c r="G58" s="40" t="str">
        <f>_xlfn.CONCAT($D58,"-Ch3")</f>
        <v>SI-15M2:CO-Counter-Ch3</v>
      </c>
      <c r="H58" s="40" t="str">
        <f>_xlfn.CONCAT($D58,":Ch4")</f>
        <v>SI-15M2:CO-Counter:Ch4</v>
      </c>
      <c r="I58" s="40" t="str">
        <f>_xlfn.CONCAT($D58,"-Ch5")</f>
        <v>SI-15M2:CO-Counter-Ch5</v>
      </c>
      <c r="J58" s="40" t="str">
        <f>_xlfn.CONCAT($D58,"-Ch6")</f>
        <v>SI-15M2:CO-Counter-Ch6</v>
      </c>
      <c r="K58" s="40" t="str">
        <f>_xlfn.CONCAT($D58,"-Ch7")</f>
        <v>SI-15M2:CO-Counter-Ch7</v>
      </c>
      <c r="L58" s="40" t="str">
        <f>_xlfn.CONCAT($D58,"-Ch8")</f>
        <v>SI-15M2:CO-Counter-Ch8</v>
      </c>
      <c r="M58" t="s">
        <v>2085</v>
      </c>
      <c r="N58" t="s">
        <v>2086</v>
      </c>
      <c r="O58" t="s">
        <v>2087</v>
      </c>
      <c r="P58" t="s">
        <v>2088</v>
      </c>
      <c r="Q58" t="s">
        <v>2089</v>
      </c>
      <c r="R58" t="s">
        <v>2090</v>
      </c>
      <c r="S58" t="s">
        <v>2091</v>
      </c>
      <c r="T58" t="s">
        <v>2092</v>
      </c>
      <c r="U58" t="s">
        <v>2093</v>
      </c>
      <c r="V58" t="s">
        <v>2093</v>
      </c>
      <c r="W58" t="s">
        <v>2093</v>
      </c>
      <c r="X58" t="s">
        <v>2093</v>
      </c>
      <c r="Y58" t="s">
        <v>2093</v>
      </c>
      <c r="Z58" t="s">
        <v>2093</v>
      </c>
      <c r="AA58" t="s">
        <v>2093</v>
      </c>
      <c r="AB58" t="s">
        <v>2093</v>
      </c>
    </row>
    <row r="59" spans="1:28">
      <c r="A59" s="93" t="s">
        <v>30</v>
      </c>
      <c r="B59" t="str">
        <f>_xlfn.CONCAT("10.128.",C59 + 100,".152")</f>
        <v>10.128.115.152</v>
      </c>
      <c r="C59" s="65">
        <v>15</v>
      </c>
      <c r="D59" t="str">
        <f>_xlfn.CONCAT("SI-",C59,"C2:CO-Counter")</f>
        <v>SI-15C2:CO-Counter</v>
      </c>
      <c r="E59" t="str">
        <f>_xlfn.CONCAT("SI-",$C59,"M2:CO-Gamma")</f>
        <v>SI-15M2:CO-Gamma</v>
      </c>
      <c r="F59" s="40" t="str">
        <f>_xlfn.CONCAT($D59,"-Ch2")</f>
        <v>SI-15C2:CO-Counter-Ch2</v>
      </c>
      <c r="G59" s="40" t="str">
        <f>_xlfn.CONCAT($D59,"-Ch3")</f>
        <v>SI-15C2:CO-Counter-Ch3</v>
      </c>
      <c r="H59" t="str">
        <f>_xlfn.CONCAT("SI-",$C59,"C1:CO-Gamma")</f>
        <v>SI-15C1:CO-Gamma</v>
      </c>
      <c r="I59" s="40" t="str">
        <f>_xlfn.CONCAT($D59,"-Ch5")</f>
        <v>SI-15C2:CO-Counter-Ch5</v>
      </c>
      <c r="J59" s="40" t="str">
        <f>_xlfn.CONCAT($D59,"-Ch6")</f>
        <v>SI-15C2:CO-Counter-Ch6</v>
      </c>
      <c r="K59" s="40" t="str">
        <f>_xlfn.CONCAT($D59,"-Ch7")</f>
        <v>SI-15C2:CO-Counter-Ch7</v>
      </c>
      <c r="L59" s="40" t="str">
        <f>_xlfn.CONCAT($D59,"-Ch8")</f>
        <v>SI-15C2:CO-Counter-Ch8</v>
      </c>
      <c r="M59" t="s">
        <v>2085</v>
      </c>
      <c r="N59" t="s">
        <v>2086</v>
      </c>
      <c r="O59" t="s">
        <v>2087</v>
      </c>
      <c r="P59" t="s">
        <v>2088</v>
      </c>
      <c r="Q59" t="s">
        <v>2089</v>
      </c>
      <c r="R59" t="s">
        <v>2090</v>
      </c>
      <c r="S59" t="s">
        <v>2091</v>
      </c>
      <c r="T59" t="s">
        <v>2092</v>
      </c>
      <c r="U59" t="str">
        <f>_xlfn.CONCAT("SI-",$C59,"C1:CO-GammaDetector")</f>
        <v>SI-15C1:CO-GammaDetector</v>
      </c>
      <c r="V59" t="s">
        <v>2093</v>
      </c>
      <c r="W59" t="s">
        <v>2093</v>
      </c>
      <c r="X59" t="str">
        <f>_xlfn.CONCAT("SI-",$C59,"C2:CO-GammaDetector")</f>
        <v>SI-15C2:CO-GammaDetector</v>
      </c>
      <c r="Y59" t="s">
        <v>2093</v>
      </c>
      <c r="Z59" t="s">
        <v>2093</v>
      </c>
      <c r="AA59" t="s">
        <v>2093</v>
      </c>
      <c r="AB59" t="s">
        <v>2093</v>
      </c>
    </row>
    <row r="60" spans="1:28">
      <c r="A60" s="93" t="s">
        <v>30</v>
      </c>
      <c r="B60" t="str">
        <f>_xlfn.CONCAT("10.128.",C60 + 100,".153")</f>
        <v>10.128.115.153</v>
      </c>
      <c r="C60" s="65">
        <v>15</v>
      </c>
      <c r="D60" t="str">
        <f>_xlfn.CONCAT("SI-",C60,"C3:CO-Counter")</f>
        <v>SI-15C3:CO-Counter</v>
      </c>
      <c r="E60" t="str">
        <f>_xlfn.CONCAT("SI-",$C60,"C2:CO-Gamma")</f>
        <v>SI-15C2:CO-Gamma</v>
      </c>
      <c r="F60" s="40" t="str">
        <f>_xlfn.CONCAT($D60,"-Ch2")</f>
        <v>SI-15C3:CO-Counter-Ch2</v>
      </c>
      <c r="G60" s="40" t="str">
        <f>_xlfn.CONCAT($D60,"-Ch3")</f>
        <v>SI-15C3:CO-Counter-Ch3</v>
      </c>
      <c r="H60" t="str">
        <f>_xlfn.CONCAT("SI-",$C60,"C3:CO-Gamma")</f>
        <v>SI-15C3:CO-Gamma</v>
      </c>
      <c r="I60" s="40" t="str">
        <f>_xlfn.CONCAT($D60,"-Ch5")</f>
        <v>SI-15C3:CO-Counter-Ch5</v>
      </c>
      <c r="J60" s="40" t="str">
        <f>_xlfn.CONCAT($D60,"-Ch6")</f>
        <v>SI-15C3:CO-Counter-Ch6</v>
      </c>
      <c r="K60" s="40" t="str">
        <f>_xlfn.CONCAT($D60,"-Ch7")</f>
        <v>SI-15C3:CO-Counter-Ch7</v>
      </c>
      <c r="L60" s="40" t="str">
        <f>_xlfn.CONCAT($D60,"-Ch8")</f>
        <v>SI-15C3:CO-Counter-Ch8</v>
      </c>
      <c r="M60" t="s">
        <v>2085</v>
      </c>
      <c r="N60" t="s">
        <v>2086</v>
      </c>
      <c r="O60" t="s">
        <v>2087</v>
      </c>
      <c r="P60" t="s">
        <v>2088</v>
      </c>
      <c r="Q60" t="s">
        <v>2089</v>
      </c>
      <c r="R60" t="s">
        <v>2090</v>
      </c>
      <c r="S60" t="s">
        <v>2091</v>
      </c>
      <c r="T60" t="s">
        <v>2092</v>
      </c>
      <c r="U60" t="str">
        <f>_xlfn.CONCAT("SI-",$C60,"C3:CO-GammaDetector")</f>
        <v>SI-15C3:CO-GammaDetector</v>
      </c>
      <c r="V60" t="s">
        <v>2093</v>
      </c>
      <c r="W60" t="s">
        <v>2093</v>
      </c>
      <c r="X60" t="str">
        <f>_xlfn.CONCAT("SI-",$C60,"C4:CO-GammaDetector")</f>
        <v>SI-15C4:CO-GammaDetector</v>
      </c>
      <c r="Y60" t="s">
        <v>2093</v>
      </c>
      <c r="Z60" t="s">
        <v>2093</v>
      </c>
      <c r="AA60" t="s">
        <v>2093</v>
      </c>
      <c r="AB60" t="s">
        <v>2093</v>
      </c>
    </row>
    <row r="61" spans="1:28">
      <c r="A61" s="93" t="s">
        <v>30</v>
      </c>
      <c r="B61" t="str">
        <f>_xlfn.CONCAT("10.128.",C61 + 100,".154")</f>
        <v>10.128.115.154</v>
      </c>
      <c r="C61" s="65">
        <v>15</v>
      </c>
      <c r="D61" t="str">
        <f>_xlfn.CONCAT("SI-",C61+1,"M1:CO-Counter")</f>
        <v>SI-16M1:CO-Counter</v>
      </c>
      <c r="E61" t="str">
        <f>_xlfn.CONCAT("SI-",$C61,"C4:CO-Gamma")</f>
        <v>SI-15C4:CO-Gamma</v>
      </c>
      <c r="F61" s="40" t="str">
        <f>_xlfn.CONCAT($D61,"-Ch2")</f>
        <v>SI-16M1:CO-Counter-Ch2</v>
      </c>
      <c r="G61" s="40" t="str">
        <f>_xlfn.CONCAT($D61,"-Ch3")</f>
        <v>SI-16M1:CO-Counter-Ch3</v>
      </c>
      <c r="H61" s="40" t="str">
        <f>_xlfn.CONCAT($D61,"-Ch4")</f>
        <v>SI-16M1:CO-Counter-Ch4</v>
      </c>
      <c r="I61" s="40" t="str">
        <f>_xlfn.CONCAT($D61,"-Ch5")</f>
        <v>SI-16M1:CO-Counter-Ch5</v>
      </c>
      <c r="J61" s="40" t="str">
        <f>_xlfn.CONCAT($D61,"-Ch6")</f>
        <v>SI-16M1:CO-Counter-Ch6</v>
      </c>
      <c r="K61" s="40" t="str">
        <f>_xlfn.CONCAT($D61,"-Ch7")</f>
        <v>SI-16M1:CO-Counter-Ch7</v>
      </c>
      <c r="L61" s="40" t="str">
        <f>_xlfn.CONCAT($D61,"-Ch8")</f>
        <v>SI-16M1:CO-Counter-Ch8</v>
      </c>
      <c r="M61" t="s">
        <v>2085</v>
      </c>
      <c r="N61" t="s">
        <v>2086</v>
      </c>
      <c r="O61" t="s">
        <v>2087</v>
      </c>
      <c r="P61" t="s">
        <v>2088</v>
      </c>
      <c r="Q61" t="s">
        <v>2089</v>
      </c>
      <c r="R61" t="s">
        <v>2090</v>
      </c>
      <c r="S61" t="s">
        <v>2091</v>
      </c>
      <c r="T61" t="s">
        <v>2092</v>
      </c>
      <c r="U61" t="str">
        <f>_xlfn.CONCAT("SI-",$C61+1,"M1:CO-GammaDetector")</f>
        <v>SI-16M1:CO-GammaDetector</v>
      </c>
      <c r="V61" t="s">
        <v>2093</v>
      </c>
      <c r="W61" t="s">
        <v>2093</v>
      </c>
      <c r="X61" s="40" t="s">
        <v>2093</v>
      </c>
      <c r="Y61" t="s">
        <v>2093</v>
      </c>
      <c r="Z61" t="s">
        <v>2093</v>
      </c>
      <c r="AA61" t="s">
        <v>2093</v>
      </c>
      <c r="AB61" t="s">
        <v>2093</v>
      </c>
    </row>
    <row r="62" spans="1:28" hidden="1">
      <c r="A62" s="93" t="s">
        <v>1041</v>
      </c>
      <c r="B62" t="str">
        <f>_xlfn.CONCAT("10.128.",C62 + 100,".151")</f>
        <v>10.128.116.151</v>
      </c>
      <c r="C62" s="65">
        <v>16</v>
      </c>
      <c r="D62" t="str">
        <f>_xlfn.CONCAT("SI-",C62,"M2:CO-Counter")</f>
        <v>SI-16M2:CO-Counter</v>
      </c>
      <c r="E62" s="40" t="str">
        <f>_xlfn.CONCAT($D62,":Ch1")</f>
        <v>SI-16M2:CO-Counter:Ch1</v>
      </c>
      <c r="F62" s="40" t="str">
        <f>_xlfn.CONCAT($D62,"-Ch2")</f>
        <v>SI-16M2:CO-Counter-Ch2</v>
      </c>
      <c r="G62" s="40" t="str">
        <f>_xlfn.CONCAT($D62,"-Ch3")</f>
        <v>SI-16M2:CO-Counter-Ch3</v>
      </c>
      <c r="H62" s="40" t="str">
        <f>_xlfn.CONCAT($D62,":Ch4")</f>
        <v>SI-16M2:CO-Counter:Ch4</v>
      </c>
      <c r="I62" s="40" t="str">
        <f>_xlfn.CONCAT($D62,"-Ch5")</f>
        <v>SI-16M2:CO-Counter-Ch5</v>
      </c>
      <c r="J62" s="40" t="str">
        <f>_xlfn.CONCAT($D62,"-Ch6")</f>
        <v>SI-16M2:CO-Counter-Ch6</v>
      </c>
      <c r="K62" s="40" t="str">
        <f>_xlfn.CONCAT($D62,"-Ch7")</f>
        <v>SI-16M2:CO-Counter-Ch7</v>
      </c>
      <c r="L62" s="40" t="str">
        <f>_xlfn.CONCAT($D62,"-Ch8")</f>
        <v>SI-16M2:CO-Counter-Ch8</v>
      </c>
      <c r="M62" t="s">
        <v>2085</v>
      </c>
      <c r="N62" t="s">
        <v>2086</v>
      </c>
      <c r="O62" t="s">
        <v>2087</v>
      </c>
      <c r="P62" t="s">
        <v>2088</v>
      </c>
      <c r="Q62" t="s">
        <v>2089</v>
      </c>
      <c r="R62" t="s">
        <v>2090</v>
      </c>
      <c r="S62" t="s">
        <v>2091</v>
      </c>
      <c r="T62" t="s">
        <v>2092</v>
      </c>
      <c r="U62" t="s">
        <v>2093</v>
      </c>
      <c r="V62" t="s">
        <v>2093</v>
      </c>
      <c r="W62" t="s">
        <v>2093</v>
      </c>
      <c r="X62" t="s">
        <v>2093</v>
      </c>
      <c r="Y62" t="s">
        <v>2093</v>
      </c>
      <c r="Z62" t="s">
        <v>2093</v>
      </c>
      <c r="AA62" t="s">
        <v>2093</v>
      </c>
      <c r="AB62" t="s">
        <v>2093</v>
      </c>
    </row>
    <row r="63" spans="1:28">
      <c r="A63" s="93" t="s">
        <v>30</v>
      </c>
      <c r="B63" t="str">
        <f>_xlfn.CONCAT("10.128.",C63 + 100,".152")</f>
        <v>10.128.116.152</v>
      </c>
      <c r="C63" s="65">
        <v>16</v>
      </c>
      <c r="D63" t="str">
        <f>_xlfn.CONCAT("SI-",C63,"C2:CO-Counter")</f>
        <v>SI-16C2:CO-Counter</v>
      </c>
      <c r="E63" t="str">
        <f>_xlfn.CONCAT("SI-",$C63,"M2:CO-Gamma")</f>
        <v>SI-16M2:CO-Gamma</v>
      </c>
      <c r="F63" s="40" t="str">
        <f>_xlfn.CONCAT($D63,"-Ch2")</f>
        <v>SI-16C2:CO-Counter-Ch2</v>
      </c>
      <c r="G63" s="40" t="str">
        <f>_xlfn.CONCAT($D63,"-Ch3")</f>
        <v>SI-16C2:CO-Counter-Ch3</v>
      </c>
      <c r="H63" t="str">
        <f>_xlfn.CONCAT("SI-",$C63,"C1:CO-Gamma")</f>
        <v>SI-16C1:CO-Gamma</v>
      </c>
      <c r="I63" s="40" t="str">
        <f>_xlfn.CONCAT($D63,"-Ch5")</f>
        <v>SI-16C2:CO-Counter-Ch5</v>
      </c>
      <c r="J63" s="40" t="str">
        <f>_xlfn.CONCAT($D63,"-Ch6")</f>
        <v>SI-16C2:CO-Counter-Ch6</v>
      </c>
      <c r="K63" s="40" t="str">
        <f>_xlfn.CONCAT($D63,"-Ch7")</f>
        <v>SI-16C2:CO-Counter-Ch7</v>
      </c>
      <c r="L63" s="40" t="str">
        <f>_xlfn.CONCAT($D63,"-Ch8")</f>
        <v>SI-16C2:CO-Counter-Ch8</v>
      </c>
      <c r="M63" t="s">
        <v>2085</v>
      </c>
      <c r="N63" t="s">
        <v>2086</v>
      </c>
      <c r="O63" t="s">
        <v>2087</v>
      </c>
      <c r="P63" t="s">
        <v>2088</v>
      </c>
      <c r="Q63" t="s">
        <v>2089</v>
      </c>
      <c r="R63" t="s">
        <v>2090</v>
      </c>
      <c r="S63" t="s">
        <v>2091</v>
      </c>
      <c r="T63" t="s">
        <v>2092</v>
      </c>
      <c r="U63" t="str">
        <f>_xlfn.CONCAT("SI-",$C63,"C1:CO-GammaDetector")</f>
        <v>SI-16C1:CO-GammaDetector</v>
      </c>
      <c r="V63" t="s">
        <v>2093</v>
      </c>
      <c r="W63" t="s">
        <v>2093</v>
      </c>
      <c r="X63" t="str">
        <f>_xlfn.CONCAT("SI-",$C63,"C2:CO-GammaDetector")</f>
        <v>SI-16C2:CO-GammaDetector</v>
      </c>
      <c r="Y63" t="s">
        <v>2093</v>
      </c>
      <c r="Z63" t="s">
        <v>2093</v>
      </c>
      <c r="AA63" t="s">
        <v>2093</v>
      </c>
      <c r="AB63" t="s">
        <v>2093</v>
      </c>
    </row>
    <row r="64" spans="1:28">
      <c r="A64" s="93" t="s">
        <v>30</v>
      </c>
      <c r="B64" t="str">
        <f>_xlfn.CONCAT("10.128.",C64 + 100,".153")</f>
        <v>10.128.116.153</v>
      </c>
      <c r="C64" s="65">
        <v>16</v>
      </c>
      <c r="D64" t="str">
        <f>_xlfn.CONCAT("SI-",C64,"C3:CO-Counter")</f>
        <v>SI-16C3:CO-Counter</v>
      </c>
      <c r="E64" t="str">
        <f>_xlfn.CONCAT("SI-",$C64,"C2:CO-Gamma")</f>
        <v>SI-16C2:CO-Gamma</v>
      </c>
      <c r="F64" s="40" t="str">
        <f>_xlfn.CONCAT($D64,"-Ch2")</f>
        <v>SI-16C3:CO-Counter-Ch2</v>
      </c>
      <c r="G64" s="40" t="str">
        <f>_xlfn.CONCAT($D64,"-Ch3")</f>
        <v>SI-16C3:CO-Counter-Ch3</v>
      </c>
      <c r="H64" t="str">
        <f>_xlfn.CONCAT("SI-",$C64,"C3:CO-Gamma")</f>
        <v>SI-16C3:CO-Gamma</v>
      </c>
      <c r="I64" s="40" t="str">
        <f>_xlfn.CONCAT($D64,"-Ch5")</f>
        <v>SI-16C3:CO-Counter-Ch5</v>
      </c>
      <c r="J64" s="40" t="str">
        <f>_xlfn.CONCAT($D64,"-Ch6")</f>
        <v>SI-16C3:CO-Counter-Ch6</v>
      </c>
      <c r="K64" s="40" t="str">
        <f>_xlfn.CONCAT($D64,"-Ch7")</f>
        <v>SI-16C3:CO-Counter-Ch7</v>
      </c>
      <c r="L64" s="40" t="str">
        <f>_xlfn.CONCAT($D64,"-Ch8")</f>
        <v>SI-16C3:CO-Counter-Ch8</v>
      </c>
      <c r="M64" t="s">
        <v>2085</v>
      </c>
      <c r="N64" t="s">
        <v>2086</v>
      </c>
      <c r="O64" t="s">
        <v>2087</v>
      </c>
      <c r="P64" t="s">
        <v>2088</v>
      </c>
      <c r="Q64" t="s">
        <v>2089</v>
      </c>
      <c r="R64" t="s">
        <v>2090</v>
      </c>
      <c r="S64" t="s">
        <v>2091</v>
      </c>
      <c r="T64" t="s">
        <v>2092</v>
      </c>
      <c r="U64" t="str">
        <f>_xlfn.CONCAT("SI-",$C64,"C3:CO-GammaDetector")</f>
        <v>SI-16C3:CO-GammaDetector</v>
      </c>
      <c r="V64" t="s">
        <v>2093</v>
      </c>
      <c r="W64" t="s">
        <v>2093</v>
      </c>
      <c r="X64" t="str">
        <f>_xlfn.CONCAT("SI-",$C64,"C4:CO-GammaDetector")</f>
        <v>SI-16C4:CO-GammaDetector</v>
      </c>
      <c r="Y64" t="s">
        <v>2093</v>
      </c>
      <c r="Z64" t="s">
        <v>2093</v>
      </c>
      <c r="AA64" t="s">
        <v>2093</v>
      </c>
      <c r="AB64" t="s">
        <v>2093</v>
      </c>
    </row>
    <row r="65" spans="1:28">
      <c r="A65" s="93" t="s">
        <v>30</v>
      </c>
      <c r="B65" t="str">
        <f>_xlfn.CONCAT("10.128.",C65 + 100,".154")</f>
        <v>10.128.116.154</v>
      </c>
      <c r="C65" s="65">
        <v>16</v>
      </c>
      <c r="D65" t="str">
        <f>_xlfn.CONCAT("SI-",C65+1,"M1:CO-Counter")</f>
        <v>SI-17M1:CO-Counter</v>
      </c>
      <c r="E65" t="str">
        <f>_xlfn.CONCAT("SI-",$C65,"C4:CO-Gamma")</f>
        <v>SI-16C4:CO-Gamma</v>
      </c>
      <c r="F65" s="40" t="str">
        <f>_xlfn.CONCAT($D65,"-Ch2")</f>
        <v>SI-17M1:CO-Counter-Ch2</v>
      </c>
      <c r="G65" s="40" t="str">
        <f>_xlfn.CONCAT($D65,"-Ch3")</f>
        <v>SI-17M1:CO-Counter-Ch3</v>
      </c>
      <c r="H65" s="40" t="str">
        <f>_xlfn.CONCAT($D65,"-Ch4")</f>
        <v>SI-17M1:CO-Counter-Ch4</v>
      </c>
      <c r="I65" s="40" t="str">
        <f>_xlfn.CONCAT($D65,"-Ch5")</f>
        <v>SI-17M1:CO-Counter-Ch5</v>
      </c>
      <c r="J65" s="40" t="str">
        <f>_xlfn.CONCAT($D65,"-Ch6")</f>
        <v>SI-17M1:CO-Counter-Ch6</v>
      </c>
      <c r="K65" s="40" t="str">
        <f>_xlfn.CONCAT($D65,"-Ch7")</f>
        <v>SI-17M1:CO-Counter-Ch7</v>
      </c>
      <c r="L65" s="40" t="str">
        <f>_xlfn.CONCAT($D65,"-Ch8")</f>
        <v>SI-17M1:CO-Counter-Ch8</v>
      </c>
      <c r="M65" t="s">
        <v>2085</v>
      </c>
      <c r="N65" t="s">
        <v>2086</v>
      </c>
      <c r="O65" t="s">
        <v>2087</v>
      </c>
      <c r="P65" t="s">
        <v>2088</v>
      </c>
      <c r="Q65" t="s">
        <v>2089</v>
      </c>
      <c r="R65" t="s">
        <v>2090</v>
      </c>
      <c r="S65" t="s">
        <v>2091</v>
      </c>
      <c r="T65" t="s">
        <v>2092</v>
      </c>
      <c r="U65" t="str">
        <f>_xlfn.CONCAT("SI-",$C65+1,"M1:CO-GammaDetector")</f>
        <v>SI-17M1:CO-GammaDetector</v>
      </c>
      <c r="V65" t="s">
        <v>2093</v>
      </c>
      <c r="W65" t="s">
        <v>2093</v>
      </c>
      <c r="X65" s="40" t="s">
        <v>2093</v>
      </c>
      <c r="Y65" t="s">
        <v>2093</v>
      </c>
      <c r="Z65" t="s">
        <v>2093</v>
      </c>
      <c r="AA65" t="s">
        <v>2093</v>
      </c>
      <c r="AB65" t="s">
        <v>2093</v>
      </c>
    </row>
    <row r="66" spans="1:28" hidden="1">
      <c r="A66" s="93" t="s">
        <v>1041</v>
      </c>
      <c r="B66" t="str">
        <f>_xlfn.CONCAT("10.128.",C66 + 100,".151")</f>
        <v>10.128.117.151</v>
      </c>
      <c r="C66" s="65">
        <v>17</v>
      </c>
      <c r="D66" t="str">
        <f>_xlfn.CONCAT("SI-",C66,"M2:CO-Counter")</f>
        <v>SI-17M2:CO-Counter</v>
      </c>
      <c r="E66" s="40" t="str">
        <f>_xlfn.CONCAT($D66,":Ch1")</f>
        <v>SI-17M2:CO-Counter:Ch1</v>
      </c>
      <c r="F66" s="40" t="str">
        <f>_xlfn.CONCAT($D66,"-Ch2")</f>
        <v>SI-17M2:CO-Counter-Ch2</v>
      </c>
      <c r="G66" s="40" t="str">
        <f>_xlfn.CONCAT($D66,"-Ch3")</f>
        <v>SI-17M2:CO-Counter-Ch3</v>
      </c>
      <c r="H66" s="40" t="str">
        <f>_xlfn.CONCAT($D66,":Ch4")</f>
        <v>SI-17M2:CO-Counter:Ch4</v>
      </c>
      <c r="I66" s="40" t="str">
        <f>_xlfn.CONCAT($D66,"-Ch5")</f>
        <v>SI-17M2:CO-Counter-Ch5</v>
      </c>
      <c r="J66" s="40" t="str">
        <f>_xlfn.CONCAT($D66,"-Ch6")</f>
        <v>SI-17M2:CO-Counter-Ch6</v>
      </c>
      <c r="K66" s="40" t="str">
        <f>_xlfn.CONCAT($D66,"-Ch7")</f>
        <v>SI-17M2:CO-Counter-Ch7</v>
      </c>
      <c r="L66" s="40" t="str">
        <f>_xlfn.CONCAT($D66,"-Ch8")</f>
        <v>SI-17M2:CO-Counter-Ch8</v>
      </c>
      <c r="M66" t="s">
        <v>2085</v>
      </c>
      <c r="N66" t="s">
        <v>2086</v>
      </c>
      <c r="O66" t="s">
        <v>2087</v>
      </c>
      <c r="P66" t="s">
        <v>2088</v>
      </c>
      <c r="Q66" t="s">
        <v>2089</v>
      </c>
      <c r="R66" t="s">
        <v>2090</v>
      </c>
      <c r="S66" t="s">
        <v>2091</v>
      </c>
      <c r="T66" t="s">
        <v>2092</v>
      </c>
      <c r="U66" t="s">
        <v>2093</v>
      </c>
      <c r="V66" t="s">
        <v>2093</v>
      </c>
      <c r="W66" t="s">
        <v>2093</v>
      </c>
      <c r="X66" t="s">
        <v>2093</v>
      </c>
      <c r="Y66" t="s">
        <v>2093</v>
      </c>
      <c r="Z66" t="s">
        <v>2093</v>
      </c>
      <c r="AA66" t="s">
        <v>2093</v>
      </c>
      <c r="AB66" t="s">
        <v>2093</v>
      </c>
    </row>
    <row r="67" spans="1:28">
      <c r="A67" s="93" t="s">
        <v>30</v>
      </c>
      <c r="B67" t="str">
        <f>_xlfn.CONCAT("10.128.",C67 + 100,".152")</f>
        <v>10.128.117.152</v>
      </c>
      <c r="C67" s="65">
        <v>17</v>
      </c>
      <c r="D67" t="str">
        <f>_xlfn.CONCAT("SI-",C67,"C2:CO-Counter")</f>
        <v>SI-17C2:CO-Counter</v>
      </c>
      <c r="E67" t="str">
        <f>_xlfn.CONCAT("SI-",$C67,"M2:CO-Gamma")</f>
        <v>SI-17M2:CO-Gamma</v>
      </c>
      <c r="F67" s="40" t="str">
        <f>_xlfn.CONCAT($D67,"-Ch2")</f>
        <v>SI-17C2:CO-Counter-Ch2</v>
      </c>
      <c r="G67" s="40" t="str">
        <f>_xlfn.CONCAT($D67,"-Ch3")</f>
        <v>SI-17C2:CO-Counter-Ch3</v>
      </c>
      <c r="H67" t="str">
        <f>_xlfn.CONCAT("SI-",$C67,"C1:CO-Gamma")</f>
        <v>SI-17C1:CO-Gamma</v>
      </c>
      <c r="I67" s="40" t="str">
        <f>_xlfn.CONCAT($D67,"-Ch5")</f>
        <v>SI-17C2:CO-Counter-Ch5</v>
      </c>
      <c r="J67" s="40" t="str">
        <f>_xlfn.CONCAT($D67,"-Ch6")</f>
        <v>SI-17C2:CO-Counter-Ch6</v>
      </c>
      <c r="K67" s="40" t="str">
        <f>_xlfn.CONCAT($D67,"-Ch7")</f>
        <v>SI-17C2:CO-Counter-Ch7</v>
      </c>
      <c r="L67" s="40" t="str">
        <f>_xlfn.CONCAT($D67,"-Ch8")</f>
        <v>SI-17C2:CO-Counter-Ch8</v>
      </c>
      <c r="M67" t="s">
        <v>2085</v>
      </c>
      <c r="N67" t="s">
        <v>2086</v>
      </c>
      <c r="O67" t="s">
        <v>2087</v>
      </c>
      <c r="P67" t="s">
        <v>2088</v>
      </c>
      <c r="Q67" t="s">
        <v>2089</v>
      </c>
      <c r="R67" t="s">
        <v>2090</v>
      </c>
      <c r="S67" t="s">
        <v>2091</v>
      </c>
      <c r="T67" t="s">
        <v>2092</v>
      </c>
      <c r="U67" t="str">
        <f>_xlfn.CONCAT("SI-",$C67,"C1:CO-GammaDetector")</f>
        <v>SI-17C1:CO-GammaDetector</v>
      </c>
      <c r="V67" t="s">
        <v>2093</v>
      </c>
      <c r="W67" t="s">
        <v>2093</v>
      </c>
      <c r="X67" t="str">
        <f>_xlfn.CONCAT("SI-",$C67,"C2:CO-GammaDetector")</f>
        <v>SI-17C2:CO-GammaDetector</v>
      </c>
      <c r="Y67" t="s">
        <v>2093</v>
      </c>
      <c r="Z67" t="s">
        <v>2093</v>
      </c>
      <c r="AA67" t="s">
        <v>2093</v>
      </c>
      <c r="AB67" t="s">
        <v>2093</v>
      </c>
    </row>
    <row r="68" spans="1:28">
      <c r="A68" s="93" t="s">
        <v>30</v>
      </c>
      <c r="B68" t="str">
        <f>_xlfn.CONCAT("10.128.",C68 + 100,".153")</f>
        <v>10.128.117.153</v>
      </c>
      <c r="C68" s="65">
        <v>17</v>
      </c>
      <c r="D68" t="str">
        <f>_xlfn.CONCAT("SI-",C68,"C3:CO-Counter")</f>
        <v>SI-17C3:CO-Counter</v>
      </c>
      <c r="E68" t="str">
        <f>_xlfn.CONCAT("SI-",$C68,"C2:CO-Gamma")</f>
        <v>SI-17C2:CO-Gamma</v>
      </c>
      <c r="F68" s="40" t="str">
        <f>_xlfn.CONCAT($D68,"-Ch2")</f>
        <v>SI-17C3:CO-Counter-Ch2</v>
      </c>
      <c r="G68" s="40" t="str">
        <f>_xlfn.CONCAT($D68,"-Ch3")</f>
        <v>SI-17C3:CO-Counter-Ch3</v>
      </c>
      <c r="H68" t="str">
        <f>_xlfn.CONCAT("SI-",$C68,"C3:CO-Gamma")</f>
        <v>SI-17C3:CO-Gamma</v>
      </c>
      <c r="I68" s="40" t="str">
        <f>_xlfn.CONCAT($D68,"-Ch5")</f>
        <v>SI-17C3:CO-Counter-Ch5</v>
      </c>
      <c r="J68" s="40" t="str">
        <f>_xlfn.CONCAT($D68,"-Ch6")</f>
        <v>SI-17C3:CO-Counter-Ch6</v>
      </c>
      <c r="K68" s="40" t="str">
        <f>_xlfn.CONCAT($D68,"-Ch7")</f>
        <v>SI-17C3:CO-Counter-Ch7</v>
      </c>
      <c r="L68" s="40" t="str">
        <f>_xlfn.CONCAT($D68,"-Ch8")</f>
        <v>SI-17C3:CO-Counter-Ch8</v>
      </c>
      <c r="M68" t="s">
        <v>2085</v>
      </c>
      <c r="N68" t="s">
        <v>2086</v>
      </c>
      <c r="O68" t="s">
        <v>2087</v>
      </c>
      <c r="P68" t="s">
        <v>2088</v>
      </c>
      <c r="Q68" t="s">
        <v>2089</v>
      </c>
      <c r="R68" t="s">
        <v>2090</v>
      </c>
      <c r="S68" t="s">
        <v>2091</v>
      </c>
      <c r="T68" t="s">
        <v>2092</v>
      </c>
      <c r="U68" t="str">
        <f>_xlfn.CONCAT("SI-",$C68,"C3:CO-GammaDetector")</f>
        <v>SI-17C3:CO-GammaDetector</v>
      </c>
      <c r="V68" t="s">
        <v>2093</v>
      </c>
      <c r="W68" t="s">
        <v>2093</v>
      </c>
      <c r="X68" t="str">
        <f>_xlfn.CONCAT("SI-",$C68,"C4:CO-GammaDetector")</f>
        <v>SI-17C4:CO-GammaDetector</v>
      </c>
      <c r="Y68" t="s">
        <v>2093</v>
      </c>
      <c r="Z68" t="s">
        <v>2093</v>
      </c>
      <c r="AA68" t="s">
        <v>2093</v>
      </c>
      <c r="AB68" t="s">
        <v>2093</v>
      </c>
    </row>
    <row r="69" spans="1:28">
      <c r="A69" s="93" t="s">
        <v>30</v>
      </c>
      <c r="B69" t="str">
        <f>_xlfn.CONCAT("10.128.",C69 + 100,".154")</f>
        <v>10.128.117.154</v>
      </c>
      <c r="C69" s="65">
        <v>17</v>
      </c>
      <c r="D69" t="str">
        <f>_xlfn.CONCAT("SI-",C69+1,"M1:CO-Counter")</f>
        <v>SI-18M1:CO-Counter</v>
      </c>
      <c r="E69" t="str">
        <f>_xlfn.CONCAT("SI-",$C69,"C4:CO-Gamma")</f>
        <v>SI-17C4:CO-Gamma</v>
      </c>
      <c r="F69" s="40" t="str">
        <f>_xlfn.CONCAT($D69,"-Ch2")</f>
        <v>SI-18M1:CO-Counter-Ch2</v>
      </c>
      <c r="G69" s="40" t="str">
        <f>_xlfn.CONCAT($D69,"-Ch3")</f>
        <v>SI-18M1:CO-Counter-Ch3</v>
      </c>
      <c r="H69" s="40" t="str">
        <f>_xlfn.CONCAT($D69,"-Ch4")</f>
        <v>SI-18M1:CO-Counter-Ch4</v>
      </c>
      <c r="I69" s="40" t="str">
        <f>_xlfn.CONCAT($D69,"-Ch5")</f>
        <v>SI-18M1:CO-Counter-Ch5</v>
      </c>
      <c r="J69" s="40" t="str">
        <f>_xlfn.CONCAT($D69,"-Ch6")</f>
        <v>SI-18M1:CO-Counter-Ch6</v>
      </c>
      <c r="K69" s="40" t="str">
        <f>_xlfn.CONCAT($D69,"-Ch7")</f>
        <v>SI-18M1:CO-Counter-Ch7</v>
      </c>
      <c r="L69" s="40" t="str">
        <f>_xlfn.CONCAT($D69,"-Ch8")</f>
        <v>SI-18M1:CO-Counter-Ch8</v>
      </c>
      <c r="M69" t="s">
        <v>2085</v>
      </c>
      <c r="N69" t="s">
        <v>2086</v>
      </c>
      <c r="O69" t="s">
        <v>2087</v>
      </c>
      <c r="P69" t="s">
        <v>2088</v>
      </c>
      <c r="Q69" t="s">
        <v>2089</v>
      </c>
      <c r="R69" t="s">
        <v>2090</v>
      </c>
      <c r="S69" t="s">
        <v>2091</v>
      </c>
      <c r="T69" t="s">
        <v>2092</v>
      </c>
      <c r="U69" t="str">
        <f>_xlfn.CONCAT("SI-",$C69+1,"M1:CO-GammaDetector")</f>
        <v>SI-18M1:CO-GammaDetector</v>
      </c>
      <c r="V69" t="s">
        <v>2093</v>
      </c>
      <c r="W69" t="s">
        <v>2093</v>
      </c>
      <c r="X69" s="40" t="s">
        <v>2093</v>
      </c>
      <c r="Y69" t="s">
        <v>2093</v>
      </c>
      <c r="Z69" t="s">
        <v>2093</v>
      </c>
      <c r="AA69" t="s">
        <v>2093</v>
      </c>
      <c r="AB69" t="s">
        <v>2093</v>
      </c>
    </row>
    <row r="70" spans="1:28" hidden="1">
      <c r="A70" s="93" t="s">
        <v>1041</v>
      </c>
      <c r="B70" t="str">
        <f>_xlfn.CONCAT("10.128.",C70 + 100,".151")</f>
        <v>10.128.118.151</v>
      </c>
      <c r="C70" s="65">
        <v>18</v>
      </c>
      <c r="D70" t="str">
        <f>_xlfn.CONCAT("SI-",C70,"M2:CO-Counter")</f>
        <v>SI-18M2:CO-Counter</v>
      </c>
      <c r="E70" s="40" t="str">
        <f>_xlfn.CONCAT($D70,":Ch1")</f>
        <v>SI-18M2:CO-Counter:Ch1</v>
      </c>
      <c r="F70" s="40" t="str">
        <f>_xlfn.CONCAT($D70,"-Ch2")</f>
        <v>SI-18M2:CO-Counter-Ch2</v>
      </c>
      <c r="G70" s="40" t="str">
        <f>_xlfn.CONCAT($D70,"-Ch3")</f>
        <v>SI-18M2:CO-Counter-Ch3</v>
      </c>
      <c r="H70" s="40" t="str">
        <f>_xlfn.CONCAT($D70,":Ch4")</f>
        <v>SI-18M2:CO-Counter:Ch4</v>
      </c>
      <c r="I70" s="40" t="str">
        <f>_xlfn.CONCAT($D70,"-Ch5")</f>
        <v>SI-18M2:CO-Counter-Ch5</v>
      </c>
      <c r="J70" s="40" t="str">
        <f>_xlfn.CONCAT($D70,"-Ch6")</f>
        <v>SI-18M2:CO-Counter-Ch6</v>
      </c>
      <c r="K70" s="40" t="str">
        <f>_xlfn.CONCAT($D70,"-Ch7")</f>
        <v>SI-18M2:CO-Counter-Ch7</v>
      </c>
      <c r="L70" s="40" t="str">
        <f>_xlfn.CONCAT($D70,"-Ch8")</f>
        <v>SI-18M2:CO-Counter-Ch8</v>
      </c>
      <c r="M70" t="s">
        <v>2085</v>
      </c>
      <c r="N70" t="s">
        <v>2086</v>
      </c>
      <c r="O70" t="s">
        <v>2087</v>
      </c>
      <c r="P70" t="s">
        <v>2088</v>
      </c>
      <c r="Q70" t="s">
        <v>2089</v>
      </c>
      <c r="R70" t="s">
        <v>2090</v>
      </c>
      <c r="S70" t="s">
        <v>2091</v>
      </c>
      <c r="T70" t="s">
        <v>2092</v>
      </c>
      <c r="U70" t="s">
        <v>2093</v>
      </c>
      <c r="V70" t="s">
        <v>2093</v>
      </c>
      <c r="W70" t="s">
        <v>2093</v>
      </c>
      <c r="X70" t="s">
        <v>2093</v>
      </c>
      <c r="Y70" t="s">
        <v>2093</v>
      </c>
      <c r="Z70" t="s">
        <v>2093</v>
      </c>
      <c r="AA70" t="s">
        <v>2093</v>
      </c>
      <c r="AB70" t="s">
        <v>2093</v>
      </c>
    </row>
    <row r="71" spans="1:28">
      <c r="A71" s="93" t="s">
        <v>30</v>
      </c>
      <c r="B71" t="str">
        <f>_xlfn.CONCAT("10.128.",C71 + 100,".152")</f>
        <v>10.128.118.152</v>
      </c>
      <c r="C71" s="65">
        <v>18</v>
      </c>
      <c r="D71" t="str">
        <f>_xlfn.CONCAT("SI-",C71,"C2:CO-Counter")</f>
        <v>SI-18C2:CO-Counter</v>
      </c>
      <c r="E71" t="str">
        <f>_xlfn.CONCAT("SI-",$C71,"M2:CO-Gamma")</f>
        <v>SI-18M2:CO-Gamma</v>
      </c>
      <c r="F71" s="40" t="str">
        <f>_xlfn.CONCAT($D71,"-Ch2")</f>
        <v>SI-18C2:CO-Counter-Ch2</v>
      </c>
      <c r="G71" s="40" t="str">
        <f>_xlfn.CONCAT($D71,"-Ch3")</f>
        <v>SI-18C2:CO-Counter-Ch3</v>
      </c>
      <c r="H71" t="str">
        <f>_xlfn.CONCAT("SI-",$C71,"C1:CO-Gamma")</f>
        <v>SI-18C1:CO-Gamma</v>
      </c>
      <c r="I71" s="40" t="str">
        <f>_xlfn.CONCAT($D71,"-Ch5")</f>
        <v>SI-18C2:CO-Counter-Ch5</v>
      </c>
      <c r="J71" s="40" t="str">
        <f>_xlfn.CONCAT($D71,"-Ch6")</f>
        <v>SI-18C2:CO-Counter-Ch6</v>
      </c>
      <c r="K71" s="40" t="str">
        <f>_xlfn.CONCAT($D71,"-Ch7")</f>
        <v>SI-18C2:CO-Counter-Ch7</v>
      </c>
      <c r="L71" s="40" t="str">
        <f>_xlfn.CONCAT($D71,"-Ch8")</f>
        <v>SI-18C2:CO-Counter-Ch8</v>
      </c>
      <c r="M71" t="s">
        <v>2085</v>
      </c>
      <c r="N71" t="s">
        <v>2086</v>
      </c>
      <c r="O71" t="s">
        <v>2087</v>
      </c>
      <c r="P71" t="s">
        <v>2088</v>
      </c>
      <c r="Q71" t="s">
        <v>2089</v>
      </c>
      <c r="R71" t="s">
        <v>2090</v>
      </c>
      <c r="S71" t="s">
        <v>2091</v>
      </c>
      <c r="T71" t="s">
        <v>2092</v>
      </c>
      <c r="U71" t="str">
        <f>_xlfn.CONCAT("SI-",$C71,"C1:CO-GammaDetector")</f>
        <v>SI-18C1:CO-GammaDetector</v>
      </c>
      <c r="V71" t="s">
        <v>2093</v>
      </c>
      <c r="W71" t="s">
        <v>2093</v>
      </c>
      <c r="X71" t="str">
        <f>_xlfn.CONCAT("SI-",$C71,"C2:CO-GammaDetector")</f>
        <v>SI-18C2:CO-GammaDetector</v>
      </c>
      <c r="Y71" t="s">
        <v>2093</v>
      </c>
      <c r="Z71" t="s">
        <v>2093</v>
      </c>
      <c r="AA71" t="s">
        <v>2093</v>
      </c>
      <c r="AB71" t="s">
        <v>2093</v>
      </c>
    </row>
    <row r="72" spans="1:28">
      <c r="A72" s="93" t="s">
        <v>30</v>
      </c>
      <c r="B72" t="str">
        <f>_xlfn.CONCAT("10.128.",C72 + 100,".153")</f>
        <v>10.128.118.153</v>
      </c>
      <c r="C72" s="65">
        <v>18</v>
      </c>
      <c r="D72" t="str">
        <f>_xlfn.CONCAT("SI-",C72,"C3:CO-Counter")</f>
        <v>SI-18C3:CO-Counter</v>
      </c>
      <c r="E72" t="str">
        <f>_xlfn.CONCAT("SI-",$C72,"C2:CO-Gamma")</f>
        <v>SI-18C2:CO-Gamma</v>
      </c>
      <c r="F72" s="40" t="str">
        <f>_xlfn.CONCAT($D72,"-Ch2")</f>
        <v>SI-18C3:CO-Counter-Ch2</v>
      </c>
      <c r="G72" s="40" t="str">
        <f>_xlfn.CONCAT($D72,"-Ch3")</f>
        <v>SI-18C3:CO-Counter-Ch3</v>
      </c>
      <c r="H72" t="str">
        <f>_xlfn.CONCAT("SI-",$C72,"C3:CO-Gamma")</f>
        <v>SI-18C3:CO-Gamma</v>
      </c>
      <c r="I72" s="40" t="str">
        <f>_xlfn.CONCAT($D72,"-Ch5")</f>
        <v>SI-18C3:CO-Counter-Ch5</v>
      </c>
      <c r="J72" s="40" t="str">
        <f>_xlfn.CONCAT($D72,"-Ch6")</f>
        <v>SI-18C3:CO-Counter-Ch6</v>
      </c>
      <c r="K72" s="40" t="str">
        <f>_xlfn.CONCAT($D72,"-Ch7")</f>
        <v>SI-18C3:CO-Counter-Ch7</v>
      </c>
      <c r="L72" s="40" t="str">
        <f>_xlfn.CONCAT($D72,"-Ch8")</f>
        <v>SI-18C3:CO-Counter-Ch8</v>
      </c>
      <c r="M72" t="s">
        <v>2085</v>
      </c>
      <c r="N72" t="s">
        <v>2086</v>
      </c>
      <c r="O72" t="s">
        <v>2087</v>
      </c>
      <c r="P72" t="s">
        <v>2088</v>
      </c>
      <c r="Q72" t="s">
        <v>2089</v>
      </c>
      <c r="R72" t="s">
        <v>2090</v>
      </c>
      <c r="S72" t="s">
        <v>2091</v>
      </c>
      <c r="T72" t="s">
        <v>2092</v>
      </c>
      <c r="U72" t="str">
        <f>_xlfn.CONCAT("SI-",$C72,"C3:CO-GammaDetector")</f>
        <v>SI-18C3:CO-GammaDetector</v>
      </c>
      <c r="V72" t="s">
        <v>2093</v>
      </c>
      <c r="W72" t="s">
        <v>2093</v>
      </c>
      <c r="X72" t="str">
        <f>_xlfn.CONCAT("SI-",$C72,"C4:CO-GammaDetector")</f>
        <v>SI-18C4:CO-GammaDetector</v>
      </c>
      <c r="Y72" t="s">
        <v>2093</v>
      </c>
      <c r="Z72" t="s">
        <v>2093</v>
      </c>
      <c r="AA72" t="s">
        <v>2093</v>
      </c>
      <c r="AB72" t="s">
        <v>2093</v>
      </c>
    </row>
    <row r="73" spans="1:28">
      <c r="A73" s="93" t="s">
        <v>30</v>
      </c>
      <c r="B73" t="str">
        <f>_xlfn.CONCAT("10.128.",C73 + 100,".154")</f>
        <v>10.128.118.154</v>
      </c>
      <c r="C73" s="65">
        <v>18</v>
      </c>
      <c r="D73" t="str">
        <f>_xlfn.CONCAT("SI-",C73+1,"M1:CO-Counter")</f>
        <v>SI-19M1:CO-Counter</v>
      </c>
      <c r="E73" t="str">
        <f>_xlfn.CONCAT("SI-",$C73,"C4:CO-Gamma")</f>
        <v>SI-18C4:CO-Gamma</v>
      </c>
      <c r="F73" s="40" t="str">
        <f>_xlfn.CONCAT($D73,"-Ch2")</f>
        <v>SI-19M1:CO-Counter-Ch2</v>
      </c>
      <c r="G73" s="40" t="str">
        <f>_xlfn.CONCAT($D73,"-Ch3")</f>
        <v>SI-19M1:CO-Counter-Ch3</v>
      </c>
      <c r="H73" s="40" t="str">
        <f>_xlfn.CONCAT($D73,"-Ch4")</f>
        <v>SI-19M1:CO-Counter-Ch4</v>
      </c>
      <c r="I73" s="40" t="str">
        <f>_xlfn.CONCAT($D73,"-Ch5")</f>
        <v>SI-19M1:CO-Counter-Ch5</v>
      </c>
      <c r="J73" s="40" t="str">
        <f>_xlfn.CONCAT($D73,"-Ch6")</f>
        <v>SI-19M1:CO-Counter-Ch6</v>
      </c>
      <c r="K73" s="40" t="str">
        <f>_xlfn.CONCAT($D73,"-Ch7")</f>
        <v>SI-19M1:CO-Counter-Ch7</v>
      </c>
      <c r="L73" s="40" t="str">
        <f>_xlfn.CONCAT($D73,"-Ch8")</f>
        <v>SI-19M1:CO-Counter-Ch8</v>
      </c>
      <c r="M73" t="s">
        <v>2085</v>
      </c>
      <c r="N73" t="s">
        <v>2086</v>
      </c>
      <c r="O73" t="s">
        <v>2087</v>
      </c>
      <c r="P73" t="s">
        <v>2088</v>
      </c>
      <c r="Q73" t="s">
        <v>2089</v>
      </c>
      <c r="R73" t="s">
        <v>2090</v>
      </c>
      <c r="S73" t="s">
        <v>2091</v>
      </c>
      <c r="T73" t="s">
        <v>2092</v>
      </c>
      <c r="U73" t="str">
        <f>_xlfn.CONCAT("SI-",$C73+1,"M1:CO-GammaDetector")</f>
        <v>SI-19M1:CO-GammaDetector</v>
      </c>
      <c r="V73" t="s">
        <v>2093</v>
      </c>
      <c r="W73" t="s">
        <v>2093</v>
      </c>
      <c r="X73" s="40" t="s">
        <v>2093</v>
      </c>
      <c r="Y73" t="s">
        <v>2093</v>
      </c>
      <c r="Z73" t="s">
        <v>2093</v>
      </c>
      <c r="AA73" t="s">
        <v>2093</v>
      </c>
      <c r="AB73" t="s">
        <v>2093</v>
      </c>
    </row>
    <row r="74" spans="1:28" hidden="1">
      <c r="A74" s="93" t="s">
        <v>1041</v>
      </c>
      <c r="B74" t="str">
        <f>_xlfn.CONCAT("10.128.",C74 + 100,".151")</f>
        <v>10.128.119.151</v>
      </c>
      <c r="C74" s="65">
        <v>19</v>
      </c>
      <c r="D74" t="str">
        <f>_xlfn.CONCAT("SI-",C74,"M2:CO-Counter")</f>
        <v>SI-19M2:CO-Counter</v>
      </c>
      <c r="E74" s="40" t="str">
        <f>_xlfn.CONCAT($D74,":Ch1")</f>
        <v>SI-19M2:CO-Counter:Ch1</v>
      </c>
      <c r="F74" s="40" t="str">
        <f>_xlfn.CONCAT($D74,"-Ch2")</f>
        <v>SI-19M2:CO-Counter-Ch2</v>
      </c>
      <c r="G74" s="40" t="str">
        <f>_xlfn.CONCAT($D74,"-Ch3")</f>
        <v>SI-19M2:CO-Counter-Ch3</v>
      </c>
      <c r="H74" s="40" t="str">
        <f>_xlfn.CONCAT($D74,":Ch4")</f>
        <v>SI-19M2:CO-Counter:Ch4</v>
      </c>
      <c r="I74" s="40" t="str">
        <f>_xlfn.CONCAT($D74,"-Ch5")</f>
        <v>SI-19M2:CO-Counter-Ch5</v>
      </c>
      <c r="J74" s="40" t="str">
        <f>_xlfn.CONCAT($D74,"-Ch6")</f>
        <v>SI-19M2:CO-Counter-Ch6</v>
      </c>
      <c r="K74" s="40" t="str">
        <f>_xlfn.CONCAT($D74,"-Ch7")</f>
        <v>SI-19M2:CO-Counter-Ch7</v>
      </c>
      <c r="L74" s="40" t="str">
        <f>_xlfn.CONCAT($D74,"-Ch8")</f>
        <v>SI-19M2:CO-Counter-Ch8</v>
      </c>
      <c r="M74" t="s">
        <v>2085</v>
      </c>
      <c r="N74" t="s">
        <v>2086</v>
      </c>
      <c r="O74" t="s">
        <v>2087</v>
      </c>
      <c r="P74" t="s">
        <v>2088</v>
      </c>
      <c r="Q74" t="s">
        <v>2089</v>
      </c>
      <c r="R74" t="s">
        <v>2090</v>
      </c>
      <c r="S74" t="s">
        <v>2091</v>
      </c>
      <c r="T74" t="s">
        <v>2092</v>
      </c>
      <c r="U74" t="s">
        <v>2093</v>
      </c>
      <c r="V74" t="s">
        <v>2093</v>
      </c>
      <c r="W74" t="s">
        <v>2093</v>
      </c>
      <c r="X74" t="s">
        <v>2093</v>
      </c>
      <c r="Y74" t="s">
        <v>2093</v>
      </c>
      <c r="Z74" t="s">
        <v>2093</v>
      </c>
      <c r="AA74" t="s">
        <v>2093</v>
      </c>
      <c r="AB74" t="s">
        <v>2093</v>
      </c>
    </row>
    <row r="75" spans="1:28">
      <c r="A75" s="93" t="s">
        <v>30</v>
      </c>
      <c r="B75" t="str">
        <f>_xlfn.CONCAT("10.128.",C75 + 100,".152")</f>
        <v>10.128.119.152</v>
      </c>
      <c r="C75" s="65">
        <v>19</v>
      </c>
      <c r="D75" t="str">
        <f>_xlfn.CONCAT("SI-",C75,"C2:CO-Counter")</f>
        <v>SI-19C2:CO-Counter</v>
      </c>
      <c r="E75" t="str">
        <f>_xlfn.CONCAT("SI-",$C75,"M2:CO-Gamma")</f>
        <v>SI-19M2:CO-Gamma</v>
      </c>
      <c r="F75" s="40" t="str">
        <f>_xlfn.CONCAT($D75,"-Ch2")</f>
        <v>SI-19C2:CO-Counter-Ch2</v>
      </c>
      <c r="G75" s="40" t="str">
        <f>_xlfn.CONCAT($D75,"-Ch3")</f>
        <v>SI-19C2:CO-Counter-Ch3</v>
      </c>
      <c r="H75" t="str">
        <f>_xlfn.CONCAT("SI-",$C75,"C1:CO-Gamma")</f>
        <v>SI-19C1:CO-Gamma</v>
      </c>
      <c r="I75" s="40" t="str">
        <f>_xlfn.CONCAT($D75,"-Ch5")</f>
        <v>SI-19C2:CO-Counter-Ch5</v>
      </c>
      <c r="J75" s="40" t="str">
        <f>_xlfn.CONCAT($D75,"-Ch6")</f>
        <v>SI-19C2:CO-Counter-Ch6</v>
      </c>
      <c r="K75" s="40" t="str">
        <f>_xlfn.CONCAT($D75,"-Ch7")</f>
        <v>SI-19C2:CO-Counter-Ch7</v>
      </c>
      <c r="L75" s="40" t="str">
        <f>_xlfn.CONCAT($D75,"-Ch8")</f>
        <v>SI-19C2:CO-Counter-Ch8</v>
      </c>
      <c r="M75" t="s">
        <v>2085</v>
      </c>
      <c r="N75" t="s">
        <v>2086</v>
      </c>
      <c r="O75" t="s">
        <v>2087</v>
      </c>
      <c r="P75" t="s">
        <v>2088</v>
      </c>
      <c r="Q75" t="s">
        <v>2089</v>
      </c>
      <c r="R75" t="s">
        <v>2090</v>
      </c>
      <c r="S75" t="s">
        <v>2091</v>
      </c>
      <c r="T75" t="s">
        <v>2092</v>
      </c>
      <c r="U75" t="str">
        <f>_xlfn.CONCAT("SI-",$C75,"C1:CO-GammaDetector")</f>
        <v>SI-19C1:CO-GammaDetector</v>
      </c>
      <c r="V75" t="s">
        <v>2093</v>
      </c>
      <c r="W75" t="s">
        <v>2093</v>
      </c>
      <c r="X75" t="str">
        <f>_xlfn.CONCAT("SI-",$C75,"C2:CO-GammaDetector")</f>
        <v>SI-19C2:CO-GammaDetector</v>
      </c>
      <c r="Y75" t="s">
        <v>2093</v>
      </c>
      <c r="Z75" t="s">
        <v>2093</v>
      </c>
      <c r="AA75" t="s">
        <v>2093</v>
      </c>
      <c r="AB75" t="s">
        <v>2093</v>
      </c>
    </row>
    <row r="76" spans="1:28">
      <c r="A76" s="93" t="s">
        <v>30</v>
      </c>
      <c r="B76" t="str">
        <f>_xlfn.CONCAT("10.128.",C76 + 100,".153")</f>
        <v>10.128.119.153</v>
      </c>
      <c r="C76" s="65">
        <v>19</v>
      </c>
      <c r="D76" t="str">
        <f>_xlfn.CONCAT("SI-",C76,"C3:CO-Counter")</f>
        <v>SI-19C3:CO-Counter</v>
      </c>
      <c r="E76" t="str">
        <f>_xlfn.CONCAT("SI-",$C76,"C2:CO-Gamma")</f>
        <v>SI-19C2:CO-Gamma</v>
      </c>
      <c r="F76" s="40" t="str">
        <f>_xlfn.CONCAT($D76,"-Ch2")</f>
        <v>SI-19C3:CO-Counter-Ch2</v>
      </c>
      <c r="G76" s="40" t="str">
        <f>_xlfn.CONCAT($D76,"-Ch3")</f>
        <v>SI-19C3:CO-Counter-Ch3</v>
      </c>
      <c r="H76" t="str">
        <f>_xlfn.CONCAT("SI-",$C76,"C3:CO-Gamma")</f>
        <v>SI-19C3:CO-Gamma</v>
      </c>
      <c r="I76" s="40" t="str">
        <f>_xlfn.CONCAT($D76,"-Ch5")</f>
        <v>SI-19C3:CO-Counter-Ch5</v>
      </c>
      <c r="J76" s="40" t="str">
        <f>_xlfn.CONCAT($D76,"-Ch6")</f>
        <v>SI-19C3:CO-Counter-Ch6</v>
      </c>
      <c r="K76" s="40" t="str">
        <f>_xlfn.CONCAT($D76,"-Ch7")</f>
        <v>SI-19C3:CO-Counter-Ch7</v>
      </c>
      <c r="L76" s="40" t="str">
        <f>_xlfn.CONCAT($D76,"-Ch8")</f>
        <v>SI-19C3:CO-Counter-Ch8</v>
      </c>
      <c r="M76" t="s">
        <v>2085</v>
      </c>
      <c r="N76" t="s">
        <v>2086</v>
      </c>
      <c r="O76" t="s">
        <v>2087</v>
      </c>
      <c r="P76" t="s">
        <v>2088</v>
      </c>
      <c r="Q76" t="s">
        <v>2089</v>
      </c>
      <c r="R76" t="s">
        <v>2090</v>
      </c>
      <c r="S76" t="s">
        <v>2091</v>
      </c>
      <c r="T76" t="s">
        <v>2092</v>
      </c>
      <c r="U76" t="str">
        <f>_xlfn.CONCAT("SI-",$C76,"C3:CO-GammaDetector")</f>
        <v>SI-19C3:CO-GammaDetector</v>
      </c>
      <c r="V76" t="s">
        <v>2093</v>
      </c>
      <c r="W76" t="s">
        <v>2093</v>
      </c>
      <c r="X76" t="str">
        <f>_xlfn.CONCAT("SI-",$C76,"C4:CO-GammaDetector")</f>
        <v>SI-19C4:CO-GammaDetector</v>
      </c>
      <c r="Y76" t="s">
        <v>2093</v>
      </c>
      <c r="Z76" t="s">
        <v>2093</v>
      </c>
      <c r="AA76" t="s">
        <v>2093</v>
      </c>
      <c r="AB76" t="s">
        <v>2093</v>
      </c>
    </row>
    <row r="77" spans="1:28">
      <c r="A77" s="93" t="s">
        <v>30</v>
      </c>
      <c r="B77" t="str">
        <f>_xlfn.CONCAT("10.128.",C77 + 100,".154")</f>
        <v>10.128.119.154</v>
      </c>
      <c r="C77" s="65">
        <v>19</v>
      </c>
      <c r="D77" t="str">
        <f>_xlfn.CONCAT("SI-",C77+1,"M1:CO-Counter")</f>
        <v>SI-20M1:CO-Counter</v>
      </c>
      <c r="E77" t="str">
        <f>_xlfn.CONCAT("SI-",$C77,"C4:CO-Gamma")</f>
        <v>SI-19C4:CO-Gamma</v>
      </c>
      <c r="F77" s="40" t="str">
        <f>_xlfn.CONCAT($D77,"-Ch2")</f>
        <v>SI-20M1:CO-Counter-Ch2</v>
      </c>
      <c r="G77" s="40" t="str">
        <f>_xlfn.CONCAT($D77,"-Ch3")</f>
        <v>SI-20M1:CO-Counter-Ch3</v>
      </c>
      <c r="H77" s="40" t="str">
        <f>_xlfn.CONCAT($D77,"-Ch4")</f>
        <v>SI-20M1:CO-Counter-Ch4</v>
      </c>
      <c r="I77" s="40" t="str">
        <f>_xlfn.CONCAT($D77,"-Ch5")</f>
        <v>SI-20M1:CO-Counter-Ch5</v>
      </c>
      <c r="J77" s="40" t="str">
        <f>_xlfn.CONCAT($D77,"-Ch6")</f>
        <v>SI-20M1:CO-Counter-Ch6</v>
      </c>
      <c r="K77" s="40" t="str">
        <f>_xlfn.CONCAT($D77,"-Ch7")</f>
        <v>SI-20M1:CO-Counter-Ch7</v>
      </c>
      <c r="L77" s="40" t="str">
        <f>_xlfn.CONCAT($D77,"-Ch8")</f>
        <v>SI-20M1:CO-Counter-Ch8</v>
      </c>
      <c r="M77" t="s">
        <v>2085</v>
      </c>
      <c r="N77" t="s">
        <v>2086</v>
      </c>
      <c r="O77" t="s">
        <v>2087</v>
      </c>
      <c r="P77" t="s">
        <v>2088</v>
      </c>
      <c r="Q77" t="s">
        <v>2089</v>
      </c>
      <c r="R77" t="s">
        <v>2090</v>
      </c>
      <c r="S77" t="s">
        <v>2091</v>
      </c>
      <c r="T77" t="s">
        <v>2092</v>
      </c>
      <c r="U77" t="str">
        <f>_xlfn.CONCAT("SI-",$C77+1,"M1:CO-GammaDetector")</f>
        <v>SI-20M1:CO-GammaDetector</v>
      </c>
      <c r="V77" t="s">
        <v>2093</v>
      </c>
      <c r="W77" t="s">
        <v>2093</v>
      </c>
      <c r="X77" s="40" t="s">
        <v>2093</v>
      </c>
      <c r="Y77" t="s">
        <v>2093</v>
      </c>
      <c r="Z77" t="s">
        <v>2093</v>
      </c>
      <c r="AA77" t="s">
        <v>2093</v>
      </c>
      <c r="AB77" t="s">
        <v>2093</v>
      </c>
    </row>
    <row r="78" spans="1:28">
      <c r="A78" s="93" t="s">
        <v>30</v>
      </c>
      <c r="B78" t="str">
        <f>_xlfn.CONCAT("10.128.",C78 + 100,".152")</f>
        <v>10.128.120.152</v>
      </c>
      <c r="C78" s="65">
        <v>20</v>
      </c>
      <c r="D78" t="str">
        <f>_xlfn.CONCAT("SI-",C78,"C2:CO-Counter")</f>
        <v>SI-20C2:CO-Counter</v>
      </c>
      <c r="E78" t="str">
        <f>_xlfn.CONCAT("SI-",$C78,"M2:CO-Gamma")</f>
        <v>SI-20M2:CO-Gamma</v>
      </c>
      <c r="F78" s="40" t="str">
        <f>_xlfn.CONCAT($D78,"-Ch2")</f>
        <v>SI-20C2:CO-Counter-Ch2</v>
      </c>
      <c r="G78" s="40" t="str">
        <f>_xlfn.CONCAT($D78,"-Ch3")</f>
        <v>SI-20C2:CO-Counter-Ch3</v>
      </c>
      <c r="H78" t="str">
        <f>_xlfn.CONCAT("SI-",$C78,"C1:CO-Gamma")</f>
        <v>SI-20C1:CO-Gamma</v>
      </c>
      <c r="I78" s="40" t="str">
        <f>_xlfn.CONCAT($D78,"-Ch5")</f>
        <v>SI-20C2:CO-Counter-Ch5</v>
      </c>
      <c r="J78" s="40" t="str">
        <f>_xlfn.CONCAT($D78,"-Ch6")</f>
        <v>SI-20C2:CO-Counter-Ch6</v>
      </c>
      <c r="K78" s="40" t="str">
        <f>_xlfn.CONCAT($D78,"-Ch7")</f>
        <v>SI-20C2:CO-Counter-Ch7</v>
      </c>
      <c r="L78" s="40" t="str">
        <f>_xlfn.CONCAT($D78,"-Ch8")</f>
        <v>SI-20C2:CO-Counter-Ch8</v>
      </c>
      <c r="M78" t="s">
        <v>2085</v>
      </c>
      <c r="N78" t="s">
        <v>2086</v>
      </c>
      <c r="O78" t="s">
        <v>2087</v>
      </c>
      <c r="P78" t="s">
        <v>2088</v>
      </c>
      <c r="Q78" t="s">
        <v>2089</v>
      </c>
      <c r="R78" t="s">
        <v>2090</v>
      </c>
      <c r="S78" t="s">
        <v>2091</v>
      </c>
      <c r="T78" t="s">
        <v>2092</v>
      </c>
      <c r="U78" t="str">
        <f>_xlfn.CONCAT("SI-",$C78,"C1:CO-GammaDetector")</f>
        <v>SI-20C1:CO-GammaDetector</v>
      </c>
      <c r="V78" t="s">
        <v>2093</v>
      </c>
      <c r="W78" t="s">
        <v>2093</v>
      </c>
      <c r="X78" t="str">
        <f>_xlfn.CONCAT("SI-",$C78,"C2:CO-GammaDetector")</f>
        <v>SI-20C2:CO-GammaDetector</v>
      </c>
      <c r="Y78" t="s">
        <v>2093</v>
      </c>
      <c r="Z78" t="s">
        <v>2093</v>
      </c>
      <c r="AA78" t="s">
        <v>2093</v>
      </c>
      <c r="AB78" t="s">
        <v>2093</v>
      </c>
    </row>
    <row r="79" spans="1:28">
      <c r="A79" s="93" t="s">
        <v>30</v>
      </c>
      <c r="B79" t="str">
        <f>_xlfn.CONCAT("10.128.",C79 + 100,".153")</f>
        <v>10.128.120.153</v>
      </c>
      <c r="C79" s="65">
        <v>20</v>
      </c>
      <c r="D79" t="str">
        <f>_xlfn.CONCAT("SI-",C79,"C3:CO-Counter")</f>
        <v>SI-20C3:CO-Counter</v>
      </c>
      <c r="E79" t="str">
        <f>_xlfn.CONCAT("SI-",$C79,"C2:CO-Gamma")</f>
        <v>SI-20C2:CO-Gamma</v>
      </c>
      <c r="F79" s="40" t="str">
        <f>_xlfn.CONCAT($D79,"-Ch2")</f>
        <v>SI-20C3:CO-Counter-Ch2</v>
      </c>
      <c r="G79" s="40" t="str">
        <f>_xlfn.CONCAT($D79,"-Ch3")</f>
        <v>SI-20C3:CO-Counter-Ch3</v>
      </c>
      <c r="H79" t="str">
        <f>_xlfn.CONCAT("SI-",$C79,"C3:CO-Gamma")</f>
        <v>SI-20C3:CO-Gamma</v>
      </c>
      <c r="I79" s="40" t="str">
        <f>_xlfn.CONCAT($D79,"-Ch5")</f>
        <v>SI-20C3:CO-Counter-Ch5</v>
      </c>
      <c r="J79" s="40" t="str">
        <f>_xlfn.CONCAT($D79,"-Ch6")</f>
        <v>SI-20C3:CO-Counter-Ch6</v>
      </c>
      <c r="K79" s="40" t="str">
        <f>_xlfn.CONCAT($D79,"-Ch7")</f>
        <v>SI-20C3:CO-Counter-Ch7</v>
      </c>
      <c r="L79" s="40" t="str">
        <f>_xlfn.CONCAT($D79,"-Ch8")</f>
        <v>SI-20C3:CO-Counter-Ch8</v>
      </c>
      <c r="M79" t="s">
        <v>2085</v>
      </c>
      <c r="N79" t="s">
        <v>2086</v>
      </c>
      <c r="O79" t="s">
        <v>2087</v>
      </c>
      <c r="P79" t="s">
        <v>2088</v>
      </c>
      <c r="Q79" t="s">
        <v>2089</v>
      </c>
      <c r="R79" t="s">
        <v>2090</v>
      </c>
      <c r="S79" t="s">
        <v>2091</v>
      </c>
      <c r="T79" t="s">
        <v>2092</v>
      </c>
      <c r="U79" t="str">
        <f>_xlfn.CONCAT("SI-",$C79,"C3:CO-GammaDetector")</f>
        <v>SI-20C3:CO-GammaDetector</v>
      </c>
      <c r="V79" t="s">
        <v>2093</v>
      </c>
      <c r="W79" t="s">
        <v>2093</v>
      </c>
      <c r="X79" t="str">
        <f>_xlfn.CONCAT("SI-",$C79,"C4:CO-GammaDetector")</f>
        <v>SI-20C4:CO-GammaDetector</v>
      </c>
      <c r="Y79" t="s">
        <v>2093</v>
      </c>
      <c r="Z79" t="s">
        <v>2093</v>
      </c>
      <c r="AA79" t="s">
        <v>2093</v>
      </c>
      <c r="AB79" t="s">
        <v>2093</v>
      </c>
    </row>
    <row r="80" spans="1:28">
      <c r="A80" s="93" t="s">
        <v>30</v>
      </c>
      <c r="B80" t="str">
        <f>_xlfn.CONCAT("10.128.",C80 + 100,".154")</f>
        <v>10.128.120.154</v>
      </c>
      <c r="C80" s="65">
        <v>20</v>
      </c>
      <c r="D80" t="str">
        <f>_xlfn.CONCAT("SI-0",C80-19,"M1:CO-Counter")</f>
        <v>SI-01M1:CO-Counter</v>
      </c>
      <c r="E80" t="str">
        <f>_xlfn.CONCAT("SI-",$C80,"C4:CO-Gamma")</f>
        <v>SI-20C4:CO-Gamma</v>
      </c>
      <c r="F80" s="40" t="str">
        <f>_xlfn.CONCAT($D80,"-Ch2")</f>
        <v>SI-01M1:CO-Counter-Ch2</v>
      </c>
      <c r="G80" s="40" t="str">
        <f>_xlfn.CONCAT($D80,"-Ch3")</f>
        <v>SI-01M1:CO-Counter-Ch3</v>
      </c>
      <c r="H80" s="40" t="str">
        <f>_xlfn.CONCAT($D80,"-Ch4")</f>
        <v>SI-01M1:CO-Counter-Ch4</v>
      </c>
      <c r="I80" s="40" t="str">
        <f>_xlfn.CONCAT($D80,"-Ch5")</f>
        <v>SI-01M1:CO-Counter-Ch5</v>
      </c>
      <c r="J80" s="40" t="str">
        <f>_xlfn.CONCAT($D80,"-Ch6")</f>
        <v>SI-01M1:CO-Counter-Ch6</v>
      </c>
      <c r="K80" s="40" t="str">
        <f>_xlfn.CONCAT($D80,"-Ch7")</f>
        <v>SI-01M1:CO-Counter-Ch7</v>
      </c>
      <c r="L80" s="40" t="str">
        <f>_xlfn.CONCAT($D80,"-Ch8")</f>
        <v>SI-01M1:CO-Counter-Ch8</v>
      </c>
      <c r="M80" t="s">
        <v>2085</v>
      </c>
      <c r="N80" t="s">
        <v>2086</v>
      </c>
      <c r="O80" t="s">
        <v>2087</v>
      </c>
      <c r="P80" t="s">
        <v>2088</v>
      </c>
      <c r="Q80" t="s">
        <v>2089</v>
      </c>
      <c r="R80" t="s">
        <v>2090</v>
      </c>
      <c r="S80" t="s">
        <v>2091</v>
      </c>
      <c r="T80" t="s">
        <v>2092</v>
      </c>
      <c r="U80" t="str">
        <f>_xlfn.CONCAT("SI-0",$C80-19,"M1:CO-GammaDetector")</f>
        <v>SI-01M1:CO-GammaDetector</v>
      </c>
      <c r="V80" t="s">
        <v>2093</v>
      </c>
      <c r="W80" t="s">
        <v>2093</v>
      </c>
      <c r="X80" s="40" t="s">
        <v>2093</v>
      </c>
      <c r="Y80" t="s">
        <v>2093</v>
      </c>
      <c r="Z80" t="s">
        <v>2093</v>
      </c>
      <c r="AA80" t="s">
        <v>2093</v>
      </c>
      <c r="AB80" t="s">
        <v>2093</v>
      </c>
    </row>
  </sheetData>
  <autoFilter ref="A1:X80" xr:uid="{68EA83DB-34C0-457B-9236-8486C04FD179}">
    <sortState xmlns:xlrd2="http://schemas.microsoft.com/office/spreadsheetml/2017/richdata2" ref="A2:X80">
      <sortCondition ref="B1:B80"/>
    </sortState>
  </autoFilter>
  <conditionalFormatting sqref="A1 A81:A1048576">
    <cfRule type="cellIs" dxfId="43" priority="44" operator="equal">
      <formula>"True"</formula>
    </cfRule>
  </conditionalFormatting>
  <conditionalFormatting sqref="A2">
    <cfRule type="cellIs" dxfId="42" priority="43" operator="equal">
      <formula>"True"</formula>
    </cfRule>
  </conditionalFormatting>
  <conditionalFormatting sqref="A3 A7">
    <cfRule type="cellIs" dxfId="41" priority="42" operator="equal">
      <formula>"True"</formula>
    </cfRule>
  </conditionalFormatting>
  <conditionalFormatting sqref="A4 A8">
    <cfRule type="cellIs" dxfId="40" priority="41" operator="equal">
      <formula>"True"</formula>
    </cfRule>
  </conditionalFormatting>
  <conditionalFormatting sqref="A5">
    <cfRule type="cellIs" dxfId="39" priority="40" operator="equal">
      <formula>"True"</formula>
    </cfRule>
  </conditionalFormatting>
  <conditionalFormatting sqref="A6">
    <cfRule type="cellIs" dxfId="38" priority="39" operator="equal">
      <formula>"True"</formula>
    </cfRule>
  </conditionalFormatting>
  <conditionalFormatting sqref="A9">
    <cfRule type="cellIs" dxfId="37" priority="38" operator="equal">
      <formula>"True"</formula>
    </cfRule>
  </conditionalFormatting>
  <conditionalFormatting sqref="A10 A14 A18 A22 A58 A62 A66 A70 A74">
    <cfRule type="cellIs" dxfId="36" priority="37" operator="equal">
      <formula>"True"</formula>
    </cfRule>
  </conditionalFormatting>
  <conditionalFormatting sqref="A11 A15 A19 A23 A59 A63 A67 A71 A75 A78:A79">
    <cfRule type="cellIs" dxfId="35" priority="36" operator="equal">
      <formula>"True"</formula>
    </cfRule>
  </conditionalFormatting>
  <conditionalFormatting sqref="A12 A16 A20 A24 A60 A64 A68 A72 A76">
    <cfRule type="cellIs" dxfId="34" priority="35" operator="equal">
      <formula>"True"</formula>
    </cfRule>
  </conditionalFormatting>
  <conditionalFormatting sqref="A13 A17 A21 A25 A61 A65 A69 A73 A77 A80">
    <cfRule type="cellIs" dxfId="33" priority="34" operator="equal">
      <formula>"True"</formula>
    </cfRule>
  </conditionalFormatting>
  <conditionalFormatting sqref="A26">
    <cfRule type="cellIs" dxfId="32" priority="33" operator="equal">
      <formula>"True"</formula>
    </cfRule>
  </conditionalFormatting>
  <conditionalFormatting sqref="A27">
    <cfRule type="cellIs" dxfId="31" priority="32" operator="equal">
      <formula>"True"</formula>
    </cfRule>
  </conditionalFormatting>
  <conditionalFormatting sqref="A28">
    <cfRule type="cellIs" dxfId="30" priority="31" operator="equal">
      <formula>"True"</formula>
    </cfRule>
  </conditionalFormatting>
  <conditionalFormatting sqref="A29">
    <cfRule type="cellIs" dxfId="29" priority="30" operator="equal">
      <formula>"True"</formula>
    </cfRule>
  </conditionalFormatting>
  <conditionalFormatting sqref="A30">
    <cfRule type="cellIs" dxfId="28" priority="29" operator="equal">
      <formula>"True"</formula>
    </cfRule>
  </conditionalFormatting>
  <conditionalFormatting sqref="A31">
    <cfRule type="cellIs" dxfId="27" priority="28" operator="equal">
      <formula>"True"</formula>
    </cfRule>
  </conditionalFormatting>
  <conditionalFormatting sqref="A32">
    <cfRule type="cellIs" dxfId="26" priority="27" operator="equal">
      <formula>"True"</formula>
    </cfRule>
  </conditionalFormatting>
  <conditionalFormatting sqref="A33">
    <cfRule type="cellIs" dxfId="25" priority="26" operator="equal">
      <formula>"True"</formula>
    </cfRule>
  </conditionalFormatting>
  <conditionalFormatting sqref="A34">
    <cfRule type="cellIs" dxfId="24" priority="25" operator="equal">
      <formula>"True"</formula>
    </cfRule>
  </conditionalFormatting>
  <conditionalFormatting sqref="A35">
    <cfRule type="cellIs" dxfId="23" priority="24" operator="equal">
      <formula>"True"</formula>
    </cfRule>
  </conditionalFormatting>
  <conditionalFormatting sqref="A37">
    <cfRule type="cellIs" dxfId="22" priority="23" operator="equal">
      <formula>"True"</formula>
    </cfRule>
  </conditionalFormatting>
  <conditionalFormatting sqref="A38">
    <cfRule type="cellIs" dxfId="21" priority="22" operator="equal">
      <formula>"True"</formula>
    </cfRule>
  </conditionalFormatting>
  <conditionalFormatting sqref="A39">
    <cfRule type="cellIs" dxfId="20" priority="21" operator="equal">
      <formula>"True"</formula>
    </cfRule>
  </conditionalFormatting>
  <conditionalFormatting sqref="A41">
    <cfRule type="cellIs" dxfId="19" priority="20" operator="equal">
      <formula>"True"</formula>
    </cfRule>
  </conditionalFormatting>
  <conditionalFormatting sqref="A42">
    <cfRule type="cellIs" dxfId="18" priority="19" operator="equal">
      <formula>"True"</formula>
    </cfRule>
  </conditionalFormatting>
  <conditionalFormatting sqref="A43">
    <cfRule type="cellIs" dxfId="17" priority="18" operator="equal">
      <formula>"True"</formula>
    </cfRule>
  </conditionalFormatting>
  <conditionalFormatting sqref="A44">
    <cfRule type="cellIs" dxfId="16" priority="17" operator="equal">
      <formula>"True"</formula>
    </cfRule>
  </conditionalFormatting>
  <conditionalFormatting sqref="A45">
    <cfRule type="cellIs" dxfId="15" priority="16" operator="equal">
      <formula>"True"</formula>
    </cfRule>
  </conditionalFormatting>
  <conditionalFormatting sqref="A46">
    <cfRule type="cellIs" dxfId="14" priority="15" operator="equal">
      <formula>"True"</formula>
    </cfRule>
  </conditionalFormatting>
  <conditionalFormatting sqref="A47">
    <cfRule type="cellIs" dxfId="13" priority="14" operator="equal">
      <formula>"True"</formula>
    </cfRule>
  </conditionalFormatting>
  <conditionalFormatting sqref="A48">
    <cfRule type="cellIs" dxfId="12" priority="13" operator="equal">
      <formula>"True"</formula>
    </cfRule>
  </conditionalFormatting>
  <conditionalFormatting sqref="A49">
    <cfRule type="cellIs" dxfId="11" priority="12" operator="equal">
      <formula>"True"</formula>
    </cfRule>
  </conditionalFormatting>
  <conditionalFormatting sqref="A50">
    <cfRule type="cellIs" dxfId="10" priority="11" operator="equal">
      <formula>"True"</formula>
    </cfRule>
  </conditionalFormatting>
  <conditionalFormatting sqref="A51">
    <cfRule type="cellIs" dxfId="9" priority="10" operator="equal">
      <formula>"True"</formula>
    </cfRule>
  </conditionalFormatting>
  <conditionalFormatting sqref="A52">
    <cfRule type="cellIs" dxfId="8" priority="9" operator="equal">
      <formula>"True"</formula>
    </cfRule>
  </conditionalFormatting>
  <conditionalFormatting sqref="A53">
    <cfRule type="cellIs" dxfId="7" priority="8" operator="equal">
      <formula>"True"</formula>
    </cfRule>
  </conditionalFormatting>
  <conditionalFormatting sqref="A54">
    <cfRule type="cellIs" dxfId="6" priority="7" operator="equal">
      <formula>"True"</formula>
    </cfRule>
  </conditionalFormatting>
  <conditionalFormatting sqref="A55">
    <cfRule type="cellIs" dxfId="5" priority="6" operator="equal">
      <formula>"True"</formula>
    </cfRule>
  </conditionalFormatting>
  <conditionalFormatting sqref="A57">
    <cfRule type="cellIs" dxfId="4" priority="5" operator="equal">
      <formula>"True"</formula>
    </cfRule>
  </conditionalFormatting>
  <conditionalFormatting sqref="A56">
    <cfRule type="cellIs" dxfId="3" priority="4" operator="equal">
      <formula>"True"</formula>
    </cfRule>
  </conditionalFormatting>
  <conditionalFormatting sqref="A40">
    <cfRule type="cellIs" dxfId="2" priority="3" operator="equal">
      <formula>"True"</formula>
    </cfRule>
  </conditionalFormatting>
  <conditionalFormatting sqref="A36">
    <cfRule type="cellIs" dxfId="1" priority="2" operator="equal">
      <formula>"True"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05" t="s">
        <v>2094</v>
      </c>
      <c r="B1" s="205"/>
      <c r="C1" s="38" t="s">
        <v>2095</v>
      </c>
      <c r="D1" s="38" t="s">
        <v>371</v>
      </c>
      <c r="E1" s="38" t="s">
        <v>372</v>
      </c>
      <c r="F1" s="38" t="s">
        <v>373</v>
      </c>
      <c r="G1" s="38" t="s">
        <v>374</v>
      </c>
      <c r="H1" s="38" t="s">
        <v>2096</v>
      </c>
      <c r="I1" s="38"/>
    </row>
    <row r="2" spans="1:9">
      <c r="A2" s="39" t="s">
        <v>2097</v>
      </c>
      <c r="B2" s="39" t="s">
        <v>2098</v>
      </c>
      <c r="C2" t="s">
        <v>2099</v>
      </c>
      <c r="D2" t="s">
        <v>904</v>
      </c>
      <c r="E2" t="s">
        <v>905</v>
      </c>
      <c r="F2" t="s">
        <v>906</v>
      </c>
      <c r="G2" t="s">
        <v>907</v>
      </c>
      <c r="H2" s="40" t="str">
        <f t="shared" ref="H2:H10" si="0">_xlfn.CONCAT(C$2,$A2)</f>
        <v>BO-RA20:VA-SIPC-01:Model-Cte</v>
      </c>
      <c r="I2" t="s">
        <v>2095</v>
      </c>
    </row>
    <row r="3" spans="1:9">
      <c r="A3" s="39" t="s">
        <v>2100</v>
      </c>
      <c r="B3" s="39" t="s">
        <v>2101</v>
      </c>
      <c r="C3" t="s">
        <v>2102</v>
      </c>
      <c r="D3" t="s">
        <v>909</v>
      </c>
      <c r="E3" t="s">
        <v>910</v>
      </c>
      <c r="F3" t="s">
        <v>911</v>
      </c>
      <c r="G3" s="40" t="str">
        <f>_xlfn.CONCAT($E3,":",G$1)</f>
        <v>TB-03:VA-SIP20-ED:C4</v>
      </c>
      <c r="H3" s="40" t="str">
        <f t="shared" si="0"/>
        <v>BO-RA20:VA-SIPC-01:SerialNumber-Cte</v>
      </c>
      <c r="I3" t="s">
        <v>2095</v>
      </c>
    </row>
    <row r="4" spans="1:9">
      <c r="A4" s="39" t="s">
        <v>2103</v>
      </c>
      <c r="B4" s="39" t="s">
        <v>2104</v>
      </c>
      <c r="C4" t="s">
        <v>913</v>
      </c>
      <c r="D4" t="s">
        <v>914</v>
      </c>
      <c r="E4" t="s">
        <v>915</v>
      </c>
      <c r="F4" t="s">
        <v>916</v>
      </c>
      <c r="G4" t="s">
        <v>917</v>
      </c>
      <c r="H4" s="40" t="str">
        <f t="shared" si="0"/>
        <v>BO-RA20:VA-SIPC-01:FanTemperature-Mon</v>
      </c>
      <c r="I4" t="s">
        <v>2095</v>
      </c>
    </row>
    <row r="5" spans="1:9">
      <c r="A5" s="39" t="s">
        <v>2105</v>
      </c>
      <c r="B5" s="39" t="s">
        <v>2106</v>
      </c>
      <c r="C5" t="s">
        <v>919</v>
      </c>
      <c r="D5" t="s">
        <v>920</v>
      </c>
      <c r="E5" t="s">
        <v>921</v>
      </c>
      <c r="F5" t="s">
        <v>922</v>
      </c>
      <c r="G5" t="s">
        <v>923</v>
      </c>
      <c r="H5" s="40" t="str">
        <f t="shared" si="0"/>
        <v>BO-RA20:VA-SIPC-01:Protect-Mon</v>
      </c>
      <c r="I5" t="s">
        <v>2095</v>
      </c>
    </row>
    <row r="6" spans="1:9">
      <c r="A6" s="39" t="s">
        <v>2107</v>
      </c>
      <c r="B6" s="39" t="s">
        <v>2108</v>
      </c>
      <c r="C6" t="s">
        <v>2109</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2095</v>
      </c>
    </row>
    <row r="7" spans="1:9">
      <c r="A7" s="39" t="s">
        <v>2110</v>
      </c>
      <c r="B7" s="39" t="s">
        <v>2111</v>
      </c>
      <c r="C7" t="s">
        <v>2112</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2095</v>
      </c>
    </row>
    <row r="8" spans="1:9">
      <c r="A8" s="39" t="s">
        <v>2113</v>
      </c>
      <c r="B8" s="39" t="s">
        <v>2114</v>
      </c>
      <c r="H8" s="40" t="str">
        <f t="shared" si="0"/>
        <v>BO-RA20:VA-SIPC-01:Unit-SP</v>
      </c>
      <c r="I8" t="s">
        <v>2095</v>
      </c>
    </row>
    <row r="9" spans="1:9">
      <c r="A9" s="39" t="s">
        <v>2115</v>
      </c>
      <c r="B9" s="39"/>
      <c r="H9" s="40" t="str">
        <f t="shared" si="0"/>
        <v>BO-RA20:VA-SIPC-01:Mode-RB</v>
      </c>
      <c r="I9" t="s">
        <v>2095</v>
      </c>
    </row>
    <row r="10" spans="1:9">
      <c r="A10" s="39" t="s">
        <v>2116</v>
      </c>
      <c r="B10" s="39"/>
      <c r="H10" s="40" t="str">
        <f t="shared" si="0"/>
        <v>BO-RA20:VA-SIPC-01:Mode-SP</v>
      </c>
      <c r="I10" t="s">
        <v>2095</v>
      </c>
    </row>
    <row r="11" spans="1:9">
      <c r="A11" s="65"/>
      <c r="H11" s="40" t="str">
        <f t="shared" ref="H11:H17" si="2">_xlfn.CONCAT(D$2, $B2)</f>
        <v>TB-01:VA-SIP20-BG:Current-Mon</v>
      </c>
      <c r="I11" t="s">
        <v>371</v>
      </c>
    </row>
    <row r="12" spans="1:9">
      <c r="A12" s="65"/>
      <c r="H12" s="40" t="str">
        <f t="shared" si="2"/>
        <v>TB-01:VA-SIP20-BG:Pressure-Mon</v>
      </c>
      <c r="I12" t="s">
        <v>371</v>
      </c>
    </row>
    <row r="13" spans="1:9">
      <c r="A13" s="65"/>
      <c r="H13" s="40" t="str">
        <f t="shared" si="2"/>
        <v>TB-01:VA-SIP20-BG:Voltage-Mon</v>
      </c>
      <c r="I13" t="s">
        <v>371</v>
      </c>
    </row>
    <row r="14" spans="1:9">
      <c r="A14" s="65"/>
      <c r="F14" s="40"/>
      <c r="H14" s="40" t="str">
        <f t="shared" si="2"/>
        <v>TB-01:VA-SIP20-BG:HVTemperature-Mon</v>
      </c>
      <c r="I14" t="s">
        <v>371</v>
      </c>
    </row>
    <row r="15" spans="1:9">
      <c r="H15" s="40" t="str">
        <f t="shared" si="2"/>
        <v>TB-01:VA-SIP20-BG:ErrorCode-Mon</v>
      </c>
      <c r="I15" t="s">
        <v>371</v>
      </c>
    </row>
    <row r="16" spans="1:9">
      <c r="H16" s="40" t="str">
        <f t="shared" si="2"/>
        <v>TB-01:VA-SIP20-BG:SetErrorCode-Mon</v>
      </c>
      <c r="I16" t="s">
        <v>371</v>
      </c>
    </row>
    <row r="17" spans="8:9">
      <c r="H17" s="40" t="str">
        <f t="shared" si="2"/>
        <v>TB-01:VA-SIP20-BG:DeviceNumber-RB</v>
      </c>
      <c r="I17" t="s">
        <v>371</v>
      </c>
    </row>
    <row r="18" spans="8:9">
      <c r="H18" s="40" t="str">
        <f t="shared" ref="H18:H24" si="3">_xlfn.CONCAT(E$2, $B2)</f>
        <v>TB-01:VA-SIP20-ED:Current-Mon</v>
      </c>
      <c r="I18" t="s">
        <v>372</v>
      </c>
    </row>
    <row r="19" spans="8:9">
      <c r="H19" s="40" t="str">
        <f t="shared" si="3"/>
        <v>TB-01:VA-SIP20-ED:Pressure-Mon</v>
      </c>
      <c r="I19" t="s">
        <v>372</v>
      </c>
    </row>
    <row r="20" spans="8:9">
      <c r="H20" s="40" t="str">
        <f t="shared" si="3"/>
        <v>TB-01:VA-SIP20-ED:Voltage-Mon</v>
      </c>
      <c r="I20" t="s">
        <v>372</v>
      </c>
    </row>
    <row r="21" spans="8:9">
      <c r="H21" s="40" t="str">
        <f t="shared" si="3"/>
        <v>TB-01:VA-SIP20-ED:HVTemperature-Mon</v>
      </c>
      <c r="I21" t="s">
        <v>372</v>
      </c>
    </row>
    <row r="22" spans="8:9">
      <c r="H22" s="40" t="str">
        <f t="shared" si="3"/>
        <v>TB-01:VA-SIP20-ED:ErrorCode-Mon</v>
      </c>
      <c r="I22" t="s">
        <v>372</v>
      </c>
    </row>
    <row r="23" spans="8:9">
      <c r="H23" s="40" t="str">
        <f t="shared" si="3"/>
        <v>TB-01:VA-SIP20-ED:SetErrorCode-Mon</v>
      </c>
      <c r="I23" t="s">
        <v>372</v>
      </c>
    </row>
    <row r="24" spans="8:9">
      <c r="H24" s="40" t="str">
        <f t="shared" si="3"/>
        <v>TB-01:VA-SIP20-ED:DeviceNumber-RB</v>
      </c>
      <c r="I24" t="s">
        <v>372</v>
      </c>
    </row>
    <row r="25" spans="8:9">
      <c r="H25" s="40" t="str">
        <f t="shared" ref="H25:H31" si="4">_xlfn.CONCAT(F$2, $B2)</f>
        <v>TB-02:VA-SIP20-BG:Current-Mon</v>
      </c>
      <c r="I25" t="s">
        <v>373</v>
      </c>
    </row>
    <row r="26" spans="8:9">
      <c r="H26" s="40" t="str">
        <f t="shared" si="4"/>
        <v>TB-02:VA-SIP20-BG:Pressure-Mon</v>
      </c>
      <c r="I26" t="s">
        <v>373</v>
      </c>
    </row>
    <row r="27" spans="8:9">
      <c r="H27" s="40" t="str">
        <f t="shared" si="4"/>
        <v>TB-02:VA-SIP20-BG:Voltage-Mon</v>
      </c>
      <c r="I27" t="s">
        <v>373</v>
      </c>
    </row>
    <row r="28" spans="8:9">
      <c r="H28" s="40" t="str">
        <f t="shared" si="4"/>
        <v>TB-02:VA-SIP20-BG:HVTemperature-Mon</v>
      </c>
      <c r="I28" t="s">
        <v>373</v>
      </c>
    </row>
    <row r="29" spans="8:9">
      <c r="H29" s="40" t="str">
        <f t="shared" si="4"/>
        <v>TB-02:VA-SIP20-BG:ErrorCode-Mon</v>
      </c>
      <c r="I29" t="s">
        <v>373</v>
      </c>
    </row>
    <row r="30" spans="8:9">
      <c r="H30" s="40" t="str">
        <f t="shared" si="4"/>
        <v>TB-02:VA-SIP20-BG:SetErrorCode-Mon</v>
      </c>
      <c r="I30" t="s">
        <v>373</v>
      </c>
    </row>
    <row r="31" spans="8:9">
      <c r="H31" s="40" t="str">
        <f t="shared" si="4"/>
        <v>TB-02:VA-SIP20-BG:DeviceNumber-RB</v>
      </c>
      <c r="I31" t="s">
        <v>373</v>
      </c>
    </row>
    <row r="32" spans="8:9">
      <c r="H32" s="40" t="str">
        <f t="shared" ref="H32:H38" si="5">_xlfn.CONCAT(G$2, $B2)</f>
        <v>TB-02:VA-SIP20-MD:Current-Mon</v>
      </c>
      <c r="I32" t="s">
        <v>374</v>
      </c>
    </row>
    <row r="33" spans="8:9">
      <c r="H33" s="40" t="str">
        <f t="shared" si="5"/>
        <v>TB-02:VA-SIP20-MD:Pressure-Mon</v>
      </c>
      <c r="I33" t="s">
        <v>374</v>
      </c>
    </row>
    <row r="34" spans="8:9">
      <c r="H34" s="40" t="str">
        <f t="shared" si="5"/>
        <v>TB-02:VA-SIP20-MD:Voltage-Mon</v>
      </c>
      <c r="I34" t="s">
        <v>374</v>
      </c>
    </row>
    <row r="35" spans="8:9">
      <c r="H35" s="40" t="str">
        <f t="shared" si="5"/>
        <v>TB-02:VA-SIP20-MD:HVTemperature-Mon</v>
      </c>
      <c r="I35" t="s">
        <v>374</v>
      </c>
    </row>
    <row r="36" spans="8:9">
      <c r="H36" s="40" t="str">
        <f t="shared" si="5"/>
        <v>TB-02:VA-SIP20-MD:ErrorCode-Mon</v>
      </c>
      <c r="I36" t="s">
        <v>374</v>
      </c>
    </row>
    <row r="37" spans="8:9">
      <c r="H37" s="40" t="str">
        <f t="shared" si="5"/>
        <v>TB-02:VA-SIP20-MD:SetErrorCode-Mon</v>
      </c>
      <c r="I37" t="s">
        <v>374</v>
      </c>
    </row>
    <row r="38" spans="8:9">
      <c r="H38" s="40" t="str">
        <f t="shared" si="5"/>
        <v>TB-02:VA-SIP20-MD:DeviceNumber-RB</v>
      </c>
      <c r="I38" t="s">
        <v>374</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03" t="s">
        <v>2117</v>
      </c>
      <c r="B1" s="204"/>
      <c r="C1" s="41" t="s">
        <v>370</v>
      </c>
      <c r="D1" s="4" t="s">
        <v>1707</v>
      </c>
      <c r="E1" s="4" t="s">
        <v>1708</v>
      </c>
      <c r="F1" s="4" t="s">
        <v>1101</v>
      </c>
      <c r="G1" s="4" t="s">
        <v>1102</v>
      </c>
      <c r="H1" s="4" t="s">
        <v>371</v>
      </c>
      <c r="I1" s="4" t="s">
        <v>372</v>
      </c>
      <c r="K1" t="s">
        <v>2096</v>
      </c>
    </row>
    <row r="2" spans="1:11">
      <c r="A2" t="s">
        <v>2118</v>
      </c>
      <c r="B2" t="s">
        <v>2101</v>
      </c>
      <c r="C2" t="s">
        <v>2119</v>
      </c>
      <c r="D2" t="s">
        <v>2043</v>
      </c>
      <c r="E2" s="40" t="str">
        <f t="shared" ref="E2:I2" ca="1" si="0">_xlfn.CONCAT($E2,":",E$1)</f>
        <v>BO-RA20:VA-VGC-02:A2</v>
      </c>
      <c r="F2" t="s">
        <v>2044</v>
      </c>
      <c r="G2" s="40" t="str">
        <f t="shared" ref="G2" ca="1" si="1">_xlfn.CONCAT($E2,":",G$1)</f>
        <v>BO-RA20:VA-VGC-02:B2</v>
      </c>
      <c r="H2" t="s">
        <v>2045</v>
      </c>
      <c r="I2" s="40" t="str">
        <f t="shared" ca="1" si="0"/>
        <v>BO-RA20:VA-VGC-02:C2</v>
      </c>
      <c r="K2" t="str">
        <f>_xlfn.CONCAT($C$2,A2)</f>
        <v>BO-RA20:VA-VGC-02:SerialNumber</v>
      </c>
    </row>
    <row r="3" spans="1:11">
      <c r="A3" t="s">
        <v>2120</v>
      </c>
      <c r="B3" t="s">
        <v>2121</v>
      </c>
      <c r="K3" t="str">
        <f t="shared" ref="K3:K23" si="2">_xlfn.CONCAT($C$2,A3)</f>
        <v>BO-RA20:VA-VGC-02:CTLV</v>
      </c>
    </row>
    <row r="4" spans="1:11">
      <c r="A4" t="s">
        <v>2122</v>
      </c>
      <c r="B4" t="s">
        <v>2123</v>
      </c>
      <c r="K4" t="str">
        <f t="shared" si="2"/>
        <v>BO-RA20:VA-VGC-02:ModuleType-A</v>
      </c>
    </row>
    <row r="5" spans="1:11">
      <c r="A5" t="s">
        <v>2124</v>
      </c>
      <c r="B5" t="s">
        <v>2125</v>
      </c>
      <c r="K5" t="str">
        <f t="shared" si="2"/>
        <v>BO-RA20:VA-VGC-02:ModuleType-B</v>
      </c>
    </row>
    <row r="6" spans="1:11">
      <c r="A6" t="s">
        <v>2126</v>
      </c>
      <c r="K6" t="str">
        <f t="shared" si="2"/>
        <v>BO-RA20:VA-VGC-02:ModuleType-C</v>
      </c>
    </row>
    <row r="7" spans="1:11">
      <c r="A7" t="s">
        <v>2127</v>
      </c>
      <c r="K7" t="str">
        <f t="shared" si="2"/>
        <v>BO-RA20:VA-VGC-02:SensorType-A</v>
      </c>
    </row>
    <row r="8" spans="1:11">
      <c r="A8" t="s">
        <v>2128</v>
      </c>
      <c r="K8" t="str">
        <f t="shared" si="2"/>
        <v>BO-RA20:VA-VGC-02:SensorType-B</v>
      </c>
    </row>
    <row r="9" spans="1:11">
      <c r="A9" t="s">
        <v>2129</v>
      </c>
      <c r="K9" t="str">
        <f t="shared" si="2"/>
        <v>BO-RA20:VA-VGC-02:SensorType-C</v>
      </c>
    </row>
    <row r="10" spans="1:11">
      <c r="A10" t="s">
        <v>2130</v>
      </c>
      <c r="K10" t="str">
        <f t="shared" si="2"/>
        <v>BO-RA20:VA-VGC-02:Unit</v>
      </c>
    </row>
    <row r="11" spans="1:11">
      <c r="A11" t="s">
        <v>2131</v>
      </c>
      <c r="K11" t="str">
        <f t="shared" si="2"/>
        <v>BO-RA20:VA-VGC-02:UnitSp</v>
      </c>
    </row>
    <row r="12" spans="1:11">
      <c r="A12" t="s">
        <v>2132</v>
      </c>
      <c r="K12" t="str">
        <f t="shared" si="2"/>
        <v>BO-RA20:VA-VGC-02:Relay1:SetpointStatus-Mon</v>
      </c>
    </row>
    <row r="13" spans="1:11">
      <c r="A13" t="s">
        <v>2133</v>
      </c>
      <c r="K13" t="str">
        <f t="shared" si="2"/>
        <v>BO-RA20:VA-VGC-02:Relay2:SetpointStatus-Mon</v>
      </c>
    </row>
    <row r="14" spans="1:11">
      <c r="A14" t="s">
        <v>2134</v>
      </c>
      <c r="K14" t="str">
        <f t="shared" si="2"/>
        <v>BO-RA20:VA-VGC-02:Relay3:SetpointStatus-Mon</v>
      </c>
    </row>
    <row r="15" spans="1:11">
      <c r="A15" t="s">
        <v>2135</v>
      </c>
      <c r="K15" t="str">
        <f t="shared" si="2"/>
        <v>BO-RA20:VA-VGC-02:Relay4:SetpointStatus-Mon</v>
      </c>
    </row>
    <row r="16" spans="1:11">
      <c r="A16" t="s">
        <v>2136</v>
      </c>
      <c r="K16" t="str">
        <f t="shared" si="2"/>
        <v>BO-RA20:VA-VGC-02:Relay5:SetpointStatus-Mon</v>
      </c>
    </row>
    <row r="17" spans="1:11">
      <c r="A17" t="s">
        <v>2137</v>
      </c>
      <c r="K17" t="str">
        <f t="shared" si="2"/>
        <v>BO-RA20:VA-VGC-02:Relay6:SetpointStatus-Mon</v>
      </c>
    </row>
    <row r="18" spans="1:11">
      <c r="A18" t="s">
        <v>2138</v>
      </c>
      <c r="K18" t="str">
        <f t="shared" si="2"/>
        <v>BO-RA20:VA-VGC-02:Relay7:SetpointStatus-Mon</v>
      </c>
    </row>
    <row r="19" spans="1:11">
      <c r="A19" t="s">
        <v>2139</v>
      </c>
      <c r="K19" t="str">
        <f t="shared" si="2"/>
        <v>BO-RA20:VA-VGC-02:Relay8:SetpointStatus-Mon</v>
      </c>
    </row>
    <row r="20" spans="1:11">
      <c r="A20" t="s">
        <v>2140</v>
      </c>
      <c r="K20" t="str">
        <f t="shared" si="2"/>
        <v>BO-RA20:VA-VGC-02:Relay9:SetpointStatus-Mon</v>
      </c>
    </row>
    <row r="21" spans="1:11">
      <c r="A21" t="s">
        <v>2141</v>
      </c>
      <c r="K21" t="str">
        <f t="shared" si="2"/>
        <v>BO-RA20:VA-VGC-02:Relay10:SetpointStatus-Mon</v>
      </c>
    </row>
    <row r="22" spans="1:11">
      <c r="A22" t="s">
        <v>2142</v>
      </c>
      <c r="K22" t="str">
        <f t="shared" si="2"/>
        <v>BO-RA20:VA-VGC-02:Relay11:SetpointStatus-Mon</v>
      </c>
    </row>
    <row r="23" spans="1:11">
      <c r="A23" t="s">
        <v>2143</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N41"/>
  <sheetViews>
    <sheetView workbookViewId="0">
      <selection activeCell="I13" sqref="I13"/>
    </sheetView>
  </sheetViews>
  <sheetFormatPr defaultColWidth="9.140625" defaultRowHeight="15"/>
  <cols>
    <col min="1" max="2" width="17" style="95" customWidth="1"/>
    <col min="3" max="3" width="20.5703125" style="95" customWidth="1"/>
    <col min="4" max="4" width="9.85546875" style="95" customWidth="1"/>
    <col min="5" max="5" width="17" style="95" bestFit="1" customWidth="1"/>
    <col min="6" max="6" width="23.5703125" style="95" bestFit="1" customWidth="1"/>
    <col min="7" max="7" width="9.140625" style="95"/>
    <col min="8" max="8" width="24.28515625" style="95" customWidth="1"/>
    <col min="9" max="9" width="33.85546875" style="95" customWidth="1"/>
    <col min="10" max="10" width="19.5703125" style="95" customWidth="1"/>
    <col min="11" max="13" width="9.140625" style="95"/>
    <col min="14" max="14" width="30.7109375" style="95" customWidth="1"/>
    <col min="15" max="15" width="9.140625" style="95"/>
    <col min="16" max="16" width="15.28515625" style="95" customWidth="1"/>
    <col min="17" max="17" width="16.140625" style="95" customWidth="1"/>
    <col min="18" max="19" width="9.140625" style="95"/>
    <col min="20" max="20" width="57.140625" style="95" customWidth="1"/>
    <col min="21" max="16384" width="9.140625" style="95"/>
  </cols>
  <sheetData>
    <row r="1" spans="1:14" ht="15" customHeight="1">
      <c r="A1" s="4" t="s">
        <v>2144</v>
      </c>
      <c r="B1" s="4" t="s">
        <v>2145</v>
      </c>
      <c r="C1" s="4" t="s">
        <v>1</v>
      </c>
      <c r="D1" s="4" t="s">
        <v>1083</v>
      </c>
      <c r="E1" s="4" t="s">
        <v>2146</v>
      </c>
      <c r="F1" s="4" t="s">
        <v>2147</v>
      </c>
      <c r="G1" s="4" t="s">
        <v>2148</v>
      </c>
      <c r="H1" s="4" t="s">
        <v>2149</v>
      </c>
      <c r="I1" s="4" t="s">
        <v>2096</v>
      </c>
    </row>
    <row r="2" spans="1:14" ht="15" customHeight="1">
      <c r="A2" s="206" t="s">
        <v>2150</v>
      </c>
      <c r="B2" s="206" t="s">
        <v>2151</v>
      </c>
      <c r="C2" s="99">
        <v>10128125101</v>
      </c>
      <c r="D2" s="100">
        <v>125</v>
      </c>
      <c r="E2" s="100" t="s">
        <v>2152</v>
      </c>
      <c r="F2" s="95" t="s">
        <v>2153</v>
      </c>
      <c r="G2" s="95" t="s">
        <v>329</v>
      </c>
      <c r="H2" s="95" t="s">
        <v>2154</v>
      </c>
      <c r="I2" s="95" t="s">
        <v>2155</v>
      </c>
      <c r="N2" s="95">
        <v>10128125101</v>
      </c>
    </row>
    <row r="3" spans="1:14" ht="15" customHeight="1">
      <c r="A3" s="206"/>
      <c r="B3" s="206"/>
      <c r="C3" s="96">
        <v>10128125102</v>
      </c>
      <c r="D3" s="95">
        <v>125</v>
      </c>
      <c r="E3" s="95" t="s">
        <v>2152</v>
      </c>
      <c r="F3" s="95" t="s">
        <v>2156</v>
      </c>
      <c r="H3" s="95" t="s">
        <v>2154</v>
      </c>
      <c r="I3" s="95" t="s">
        <v>2157</v>
      </c>
      <c r="N3" s="95">
        <v>10128125102</v>
      </c>
    </row>
    <row r="4" spans="1:14" ht="15" customHeight="1">
      <c r="A4" s="206"/>
      <c r="B4" s="206"/>
      <c r="C4" s="96">
        <v>10128125103</v>
      </c>
      <c r="D4" s="95">
        <v>125</v>
      </c>
      <c r="E4" s="95" t="s">
        <v>2152</v>
      </c>
      <c r="F4" s="95" t="s">
        <v>2158</v>
      </c>
      <c r="G4" s="95" t="s">
        <v>329</v>
      </c>
      <c r="H4" s="95" t="s">
        <v>2159</v>
      </c>
      <c r="I4" s="95" t="s">
        <v>2160</v>
      </c>
      <c r="J4" s="99"/>
      <c r="K4" s="100"/>
      <c r="L4" s="100"/>
      <c r="M4" s="101"/>
      <c r="N4" s="95">
        <v>10128125103</v>
      </c>
    </row>
    <row r="5" spans="1:14" ht="15" customHeight="1">
      <c r="A5" s="206"/>
      <c r="B5" s="206"/>
      <c r="C5" s="96">
        <v>10128125104</v>
      </c>
      <c r="D5" s="95">
        <v>125</v>
      </c>
      <c r="E5" s="95" t="s">
        <v>2152</v>
      </c>
      <c r="F5" s="95" t="s">
        <v>2161</v>
      </c>
      <c r="H5" s="95" t="s">
        <v>2159</v>
      </c>
      <c r="I5" s="95" t="s">
        <v>2162</v>
      </c>
      <c r="J5" s="96"/>
      <c r="M5" s="102"/>
      <c r="N5" s="95">
        <v>10128125104</v>
      </c>
    </row>
    <row r="6" spans="1:14" ht="15" customHeight="1">
      <c r="A6" s="206"/>
      <c r="B6" s="206"/>
      <c r="C6" s="96">
        <v>10128125105</v>
      </c>
      <c r="D6" s="95">
        <v>125</v>
      </c>
      <c r="E6" s="95" t="s">
        <v>2152</v>
      </c>
      <c r="F6" s="95" t="s">
        <v>2163</v>
      </c>
      <c r="G6" s="95" t="s">
        <v>329</v>
      </c>
      <c r="H6" s="95" t="s">
        <v>2154</v>
      </c>
      <c r="I6" s="95" t="s">
        <v>2164</v>
      </c>
      <c r="J6" s="97"/>
      <c r="K6" s="98"/>
      <c r="L6" s="98"/>
      <c r="M6" s="103"/>
      <c r="N6" s="95">
        <v>10128125105</v>
      </c>
    </row>
    <row r="7" spans="1:14" ht="15" customHeight="1">
      <c r="A7" s="206"/>
      <c r="B7" s="206"/>
      <c r="C7" s="96">
        <v>10128125106</v>
      </c>
      <c r="D7" s="95">
        <v>125</v>
      </c>
      <c r="E7" s="95" t="s">
        <v>2152</v>
      </c>
      <c r="F7" s="95" t="s">
        <v>2165</v>
      </c>
      <c r="H7" s="95" t="s">
        <v>2154</v>
      </c>
      <c r="I7" s="95" t="s">
        <v>2166</v>
      </c>
      <c r="J7" s="96"/>
      <c r="M7" s="102"/>
      <c r="N7" s="95">
        <v>10128125106</v>
      </c>
    </row>
    <row r="8" spans="1:14" ht="15" customHeight="1">
      <c r="A8" s="206"/>
      <c r="B8" s="206"/>
      <c r="C8" s="96">
        <v>10128125107</v>
      </c>
      <c r="D8" s="95">
        <v>125</v>
      </c>
      <c r="E8" s="95" t="s">
        <v>2152</v>
      </c>
      <c r="F8" s="95" t="s">
        <v>2167</v>
      </c>
      <c r="G8" s="95" t="s">
        <v>329</v>
      </c>
      <c r="H8" s="95" t="s">
        <v>2159</v>
      </c>
      <c r="I8" s="95" t="s">
        <v>2168</v>
      </c>
      <c r="J8" s="96"/>
      <c r="M8" s="102"/>
      <c r="N8" s="95">
        <v>10128125107</v>
      </c>
    </row>
    <row r="9" spans="1:14" ht="15" customHeight="1">
      <c r="A9" s="206"/>
      <c r="B9" s="206"/>
      <c r="C9" s="96">
        <v>10128125108</v>
      </c>
      <c r="D9" s="95">
        <v>125</v>
      </c>
      <c r="E9" s="95" t="s">
        <v>2152</v>
      </c>
      <c r="F9" s="95" t="s">
        <v>2169</v>
      </c>
      <c r="H9" s="95" t="s">
        <v>2159</v>
      </c>
      <c r="I9" s="95" t="s">
        <v>2170</v>
      </c>
      <c r="J9" s="96"/>
      <c r="M9" s="102"/>
      <c r="N9" s="95">
        <v>10128125108</v>
      </c>
    </row>
    <row r="10" spans="1:14" ht="15" customHeight="1">
      <c r="A10" s="206"/>
      <c r="B10" s="206"/>
      <c r="C10" s="96">
        <v>10128125109</v>
      </c>
      <c r="D10" s="95">
        <v>125</v>
      </c>
      <c r="E10" s="95" t="s">
        <v>2171</v>
      </c>
      <c r="F10" s="95" t="s">
        <v>2172</v>
      </c>
      <c r="G10" s="95" t="s">
        <v>329</v>
      </c>
      <c r="H10" s="95" t="s">
        <v>2173</v>
      </c>
      <c r="I10" s="95" t="s">
        <v>2174</v>
      </c>
      <c r="J10" s="96"/>
      <c r="M10" s="102"/>
      <c r="N10" s="95">
        <v>10128125109</v>
      </c>
    </row>
    <row r="11" spans="1:14" ht="15" customHeight="1">
      <c r="A11" s="206"/>
      <c r="B11" s="206"/>
      <c r="C11" s="96">
        <v>10128125110</v>
      </c>
      <c r="D11" s="95">
        <v>125</v>
      </c>
      <c r="E11" s="95" t="s">
        <v>2171</v>
      </c>
      <c r="F11" s="95" t="s">
        <v>2175</v>
      </c>
      <c r="H11" s="95" t="s">
        <v>2173</v>
      </c>
      <c r="I11" s="95" t="s">
        <v>2176</v>
      </c>
      <c r="J11" s="96"/>
      <c r="M11" s="102"/>
      <c r="N11" s="95">
        <v>10128125110</v>
      </c>
    </row>
    <row r="12" spans="1:14" ht="15" customHeight="1">
      <c r="A12" s="206"/>
      <c r="B12" s="206"/>
      <c r="C12" s="96">
        <v>10128125111</v>
      </c>
      <c r="D12" s="95">
        <v>125</v>
      </c>
      <c r="E12" s="95" t="s">
        <v>2171</v>
      </c>
      <c r="F12" s="95" t="s">
        <v>2177</v>
      </c>
      <c r="G12" s="95" t="s">
        <v>329</v>
      </c>
      <c r="H12" s="95" t="s">
        <v>2178</v>
      </c>
      <c r="I12" s="95" t="s">
        <v>2179</v>
      </c>
      <c r="J12" s="96"/>
      <c r="M12" s="102"/>
      <c r="N12" s="95">
        <v>10128125111</v>
      </c>
    </row>
    <row r="13" spans="1:14" ht="15" customHeight="1">
      <c r="A13" s="206"/>
      <c r="B13" s="206"/>
      <c r="C13" s="96">
        <v>10128125112</v>
      </c>
      <c r="D13" s="95">
        <v>125</v>
      </c>
      <c r="E13" s="95" t="s">
        <v>2171</v>
      </c>
      <c r="F13" s="95" t="s">
        <v>2180</v>
      </c>
      <c r="H13" s="95" t="s">
        <v>2178</v>
      </c>
      <c r="I13" s="95" t="s">
        <v>2181</v>
      </c>
      <c r="J13" s="97"/>
      <c r="K13" s="98"/>
      <c r="L13" s="98"/>
      <c r="M13" s="103"/>
      <c r="N13" s="95">
        <v>10128125112</v>
      </c>
    </row>
    <row r="14" spans="1:14" ht="15" customHeight="1">
      <c r="A14" s="206"/>
      <c r="B14" s="206"/>
      <c r="C14" s="96">
        <v>10128125113</v>
      </c>
      <c r="D14" s="95">
        <v>125</v>
      </c>
      <c r="E14" s="95" t="s">
        <v>2171</v>
      </c>
      <c r="F14" s="95" t="s">
        <v>2182</v>
      </c>
      <c r="G14" s="95" t="s">
        <v>329</v>
      </c>
      <c r="H14" s="95" t="s">
        <v>2173</v>
      </c>
      <c r="I14" s="95" t="s">
        <v>2183</v>
      </c>
      <c r="N14" s="95">
        <v>10128125113</v>
      </c>
    </row>
    <row r="15" spans="1:14" ht="15" customHeight="1">
      <c r="A15" s="206"/>
      <c r="B15" s="206"/>
      <c r="C15" s="96">
        <v>10128125114</v>
      </c>
      <c r="D15" s="95">
        <v>125</v>
      </c>
      <c r="E15" s="95" t="s">
        <v>2171</v>
      </c>
      <c r="F15" s="95" t="s">
        <v>2184</v>
      </c>
      <c r="H15" s="95" t="s">
        <v>2173</v>
      </c>
      <c r="I15" s="95" t="s">
        <v>2185</v>
      </c>
      <c r="N15" s="95">
        <v>10128125114</v>
      </c>
    </row>
    <row r="16" spans="1:14">
      <c r="A16" s="206"/>
      <c r="B16" s="206"/>
      <c r="C16" s="96">
        <v>10128125115</v>
      </c>
      <c r="D16" s="95">
        <v>125</v>
      </c>
      <c r="E16" s="95" t="s">
        <v>2171</v>
      </c>
      <c r="F16" s="95" t="s">
        <v>2186</v>
      </c>
      <c r="G16" s="95" t="s">
        <v>329</v>
      </c>
      <c r="H16" s="95" t="s">
        <v>2178</v>
      </c>
      <c r="I16" s="95" t="s">
        <v>2187</v>
      </c>
      <c r="N16" s="95">
        <v>10128125115</v>
      </c>
    </row>
    <row r="17" spans="1:14" ht="15" customHeight="1" thickBot="1">
      <c r="A17" s="206"/>
      <c r="B17" s="210"/>
      <c r="C17" s="96">
        <v>10128125116</v>
      </c>
      <c r="D17" s="95">
        <v>125</v>
      </c>
      <c r="E17" s="95" t="s">
        <v>2171</v>
      </c>
      <c r="F17" s="102" t="s">
        <v>2188</v>
      </c>
      <c r="H17" s="95" t="s">
        <v>2178</v>
      </c>
      <c r="I17" s="95" t="s">
        <v>2189</v>
      </c>
      <c r="N17" s="95">
        <v>10128125116</v>
      </c>
    </row>
    <row r="18" spans="1:14" ht="30" customHeight="1" thickBot="1">
      <c r="A18" s="207" t="s">
        <v>2190</v>
      </c>
      <c r="B18" s="206" t="s">
        <v>2191</v>
      </c>
      <c r="C18" s="99">
        <v>10128125117</v>
      </c>
      <c r="D18" s="100">
        <v>125</v>
      </c>
      <c r="E18" s="100" t="s">
        <v>2192</v>
      </c>
      <c r="F18" s="101" t="s">
        <v>2193</v>
      </c>
      <c r="G18" s="95" t="s">
        <v>329</v>
      </c>
      <c r="H18" s="95" t="s">
        <v>2194</v>
      </c>
      <c r="I18" s="95" t="s">
        <v>2195</v>
      </c>
      <c r="J18" s="116" t="s">
        <v>331</v>
      </c>
      <c r="K18" s="95">
        <v>150</v>
      </c>
      <c r="N18" s="95">
        <v>10128125117</v>
      </c>
    </row>
    <row r="19" spans="1:14">
      <c r="A19" s="207"/>
      <c r="B19" s="206"/>
      <c r="C19" s="96">
        <v>10128125118</v>
      </c>
      <c r="D19" s="95">
        <v>125</v>
      </c>
      <c r="E19" s="95" t="s">
        <v>2196</v>
      </c>
      <c r="F19" s="102" t="s">
        <v>2197</v>
      </c>
      <c r="G19" s="95" t="s">
        <v>329</v>
      </c>
      <c r="H19" s="95" t="s">
        <v>2194</v>
      </c>
      <c r="I19" s="95" t="s">
        <v>2198</v>
      </c>
      <c r="J19" s="117"/>
      <c r="K19" s="95">
        <v>330</v>
      </c>
      <c r="N19" s="95">
        <v>10128125118</v>
      </c>
    </row>
    <row r="20" spans="1:14" ht="45" customHeight="1" thickBot="1">
      <c r="A20" s="207"/>
      <c r="B20" s="206"/>
      <c r="C20" s="97">
        <v>10128125119</v>
      </c>
      <c r="D20" s="98">
        <v>125</v>
      </c>
      <c r="E20" s="98" t="s">
        <v>2199</v>
      </c>
      <c r="F20" s="103" t="s">
        <v>2200</v>
      </c>
      <c r="G20" s="95" t="s">
        <v>329</v>
      </c>
      <c r="H20" s="95" t="s">
        <v>2201</v>
      </c>
      <c r="I20" s="95" t="s">
        <v>2202</v>
      </c>
      <c r="J20" s="116"/>
      <c r="N20" s="95">
        <v>10128125119</v>
      </c>
    </row>
    <row r="21" spans="1:14" ht="30" customHeight="1" thickBot="1">
      <c r="A21" s="206"/>
      <c r="B21" s="211" t="s">
        <v>2203</v>
      </c>
      <c r="C21" s="96">
        <v>10128125120</v>
      </c>
      <c r="D21" s="95">
        <v>125</v>
      </c>
      <c r="E21" s="95" t="s">
        <v>2204</v>
      </c>
      <c r="F21" s="102" t="s">
        <v>2205</v>
      </c>
      <c r="G21" s="95" t="s">
        <v>329</v>
      </c>
      <c r="H21" s="95" t="s">
        <v>2206</v>
      </c>
      <c r="I21" s="95" t="s">
        <v>2207</v>
      </c>
      <c r="K21" s="95">
        <v>185</v>
      </c>
      <c r="N21" s="95">
        <v>10128125120</v>
      </c>
    </row>
    <row r="22" spans="1:14" ht="30" customHeight="1" thickBot="1">
      <c r="A22" s="206"/>
      <c r="B22" s="206"/>
      <c r="C22" s="96">
        <v>10128125121</v>
      </c>
      <c r="D22" s="95">
        <v>125</v>
      </c>
      <c r="E22" s="95" t="s">
        <v>2208</v>
      </c>
      <c r="F22" s="102" t="s">
        <v>2209</v>
      </c>
      <c r="G22" s="95" t="s">
        <v>329</v>
      </c>
      <c r="H22" s="95" t="s">
        <v>2210</v>
      </c>
      <c r="I22" s="95" t="s">
        <v>2211</v>
      </c>
      <c r="K22" s="95">
        <v>390</v>
      </c>
      <c r="N22" s="95">
        <v>10128125121</v>
      </c>
    </row>
    <row r="23" spans="1:14" ht="30" customHeight="1">
      <c r="A23" s="206"/>
      <c r="B23" s="206"/>
      <c r="C23" s="96">
        <v>10128125122</v>
      </c>
      <c r="D23" s="95">
        <v>125</v>
      </c>
      <c r="E23" s="95" t="s">
        <v>2208</v>
      </c>
      <c r="F23" s="102" t="s">
        <v>2212</v>
      </c>
      <c r="H23" s="95" t="s">
        <v>2210</v>
      </c>
      <c r="I23" s="95" t="s">
        <v>2213</v>
      </c>
      <c r="K23" s="95">
        <v>390</v>
      </c>
      <c r="N23" s="95">
        <v>10128125122</v>
      </c>
    </row>
    <row r="24" spans="1:14" ht="30" customHeight="1">
      <c r="A24" s="206"/>
      <c r="B24" s="206"/>
      <c r="C24" s="96">
        <v>10128125123</v>
      </c>
      <c r="D24" s="95">
        <v>125</v>
      </c>
      <c r="E24" s="95" t="s">
        <v>2208</v>
      </c>
      <c r="F24" s="102" t="s">
        <v>2214</v>
      </c>
      <c r="H24" s="95" t="s">
        <v>2210</v>
      </c>
      <c r="I24" s="95" t="s">
        <v>2215</v>
      </c>
      <c r="K24" s="95">
        <v>390</v>
      </c>
      <c r="N24" s="95">
        <v>10128125123</v>
      </c>
    </row>
    <row r="25" spans="1:14" ht="30" customHeight="1">
      <c r="A25" s="206"/>
      <c r="B25" s="206"/>
      <c r="C25" s="96">
        <v>10128125124</v>
      </c>
      <c r="D25" s="95">
        <v>125</v>
      </c>
      <c r="E25" s="95" t="s">
        <v>2216</v>
      </c>
      <c r="F25" s="102" t="s">
        <v>2217</v>
      </c>
      <c r="G25" s="95" t="s">
        <v>329</v>
      </c>
      <c r="H25" s="95" t="s">
        <v>2218</v>
      </c>
      <c r="I25" s="95" t="s">
        <v>2219</v>
      </c>
      <c r="K25" s="95">
        <v>390</v>
      </c>
      <c r="N25" s="95">
        <v>10128125124</v>
      </c>
    </row>
    <row r="26" spans="1:14" ht="30" customHeight="1">
      <c r="A26" s="206"/>
      <c r="B26" s="206"/>
      <c r="C26" s="96">
        <v>10128125125</v>
      </c>
      <c r="D26" s="95">
        <v>125</v>
      </c>
      <c r="E26" s="95" t="s">
        <v>2216</v>
      </c>
      <c r="F26" s="102" t="s">
        <v>2220</v>
      </c>
      <c r="H26" s="95" t="s">
        <v>2218</v>
      </c>
      <c r="I26" s="95" t="s">
        <v>2221</v>
      </c>
      <c r="K26" s="95">
        <v>390</v>
      </c>
      <c r="N26" s="95">
        <v>10128125125</v>
      </c>
    </row>
    <row r="27" spans="1:14" ht="30" customHeight="1">
      <c r="A27" s="206"/>
      <c r="B27" s="206"/>
      <c r="C27" s="97">
        <v>10128125126</v>
      </c>
      <c r="D27" s="98">
        <v>125</v>
      </c>
      <c r="E27" s="98" t="s">
        <v>2216</v>
      </c>
      <c r="F27" s="103" t="s">
        <v>2222</v>
      </c>
      <c r="H27" s="95" t="s">
        <v>2218</v>
      </c>
      <c r="I27" s="95" t="s">
        <v>2223</v>
      </c>
      <c r="K27" s="95">
        <v>390</v>
      </c>
      <c r="N27" s="95">
        <v>10128125126</v>
      </c>
    </row>
    <row r="28" spans="1:14" ht="30" customHeight="1">
      <c r="A28" s="208" t="s">
        <v>2224</v>
      </c>
      <c r="B28" s="212" t="s">
        <v>2225</v>
      </c>
      <c r="C28" s="96">
        <v>10128125127</v>
      </c>
      <c r="D28" s="95">
        <v>125</v>
      </c>
      <c r="E28" s="95" t="s">
        <v>2226</v>
      </c>
      <c r="F28" s="102" t="s">
        <v>2227</v>
      </c>
      <c r="G28" s="95" t="s">
        <v>329</v>
      </c>
      <c r="H28" s="95" t="s">
        <v>2228</v>
      </c>
      <c r="I28" s="95" t="s">
        <v>2229</v>
      </c>
      <c r="N28" s="95">
        <v>10128125127</v>
      </c>
    </row>
    <row r="29" spans="1:14" ht="15" customHeight="1">
      <c r="A29" s="208"/>
      <c r="B29" s="212"/>
      <c r="C29" s="96">
        <v>10128125128</v>
      </c>
      <c r="D29" s="95">
        <v>125</v>
      </c>
      <c r="E29" s="95" t="s">
        <v>2230</v>
      </c>
      <c r="F29" s="102" t="s">
        <v>2231</v>
      </c>
      <c r="G29" s="95" t="s">
        <v>329</v>
      </c>
      <c r="H29" s="95" t="s">
        <v>2228</v>
      </c>
      <c r="I29" s="95" t="s">
        <v>2232</v>
      </c>
      <c r="N29" s="95">
        <v>10128125128</v>
      </c>
    </row>
    <row r="30" spans="1:14" ht="30" customHeight="1">
      <c r="A30" s="208"/>
      <c r="B30" s="212"/>
      <c r="C30" s="96">
        <v>10128125129</v>
      </c>
      <c r="D30" s="95">
        <v>125</v>
      </c>
      <c r="E30" s="95" t="s">
        <v>2233</v>
      </c>
      <c r="F30" s="102" t="s">
        <v>2234</v>
      </c>
      <c r="G30" s="95" t="s">
        <v>329</v>
      </c>
      <c r="H30" s="95" t="s">
        <v>2235</v>
      </c>
      <c r="I30" s="95" t="s">
        <v>2236</v>
      </c>
      <c r="N30" s="95">
        <v>10128125129</v>
      </c>
    </row>
    <row r="31" spans="1:14" ht="15" customHeight="1">
      <c r="A31" s="208"/>
      <c r="B31" s="212"/>
      <c r="C31" s="96">
        <v>10128125130</v>
      </c>
      <c r="D31" s="95">
        <v>125</v>
      </c>
      <c r="E31" s="95" t="s">
        <v>2237</v>
      </c>
      <c r="F31" s="102" t="s">
        <v>2238</v>
      </c>
      <c r="G31" s="95" t="s">
        <v>329</v>
      </c>
      <c r="H31" s="95" t="s">
        <v>2235</v>
      </c>
      <c r="I31" s="95" t="s">
        <v>2239</v>
      </c>
      <c r="N31" s="95">
        <v>10128125130</v>
      </c>
    </row>
    <row r="32" spans="1:14" ht="15" customHeight="1">
      <c r="A32" s="208"/>
      <c r="B32" s="212"/>
      <c r="C32" s="96">
        <v>10128125131</v>
      </c>
      <c r="D32" s="95">
        <v>125</v>
      </c>
      <c r="E32" s="95" t="s">
        <v>2240</v>
      </c>
      <c r="F32" s="102" t="s">
        <v>2241</v>
      </c>
      <c r="G32" s="95" t="s">
        <v>329</v>
      </c>
      <c r="H32" s="95" t="s">
        <v>2242</v>
      </c>
      <c r="I32" s="95" t="s">
        <v>2243</v>
      </c>
      <c r="N32" s="95">
        <v>10128125131</v>
      </c>
    </row>
    <row r="33" spans="1:14" ht="30" customHeight="1">
      <c r="A33" s="208"/>
      <c r="B33" s="210" t="s">
        <v>2244</v>
      </c>
      <c r="C33" s="99">
        <v>10128125132</v>
      </c>
      <c r="D33" s="100">
        <v>125</v>
      </c>
      <c r="E33" s="100" t="s">
        <v>2245</v>
      </c>
      <c r="F33" s="101" t="s">
        <v>2246</v>
      </c>
      <c r="G33" s="95" t="s">
        <v>329</v>
      </c>
      <c r="H33" s="95" t="s">
        <v>2242</v>
      </c>
      <c r="I33" s="95" t="s">
        <v>2247</v>
      </c>
      <c r="N33" s="95">
        <v>10128125132</v>
      </c>
    </row>
    <row r="34" spans="1:14" ht="30" customHeight="1">
      <c r="A34" s="208"/>
      <c r="B34" s="212"/>
      <c r="C34" s="96">
        <v>10128125133</v>
      </c>
      <c r="D34" s="95">
        <v>125</v>
      </c>
      <c r="E34" s="95" t="s">
        <v>2248</v>
      </c>
      <c r="F34" s="102" t="s">
        <v>2249</v>
      </c>
      <c r="G34" s="95" t="s">
        <v>329</v>
      </c>
      <c r="H34" s="95" t="s">
        <v>2250</v>
      </c>
      <c r="I34" s="95" t="s">
        <v>2251</v>
      </c>
      <c r="N34" s="95">
        <v>10128125133</v>
      </c>
    </row>
    <row r="35" spans="1:14" ht="15" customHeight="1">
      <c r="A35" s="208"/>
      <c r="B35" s="212"/>
      <c r="C35" s="96">
        <v>10128125134</v>
      </c>
      <c r="D35" s="95">
        <v>125</v>
      </c>
      <c r="E35" s="95" t="s">
        <v>2252</v>
      </c>
      <c r="F35" s="102" t="s">
        <v>2253</v>
      </c>
      <c r="G35" s="95" t="s">
        <v>329</v>
      </c>
      <c r="H35" s="95" t="s">
        <v>2250</v>
      </c>
      <c r="I35" s="95" t="s">
        <v>2254</v>
      </c>
      <c r="N35" s="95">
        <v>10128125134</v>
      </c>
    </row>
    <row r="36" spans="1:14" ht="30" customHeight="1">
      <c r="A36" s="208"/>
      <c r="B36" s="211"/>
      <c r="C36" s="97">
        <v>10128125135</v>
      </c>
      <c r="D36" s="98">
        <v>125</v>
      </c>
      <c r="E36" s="98" t="s">
        <v>2255</v>
      </c>
      <c r="F36" s="103" t="s">
        <v>2256</v>
      </c>
      <c r="G36" s="95" t="s">
        <v>329</v>
      </c>
      <c r="H36" s="95" t="s">
        <v>2257</v>
      </c>
      <c r="I36" s="95" t="s">
        <v>2258</v>
      </c>
      <c r="N36" s="95">
        <v>10128125135</v>
      </c>
    </row>
    <row r="37" spans="1:14" ht="15" customHeight="1">
      <c r="A37" s="208"/>
      <c r="B37" s="212" t="s">
        <v>2259</v>
      </c>
      <c r="C37" s="96">
        <v>10128125136</v>
      </c>
      <c r="D37" s="95">
        <v>125</v>
      </c>
      <c r="E37" s="95" t="s">
        <v>2260</v>
      </c>
      <c r="F37" s="102" t="s">
        <v>2261</v>
      </c>
      <c r="G37" s="95" t="s">
        <v>329</v>
      </c>
      <c r="H37" s="95" t="s">
        <v>2257</v>
      </c>
      <c r="I37" s="95" t="s">
        <v>2262</v>
      </c>
      <c r="N37" s="95">
        <v>10128125136</v>
      </c>
    </row>
    <row r="38" spans="1:14" ht="30" customHeight="1">
      <c r="A38" s="208"/>
      <c r="B38" s="212"/>
      <c r="C38" s="96">
        <v>10128125137</v>
      </c>
      <c r="D38" s="95">
        <v>125</v>
      </c>
      <c r="E38" s="95" t="s">
        <v>2263</v>
      </c>
      <c r="F38" s="102" t="s">
        <v>2264</v>
      </c>
      <c r="G38" s="95" t="s">
        <v>329</v>
      </c>
      <c r="H38" s="95" t="s">
        <v>2265</v>
      </c>
      <c r="I38" s="95" t="s">
        <v>2266</v>
      </c>
      <c r="N38" s="95">
        <v>10128125137</v>
      </c>
    </row>
    <row r="39" spans="1:14" ht="15" customHeight="1">
      <c r="A39" s="208"/>
      <c r="B39" s="212"/>
      <c r="C39" s="96">
        <v>10128125138</v>
      </c>
      <c r="D39" s="95">
        <v>125</v>
      </c>
      <c r="E39" s="95" t="s">
        <v>2267</v>
      </c>
      <c r="F39" s="102" t="s">
        <v>2268</v>
      </c>
      <c r="G39" s="95" t="s">
        <v>329</v>
      </c>
      <c r="H39" s="95" t="s">
        <v>2265</v>
      </c>
      <c r="I39" s="95" t="s">
        <v>2269</v>
      </c>
      <c r="N39" s="95">
        <v>10128125138</v>
      </c>
    </row>
    <row r="40" spans="1:14" ht="30" customHeight="1">
      <c r="A40" s="208"/>
      <c r="B40" s="212"/>
      <c r="C40" s="96">
        <v>10128125139</v>
      </c>
      <c r="D40" s="95">
        <v>125</v>
      </c>
      <c r="E40" s="95" t="s">
        <v>2270</v>
      </c>
      <c r="F40" s="102" t="s">
        <v>2271</v>
      </c>
      <c r="G40" s="95" t="s">
        <v>329</v>
      </c>
      <c r="H40" s="95" t="s">
        <v>2272</v>
      </c>
      <c r="I40" s="95" t="s">
        <v>2273</v>
      </c>
      <c r="N40" s="95">
        <v>10128125139</v>
      </c>
    </row>
    <row r="41" spans="1:14" ht="15" customHeight="1">
      <c r="A41" s="209"/>
      <c r="B41" s="211"/>
      <c r="C41" s="97">
        <v>10128125140</v>
      </c>
      <c r="D41" s="98">
        <v>125</v>
      </c>
      <c r="E41" s="98" t="s">
        <v>2274</v>
      </c>
      <c r="F41" s="103" t="s">
        <v>2275</v>
      </c>
      <c r="G41" s="95" t="s">
        <v>329</v>
      </c>
      <c r="H41" s="95" t="s">
        <v>2272</v>
      </c>
      <c r="I41" s="95" t="s">
        <v>2276</v>
      </c>
      <c r="N41" s="95">
        <v>10128125140</v>
      </c>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210"/>
  <sheetViews>
    <sheetView workbookViewId="0">
      <pane xSplit="6" ySplit="1" topLeftCell="G133" activePane="bottomRight" state="frozen"/>
      <selection pane="bottomRight" activeCell="J149" sqref="J149"/>
      <selection pane="bottomLeft"/>
      <selection pane="topRight"/>
    </sheetView>
  </sheetViews>
  <sheetFormatPr defaultColWidth="9.140625" defaultRowHeight="15"/>
  <cols>
    <col min="1" max="1" width="5.85546875" customWidth="1"/>
    <col min="2" max="2" width="14" style="46" customWidth="1"/>
    <col min="3" max="3" width="8" customWidth="1"/>
    <col min="4" max="4" width="13.28515625" customWidth="1"/>
    <col min="5" max="5" width="18.85546875" customWidth="1"/>
    <col min="6" max="6" width="19" customWidth="1"/>
    <col min="7" max="7" width="33.42578125" customWidth="1"/>
    <col min="8" max="14" width="28.7109375" customWidth="1"/>
    <col min="15" max="15" width="16.42578125" style="132" customWidth="1"/>
  </cols>
  <sheetData>
    <row r="1" spans="1:32">
      <c r="A1" s="41" t="s">
        <v>0</v>
      </c>
      <c r="B1" s="41" t="s">
        <v>1</v>
      </c>
      <c r="C1" s="158" t="s">
        <v>2</v>
      </c>
      <c r="D1" s="158" t="s">
        <v>3</v>
      </c>
      <c r="E1" s="158" t="s">
        <v>4</v>
      </c>
      <c r="F1" s="158" t="s">
        <v>5</v>
      </c>
      <c r="G1" s="158" t="s">
        <v>6</v>
      </c>
      <c r="H1" s="158" t="s">
        <v>7</v>
      </c>
      <c r="I1" s="158" t="s">
        <v>8</v>
      </c>
      <c r="J1" s="158" t="s">
        <v>9</v>
      </c>
      <c r="K1" s="158" t="s">
        <v>10</v>
      </c>
      <c r="L1" s="158" t="s">
        <v>11</v>
      </c>
      <c r="M1" s="158" t="s">
        <v>12</v>
      </c>
      <c r="N1" s="158" t="s">
        <v>13</v>
      </c>
      <c r="O1" s="133" t="s">
        <v>14</v>
      </c>
      <c r="P1" s="158" t="s">
        <v>15</v>
      </c>
      <c r="Q1" s="158" t="s">
        <v>16</v>
      </c>
      <c r="R1" s="158" t="s">
        <v>17</v>
      </c>
      <c r="S1" s="158" t="s">
        <v>18</v>
      </c>
      <c r="T1" s="158" t="s">
        <v>19</v>
      </c>
      <c r="U1" s="158" t="s">
        <v>20</v>
      </c>
      <c r="V1" s="158" t="s">
        <v>21</v>
      </c>
      <c r="W1" s="158" t="s">
        <v>22</v>
      </c>
      <c r="X1" s="158" t="s">
        <v>23</v>
      </c>
      <c r="Y1" s="158" t="s">
        <v>24</v>
      </c>
      <c r="Z1" s="158" t="s">
        <v>25</v>
      </c>
      <c r="AA1" s="158" t="s">
        <v>26</v>
      </c>
      <c r="AB1" s="158" t="s">
        <v>27</v>
      </c>
      <c r="AC1" s="158" t="s">
        <v>28</v>
      </c>
      <c r="AD1" s="158" t="s">
        <v>29</v>
      </c>
    </row>
    <row r="2" spans="1:32" ht="18.75">
      <c r="A2" s="64" t="s">
        <v>30</v>
      </c>
      <c r="B2" t="str">
        <f>_xlfn.CONCAT("10.128.",C2 + 100,".101")</f>
        <v>10.128.122.101</v>
      </c>
      <c r="C2" s="44">
        <v>22</v>
      </c>
      <c r="D2">
        <v>1</v>
      </c>
      <c r="E2" t="s">
        <v>31</v>
      </c>
      <c r="G2" s="45" t="str">
        <f>_xlfn.CONCAT($E2,"-",G$1)</f>
        <v>LTB-CH1</v>
      </c>
      <c r="H2" s="45" t="str">
        <f t="shared" ref="H2:N17"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c r="A3" s="64" t="s">
        <v>30</v>
      </c>
      <c r="B3" t="str">
        <f>_xlfn.CONCAT("10.128.",C3 + 100,".106")</f>
        <v>10.128.101.106</v>
      </c>
      <c r="C3" s="44">
        <v>1</v>
      </c>
      <c r="D3">
        <v>1</v>
      </c>
      <c r="E3" t="s">
        <v>32</v>
      </c>
      <c r="F3" t="s">
        <v>33</v>
      </c>
      <c r="G3" t="str">
        <f>_xlfn.CONCAT($F3,"U:VA-PT100-BG:Temp-Mon")</f>
        <v>BO-02U:VA-PT100-BG:Temp-Mon</v>
      </c>
      <c r="H3" t="str">
        <f>_xlfn.CONCAT($F3,"U:VA-PT100-MD:Temp-Mon")</f>
        <v>BO-02U:VA-PT100-MD:Temp-Mon</v>
      </c>
      <c r="I3" t="str">
        <f>_xlfn.CONCAT($F3,"U:VA-PT100-ED:Temp-Mon")</f>
        <v>BO-02U:VA-PT100-ED:Temp-Mon</v>
      </c>
      <c r="J3" s="130" t="str">
        <f t="shared" si="0"/>
        <v>BO-MBTemp-01-CH4</v>
      </c>
      <c r="K3" s="130" t="str">
        <f t="shared" si="0"/>
        <v>BO-MBTemp-01-CH5</v>
      </c>
      <c r="L3" s="130" t="str">
        <f t="shared" si="0"/>
        <v>BO-MBTemp-01-CH6</v>
      </c>
      <c r="M3" s="130" t="str">
        <f t="shared" si="0"/>
        <v>BO-MBTemp-01-CH7</v>
      </c>
      <c r="N3" s="130" t="str">
        <f>_xlfn.CONCAT($E3,"-",N$1)</f>
        <v>BO-MBTemp-01-CH8</v>
      </c>
    </row>
    <row r="4" spans="1:32" ht="18.75">
      <c r="A4" s="64" t="s">
        <v>30</v>
      </c>
      <c r="B4" t="str">
        <f t="shared" ref="B4:B52" si="1">_xlfn.CONCAT("10.128.",C4 + 100,".106")</f>
        <v>10.128.101.106</v>
      </c>
      <c r="C4" s="44">
        <v>1</v>
      </c>
      <c r="D4">
        <v>2</v>
      </c>
      <c r="E4" t="s">
        <v>34</v>
      </c>
      <c r="F4" t="s">
        <v>35</v>
      </c>
      <c r="G4" t="str">
        <f t="shared" ref="G4:G51" si="2">_xlfn.CONCAT($F4,"U:VA-PT100-BG:Temp-Mon")</f>
        <v>BO-03U:VA-PT100-BG:Temp-Mon</v>
      </c>
      <c r="H4" t="str">
        <f t="shared" ref="H4:H51" si="3">_xlfn.CONCAT($F4,"U:VA-PT100-MD:Temp-Mon")</f>
        <v>BO-03U:VA-PT100-MD:Temp-Mon</v>
      </c>
      <c r="I4" t="str">
        <f t="shared" ref="I4:I51" si="4">_xlfn.CONCAT($F4,"U:VA-PT100-ED:Temp-Mon")</f>
        <v>BO-03U:VA-PT100-ED:Temp-Mon</v>
      </c>
      <c r="J4" s="130" t="str">
        <f t="shared" si="0"/>
        <v>BO-MBTemp-02-CH4</v>
      </c>
      <c r="K4" s="130" t="str">
        <f t="shared" si="0"/>
        <v>BO-MBTemp-02-CH5</v>
      </c>
      <c r="L4" s="130" t="str">
        <f t="shared" si="0"/>
        <v>BO-MBTemp-02-CH6</v>
      </c>
      <c r="M4" s="130" t="str">
        <f t="shared" si="0"/>
        <v>BO-MBTemp-02-CH7</v>
      </c>
      <c r="N4" s="130" t="str">
        <f t="shared" si="0"/>
        <v>BO-MBTemp-02-CH8</v>
      </c>
    </row>
    <row r="5" spans="1:32" ht="18.75">
      <c r="A5" s="64" t="s">
        <v>30</v>
      </c>
      <c r="B5" t="str">
        <f t="shared" si="1"/>
        <v>10.128.101.106</v>
      </c>
      <c r="C5" s="44">
        <v>1</v>
      </c>
      <c r="D5">
        <v>3</v>
      </c>
      <c r="E5" t="s">
        <v>36</v>
      </c>
      <c r="F5" t="s">
        <v>37</v>
      </c>
      <c r="G5" t="str">
        <f t="shared" si="2"/>
        <v>BO-04U:VA-PT100-BG:Temp-Mon</v>
      </c>
      <c r="H5" t="str">
        <f t="shared" si="3"/>
        <v>BO-04U:VA-PT100-MD:Temp-Mon</v>
      </c>
      <c r="I5" t="str">
        <f t="shared" si="4"/>
        <v>BO-04U:VA-PT100-ED:Temp-Mon</v>
      </c>
      <c r="J5" s="130" t="str">
        <f t="shared" si="0"/>
        <v>BO-MBTemp-03-CH4</v>
      </c>
      <c r="K5" s="130" t="str">
        <f t="shared" si="0"/>
        <v>BO-MBTemp-03-CH5</v>
      </c>
      <c r="L5" s="130" t="str">
        <f t="shared" si="0"/>
        <v>BO-MBTemp-03-CH6</v>
      </c>
      <c r="M5" s="130" t="str">
        <f t="shared" si="0"/>
        <v>BO-MBTemp-03-CH7</v>
      </c>
      <c r="N5" s="130" t="str">
        <f t="shared" si="0"/>
        <v>BO-MBTemp-03-CH8</v>
      </c>
    </row>
    <row r="6" spans="1:32" ht="18.75">
      <c r="A6" s="64" t="s">
        <v>30</v>
      </c>
      <c r="B6" t="str">
        <f t="shared" si="1"/>
        <v>10.128.101.106</v>
      </c>
      <c r="C6" s="44">
        <v>1</v>
      </c>
      <c r="D6">
        <v>4</v>
      </c>
      <c r="E6" t="s">
        <v>38</v>
      </c>
      <c r="F6" t="s">
        <v>39</v>
      </c>
      <c r="G6" t="str">
        <f t="shared" si="2"/>
        <v>BO-05U:VA-PT100-BG:Temp-Mon</v>
      </c>
      <c r="H6" t="str">
        <f t="shared" si="3"/>
        <v>BO-05U:VA-PT100-MD:Temp-Mon</v>
      </c>
      <c r="I6" t="str">
        <f t="shared" si="4"/>
        <v>BO-05U:VA-PT100-ED:Temp-Mon</v>
      </c>
      <c r="J6" s="130" t="str">
        <f t="shared" si="0"/>
        <v>BO-MBTemp-04-CH4</v>
      </c>
      <c r="K6" s="130" t="str">
        <f t="shared" si="0"/>
        <v>BO-MBTemp-04-CH5</v>
      </c>
      <c r="L6" s="130" t="str">
        <f t="shared" si="0"/>
        <v>BO-MBTemp-04-CH6</v>
      </c>
      <c r="M6" s="130" t="str">
        <f t="shared" si="0"/>
        <v>BO-MBTemp-04-CH7</v>
      </c>
      <c r="N6" s="130" t="str">
        <f t="shared" si="0"/>
        <v>BO-MBTemp-04-CH8</v>
      </c>
    </row>
    <row r="7" spans="1:32" ht="18.75">
      <c r="A7" s="64" t="s">
        <v>30</v>
      </c>
      <c r="B7" t="str">
        <f t="shared" si="1"/>
        <v>10.128.101.106</v>
      </c>
      <c r="C7" s="44">
        <v>1</v>
      </c>
      <c r="D7">
        <v>5</v>
      </c>
      <c r="E7" t="s">
        <v>40</v>
      </c>
      <c r="F7" t="s">
        <v>41</v>
      </c>
      <c r="G7" t="str">
        <f t="shared" si="2"/>
        <v>BO-06U:VA-PT100-BG:Temp-Mon</v>
      </c>
      <c r="H7" t="str">
        <f t="shared" si="3"/>
        <v>BO-06U:VA-PT100-MD:Temp-Mon</v>
      </c>
      <c r="I7" t="str">
        <f t="shared" si="4"/>
        <v>BO-06U:VA-PT100-ED:Temp-Mon</v>
      </c>
      <c r="J7" s="130" t="str">
        <f t="shared" si="0"/>
        <v>BO-MBTemp-05-CH4</v>
      </c>
      <c r="K7" s="130" t="str">
        <f t="shared" si="0"/>
        <v>BO-MBTemp-05-CH5</v>
      </c>
      <c r="L7" s="130" t="str">
        <f t="shared" si="0"/>
        <v>BO-MBTemp-05-CH6</v>
      </c>
      <c r="M7" s="130" t="str">
        <f t="shared" si="0"/>
        <v>BO-MBTemp-05-CH7</v>
      </c>
      <c r="N7" s="130" t="str">
        <f t="shared" si="0"/>
        <v>BO-MBTemp-05-CH8</v>
      </c>
    </row>
    <row r="8" spans="1:32" ht="18.75">
      <c r="A8" s="64" t="s">
        <v>30</v>
      </c>
      <c r="B8" t="str">
        <f>_xlfn.CONCAT("10.128.",C8 + 100,".106")</f>
        <v>10.128.103.106</v>
      </c>
      <c r="C8" s="44">
        <v>3</v>
      </c>
      <c r="D8">
        <v>1</v>
      </c>
      <c r="E8" t="s">
        <v>42</v>
      </c>
      <c r="F8" t="s">
        <v>43</v>
      </c>
      <c r="G8" t="str">
        <f t="shared" si="2"/>
        <v>BO-07U:VA-PT100-BG:Temp-Mon</v>
      </c>
      <c r="H8" t="str">
        <f t="shared" si="3"/>
        <v>BO-07U:VA-PT100-MD:Temp-Mon</v>
      </c>
      <c r="I8" t="str">
        <f t="shared" si="4"/>
        <v>BO-07U:VA-PT100-ED:Temp-Mon</v>
      </c>
      <c r="J8" s="130" t="str">
        <f t="shared" si="0"/>
        <v>BO-MBTemp-06-CH4</v>
      </c>
      <c r="K8" s="130" t="str">
        <f t="shared" si="0"/>
        <v>BO-MBTemp-06-CH5</v>
      </c>
      <c r="L8" s="130" t="str">
        <f t="shared" si="0"/>
        <v>BO-MBTemp-06-CH6</v>
      </c>
      <c r="M8" s="130" t="str">
        <f t="shared" si="0"/>
        <v>BO-MBTemp-06-CH7</v>
      </c>
      <c r="N8" s="130" t="str">
        <f t="shared" si="0"/>
        <v>BO-MBTemp-06-CH8</v>
      </c>
    </row>
    <row r="9" spans="1:32" ht="18.75">
      <c r="A9" s="64" t="s">
        <v>30</v>
      </c>
      <c r="B9" t="str">
        <f t="shared" si="1"/>
        <v>10.128.103.106</v>
      </c>
      <c r="C9" s="44">
        <v>3</v>
      </c>
      <c r="D9">
        <v>2</v>
      </c>
      <c r="E9" t="s">
        <v>44</v>
      </c>
      <c r="F9" t="s">
        <v>45</v>
      </c>
      <c r="G9" t="str">
        <f t="shared" si="2"/>
        <v>BO-08U:VA-PT100-BG:Temp-Mon</v>
      </c>
      <c r="H9" t="str">
        <f t="shared" si="3"/>
        <v>BO-08U:VA-PT100-MD:Temp-Mon</v>
      </c>
      <c r="I9" t="str">
        <f t="shared" si="4"/>
        <v>BO-08U:VA-PT100-ED:Temp-Mon</v>
      </c>
      <c r="J9" s="130" t="str">
        <f t="shared" si="0"/>
        <v>BO-MBTemp-07-CH4</v>
      </c>
      <c r="K9" s="130" t="str">
        <f t="shared" si="0"/>
        <v>BO-MBTemp-07-CH5</v>
      </c>
      <c r="L9" s="130" t="str">
        <f t="shared" si="0"/>
        <v>BO-MBTemp-07-CH6</v>
      </c>
      <c r="M9" s="130" t="str">
        <f t="shared" si="0"/>
        <v>BO-MBTemp-07-CH7</v>
      </c>
      <c r="N9" s="130" t="str">
        <f t="shared" si="0"/>
        <v>BO-MBTemp-07-CH8</v>
      </c>
    </row>
    <row r="10" spans="1:32" ht="18.75">
      <c r="A10" s="64" t="s">
        <v>30</v>
      </c>
      <c r="B10" t="str">
        <f t="shared" si="1"/>
        <v>10.128.103.106</v>
      </c>
      <c r="C10" s="44">
        <v>3</v>
      </c>
      <c r="D10">
        <v>3</v>
      </c>
      <c r="E10" t="s">
        <v>46</v>
      </c>
      <c r="F10" t="s">
        <v>47</v>
      </c>
      <c r="G10" t="str">
        <f t="shared" si="2"/>
        <v>BO-09U:VA-PT100-BG:Temp-Mon</v>
      </c>
      <c r="H10" t="str">
        <f t="shared" si="3"/>
        <v>BO-09U:VA-PT100-MD:Temp-Mon</v>
      </c>
      <c r="I10" t="str">
        <f t="shared" si="4"/>
        <v>BO-09U:VA-PT100-ED:Temp-Mon</v>
      </c>
      <c r="J10" s="130" t="str">
        <f t="shared" si="0"/>
        <v>BO-MBTemp-08-CH4</v>
      </c>
      <c r="K10" s="130" t="str">
        <f t="shared" si="0"/>
        <v>BO-MBTemp-08-CH5</v>
      </c>
      <c r="L10" s="130" t="str">
        <f t="shared" si="0"/>
        <v>BO-MBTemp-08-CH6</v>
      </c>
      <c r="M10" s="130" t="str">
        <f t="shared" si="0"/>
        <v>BO-MBTemp-08-CH7</v>
      </c>
      <c r="N10" s="130" t="str">
        <f t="shared" si="0"/>
        <v>BO-MBTemp-08-CH8</v>
      </c>
    </row>
    <row r="11" spans="1:32" ht="18.75">
      <c r="A11" s="64" t="s">
        <v>30</v>
      </c>
      <c r="B11" t="str">
        <f t="shared" si="1"/>
        <v>10.128.103.106</v>
      </c>
      <c r="C11" s="44">
        <v>3</v>
      </c>
      <c r="D11">
        <v>4</v>
      </c>
      <c r="E11" t="s">
        <v>48</v>
      </c>
      <c r="F11" t="s">
        <v>49</v>
      </c>
      <c r="G11" t="str">
        <f t="shared" si="2"/>
        <v>BO-10U:VA-PT100-BG:Temp-Mon</v>
      </c>
      <c r="H11" t="str">
        <f t="shared" si="3"/>
        <v>BO-10U:VA-PT100-MD:Temp-Mon</v>
      </c>
      <c r="I11" t="str">
        <f t="shared" si="4"/>
        <v>BO-10U:VA-PT100-ED:Temp-Mon</v>
      </c>
      <c r="J11" s="130" t="str">
        <f t="shared" si="0"/>
        <v>BO-MBTemp-09-CH4</v>
      </c>
      <c r="K11" s="130" t="str">
        <f t="shared" si="0"/>
        <v>BO-MBTemp-09-CH5</v>
      </c>
      <c r="L11" s="130" t="str">
        <f t="shared" si="0"/>
        <v>BO-MBTemp-09-CH6</v>
      </c>
      <c r="M11" s="130" t="str">
        <f t="shared" si="0"/>
        <v>BO-MBTemp-09-CH7</v>
      </c>
      <c r="N11" s="130" t="str">
        <f t="shared" si="0"/>
        <v>BO-MBTemp-09-CH8</v>
      </c>
    </row>
    <row r="12" spans="1:32" ht="18.75">
      <c r="A12" s="64" t="s">
        <v>30</v>
      </c>
      <c r="B12" t="str">
        <f t="shared" si="1"/>
        <v>10.128.103.106</v>
      </c>
      <c r="C12" s="44">
        <v>3</v>
      </c>
      <c r="D12">
        <v>5</v>
      </c>
      <c r="E12" t="s">
        <v>50</v>
      </c>
      <c r="F12" t="s">
        <v>51</v>
      </c>
      <c r="G12" t="str">
        <f t="shared" si="2"/>
        <v>BO-11U:VA-PT100-BG:Temp-Mon</v>
      </c>
      <c r="H12" t="str">
        <f t="shared" si="3"/>
        <v>BO-11U:VA-PT100-MD:Temp-Mon</v>
      </c>
      <c r="I12" t="str">
        <f t="shared" si="4"/>
        <v>BO-11U:VA-PT100-ED:Temp-Mon</v>
      </c>
      <c r="J12" s="130" t="str">
        <f t="shared" si="0"/>
        <v>BO-MBTemp-10-CH4</v>
      </c>
      <c r="K12" s="130" t="str">
        <f t="shared" si="0"/>
        <v>BO-MBTemp-10-CH5</v>
      </c>
      <c r="L12" s="130" t="str">
        <f t="shared" si="0"/>
        <v>BO-MBTemp-10-CH6</v>
      </c>
      <c r="M12" s="130" t="str">
        <f t="shared" si="0"/>
        <v>BO-MBTemp-10-CH7</v>
      </c>
      <c r="N12" s="130" t="str">
        <f t="shared" si="0"/>
        <v>BO-MBTemp-10-CH8</v>
      </c>
    </row>
    <row r="13" spans="1:32" ht="18.75">
      <c r="A13" s="64" t="s">
        <v>30</v>
      </c>
      <c r="B13" t="str">
        <f t="shared" si="1"/>
        <v>10.128.105.106</v>
      </c>
      <c r="C13" s="44">
        <v>5</v>
      </c>
      <c r="D13">
        <v>1</v>
      </c>
      <c r="E13" t="s">
        <v>52</v>
      </c>
      <c r="F13" t="s">
        <v>53</v>
      </c>
      <c r="G13" t="str">
        <f t="shared" si="2"/>
        <v>BO-12U:VA-PT100-BG:Temp-Mon</v>
      </c>
      <c r="H13" t="str">
        <f t="shared" si="3"/>
        <v>BO-12U:VA-PT100-MD:Temp-Mon</v>
      </c>
      <c r="I13" t="str">
        <f t="shared" si="4"/>
        <v>BO-12U:VA-PT100-ED:Temp-Mon</v>
      </c>
      <c r="J13" s="130" t="str">
        <f t="shared" si="0"/>
        <v>BO-MBTemp-11-CH4</v>
      </c>
      <c r="K13" s="130" t="str">
        <f t="shared" si="0"/>
        <v>BO-MBTemp-11-CH5</v>
      </c>
      <c r="L13" s="130" t="str">
        <f t="shared" si="0"/>
        <v>BO-MBTemp-11-CH6</v>
      </c>
      <c r="M13" s="130" t="str">
        <f t="shared" si="0"/>
        <v>BO-MBTemp-11-CH7</v>
      </c>
      <c r="N13" s="130" t="str">
        <f t="shared" si="0"/>
        <v>BO-MBTemp-11-CH8</v>
      </c>
    </row>
    <row r="14" spans="1:32" ht="18.75">
      <c r="A14" s="64" t="s">
        <v>30</v>
      </c>
      <c r="B14" t="str">
        <f t="shared" si="1"/>
        <v>10.128.105.106</v>
      </c>
      <c r="C14" s="44">
        <v>5</v>
      </c>
      <c r="D14">
        <v>2</v>
      </c>
      <c r="E14" t="s">
        <v>54</v>
      </c>
      <c r="F14" t="s">
        <v>55</v>
      </c>
      <c r="G14" t="str">
        <f t="shared" si="2"/>
        <v>BO-13U:VA-PT100-BG:Temp-Mon</v>
      </c>
      <c r="H14" t="str">
        <f t="shared" si="3"/>
        <v>BO-13U:VA-PT100-MD:Temp-Mon</v>
      </c>
      <c r="I14" t="str">
        <f t="shared" si="4"/>
        <v>BO-13U:VA-PT100-ED:Temp-Mon</v>
      </c>
      <c r="J14" s="130" t="str">
        <f t="shared" si="0"/>
        <v>BO-MBTemp-12-CH4</v>
      </c>
      <c r="K14" s="130" t="str">
        <f t="shared" si="0"/>
        <v>BO-MBTemp-12-CH5</v>
      </c>
      <c r="L14" s="130" t="str">
        <f t="shared" si="0"/>
        <v>BO-MBTemp-12-CH6</v>
      </c>
      <c r="M14" s="130" t="str">
        <f t="shared" si="0"/>
        <v>BO-MBTemp-12-CH7</v>
      </c>
      <c r="N14" s="130" t="str">
        <f t="shared" si="0"/>
        <v>BO-MBTemp-12-CH8</v>
      </c>
    </row>
    <row r="15" spans="1:32" ht="18.75">
      <c r="A15" s="64" t="s">
        <v>30</v>
      </c>
      <c r="B15" t="str">
        <f t="shared" si="1"/>
        <v>10.128.105.106</v>
      </c>
      <c r="C15" s="44">
        <v>5</v>
      </c>
      <c r="D15">
        <v>3</v>
      </c>
      <c r="E15" t="s">
        <v>56</v>
      </c>
      <c r="F15" t="s">
        <v>57</v>
      </c>
      <c r="G15" t="str">
        <f t="shared" si="2"/>
        <v>BO-14U:VA-PT100-BG:Temp-Mon</v>
      </c>
      <c r="H15" t="str">
        <f t="shared" si="3"/>
        <v>BO-14U:VA-PT100-MD:Temp-Mon</v>
      </c>
      <c r="I15" t="str">
        <f t="shared" si="4"/>
        <v>BO-14U:VA-PT100-ED:Temp-Mon</v>
      </c>
      <c r="J15" s="130" t="str">
        <f t="shared" si="0"/>
        <v>BO-MBTemp-13-CH4</v>
      </c>
      <c r="K15" s="130" t="str">
        <f t="shared" si="0"/>
        <v>BO-MBTemp-13-CH5</v>
      </c>
      <c r="L15" s="130" t="str">
        <f t="shared" si="0"/>
        <v>BO-MBTemp-13-CH6</v>
      </c>
      <c r="M15" s="130" t="str">
        <f t="shared" si="0"/>
        <v>BO-MBTemp-13-CH7</v>
      </c>
      <c r="N15" s="130" t="str">
        <f t="shared" si="0"/>
        <v>BO-MBTemp-13-CH8</v>
      </c>
    </row>
    <row r="16" spans="1:32" ht="18.75">
      <c r="A16" s="64" t="s">
        <v>30</v>
      </c>
      <c r="B16" t="str">
        <f t="shared" si="1"/>
        <v>10.128.105.106</v>
      </c>
      <c r="C16" s="44">
        <v>5</v>
      </c>
      <c r="D16">
        <v>4</v>
      </c>
      <c r="E16" t="s">
        <v>58</v>
      </c>
      <c r="F16" t="s">
        <v>59</v>
      </c>
      <c r="G16" t="str">
        <f t="shared" si="2"/>
        <v>BO-15U:VA-PT100-BG:Temp-Mon</v>
      </c>
      <c r="H16" t="str">
        <f t="shared" si="3"/>
        <v>BO-15U:VA-PT100-MD:Temp-Mon</v>
      </c>
      <c r="I16" t="str">
        <f t="shared" si="4"/>
        <v>BO-15U:VA-PT100-ED:Temp-Mon</v>
      </c>
      <c r="J16" s="130" t="str">
        <f t="shared" si="0"/>
        <v>BO-MBTemp-14-CH4</v>
      </c>
      <c r="K16" s="130" t="str">
        <f t="shared" si="0"/>
        <v>BO-MBTemp-14-CH5</v>
      </c>
      <c r="L16" s="130" t="str">
        <f t="shared" si="0"/>
        <v>BO-MBTemp-14-CH6</v>
      </c>
      <c r="M16" s="130" t="str">
        <f t="shared" si="0"/>
        <v>BO-MBTemp-14-CH7</v>
      </c>
      <c r="N16" s="130" t="str">
        <f t="shared" si="0"/>
        <v>BO-MBTemp-14-CH8</v>
      </c>
    </row>
    <row r="17" spans="1:14" ht="18.75">
      <c r="A17" s="64" t="s">
        <v>30</v>
      </c>
      <c r="B17" t="str">
        <f t="shared" si="1"/>
        <v>10.128.105.106</v>
      </c>
      <c r="C17" s="44">
        <v>5</v>
      </c>
      <c r="D17">
        <v>5</v>
      </c>
      <c r="E17" t="s">
        <v>60</v>
      </c>
      <c r="F17" t="s">
        <v>61</v>
      </c>
      <c r="G17" t="str">
        <f t="shared" si="2"/>
        <v>BO-16U:VA-PT100-BG:Temp-Mon</v>
      </c>
      <c r="H17" t="str">
        <f t="shared" si="3"/>
        <v>BO-16U:VA-PT100-MD:Temp-Mon</v>
      </c>
      <c r="I17" t="str">
        <f t="shared" si="4"/>
        <v>BO-16U:VA-PT100-ED:Temp-Mon</v>
      </c>
      <c r="J17" s="130" t="str">
        <f t="shared" si="0"/>
        <v>BO-MBTemp-15-CH4</v>
      </c>
      <c r="K17" s="130" t="str">
        <f t="shared" si="0"/>
        <v>BO-MBTemp-15-CH5</v>
      </c>
      <c r="L17" s="130" t="str">
        <f t="shared" si="0"/>
        <v>BO-MBTemp-15-CH6</v>
      </c>
      <c r="M17" s="130" t="str">
        <f t="shared" si="0"/>
        <v>BO-MBTemp-15-CH7</v>
      </c>
      <c r="N17" s="130" t="str">
        <f t="shared" si="0"/>
        <v>BO-MBTemp-15-CH8</v>
      </c>
    </row>
    <row r="18" spans="1:14" ht="18.75">
      <c r="A18" s="64" t="s">
        <v>30</v>
      </c>
      <c r="B18" t="str">
        <f t="shared" si="1"/>
        <v>10.128.107.106</v>
      </c>
      <c r="C18" s="44">
        <v>7</v>
      </c>
      <c r="D18">
        <v>1</v>
      </c>
      <c r="E18" t="s">
        <v>62</v>
      </c>
      <c r="F18" t="s">
        <v>63</v>
      </c>
      <c r="G18" t="str">
        <f t="shared" si="2"/>
        <v>BO-17U:VA-PT100-BG:Temp-Mon</v>
      </c>
      <c r="H18" t="str">
        <f t="shared" si="3"/>
        <v>BO-17U:VA-PT100-MD:Temp-Mon</v>
      </c>
      <c r="I18" t="str">
        <f t="shared" si="4"/>
        <v>BO-17U:VA-PT100-ED:Temp-Mon</v>
      </c>
      <c r="J18" s="130" t="str">
        <f t="shared" ref="J18:N33" si="5">_xlfn.CONCAT($E18,"-",J$1)</f>
        <v>BO-MBTemp-16-CH4</v>
      </c>
      <c r="K18" s="130" t="str">
        <f t="shared" si="5"/>
        <v>BO-MBTemp-16-CH5</v>
      </c>
      <c r="L18" s="130" t="str">
        <f t="shared" si="5"/>
        <v>BO-MBTemp-16-CH6</v>
      </c>
      <c r="M18" s="130" t="str">
        <f t="shared" si="5"/>
        <v>BO-MBTemp-16-CH7</v>
      </c>
      <c r="N18" s="130" t="str">
        <f t="shared" si="5"/>
        <v>BO-MBTemp-16-CH8</v>
      </c>
    </row>
    <row r="19" spans="1:14" ht="18.75">
      <c r="A19" s="64" t="s">
        <v>30</v>
      </c>
      <c r="B19" t="str">
        <f t="shared" si="1"/>
        <v>10.128.107.106</v>
      </c>
      <c r="C19" s="44">
        <v>7</v>
      </c>
      <c r="D19">
        <v>2</v>
      </c>
      <c r="E19" t="s">
        <v>64</v>
      </c>
      <c r="F19" t="s">
        <v>65</v>
      </c>
      <c r="G19" t="str">
        <f t="shared" si="2"/>
        <v>BO-18U:VA-PT100-BG:Temp-Mon</v>
      </c>
      <c r="H19" t="str">
        <f t="shared" si="3"/>
        <v>BO-18U:VA-PT100-MD:Temp-Mon</v>
      </c>
      <c r="I19" t="str">
        <f t="shared" si="4"/>
        <v>BO-18U:VA-PT100-ED:Temp-Mon</v>
      </c>
      <c r="J19" s="130" t="str">
        <f t="shared" si="5"/>
        <v>BO-MBTemp-17-CH4</v>
      </c>
      <c r="K19" s="130" t="str">
        <f t="shared" si="5"/>
        <v>BO-MBTemp-17-CH5</v>
      </c>
      <c r="L19" s="130" t="str">
        <f t="shared" si="5"/>
        <v>BO-MBTemp-17-CH6</v>
      </c>
      <c r="M19" s="130" t="str">
        <f t="shared" si="5"/>
        <v>BO-MBTemp-17-CH7</v>
      </c>
      <c r="N19" s="130" t="str">
        <f t="shared" si="5"/>
        <v>BO-MBTemp-17-CH8</v>
      </c>
    </row>
    <row r="20" spans="1:14" ht="18.75">
      <c r="A20" s="64" t="s">
        <v>30</v>
      </c>
      <c r="B20" t="str">
        <f t="shared" si="1"/>
        <v>10.128.107.106</v>
      </c>
      <c r="C20" s="44">
        <v>7</v>
      </c>
      <c r="D20">
        <v>3</v>
      </c>
      <c r="E20" t="s">
        <v>66</v>
      </c>
      <c r="F20" t="s">
        <v>67</v>
      </c>
      <c r="G20" t="str">
        <f t="shared" si="2"/>
        <v>BO-19U:VA-PT100-BG:Temp-Mon</v>
      </c>
      <c r="H20" t="str">
        <f t="shared" si="3"/>
        <v>BO-19U:VA-PT100-MD:Temp-Mon</v>
      </c>
      <c r="I20" t="str">
        <f t="shared" si="4"/>
        <v>BO-19U:VA-PT100-ED:Temp-Mon</v>
      </c>
      <c r="J20" s="130" t="str">
        <f t="shared" si="5"/>
        <v>BO-MBTemp-18-CH4</v>
      </c>
      <c r="K20" s="130" t="str">
        <f t="shared" si="5"/>
        <v>BO-MBTemp-18-CH5</v>
      </c>
      <c r="L20" s="130" t="str">
        <f t="shared" si="5"/>
        <v>BO-MBTemp-18-CH6</v>
      </c>
      <c r="M20" s="130" t="str">
        <f t="shared" si="5"/>
        <v>BO-MBTemp-18-CH7</v>
      </c>
      <c r="N20" s="130" t="str">
        <f t="shared" si="5"/>
        <v>BO-MBTemp-18-CH8</v>
      </c>
    </row>
    <row r="21" spans="1:14" ht="18.75">
      <c r="A21" s="64" t="s">
        <v>30</v>
      </c>
      <c r="B21" t="str">
        <f t="shared" si="1"/>
        <v>10.128.107.106</v>
      </c>
      <c r="C21" s="44">
        <v>7</v>
      </c>
      <c r="D21">
        <v>4</v>
      </c>
      <c r="E21" t="s">
        <v>68</v>
      </c>
      <c r="F21" t="s">
        <v>69</v>
      </c>
      <c r="G21" t="str">
        <f t="shared" si="2"/>
        <v>BO-20U:VA-PT100-BG:Temp-Mon</v>
      </c>
      <c r="H21" t="str">
        <f t="shared" si="3"/>
        <v>BO-20U:VA-PT100-MD:Temp-Mon</v>
      </c>
      <c r="I21" t="str">
        <f t="shared" si="4"/>
        <v>BO-20U:VA-PT100-ED:Temp-Mon</v>
      </c>
      <c r="J21" s="130" t="str">
        <f t="shared" si="5"/>
        <v>BO-MBTemp-19-CH4</v>
      </c>
      <c r="K21" s="130" t="str">
        <f t="shared" si="5"/>
        <v>BO-MBTemp-19-CH5</v>
      </c>
      <c r="L21" s="130" t="str">
        <f t="shared" si="5"/>
        <v>BO-MBTemp-19-CH6</v>
      </c>
      <c r="M21" s="130" t="str">
        <f t="shared" si="5"/>
        <v>BO-MBTemp-19-CH7</v>
      </c>
      <c r="N21" s="130" t="str">
        <f t="shared" si="5"/>
        <v>BO-MBTemp-19-CH8</v>
      </c>
    </row>
    <row r="22" spans="1:14" ht="18.75">
      <c r="A22" s="64" t="s">
        <v>30</v>
      </c>
      <c r="B22" t="str">
        <f>_xlfn.CONCAT("10.128.",C22 + 100,".106")</f>
        <v>10.128.107.106</v>
      </c>
      <c r="C22" s="44">
        <v>7</v>
      </c>
      <c r="D22">
        <v>5</v>
      </c>
      <c r="E22" t="s">
        <v>70</v>
      </c>
      <c r="F22" t="s">
        <v>71</v>
      </c>
      <c r="G22" t="str">
        <f t="shared" si="2"/>
        <v>BO-21U:VA-PT100-BG:Temp-Mon</v>
      </c>
      <c r="H22" t="str">
        <f t="shared" si="3"/>
        <v>BO-21U:VA-PT100-MD:Temp-Mon</v>
      </c>
      <c r="I22" t="str">
        <f t="shared" si="4"/>
        <v>BO-21U:VA-PT100-ED:Temp-Mon</v>
      </c>
      <c r="J22" s="130" t="str">
        <f t="shared" si="5"/>
        <v>BO-MBTemp-20-CH4</v>
      </c>
      <c r="K22" s="130" t="str">
        <f t="shared" si="5"/>
        <v>BO-MBTemp-20-CH5</v>
      </c>
      <c r="L22" s="130" t="str">
        <f t="shared" si="5"/>
        <v>BO-MBTemp-20-CH6</v>
      </c>
      <c r="M22" s="130" t="str">
        <f t="shared" si="5"/>
        <v>BO-MBTemp-20-CH7</v>
      </c>
      <c r="N22" s="130" t="str">
        <f t="shared" si="5"/>
        <v>BO-MBTemp-20-CH8</v>
      </c>
    </row>
    <row r="23" spans="1:14" ht="18.75">
      <c r="A23" s="64" t="s">
        <v>30</v>
      </c>
      <c r="B23" t="str">
        <f t="shared" si="1"/>
        <v>10.128.109.106</v>
      </c>
      <c r="C23" s="44">
        <v>9</v>
      </c>
      <c r="D23">
        <v>1</v>
      </c>
      <c r="E23" t="s">
        <v>72</v>
      </c>
      <c r="F23" t="s">
        <v>73</v>
      </c>
      <c r="G23" t="str">
        <f t="shared" si="2"/>
        <v>BO-22U:VA-PT100-BG:Temp-Mon</v>
      </c>
      <c r="H23" t="str">
        <f t="shared" si="3"/>
        <v>BO-22U:VA-PT100-MD:Temp-Mon</v>
      </c>
      <c r="I23" t="str">
        <f t="shared" si="4"/>
        <v>BO-22U:VA-PT100-ED:Temp-Mon</v>
      </c>
      <c r="J23" s="130" t="str">
        <f t="shared" si="5"/>
        <v>BO-MBTemp-21-CH4</v>
      </c>
      <c r="K23" s="130" t="str">
        <f t="shared" si="5"/>
        <v>BO-MBTemp-21-CH5</v>
      </c>
      <c r="L23" s="130" t="str">
        <f t="shared" si="5"/>
        <v>BO-MBTemp-21-CH6</v>
      </c>
      <c r="M23" s="130" t="str">
        <f t="shared" si="5"/>
        <v>BO-MBTemp-21-CH7</v>
      </c>
      <c r="N23" s="130" t="str">
        <f t="shared" si="5"/>
        <v>BO-MBTemp-21-CH8</v>
      </c>
    </row>
    <row r="24" spans="1:14" ht="18.75">
      <c r="A24" s="64" t="s">
        <v>30</v>
      </c>
      <c r="B24" t="str">
        <f t="shared" si="1"/>
        <v>10.128.109.106</v>
      </c>
      <c r="C24" s="44">
        <v>9</v>
      </c>
      <c r="D24">
        <v>2</v>
      </c>
      <c r="E24" t="s">
        <v>74</v>
      </c>
      <c r="F24" t="s">
        <v>75</v>
      </c>
      <c r="G24" t="str">
        <f t="shared" si="2"/>
        <v>BO-23U:VA-PT100-BG:Temp-Mon</v>
      </c>
      <c r="H24" t="str">
        <f t="shared" si="3"/>
        <v>BO-23U:VA-PT100-MD:Temp-Mon</v>
      </c>
      <c r="I24" t="str">
        <f t="shared" si="4"/>
        <v>BO-23U:VA-PT100-ED:Temp-Mon</v>
      </c>
      <c r="J24" s="130" t="str">
        <f t="shared" si="5"/>
        <v>BO-MBTemp-22-CH4</v>
      </c>
      <c r="K24" s="130" t="str">
        <f t="shared" si="5"/>
        <v>BO-MBTemp-22-CH5</v>
      </c>
      <c r="L24" s="130" t="str">
        <f t="shared" si="5"/>
        <v>BO-MBTemp-22-CH6</v>
      </c>
      <c r="M24" s="130" t="str">
        <f t="shared" si="5"/>
        <v>BO-MBTemp-22-CH7</v>
      </c>
      <c r="N24" s="130" t="str">
        <f t="shared" si="5"/>
        <v>BO-MBTemp-22-CH8</v>
      </c>
    </row>
    <row r="25" spans="1:14" ht="18.75">
      <c r="A25" s="64" t="s">
        <v>30</v>
      </c>
      <c r="B25" t="str">
        <f t="shared" si="1"/>
        <v>10.128.109.106</v>
      </c>
      <c r="C25" s="44">
        <v>9</v>
      </c>
      <c r="D25">
        <v>3</v>
      </c>
      <c r="E25" t="s">
        <v>76</v>
      </c>
      <c r="F25" t="s">
        <v>77</v>
      </c>
      <c r="G25" t="str">
        <f t="shared" si="2"/>
        <v>BO-24U:VA-PT100-BG:Temp-Mon</v>
      </c>
      <c r="H25" t="str">
        <f t="shared" si="3"/>
        <v>BO-24U:VA-PT100-MD:Temp-Mon</v>
      </c>
      <c r="I25" t="str">
        <f t="shared" si="4"/>
        <v>BO-24U:VA-PT100-ED:Temp-Mon</v>
      </c>
      <c r="J25" s="130" t="str">
        <f t="shared" si="5"/>
        <v>BO-MBTemp-23-CH4</v>
      </c>
      <c r="K25" s="130" t="str">
        <f t="shared" si="5"/>
        <v>BO-MBTemp-23-CH5</v>
      </c>
      <c r="L25" s="130" t="str">
        <f t="shared" si="5"/>
        <v>BO-MBTemp-23-CH6</v>
      </c>
      <c r="M25" s="130" t="str">
        <f t="shared" si="5"/>
        <v>BO-MBTemp-23-CH7</v>
      </c>
      <c r="N25" s="130" t="str">
        <f t="shared" si="5"/>
        <v>BO-MBTemp-23-CH8</v>
      </c>
    </row>
    <row r="26" spans="1:14" ht="18.75">
      <c r="A26" s="64" t="s">
        <v>30</v>
      </c>
      <c r="B26" t="str">
        <f t="shared" si="1"/>
        <v>10.128.109.106</v>
      </c>
      <c r="C26" s="44">
        <v>9</v>
      </c>
      <c r="D26">
        <v>4</v>
      </c>
      <c r="E26" t="s">
        <v>78</v>
      </c>
      <c r="F26" t="s">
        <v>79</v>
      </c>
      <c r="G26" t="str">
        <f t="shared" si="2"/>
        <v>BO-25U:VA-PT100-BG:Temp-Mon</v>
      </c>
      <c r="H26" t="str">
        <f t="shared" si="3"/>
        <v>BO-25U:VA-PT100-MD:Temp-Mon</v>
      </c>
      <c r="I26" t="str">
        <f t="shared" si="4"/>
        <v>BO-25U:VA-PT100-ED:Temp-Mon</v>
      </c>
      <c r="J26" s="130" t="str">
        <f t="shared" si="5"/>
        <v>BO-MBTemp-24-CH4</v>
      </c>
      <c r="K26" s="130" t="str">
        <f t="shared" si="5"/>
        <v>BO-MBTemp-24-CH5</v>
      </c>
      <c r="L26" s="130" t="str">
        <f t="shared" si="5"/>
        <v>BO-MBTemp-24-CH6</v>
      </c>
      <c r="M26" s="130" t="str">
        <f t="shared" si="5"/>
        <v>BO-MBTemp-24-CH7</v>
      </c>
      <c r="N26" s="130" t="str">
        <f t="shared" si="5"/>
        <v>BO-MBTemp-24-CH8</v>
      </c>
    </row>
    <row r="27" spans="1:14" ht="18.75">
      <c r="A27" s="64" t="s">
        <v>30</v>
      </c>
      <c r="B27" t="str">
        <f t="shared" si="1"/>
        <v>10.128.109.106</v>
      </c>
      <c r="C27" s="44">
        <v>9</v>
      </c>
      <c r="D27">
        <v>5</v>
      </c>
      <c r="E27" t="s">
        <v>80</v>
      </c>
      <c r="F27" t="s">
        <v>81</v>
      </c>
      <c r="G27" t="str">
        <f t="shared" si="2"/>
        <v>BO-26U:VA-PT100-BG:Temp-Mon</v>
      </c>
      <c r="H27" t="str">
        <f t="shared" si="3"/>
        <v>BO-26U:VA-PT100-MD:Temp-Mon</v>
      </c>
      <c r="I27" t="str">
        <f t="shared" si="4"/>
        <v>BO-26U:VA-PT100-ED:Temp-Mon</v>
      </c>
      <c r="J27" s="130" t="str">
        <f t="shared" si="5"/>
        <v>BO-MBTemp-25-CH4</v>
      </c>
      <c r="K27" s="130" t="str">
        <f t="shared" si="5"/>
        <v>BO-MBTemp-25-CH5</v>
      </c>
      <c r="L27" s="130" t="str">
        <f t="shared" si="5"/>
        <v>BO-MBTemp-25-CH6</v>
      </c>
      <c r="M27" s="130" t="str">
        <f t="shared" si="5"/>
        <v>BO-MBTemp-25-CH7</v>
      </c>
      <c r="N27" s="130" t="str">
        <f t="shared" si="5"/>
        <v>BO-MBTemp-25-CH8</v>
      </c>
    </row>
    <row r="28" spans="1:14" ht="18.75">
      <c r="A28" s="64" t="s">
        <v>30</v>
      </c>
      <c r="B28" t="str">
        <f t="shared" si="1"/>
        <v>10.128.111.106</v>
      </c>
      <c r="C28" s="44">
        <v>11</v>
      </c>
      <c r="D28">
        <v>1</v>
      </c>
      <c r="E28" t="s">
        <v>82</v>
      </c>
      <c r="F28" t="s">
        <v>83</v>
      </c>
      <c r="G28" t="str">
        <f t="shared" si="2"/>
        <v>BO-27U:VA-PT100-BG:Temp-Mon</v>
      </c>
      <c r="H28" t="str">
        <f t="shared" si="3"/>
        <v>BO-27U:VA-PT100-MD:Temp-Mon</v>
      </c>
      <c r="I28" t="str">
        <f t="shared" si="4"/>
        <v>BO-27U:VA-PT100-ED:Temp-Mon</v>
      </c>
      <c r="J28" s="130" t="str">
        <f t="shared" si="5"/>
        <v>BO-MBTemp-26-CH4</v>
      </c>
      <c r="K28" s="130" t="str">
        <f t="shared" si="5"/>
        <v>BO-MBTemp-26-CH5</v>
      </c>
      <c r="L28" s="130" t="str">
        <f t="shared" si="5"/>
        <v>BO-MBTemp-26-CH6</v>
      </c>
      <c r="M28" s="130" t="str">
        <f t="shared" si="5"/>
        <v>BO-MBTemp-26-CH7</v>
      </c>
      <c r="N28" s="130" t="str">
        <f t="shared" si="5"/>
        <v>BO-MBTemp-26-CH8</v>
      </c>
    </row>
    <row r="29" spans="1:14" ht="18.75">
      <c r="A29" s="64" t="s">
        <v>30</v>
      </c>
      <c r="B29" t="str">
        <f t="shared" si="1"/>
        <v>10.128.111.106</v>
      </c>
      <c r="C29" s="44">
        <v>11</v>
      </c>
      <c r="D29">
        <v>2</v>
      </c>
      <c r="E29" t="s">
        <v>84</v>
      </c>
      <c r="F29" t="s">
        <v>85</v>
      </c>
      <c r="G29" t="str">
        <f t="shared" si="2"/>
        <v>BO-28U:VA-PT100-BG:Temp-Mon</v>
      </c>
      <c r="H29" t="str">
        <f t="shared" si="3"/>
        <v>BO-28U:VA-PT100-MD:Temp-Mon</v>
      </c>
      <c r="I29" t="str">
        <f t="shared" si="4"/>
        <v>BO-28U:VA-PT100-ED:Temp-Mon</v>
      </c>
      <c r="J29" s="130" t="str">
        <f t="shared" si="5"/>
        <v>BO-MBTemp-27-CH4</v>
      </c>
      <c r="K29" s="130" t="str">
        <f t="shared" si="5"/>
        <v>BO-MBTemp-27-CH5</v>
      </c>
      <c r="L29" s="130" t="str">
        <f t="shared" si="5"/>
        <v>BO-MBTemp-27-CH6</v>
      </c>
      <c r="M29" s="130" t="str">
        <f t="shared" si="5"/>
        <v>BO-MBTemp-27-CH7</v>
      </c>
      <c r="N29" s="130" t="str">
        <f t="shared" si="5"/>
        <v>BO-MBTemp-27-CH8</v>
      </c>
    </row>
    <row r="30" spans="1:14" ht="18.75">
      <c r="A30" s="64" t="s">
        <v>30</v>
      </c>
      <c r="B30" t="str">
        <f t="shared" si="1"/>
        <v>10.128.111.106</v>
      </c>
      <c r="C30" s="44">
        <v>11</v>
      </c>
      <c r="D30">
        <v>3</v>
      </c>
      <c r="E30" t="s">
        <v>86</v>
      </c>
      <c r="F30" t="s">
        <v>87</v>
      </c>
      <c r="G30" t="str">
        <f t="shared" si="2"/>
        <v>BO-29U:VA-PT100-BG:Temp-Mon</v>
      </c>
      <c r="H30" t="str">
        <f t="shared" si="3"/>
        <v>BO-29U:VA-PT100-MD:Temp-Mon</v>
      </c>
      <c r="I30" t="str">
        <f t="shared" si="4"/>
        <v>BO-29U:VA-PT100-ED:Temp-Mon</v>
      </c>
      <c r="J30" s="130" t="str">
        <f t="shared" si="5"/>
        <v>BO-MBTemp-28-CH4</v>
      </c>
      <c r="K30" s="130" t="str">
        <f t="shared" si="5"/>
        <v>BO-MBTemp-28-CH5</v>
      </c>
      <c r="L30" s="130" t="str">
        <f t="shared" si="5"/>
        <v>BO-MBTemp-28-CH6</v>
      </c>
      <c r="M30" s="130" t="str">
        <f t="shared" si="5"/>
        <v>BO-MBTemp-28-CH7</v>
      </c>
      <c r="N30" s="130" t="str">
        <f t="shared" si="5"/>
        <v>BO-MBTemp-28-CH8</v>
      </c>
    </row>
    <row r="31" spans="1:14" ht="18.75">
      <c r="A31" s="64" t="s">
        <v>30</v>
      </c>
      <c r="B31" t="str">
        <f t="shared" si="1"/>
        <v>10.128.111.106</v>
      </c>
      <c r="C31" s="44">
        <v>11</v>
      </c>
      <c r="D31">
        <v>4</v>
      </c>
      <c r="E31" t="s">
        <v>88</v>
      </c>
      <c r="F31" t="s">
        <v>89</v>
      </c>
      <c r="G31" t="str">
        <f t="shared" si="2"/>
        <v>BO-30U:VA-PT100-BG:Temp-Mon</v>
      </c>
      <c r="H31" t="str">
        <f t="shared" si="3"/>
        <v>BO-30U:VA-PT100-MD:Temp-Mon</v>
      </c>
      <c r="I31" t="str">
        <f t="shared" si="4"/>
        <v>BO-30U:VA-PT100-ED:Temp-Mon</v>
      </c>
      <c r="J31" s="130" t="str">
        <f t="shared" si="5"/>
        <v>BO-MBTemp-29-CH4</v>
      </c>
      <c r="K31" s="130" t="str">
        <f t="shared" si="5"/>
        <v>BO-MBTemp-29-CH5</v>
      </c>
      <c r="L31" s="130" t="str">
        <f t="shared" si="5"/>
        <v>BO-MBTemp-29-CH6</v>
      </c>
      <c r="M31" s="130" t="str">
        <f t="shared" si="5"/>
        <v>BO-MBTemp-29-CH7</v>
      </c>
      <c r="N31" s="130" t="str">
        <f t="shared" si="5"/>
        <v>BO-MBTemp-29-CH8</v>
      </c>
    </row>
    <row r="32" spans="1:14" ht="18.75">
      <c r="A32" s="64" t="s">
        <v>30</v>
      </c>
      <c r="B32" t="str">
        <f t="shared" si="1"/>
        <v>10.128.111.106</v>
      </c>
      <c r="C32" s="44">
        <v>11</v>
      </c>
      <c r="D32">
        <v>5</v>
      </c>
      <c r="E32" t="s">
        <v>90</v>
      </c>
      <c r="F32" t="s">
        <v>91</v>
      </c>
      <c r="G32" t="str">
        <f t="shared" si="2"/>
        <v>BO-31U:VA-PT100-BG:Temp-Mon</v>
      </c>
      <c r="H32" t="str">
        <f t="shared" si="3"/>
        <v>BO-31U:VA-PT100-MD:Temp-Mon</v>
      </c>
      <c r="I32" t="str">
        <f t="shared" si="4"/>
        <v>BO-31U:VA-PT100-ED:Temp-Mon</v>
      </c>
      <c r="J32" s="130" t="str">
        <f t="shared" si="5"/>
        <v>BO-MBTemp-30-CH4</v>
      </c>
      <c r="K32" s="130" t="str">
        <f t="shared" si="5"/>
        <v>BO-MBTemp-30-CH5</v>
      </c>
      <c r="L32" s="130" t="str">
        <f t="shared" si="5"/>
        <v>BO-MBTemp-30-CH6</v>
      </c>
      <c r="M32" s="130" t="str">
        <f t="shared" si="5"/>
        <v>BO-MBTemp-30-CH7</v>
      </c>
      <c r="N32" s="130" t="str">
        <f t="shared" si="5"/>
        <v>BO-MBTemp-30-CH8</v>
      </c>
    </row>
    <row r="33" spans="1:14" ht="18.75">
      <c r="A33" s="64" t="s">
        <v>30</v>
      </c>
      <c r="B33" t="str">
        <f t="shared" si="1"/>
        <v>10.128.113.106</v>
      </c>
      <c r="C33" s="44">
        <v>13</v>
      </c>
      <c r="D33">
        <v>1</v>
      </c>
      <c r="E33" t="s">
        <v>92</v>
      </c>
      <c r="F33" t="s">
        <v>93</v>
      </c>
      <c r="G33" t="str">
        <f t="shared" si="2"/>
        <v>BO-32U:VA-PT100-BG:Temp-Mon</v>
      </c>
      <c r="H33" t="str">
        <f t="shared" si="3"/>
        <v>BO-32U:VA-PT100-MD:Temp-Mon</v>
      </c>
      <c r="I33" t="str">
        <f t="shared" si="4"/>
        <v>BO-32U:VA-PT100-ED:Temp-Mon</v>
      </c>
      <c r="J33" s="130" t="str">
        <f t="shared" si="5"/>
        <v>BO-MBTemp-31-CH4</v>
      </c>
      <c r="K33" s="130" t="str">
        <f t="shared" si="5"/>
        <v>BO-MBTemp-31-CH5</v>
      </c>
      <c r="L33" s="130" t="str">
        <f t="shared" si="5"/>
        <v>BO-MBTemp-31-CH6</v>
      </c>
      <c r="M33" s="130" t="str">
        <f t="shared" si="5"/>
        <v>BO-MBTemp-31-CH7</v>
      </c>
      <c r="N33" s="130" t="str">
        <f t="shared" si="5"/>
        <v>BO-MBTemp-31-CH8</v>
      </c>
    </row>
    <row r="34" spans="1:14" ht="18.75">
      <c r="A34" s="64" t="s">
        <v>30</v>
      </c>
      <c r="B34" t="str">
        <f t="shared" si="1"/>
        <v>10.128.113.106</v>
      </c>
      <c r="C34" s="44">
        <v>13</v>
      </c>
      <c r="D34">
        <v>2</v>
      </c>
      <c r="E34" t="s">
        <v>94</v>
      </c>
      <c r="F34" t="s">
        <v>95</v>
      </c>
      <c r="G34" t="str">
        <f t="shared" si="2"/>
        <v>BO-33U:VA-PT100-BG:Temp-Mon</v>
      </c>
      <c r="H34" t="str">
        <f t="shared" si="3"/>
        <v>BO-33U:VA-PT100-MD:Temp-Mon</v>
      </c>
      <c r="I34" t="str">
        <f t="shared" si="4"/>
        <v>BO-33U:VA-PT100-ED:Temp-Mon</v>
      </c>
      <c r="J34" s="130" t="str">
        <f t="shared" ref="J34:N65" si="6">_xlfn.CONCAT($E34,"-",J$1)</f>
        <v>BO-MBTemp-32-CH4</v>
      </c>
      <c r="K34" s="130" t="str">
        <f t="shared" si="6"/>
        <v>BO-MBTemp-32-CH5</v>
      </c>
      <c r="L34" s="130" t="str">
        <f t="shared" si="6"/>
        <v>BO-MBTemp-32-CH6</v>
      </c>
      <c r="M34" s="130" t="str">
        <f t="shared" si="6"/>
        <v>BO-MBTemp-32-CH7</v>
      </c>
      <c r="N34" s="130" t="str">
        <f t="shared" si="6"/>
        <v>BO-MBTemp-32-CH8</v>
      </c>
    </row>
    <row r="35" spans="1:14" ht="18.75">
      <c r="A35" s="64" t="s">
        <v>30</v>
      </c>
      <c r="B35" t="str">
        <f t="shared" si="1"/>
        <v>10.128.113.106</v>
      </c>
      <c r="C35" s="44">
        <v>13</v>
      </c>
      <c r="D35">
        <v>3</v>
      </c>
      <c r="E35" t="s">
        <v>96</v>
      </c>
      <c r="F35" t="s">
        <v>97</v>
      </c>
      <c r="G35" t="str">
        <f t="shared" si="2"/>
        <v>BO-34U:VA-PT100-BG:Temp-Mon</v>
      </c>
      <c r="H35" t="str">
        <f t="shared" si="3"/>
        <v>BO-34U:VA-PT100-MD:Temp-Mon</v>
      </c>
      <c r="I35" t="str">
        <f t="shared" si="4"/>
        <v>BO-34U:VA-PT100-ED:Temp-Mon</v>
      </c>
      <c r="J35" s="130" t="str">
        <f t="shared" si="6"/>
        <v>BO-MBTemp-33-CH4</v>
      </c>
      <c r="K35" s="130" t="str">
        <f t="shared" si="6"/>
        <v>BO-MBTemp-33-CH5</v>
      </c>
      <c r="L35" s="130" t="str">
        <f t="shared" si="6"/>
        <v>BO-MBTemp-33-CH6</v>
      </c>
      <c r="M35" s="130" t="str">
        <f t="shared" si="6"/>
        <v>BO-MBTemp-33-CH7</v>
      </c>
      <c r="N35" s="130" t="str">
        <f t="shared" si="6"/>
        <v>BO-MBTemp-33-CH8</v>
      </c>
    </row>
    <row r="36" spans="1:14" ht="18.75">
      <c r="A36" s="64" t="s">
        <v>30</v>
      </c>
      <c r="B36" t="str">
        <f t="shared" si="1"/>
        <v>10.128.113.106</v>
      </c>
      <c r="C36" s="44">
        <v>13</v>
      </c>
      <c r="D36">
        <v>4</v>
      </c>
      <c r="E36" t="s">
        <v>98</v>
      </c>
      <c r="F36" t="s">
        <v>99</v>
      </c>
      <c r="G36" t="str">
        <f t="shared" si="2"/>
        <v>BO-35U:VA-PT100-BG:Temp-Mon</v>
      </c>
      <c r="H36" t="str">
        <f t="shared" si="3"/>
        <v>BO-35U:VA-PT100-MD:Temp-Mon</v>
      </c>
      <c r="I36" t="str">
        <f t="shared" si="4"/>
        <v>BO-35U:VA-PT100-ED:Temp-Mon</v>
      </c>
      <c r="J36" s="130" t="str">
        <f t="shared" si="6"/>
        <v>BO-MBTemp-34-CH4</v>
      </c>
      <c r="K36" s="130" t="str">
        <f t="shared" si="6"/>
        <v>BO-MBTemp-34-CH5</v>
      </c>
      <c r="L36" s="130" t="str">
        <f t="shared" si="6"/>
        <v>BO-MBTemp-34-CH6</v>
      </c>
      <c r="M36" s="130" t="str">
        <f t="shared" si="6"/>
        <v>BO-MBTemp-34-CH7</v>
      </c>
      <c r="N36" s="130" t="str">
        <f t="shared" si="6"/>
        <v>BO-MBTemp-34-CH8</v>
      </c>
    </row>
    <row r="37" spans="1:14" ht="18.75">
      <c r="A37" s="64" t="s">
        <v>30</v>
      </c>
      <c r="B37" t="str">
        <f t="shared" si="1"/>
        <v>10.128.113.106</v>
      </c>
      <c r="C37" s="44">
        <v>13</v>
      </c>
      <c r="D37">
        <v>5</v>
      </c>
      <c r="E37" t="s">
        <v>100</v>
      </c>
      <c r="F37" t="s">
        <v>101</v>
      </c>
      <c r="G37" t="str">
        <f t="shared" si="2"/>
        <v>BO-36U:VA-PT100-BG:Temp-Mon</v>
      </c>
      <c r="H37" t="str">
        <f t="shared" si="3"/>
        <v>BO-36U:VA-PT100-MD:Temp-Mon</v>
      </c>
      <c r="I37" t="str">
        <f t="shared" si="4"/>
        <v>BO-36U:VA-PT100-ED:Temp-Mon</v>
      </c>
      <c r="J37" s="130" t="str">
        <f t="shared" si="6"/>
        <v>BO-MBTemp-35-CH4</v>
      </c>
      <c r="K37" s="130" t="str">
        <f t="shared" si="6"/>
        <v>BO-MBTemp-35-CH5</v>
      </c>
      <c r="L37" s="130" t="str">
        <f t="shared" si="6"/>
        <v>BO-MBTemp-35-CH6</v>
      </c>
      <c r="M37" s="130" t="str">
        <f t="shared" si="6"/>
        <v>BO-MBTemp-35-CH7</v>
      </c>
      <c r="N37" s="130" t="str">
        <f t="shared" si="6"/>
        <v>BO-MBTemp-35-CH8</v>
      </c>
    </row>
    <row r="38" spans="1:14" ht="18.75">
      <c r="A38" s="64" t="s">
        <v>30</v>
      </c>
      <c r="B38" t="str">
        <f t="shared" si="1"/>
        <v>10.128.115.106</v>
      </c>
      <c r="C38" s="44">
        <v>15</v>
      </c>
      <c r="D38">
        <v>1</v>
      </c>
      <c r="E38" t="s">
        <v>102</v>
      </c>
      <c r="F38" t="s">
        <v>103</v>
      </c>
      <c r="G38" t="str">
        <f t="shared" si="2"/>
        <v>BO-37U:VA-PT100-BG:Temp-Mon</v>
      </c>
      <c r="H38" t="str">
        <f t="shared" si="3"/>
        <v>BO-37U:VA-PT100-MD:Temp-Mon</v>
      </c>
      <c r="I38" t="str">
        <f t="shared" si="4"/>
        <v>BO-37U:VA-PT100-ED:Temp-Mon</v>
      </c>
      <c r="J38" s="130" t="str">
        <f t="shared" si="6"/>
        <v>BO-MBTemp-36-CH4</v>
      </c>
      <c r="K38" s="130" t="str">
        <f t="shared" si="6"/>
        <v>BO-MBTemp-36-CH5</v>
      </c>
      <c r="L38" s="130" t="str">
        <f t="shared" si="6"/>
        <v>BO-MBTemp-36-CH6</v>
      </c>
      <c r="M38" s="130" t="str">
        <f t="shared" si="6"/>
        <v>BO-MBTemp-36-CH7</v>
      </c>
      <c r="N38" s="130" t="str">
        <f t="shared" si="6"/>
        <v>BO-MBTemp-36-CH8</v>
      </c>
    </row>
    <row r="39" spans="1:14" ht="18.75">
      <c r="A39" s="64" t="s">
        <v>30</v>
      </c>
      <c r="B39" t="str">
        <f t="shared" si="1"/>
        <v>10.128.115.106</v>
      </c>
      <c r="C39" s="44">
        <v>15</v>
      </c>
      <c r="D39">
        <v>2</v>
      </c>
      <c r="E39" t="s">
        <v>104</v>
      </c>
      <c r="F39" t="s">
        <v>105</v>
      </c>
      <c r="G39" t="str">
        <f t="shared" si="2"/>
        <v>BO-38U:VA-PT100-BG:Temp-Mon</v>
      </c>
      <c r="H39" t="str">
        <f t="shared" si="3"/>
        <v>BO-38U:VA-PT100-MD:Temp-Mon</v>
      </c>
      <c r="I39" t="str">
        <f t="shared" si="4"/>
        <v>BO-38U:VA-PT100-ED:Temp-Mon</v>
      </c>
      <c r="J39" s="130" t="str">
        <f t="shared" si="6"/>
        <v>BO-MBTemp-37-CH4</v>
      </c>
      <c r="K39" s="130" t="str">
        <f t="shared" si="6"/>
        <v>BO-MBTemp-37-CH5</v>
      </c>
      <c r="L39" s="130" t="str">
        <f t="shared" si="6"/>
        <v>BO-MBTemp-37-CH6</v>
      </c>
      <c r="M39" s="130" t="str">
        <f t="shared" si="6"/>
        <v>BO-MBTemp-37-CH7</v>
      </c>
      <c r="N39" s="130" t="str">
        <f t="shared" si="6"/>
        <v>BO-MBTemp-37-CH8</v>
      </c>
    </row>
    <row r="40" spans="1:14" ht="18.75">
      <c r="A40" s="64" t="s">
        <v>30</v>
      </c>
      <c r="B40" t="str">
        <f t="shared" si="1"/>
        <v>10.128.115.106</v>
      </c>
      <c r="C40" s="44">
        <v>15</v>
      </c>
      <c r="D40">
        <v>3</v>
      </c>
      <c r="E40" t="s">
        <v>106</v>
      </c>
      <c r="F40" t="s">
        <v>107</v>
      </c>
      <c r="G40" t="str">
        <f t="shared" si="2"/>
        <v>BO-39U:VA-PT100-BG:Temp-Mon</v>
      </c>
      <c r="H40" t="str">
        <f t="shared" si="3"/>
        <v>BO-39U:VA-PT100-MD:Temp-Mon</v>
      </c>
      <c r="I40" t="str">
        <f t="shared" si="4"/>
        <v>BO-39U:VA-PT100-ED:Temp-Mon</v>
      </c>
      <c r="J40" s="130" t="str">
        <f t="shared" si="6"/>
        <v>BO-MBTemp-38-CH4</v>
      </c>
      <c r="K40" s="130" t="str">
        <f t="shared" si="6"/>
        <v>BO-MBTemp-38-CH5</v>
      </c>
      <c r="L40" s="130" t="str">
        <f t="shared" si="6"/>
        <v>BO-MBTemp-38-CH6</v>
      </c>
      <c r="M40" s="130" t="str">
        <f t="shared" si="6"/>
        <v>BO-MBTemp-38-CH7</v>
      </c>
      <c r="N40" s="130" t="str">
        <f t="shared" si="6"/>
        <v>BO-MBTemp-38-CH8</v>
      </c>
    </row>
    <row r="41" spans="1:14" ht="18.75">
      <c r="A41" s="64" t="s">
        <v>30</v>
      </c>
      <c r="B41" t="str">
        <f t="shared" si="1"/>
        <v>10.128.115.106</v>
      </c>
      <c r="C41" s="44">
        <v>15</v>
      </c>
      <c r="D41">
        <v>4</v>
      </c>
      <c r="E41" t="s">
        <v>108</v>
      </c>
      <c r="F41" t="s">
        <v>109</v>
      </c>
      <c r="G41" t="str">
        <f t="shared" si="2"/>
        <v>BO-40U:VA-PT100-BG:Temp-Mon</v>
      </c>
      <c r="H41" t="str">
        <f t="shared" si="3"/>
        <v>BO-40U:VA-PT100-MD:Temp-Mon</v>
      </c>
      <c r="I41" t="str">
        <f t="shared" si="4"/>
        <v>BO-40U:VA-PT100-ED:Temp-Mon</v>
      </c>
      <c r="J41" s="130" t="str">
        <f t="shared" si="6"/>
        <v>BO-MBTemp-39-CH4</v>
      </c>
      <c r="K41" s="130" t="str">
        <f t="shared" si="6"/>
        <v>BO-MBTemp-39-CH5</v>
      </c>
      <c r="L41" s="130" t="str">
        <f t="shared" si="6"/>
        <v>BO-MBTemp-39-CH6</v>
      </c>
      <c r="M41" s="130" t="str">
        <f t="shared" si="6"/>
        <v>BO-MBTemp-39-CH7</v>
      </c>
      <c r="N41" s="130" t="str">
        <f t="shared" si="6"/>
        <v>BO-MBTemp-39-CH8</v>
      </c>
    </row>
    <row r="42" spans="1:14" ht="18.75">
      <c r="A42" s="64" t="s">
        <v>30</v>
      </c>
      <c r="B42" t="str">
        <f t="shared" si="1"/>
        <v>10.128.115.106</v>
      </c>
      <c r="C42" s="44">
        <v>15</v>
      </c>
      <c r="D42">
        <v>5</v>
      </c>
      <c r="E42" t="s">
        <v>110</v>
      </c>
      <c r="F42" t="s">
        <v>111</v>
      </c>
      <c r="G42" t="str">
        <f t="shared" si="2"/>
        <v>BO-41U:VA-PT100-BG:Temp-Mon</v>
      </c>
      <c r="H42" t="str">
        <f t="shared" si="3"/>
        <v>BO-41U:VA-PT100-MD:Temp-Mon</v>
      </c>
      <c r="I42" t="str">
        <f t="shared" si="4"/>
        <v>BO-41U:VA-PT100-ED:Temp-Mon</v>
      </c>
      <c r="J42" s="130" t="str">
        <f t="shared" si="6"/>
        <v>BO-MBTemp-40-CH4</v>
      </c>
      <c r="K42" s="130" t="str">
        <f t="shared" si="6"/>
        <v>BO-MBTemp-40-CH5</v>
      </c>
      <c r="L42" s="130" t="str">
        <f t="shared" si="6"/>
        <v>BO-MBTemp-40-CH6</v>
      </c>
      <c r="M42" s="130" t="str">
        <f t="shared" si="6"/>
        <v>BO-MBTemp-40-CH7</v>
      </c>
      <c r="N42" s="130" t="str">
        <f t="shared" si="6"/>
        <v>BO-MBTemp-40-CH8</v>
      </c>
    </row>
    <row r="43" spans="1:14" ht="18.75">
      <c r="A43" s="64" t="s">
        <v>30</v>
      </c>
      <c r="B43" t="str">
        <f t="shared" si="1"/>
        <v>10.128.117.106</v>
      </c>
      <c r="C43" s="44">
        <v>17</v>
      </c>
      <c r="D43">
        <v>1</v>
      </c>
      <c r="E43" t="s">
        <v>112</v>
      </c>
      <c r="F43" t="s">
        <v>113</v>
      </c>
      <c r="G43" t="str">
        <f t="shared" si="2"/>
        <v>BO-42U:VA-PT100-BG:Temp-Mon</v>
      </c>
      <c r="H43" t="str">
        <f t="shared" si="3"/>
        <v>BO-42U:VA-PT100-MD:Temp-Mon</v>
      </c>
      <c r="I43" t="str">
        <f t="shared" si="4"/>
        <v>BO-42U:VA-PT100-ED:Temp-Mon</v>
      </c>
      <c r="J43" s="130" t="str">
        <f t="shared" si="6"/>
        <v>BO-MBTemp-41-CH4</v>
      </c>
      <c r="K43" s="130" t="str">
        <f t="shared" si="6"/>
        <v>BO-MBTemp-41-CH5</v>
      </c>
      <c r="L43" s="130" t="str">
        <f t="shared" si="6"/>
        <v>BO-MBTemp-41-CH6</v>
      </c>
      <c r="M43" s="130" t="str">
        <f t="shared" si="6"/>
        <v>BO-MBTemp-41-CH7</v>
      </c>
      <c r="N43" s="130" t="str">
        <f t="shared" si="6"/>
        <v>BO-MBTemp-41-CH8</v>
      </c>
    </row>
    <row r="44" spans="1:14" ht="18.75">
      <c r="A44" s="64" t="s">
        <v>30</v>
      </c>
      <c r="B44" t="str">
        <f t="shared" si="1"/>
        <v>10.128.117.106</v>
      </c>
      <c r="C44" s="44">
        <v>17</v>
      </c>
      <c r="D44">
        <v>2</v>
      </c>
      <c r="E44" t="s">
        <v>114</v>
      </c>
      <c r="F44" t="s">
        <v>115</v>
      </c>
      <c r="G44" t="str">
        <f t="shared" si="2"/>
        <v>BO-43U:VA-PT100-BG:Temp-Mon</v>
      </c>
      <c r="H44" t="str">
        <f t="shared" si="3"/>
        <v>BO-43U:VA-PT100-MD:Temp-Mon</v>
      </c>
      <c r="I44" t="str">
        <f t="shared" si="4"/>
        <v>BO-43U:VA-PT100-ED:Temp-Mon</v>
      </c>
      <c r="J44" s="130" t="str">
        <f t="shared" si="6"/>
        <v>BO-MBTemp-42-CH4</v>
      </c>
      <c r="K44" s="130" t="str">
        <f t="shared" si="6"/>
        <v>BO-MBTemp-42-CH5</v>
      </c>
      <c r="L44" s="130" t="str">
        <f t="shared" si="6"/>
        <v>BO-MBTemp-42-CH6</v>
      </c>
      <c r="M44" s="130" t="str">
        <f t="shared" si="6"/>
        <v>BO-MBTemp-42-CH7</v>
      </c>
      <c r="N44" s="130" t="str">
        <f t="shared" si="6"/>
        <v>BO-MBTemp-42-CH8</v>
      </c>
    </row>
    <row r="45" spans="1:14" ht="18.75">
      <c r="A45" s="64" t="s">
        <v>30</v>
      </c>
      <c r="B45" t="str">
        <f t="shared" si="1"/>
        <v>10.128.117.106</v>
      </c>
      <c r="C45" s="44">
        <v>17</v>
      </c>
      <c r="D45">
        <v>3</v>
      </c>
      <c r="E45" t="s">
        <v>116</v>
      </c>
      <c r="F45" t="s">
        <v>117</v>
      </c>
      <c r="G45" t="str">
        <f t="shared" si="2"/>
        <v>BO-44U:VA-PT100-BG:Temp-Mon</v>
      </c>
      <c r="H45" t="str">
        <f t="shared" si="3"/>
        <v>BO-44U:VA-PT100-MD:Temp-Mon</v>
      </c>
      <c r="I45" t="str">
        <f t="shared" si="4"/>
        <v>BO-44U:VA-PT100-ED:Temp-Mon</v>
      </c>
      <c r="J45" s="130" t="str">
        <f t="shared" si="6"/>
        <v>BO-MBTemp-43-CH4</v>
      </c>
      <c r="K45" s="130" t="str">
        <f t="shared" si="6"/>
        <v>BO-MBTemp-43-CH5</v>
      </c>
      <c r="L45" s="130" t="str">
        <f t="shared" si="6"/>
        <v>BO-MBTemp-43-CH6</v>
      </c>
      <c r="M45" s="130" t="str">
        <f t="shared" si="6"/>
        <v>BO-MBTemp-43-CH7</v>
      </c>
      <c r="N45" s="130" t="str">
        <f t="shared" si="6"/>
        <v>BO-MBTemp-43-CH8</v>
      </c>
    </row>
    <row r="46" spans="1:14" ht="18.75">
      <c r="A46" s="64" t="s">
        <v>30</v>
      </c>
      <c r="B46" t="str">
        <f t="shared" si="1"/>
        <v>10.128.117.106</v>
      </c>
      <c r="C46" s="44">
        <v>17</v>
      </c>
      <c r="D46">
        <v>4</v>
      </c>
      <c r="E46" t="s">
        <v>118</v>
      </c>
      <c r="F46" t="s">
        <v>119</v>
      </c>
      <c r="G46" t="str">
        <f t="shared" si="2"/>
        <v>BO-45U:VA-PT100-BG:Temp-Mon</v>
      </c>
      <c r="H46" t="str">
        <f t="shared" si="3"/>
        <v>BO-45U:VA-PT100-MD:Temp-Mon</v>
      </c>
      <c r="I46" t="str">
        <f t="shared" si="4"/>
        <v>BO-45U:VA-PT100-ED:Temp-Mon</v>
      </c>
      <c r="J46" s="130" t="str">
        <f t="shared" si="6"/>
        <v>BO-MBTemp-44-CH4</v>
      </c>
      <c r="K46" s="130" t="str">
        <f t="shared" si="6"/>
        <v>BO-MBTemp-44-CH5</v>
      </c>
      <c r="L46" s="130" t="str">
        <f t="shared" si="6"/>
        <v>BO-MBTemp-44-CH6</v>
      </c>
      <c r="M46" s="130" t="str">
        <f t="shared" si="6"/>
        <v>BO-MBTemp-44-CH7</v>
      </c>
      <c r="N46" s="130" t="str">
        <f t="shared" si="6"/>
        <v>BO-MBTemp-44-CH8</v>
      </c>
    </row>
    <row r="47" spans="1:14" ht="18.75">
      <c r="A47" s="64" t="s">
        <v>30</v>
      </c>
      <c r="B47" t="str">
        <f t="shared" si="1"/>
        <v>10.128.117.106</v>
      </c>
      <c r="C47" s="44">
        <v>17</v>
      </c>
      <c r="D47">
        <v>5</v>
      </c>
      <c r="E47" t="s">
        <v>120</v>
      </c>
      <c r="F47" t="s">
        <v>121</v>
      </c>
      <c r="G47" t="str">
        <f t="shared" si="2"/>
        <v>BO-46U:VA-PT100-BG:Temp-Mon</v>
      </c>
      <c r="H47" t="str">
        <f t="shared" si="3"/>
        <v>BO-46U:VA-PT100-MD:Temp-Mon</v>
      </c>
      <c r="I47" t="str">
        <f t="shared" si="4"/>
        <v>BO-46U:VA-PT100-ED:Temp-Mon</v>
      </c>
      <c r="J47" s="130" t="str">
        <f t="shared" si="6"/>
        <v>BO-MBTemp-45-CH4</v>
      </c>
      <c r="K47" s="130" t="str">
        <f t="shared" si="6"/>
        <v>BO-MBTemp-45-CH5</v>
      </c>
      <c r="L47" s="130" t="str">
        <f t="shared" si="6"/>
        <v>BO-MBTemp-45-CH6</v>
      </c>
      <c r="M47" s="130" t="str">
        <f t="shared" si="6"/>
        <v>BO-MBTemp-45-CH7</v>
      </c>
      <c r="N47" s="130" t="str">
        <f t="shared" si="6"/>
        <v>BO-MBTemp-45-CH8</v>
      </c>
    </row>
    <row r="48" spans="1:14" ht="18.75">
      <c r="A48" s="64" t="s">
        <v>30</v>
      </c>
      <c r="B48" t="str">
        <f t="shared" si="1"/>
        <v>10.128.119.106</v>
      </c>
      <c r="C48" s="44">
        <v>19</v>
      </c>
      <c r="D48">
        <v>1</v>
      </c>
      <c r="E48" t="s">
        <v>122</v>
      </c>
      <c r="F48" t="s">
        <v>123</v>
      </c>
      <c r="G48" t="str">
        <f>_xlfn.CONCAT($F48,"U:VA-PT100-BG:Temp-Mon")</f>
        <v>BO-47U:VA-PT100-BG:Temp-Mon</v>
      </c>
      <c r="H48" t="str">
        <f t="shared" si="3"/>
        <v>BO-47U:VA-PT100-MD:Temp-Mon</v>
      </c>
      <c r="I48" t="str">
        <f t="shared" si="4"/>
        <v>BO-47U:VA-PT100-ED:Temp-Mon</v>
      </c>
      <c r="J48" s="130" t="str">
        <f t="shared" si="6"/>
        <v>BO-MBTemp-46-CH4</v>
      </c>
      <c r="K48" s="130" t="str">
        <f t="shared" si="6"/>
        <v>BO-MBTemp-46-CH5</v>
      </c>
      <c r="L48" s="130" t="str">
        <f t="shared" si="6"/>
        <v>BO-MBTemp-46-CH6</v>
      </c>
      <c r="M48" s="130" t="str">
        <f t="shared" si="6"/>
        <v>BO-MBTemp-46-CH7</v>
      </c>
      <c r="N48" s="130" t="str">
        <f t="shared" si="6"/>
        <v>BO-MBTemp-46-CH8</v>
      </c>
    </row>
    <row r="49" spans="1:14" ht="18.75">
      <c r="A49" s="64" t="s">
        <v>30</v>
      </c>
      <c r="B49" t="str">
        <f t="shared" si="1"/>
        <v>10.128.119.106</v>
      </c>
      <c r="C49" s="44">
        <v>19</v>
      </c>
      <c r="D49">
        <v>2</v>
      </c>
      <c r="E49" t="s">
        <v>124</v>
      </c>
      <c r="F49" t="s">
        <v>125</v>
      </c>
      <c r="G49" t="str">
        <f t="shared" si="2"/>
        <v>BO-48U:VA-PT100-BG:Temp-Mon</v>
      </c>
      <c r="H49" t="str">
        <f t="shared" si="3"/>
        <v>BO-48U:VA-PT100-MD:Temp-Mon</v>
      </c>
      <c r="I49" t="str">
        <f t="shared" si="4"/>
        <v>BO-48U:VA-PT100-ED:Temp-Mon</v>
      </c>
      <c r="J49" s="130" t="str">
        <f t="shared" si="6"/>
        <v>BO-MBTemp-47-CH4</v>
      </c>
      <c r="K49" s="130" t="str">
        <f t="shared" si="6"/>
        <v>BO-MBTemp-47-CH5</v>
      </c>
      <c r="L49" s="130" t="str">
        <f t="shared" si="6"/>
        <v>BO-MBTemp-47-CH6</v>
      </c>
      <c r="M49" s="130" t="str">
        <f t="shared" si="6"/>
        <v>BO-MBTemp-47-CH7</v>
      </c>
      <c r="N49" s="130" t="str">
        <f t="shared" si="6"/>
        <v>BO-MBTemp-47-CH8</v>
      </c>
    </row>
    <row r="50" spans="1:14" ht="18.75">
      <c r="A50" s="64" t="s">
        <v>30</v>
      </c>
      <c r="B50" t="str">
        <f t="shared" si="1"/>
        <v>10.128.119.106</v>
      </c>
      <c r="C50" s="44">
        <v>19</v>
      </c>
      <c r="D50">
        <v>3</v>
      </c>
      <c r="E50" t="s">
        <v>126</v>
      </c>
      <c r="F50" t="s">
        <v>127</v>
      </c>
      <c r="G50" t="str">
        <f t="shared" si="2"/>
        <v>BO-49U:VA-PT100-BG:Temp-Mon</v>
      </c>
      <c r="H50" t="str">
        <f t="shared" si="3"/>
        <v>BO-49U:VA-PT100-MD:Temp-Mon</v>
      </c>
      <c r="I50" s="45" t="str">
        <f t="shared" si="4"/>
        <v>BO-49U:VA-PT100-ED:Temp-Mon</v>
      </c>
      <c r="J50" s="130" t="str">
        <f t="shared" si="6"/>
        <v>BO-MBTemp-48-CH4</v>
      </c>
      <c r="K50" s="130" t="str">
        <f t="shared" si="6"/>
        <v>BO-MBTemp-48-CH5</v>
      </c>
      <c r="L50" s="130" t="str">
        <f t="shared" si="6"/>
        <v>BO-MBTemp-48-CH6</v>
      </c>
      <c r="M50" s="130" t="str">
        <f t="shared" si="6"/>
        <v>BO-MBTemp-48-CH7</v>
      </c>
      <c r="N50" s="130" t="str">
        <f t="shared" si="6"/>
        <v>BO-MBTemp-48-CH8</v>
      </c>
    </row>
    <row r="51" spans="1:14" ht="18.75">
      <c r="A51" s="64" t="s">
        <v>30</v>
      </c>
      <c r="B51" t="str">
        <f t="shared" si="1"/>
        <v>10.128.119.106</v>
      </c>
      <c r="C51" s="44">
        <v>19</v>
      </c>
      <c r="D51">
        <v>4</v>
      </c>
      <c r="E51" t="s">
        <v>128</v>
      </c>
      <c r="F51" t="s">
        <v>129</v>
      </c>
      <c r="G51" t="str">
        <f t="shared" si="2"/>
        <v>BO-50U:VA-PT100-BG:Temp-Mon</v>
      </c>
      <c r="H51" t="str">
        <f t="shared" si="3"/>
        <v>BO-50U:VA-PT100-MD:Temp-Mon</v>
      </c>
      <c r="I51" t="str">
        <f t="shared" si="4"/>
        <v>BO-50U:VA-PT100-ED:Temp-Mon</v>
      </c>
      <c r="J51" s="130" t="str">
        <f t="shared" si="6"/>
        <v>BO-MBTemp-49-CH4</v>
      </c>
      <c r="K51" s="130" t="str">
        <f t="shared" si="6"/>
        <v>BO-MBTemp-49-CH5</v>
      </c>
      <c r="L51" s="130" t="str">
        <f t="shared" si="6"/>
        <v>BO-MBTemp-49-CH6</v>
      </c>
      <c r="M51" s="130" t="str">
        <f t="shared" si="6"/>
        <v>BO-MBTemp-49-CH7</v>
      </c>
      <c r="N51" s="130" t="str">
        <f t="shared" si="6"/>
        <v>BO-MBTemp-49-CH8</v>
      </c>
    </row>
    <row r="52" spans="1:14" ht="18.75">
      <c r="A52" s="64" t="s">
        <v>30</v>
      </c>
      <c r="B52" t="str">
        <f t="shared" si="1"/>
        <v>10.128.119.106</v>
      </c>
      <c r="C52" s="44">
        <v>19</v>
      </c>
      <c r="D52">
        <v>5</v>
      </c>
      <c r="E52" t="s">
        <v>130</v>
      </c>
      <c r="F52" t="s">
        <v>131</v>
      </c>
      <c r="G52" t="str">
        <f>_xlfn.CONCAT($F52,"U:VA-PT100-BG:Temp-Mon")</f>
        <v>BO-01U:VA-PT100-BG:Temp-Mon</v>
      </c>
      <c r="H52" t="str">
        <f>_xlfn.CONCAT($F52,"U:VA-PT100-MD:Temp-Mon")</f>
        <v>BO-01U:VA-PT100-MD:Temp-Mon</v>
      </c>
      <c r="I52" t="str">
        <f>_xlfn.CONCAT($F52,"U:VA-PT100-ED:Temp-Mon")</f>
        <v>BO-01U:VA-PT100-ED:Temp-Mon</v>
      </c>
      <c r="J52" s="130" t="str">
        <f>_xlfn.CONCAT($E52,"-",J$1)</f>
        <v>BO-MBTemp-50-CH4</v>
      </c>
      <c r="K52" s="130" t="str">
        <f>_xlfn.CONCAT($E52,"-",K$1)</f>
        <v>BO-MBTemp-50-CH5</v>
      </c>
      <c r="L52" s="130" t="str">
        <f t="shared" si="6"/>
        <v>BO-MBTemp-50-CH6</v>
      </c>
      <c r="M52" s="130" t="str">
        <f t="shared" si="6"/>
        <v>BO-MBTemp-50-CH7</v>
      </c>
      <c r="N52" s="130" t="str">
        <f t="shared" si="6"/>
        <v>BO-MBTemp-50-CH8</v>
      </c>
    </row>
    <row r="53" spans="1:14" ht="18.75">
      <c r="A53" s="64" t="s">
        <v>30</v>
      </c>
      <c r="B53" t="str">
        <f>_xlfn.CONCAT("10.128.",C53 + 100,".106")</f>
        <v>10.128.119.106</v>
      </c>
      <c r="C53" s="44">
        <v>19</v>
      </c>
      <c r="D53">
        <v>6</v>
      </c>
      <c r="E53" t="s">
        <v>132</v>
      </c>
      <c r="F53" t="s">
        <v>133</v>
      </c>
      <c r="G53" t="str">
        <f>_xlfn.CONCAT("TB-04:VA-PT100-ED1:Temp-Mon")</f>
        <v>TB-04:VA-PT100-ED1:Temp-Mon</v>
      </c>
      <c r="H53" t="str">
        <f>_xlfn.CONCAT("TB-04:VA-PT100-ED2:Temp-Mon")</f>
        <v>TB-04:VA-PT100-ED2:Temp-Mon</v>
      </c>
      <c r="I53" t="s">
        <v>134</v>
      </c>
      <c r="J53" t="s">
        <v>135</v>
      </c>
      <c r="K53" s="130" t="str">
        <f>_xlfn.CONCAT($E53,"-",K$1)</f>
        <v>TB-MBTemp-CH5</v>
      </c>
      <c r="L53" s="130" t="str">
        <f>_xlfn.CONCAT($E53,"-",L$1)</f>
        <v>TB-MBTemp-CH6</v>
      </c>
      <c r="M53" s="130" t="str">
        <f>_xlfn.CONCAT($E53,"-",M$1)</f>
        <v>TB-MBTemp-CH7</v>
      </c>
      <c r="N53" s="130" t="str">
        <f>_xlfn.CONCAT($E53,"-",N$1)</f>
        <v>TB-MBTemp-CH8</v>
      </c>
    </row>
    <row r="54" spans="1:14">
      <c r="A54" t="s">
        <v>30</v>
      </c>
      <c r="B54" t="str">
        <f>_xlfn.CONCAT("10.128.",C54 + 100,".119")</f>
        <v>10.128.102.119</v>
      </c>
      <c r="C54" s="44">
        <v>2</v>
      </c>
      <c r="D54">
        <v>1</v>
      </c>
      <c r="E54" t="s">
        <v>136</v>
      </c>
      <c r="F54" t="s">
        <v>137</v>
      </c>
      <c r="G54" t="s">
        <v>138</v>
      </c>
      <c r="H54" t="s">
        <v>139</v>
      </c>
      <c r="I54" t="s">
        <v>140</v>
      </c>
      <c r="J54" t="s">
        <v>141</v>
      </c>
      <c r="K54" t="s">
        <v>142</v>
      </c>
      <c r="L54" t="s">
        <v>143</v>
      </c>
      <c r="M54" s="130" t="str">
        <f t="shared" ref="M54:N56" si="7">_xlfn.CONCAT($E54,"-",M$1)</f>
        <v>RF-P7Cav-01-CH7</v>
      </c>
      <c r="N54" s="130" t="str">
        <f t="shared" si="7"/>
        <v>RF-P7Cav-01-CH8</v>
      </c>
    </row>
    <row r="55" spans="1:14">
      <c r="A55" t="s">
        <v>30</v>
      </c>
      <c r="B55" s="144" t="str">
        <f>_xlfn.CONCAT("10.128.",C55 + 100,".119")</f>
        <v>10.128.102.119</v>
      </c>
      <c r="C55" s="44">
        <v>2</v>
      </c>
      <c r="D55">
        <v>2</v>
      </c>
      <c r="E55" t="s">
        <v>144</v>
      </c>
      <c r="F55" t="s">
        <v>137</v>
      </c>
      <c r="G55" t="s">
        <v>145</v>
      </c>
      <c r="H55" t="s">
        <v>146</v>
      </c>
      <c r="I55" t="s">
        <v>147</v>
      </c>
      <c r="J55" t="s">
        <v>148</v>
      </c>
      <c r="K55" t="s">
        <v>149</v>
      </c>
      <c r="L55" t="s">
        <v>150</v>
      </c>
      <c r="M55" s="130" t="str">
        <f t="shared" si="7"/>
        <v>RF-P7Cav-02-CH7</v>
      </c>
      <c r="N55" s="147" t="str">
        <f>_xlfn.CONCAT($E55,"-",N$1)</f>
        <v>RF-P7Cav-02-CH8</v>
      </c>
    </row>
    <row r="56" spans="1:14" ht="14.25" customHeight="1">
      <c r="A56" t="s">
        <v>30</v>
      </c>
      <c r="B56" t="str">
        <f>_xlfn.CONCAT("10.128.",C56 + 100,".119")</f>
        <v>10.128.102.119</v>
      </c>
      <c r="C56" s="44">
        <v>2</v>
      </c>
      <c r="D56">
        <v>3</v>
      </c>
      <c r="E56" t="s">
        <v>151</v>
      </c>
      <c r="F56" t="s">
        <v>137</v>
      </c>
      <c r="G56" t="s">
        <v>152</v>
      </c>
      <c r="H56" t="s">
        <v>153</v>
      </c>
      <c r="I56" t="s">
        <v>154</v>
      </c>
      <c r="J56" t="s">
        <v>155</v>
      </c>
      <c r="K56" t="s">
        <v>156</v>
      </c>
      <c r="L56" t="s">
        <v>157</v>
      </c>
      <c r="M56" s="130" t="str">
        <f t="shared" si="7"/>
        <v>RF-P7Cav-03-CH7</v>
      </c>
      <c r="N56" t="s">
        <v>158</v>
      </c>
    </row>
    <row r="57" spans="1:14">
      <c r="A57" t="s">
        <v>30</v>
      </c>
      <c r="B57" t="str">
        <f>_xlfn.CONCAT("10.128.",C57 + 100,".106")</f>
        <v>10.128.120.106</v>
      </c>
      <c r="C57" s="44">
        <v>20</v>
      </c>
      <c r="D57">
        <v>1</v>
      </c>
      <c r="E57" t="s">
        <v>159</v>
      </c>
      <c r="F57" t="s">
        <v>160</v>
      </c>
      <c r="G57" t="s">
        <v>161</v>
      </c>
      <c r="H57" t="s">
        <v>162</v>
      </c>
      <c r="I57" t="s">
        <v>163</v>
      </c>
      <c r="J57" t="s">
        <v>164</v>
      </c>
      <c r="K57" s="130" t="str">
        <f t="shared" ref="K57:N58" si="8">_xlfn.CONCAT($E57,"-",K$1)</f>
        <v>TS-MBTemp-01-CH5</v>
      </c>
      <c r="L57" s="130" t="str">
        <f t="shared" si="8"/>
        <v>TS-MBTemp-01-CH6</v>
      </c>
      <c r="M57" s="130" t="str">
        <f t="shared" si="8"/>
        <v>TS-MBTemp-01-CH7</v>
      </c>
      <c r="N57" s="130" t="str">
        <f t="shared" si="8"/>
        <v>TS-MBTemp-01-CH8</v>
      </c>
    </row>
    <row r="58" spans="1:14">
      <c r="A58" t="s">
        <v>30</v>
      </c>
      <c r="B58" t="str">
        <f>_xlfn.CONCAT("10.128.",C58 + 100,".106")</f>
        <v>10.128.120.106</v>
      </c>
      <c r="C58" s="44">
        <v>20</v>
      </c>
      <c r="D58">
        <v>2</v>
      </c>
      <c r="E58" t="s">
        <v>165</v>
      </c>
      <c r="F58" t="s">
        <v>166</v>
      </c>
      <c r="G58" t="s">
        <v>167</v>
      </c>
      <c r="H58" t="s">
        <v>168</v>
      </c>
      <c r="I58" t="s">
        <v>169</v>
      </c>
      <c r="J58" t="s">
        <v>170</v>
      </c>
      <c r="K58" t="s">
        <v>171</v>
      </c>
      <c r="L58" t="s">
        <v>172</v>
      </c>
      <c r="M58" s="130" t="str">
        <f t="shared" si="8"/>
        <v>TS-MBTemp-02-CH7</v>
      </c>
      <c r="N58" s="130" t="str">
        <f t="shared" si="8"/>
        <v>TS-MBTemp-02-CH8</v>
      </c>
    </row>
    <row r="59" spans="1:14">
      <c r="A59" t="s">
        <v>30</v>
      </c>
      <c r="B59" t="str">
        <f>_xlfn.CONCAT("10.128.",C59 + 100,".106")</f>
        <v>10.128.120.106</v>
      </c>
      <c r="C59" s="44">
        <v>20</v>
      </c>
      <c r="D59">
        <v>3</v>
      </c>
      <c r="E59" t="s">
        <v>173</v>
      </c>
      <c r="F59" t="s">
        <v>166</v>
      </c>
      <c r="G59" s="130" t="str">
        <f t="shared" ref="G59:L60" si="9">_xlfn.CONCAT($E59,"-",G$1)</f>
        <v>TS-MBTemp-03-CH1</v>
      </c>
      <c r="H59" s="130" t="str">
        <f t="shared" si="9"/>
        <v>TS-MBTemp-03-CH2</v>
      </c>
      <c r="I59" s="130" t="str">
        <f t="shared" si="9"/>
        <v>TS-MBTemp-03-CH3</v>
      </c>
      <c r="J59" s="130" t="str">
        <f t="shared" si="9"/>
        <v>TS-MBTemp-03-CH4</v>
      </c>
      <c r="K59" s="130" t="str">
        <f t="shared" si="9"/>
        <v>TS-MBTemp-03-CH5</v>
      </c>
      <c r="L59" s="130" t="str">
        <f t="shared" si="9"/>
        <v>TS-MBTemp-03-CH6</v>
      </c>
      <c r="M59" s="130" t="str">
        <f>_xlfn.CONCAT($E59,"-",M$1)</f>
        <v>TS-MBTemp-03-CH7</v>
      </c>
      <c r="N59" s="130" t="str">
        <f>_xlfn.CONCAT($E59,"-",N$1)</f>
        <v>TS-MBTemp-03-CH8</v>
      </c>
    </row>
    <row r="60" spans="1:14">
      <c r="A60" t="s">
        <v>30</v>
      </c>
      <c r="B60" t="str">
        <f>_xlfn.CONCAT("10.128.",C60 + 100,".106")</f>
        <v>10.128.120.106</v>
      </c>
      <c r="C60" s="44">
        <v>20</v>
      </c>
      <c r="D60">
        <v>4</v>
      </c>
      <c r="E60" t="s">
        <v>174</v>
      </c>
      <c r="F60" t="s">
        <v>160</v>
      </c>
      <c r="G60" t="s">
        <v>175</v>
      </c>
      <c r="H60" t="s">
        <v>176</v>
      </c>
      <c r="I60" t="s">
        <v>177</v>
      </c>
      <c r="J60" t="s">
        <v>178</v>
      </c>
      <c r="K60" s="130" t="str">
        <f t="shared" si="9"/>
        <v>TS-MBTemp-04-CH5</v>
      </c>
      <c r="L60" s="130" t="str">
        <f t="shared" si="9"/>
        <v>TS-MBTemp-04-CH6</v>
      </c>
      <c r="M60" s="130" t="str">
        <f>_xlfn.CONCAT($E60,"-",M$1)</f>
        <v>TS-MBTemp-04-CH7</v>
      </c>
      <c r="N60" s="130" t="str">
        <f>_xlfn.CONCAT($E60,"-",N$1)</f>
        <v>TS-MBTemp-04-CH8</v>
      </c>
    </row>
    <row r="61" spans="1:14">
      <c r="A61" t="s">
        <v>30</v>
      </c>
      <c r="B61" t="str">
        <f>_xlfn.CONCAT("10.128.",C61 + 100,".131")</f>
        <v>10.128.123.131</v>
      </c>
      <c r="C61" s="44">
        <v>23</v>
      </c>
      <c r="D61">
        <v>1</v>
      </c>
      <c r="E61" t="s">
        <v>179</v>
      </c>
      <c r="F61" t="s">
        <v>180</v>
      </c>
      <c r="G61" t="str">
        <f>_xlfn.CONCAT($E61,":CO-PT100-Ch1:Temp-Mon")</f>
        <v>PA-MBTemp-01:CO-PT100-Ch1:Temp-Mon</v>
      </c>
      <c r="H61" t="str">
        <f>_xlfn.CONCAT($E61,":CO-PT100-Ch2:Temp-Mon")</f>
        <v>PA-MBTemp-01:CO-PT100-Ch2:Temp-Mon</v>
      </c>
      <c r="I61" t="str">
        <f>_xlfn.CONCAT($E61,":CO-PT100-Ch3:Temp-Mon")</f>
        <v>PA-MBTemp-01:CO-PT100-Ch3:Temp-Mon</v>
      </c>
      <c r="J61" s="130" t="str">
        <f>_xlfn.CONCAT($E61,":CO-PT100-Ch4:Temp-Mon")</f>
        <v>PA-MBTemp-01:CO-PT100-Ch4:Temp-Mon</v>
      </c>
      <c r="K61" s="130" t="str">
        <f>_xlfn.CONCAT($E61,":CO-PT100-Ch5:Temp-Mon")</f>
        <v>PA-MBTemp-01:CO-PT100-Ch5:Temp-Mon</v>
      </c>
      <c r="L61" s="130" t="str">
        <f>_xlfn.CONCAT($E61,":CO-PT100-Ch6:Temp-Mon")</f>
        <v>PA-MBTemp-01:CO-PT100-Ch6:Temp-Mon</v>
      </c>
      <c r="M61" s="130" t="str">
        <f>_xlfn.CONCAT($E61,":CO-PT100-Ch7:Temp-Mon")</f>
        <v>PA-MBTemp-01:CO-PT100-Ch7:Temp-Mon</v>
      </c>
      <c r="N61" s="130" t="str">
        <f>_xlfn.CONCAT($E61,":CO-PT100-Ch8:Temp-Mon")</f>
        <v>PA-MBTemp-01:CO-PT100-Ch8:Temp-Mon</v>
      </c>
    </row>
    <row r="62" spans="1:14">
      <c r="A62" t="s">
        <v>30</v>
      </c>
      <c r="B62" t="str">
        <f>_xlfn.CONCAT("10.128.",C62 + 100,".131")</f>
        <v>10.128.123.131</v>
      </c>
      <c r="C62" s="44">
        <v>23</v>
      </c>
      <c r="D62">
        <v>2</v>
      </c>
      <c r="E62" t="s">
        <v>181</v>
      </c>
      <c r="F62" t="s">
        <v>180</v>
      </c>
      <c r="G62" t="str">
        <f>_xlfn.CONCAT($E62,":CO-PT100-Ch1:Temp-Mon")</f>
        <v>PA-MBTemp-03:CO-PT100-Ch1:Temp-Mon</v>
      </c>
      <c r="H62" t="str">
        <f>_xlfn.CONCAT($E62,":CO-PT100-Ch2:Temp-Mon")</f>
        <v>PA-MBTemp-03:CO-PT100-Ch2:Temp-Mon</v>
      </c>
      <c r="I62" t="s">
        <v>182</v>
      </c>
      <c r="J62" s="130" t="str">
        <f>_xlfn.CONCAT($E62,":CO-PT100-Ch4:Temp-Mon")</f>
        <v>PA-MBTemp-03:CO-PT100-Ch4:Temp-Mon</v>
      </c>
      <c r="K62" s="130" t="str">
        <f>_xlfn.CONCAT($E62,":CO-PT100-Ch5:Temp-Mon")</f>
        <v>PA-MBTemp-03:CO-PT100-Ch5:Temp-Mon</v>
      </c>
      <c r="L62" s="130" t="str">
        <f>_xlfn.CONCAT($E62,":CO-PT100-Ch6:Temp-Mon")</f>
        <v>PA-MBTemp-03:CO-PT100-Ch6:Temp-Mon</v>
      </c>
      <c r="M62" s="130" t="str">
        <f>_xlfn.CONCAT($E62,":CO-PT100-Ch7:Temp-Mon")</f>
        <v>PA-MBTemp-03:CO-PT100-Ch7:Temp-Mon</v>
      </c>
      <c r="N62" s="130" t="str">
        <f>_xlfn.CONCAT($E62,":CO-PT100-Ch8:Temp-Mon")</f>
        <v>PA-MBTemp-03:CO-PT100-Ch8:Temp-Mon</v>
      </c>
    </row>
    <row r="63" spans="1:14">
      <c r="A63" t="s">
        <v>30</v>
      </c>
      <c r="B63" t="str">
        <f>_xlfn.CONCAT("10.128.",C63 + 100,".132")</f>
        <v>10.128.123.132</v>
      </c>
      <c r="C63" s="44">
        <v>23</v>
      </c>
      <c r="D63">
        <v>1</v>
      </c>
      <c r="E63" t="s">
        <v>183</v>
      </c>
      <c r="F63" t="s">
        <v>180</v>
      </c>
      <c r="G63" t="str">
        <f>_xlfn.CONCAT($E63,":CO-PT100-Ch1:Temp-Mon")</f>
        <v>PA-MBTemp-02:CO-PT100-Ch1:Temp-Mon</v>
      </c>
      <c r="H63" t="str">
        <f>_xlfn.CONCAT($E63,":CO-PT100-Ch2:Temp-Mon")</f>
        <v>PA-MBTemp-02:CO-PT100-Ch2:Temp-Mon</v>
      </c>
      <c r="I63" t="str">
        <f>_xlfn.CONCAT($E63,":CO-PT100-Ch3:Temp-Mon")</f>
        <v>PA-MBTemp-02:CO-PT100-Ch3:Temp-Mon</v>
      </c>
      <c r="J63" s="130" t="str">
        <f>_xlfn.CONCAT($E63,":CO-PT100-Ch4:Temp-Mon")</f>
        <v>PA-MBTemp-02:CO-PT100-Ch4:Temp-Mon</v>
      </c>
      <c r="K63" s="130" t="str">
        <f>_xlfn.CONCAT($E63,":CO-PT100-Ch5:Temp-Mon")</f>
        <v>PA-MBTemp-02:CO-PT100-Ch5:Temp-Mon</v>
      </c>
      <c r="L63" s="130" t="str">
        <f>_xlfn.CONCAT($E63,":CO-PT100-Ch6:Temp-Mon")</f>
        <v>PA-MBTemp-02:CO-PT100-Ch6:Temp-Mon</v>
      </c>
      <c r="M63" s="130" t="str">
        <f>_xlfn.CONCAT($E63,":CO-PT100-Ch7:Temp-Mon")</f>
        <v>PA-MBTemp-02:CO-PT100-Ch7:Temp-Mon</v>
      </c>
      <c r="N63" s="130" t="str">
        <f>_xlfn.CONCAT($E63,":CO-PT100-Ch8:Temp-Mon")</f>
        <v>PA-MBTemp-02:CO-PT100-Ch8:Temp-Mon</v>
      </c>
    </row>
    <row r="64" spans="1:14">
      <c r="A64" t="s">
        <v>30</v>
      </c>
      <c r="B64" t="str">
        <f>_xlfn.CONCAT("10.128.",C64 + 100,".117")</f>
        <v>10.128.101.117</v>
      </c>
      <c r="C64" s="44">
        <v>1</v>
      </c>
      <c r="D64">
        <v>11</v>
      </c>
      <c r="E64" t="str">
        <f>_xlfn.CONCAT("SI-0",C64,"-MBTemp-",D64)</f>
        <v>SI-01-MBTemp-11</v>
      </c>
      <c r="F64" t="str">
        <f>_xlfn.CONCAT("SI-0",C64,"C2")</f>
        <v>SI-01C2</v>
      </c>
      <c r="G64" t="str">
        <f>_xlfn.CONCAT("SI-0",C64,"B2A:VA-PT100-ED:Temp-Mon")</f>
        <v>SI-01B2A:VA-PT100-ED:Temp-Mon</v>
      </c>
      <c r="H64" t="str">
        <f>_xlfn.CONCAT("SI-0",C64,"C2:VA-PT100-BG:Temp-Mon")</f>
        <v>SI-01C2:VA-PT100-BG:Temp-Mon</v>
      </c>
      <c r="I64" t="str">
        <f>_xlfn.CONCAT("SI-0",C64,"C2:VA-PT100-ED:Temp-Mon")</f>
        <v>SI-01C2:VA-PT100-ED:Temp-Mon</v>
      </c>
      <c r="J64" t="str">
        <f>_xlfn.CONCAT("SI-0",C64,"B2FE:VA-PT100-BG1:Temp-Mon")</f>
        <v>SI-01B2FE:VA-PT100-BG1:Temp-Mon</v>
      </c>
      <c r="K64" t="str">
        <f>_xlfn.CONCAT("SI-0",C64,"B2FE:VA-PT100-BG2:Temp-Mon")</f>
        <v>SI-01B2FE:VA-PT100-BG2:Temp-Mon</v>
      </c>
      <c r="L64" t="str">
        <f>_xlfn.CONCAT("SI-0",C64,"B2FE:VA-PT100-ED:Temp-Mon")</f>
        <v>SI-01B2FE:VA-PT100-ED:Temp-Mon</v>
      </c>
      <c r="M64" t="s">
        <v>184</v>
      </c>
      <c r="N64" s="130" t="str">
        <f t="shared" ref="N64" si="10">_xlfn.CONCAT($E64,"-",N$1)</f>
        <v>SI-01-MBTemp-11-CH8</v>
      </c>
    </row>
    <row r="65" spans="1:14">
      <c r="A65" t="s">
        <v>30</v>
      </c>
      <c r="B65" t="str">
        <f>_xlfn.CONCAT("10.128.",C65 + 100,".117")</f>
        <v>10.128.101.117</v>
      </c>
      <c r="C65" s="44">
        <v>1</v>
      </c>
      <c r="D65">
        <v>12</v>
      </c>
      <c r="E65" t="str">
        <f t="shared" ref="E65:E70" si="11">_xlfn.CONCAT("SI-0",C65,"-MBTemp-",D65)</f>
        <v>SI-01-MBTemp-12</v>
      </c>
      <c r="F65" t="str">
        <f>_xlfn.CONCAT("SI-0",C65,"C1")</f>
        <v>SI-01C1</v>
      </c>
      <c r="G65" t="str">
        <f>_xlfn.CONCAT("SI-0",C65,"B1A:VA-PT100-ED:Temp-Mon")</f>
        <v>SI-01B1A:VA-PT100-ED:Temp-Mon</v>
      </c>
      <c r="H65" t="str">
        <f>_xlfn.CONCAT("SI-0",C65,"C1:VA-PT100-BG:Temp-Mon")</f>
        <v>SI-01C1:VA-PT100-BG:Temp-Mon</v>
      </c>
      <c r="I65" t="str">
        <f>_xlfn.CONCAT("SI-0",C65,"C1:VA-PT100-MD:Temp-Mon")</f>
        <v>SI-01C1:VA-PT100-MD:Temp-Mon</v>
      </c>
      <c r="J65" t="str">
        <f>_xlfn.CONCAT("SI-0",C65,"C1:VA-PT100-ED:Temp-Mon")</f>
        <v>SI-01C1:VA-PT100-ED:Temp-Mon</v>
      </c>
      <c r="K65" t="str">
        <f>_xlfn.CONCAT("SI-0",C65,"SAFE:VA-PT100-BG1:Temp-Mon")</f>
        <v>SI-01SAFE:VA-PT100-BG1:Temp-Mon</v>
      </c>
      <c r="L65" t="str">
        <f>_xlfn.CONCAT("SI-0",C65,"SAFE:VA-PT100-BG2:Temp-Mon")</f>
        <v>SI-01SAFE:VA-PT100-BG2:Temp-Mon</v>
      </c>
      <c r="M65" t="str">
        <f>_xlfn.CONCAT("SI-0",C65,"SAFE:VA-PT100-MD:Temp-Mon")</f>
        <v>SI-01SAFE:VA-PT100-MD:Temp-Mon</v>
      </c>
      <c r="N65" t="s">
        <v>185</v>
      </c>
    </row>
    <row r="66" spans="1:14">
      <c r="A66" t="s">
        <v>30</v>
      </c>
      <c r="B66" t="str">
        <f>_xlfn.CONCAT("10.128.",C66 + 100,".117")</f>
        <v>10.128.101.117</v>
      </c>
      <c r="C66" s="44">
        <v>1</v>
      </c>
      <c r="D66">
        <v>13</v>
      </c>
      <c r="E66" t="str">
        <f t="shared" si="11"/>
        <v>SI-01-MBTemp-13</v>
      </c>
      <c r="F66" t="str">
        <f>_xlfn.CONCAT("SI-0",C66,"M2")</f>
        <v>SI-01M2</v>
      </c>
      <c r="G66" t="str">
        <f>_xlfn.CONCAT("SI-0",C66,"M2:VA-PT100-BG:Temp-Mon")</f>
        <v>SI-01M2:VA-PT100-BG:Temp-Mon</v>
      </c>
      <c r="H66" t="str">
        <f>_xlfn.CONCAT("SI-0",C66,"M2:VA-PT100-MD:Temp-Mon")</f>
        <v>SI-01M2:VA-PT100-MD:Temp-Mon</v>
      </c>
      <c r="I66" t="str">
        <f>_xlfn.CONCAT("SI-0",C66,"SA:VA-PT100-MD3:Temp-Mon")</f>
        <v>SI-01SA:VA-PT100-MD3:Temp-Mon</v>
      </c>
      <c r="J66" t="str">
        <f>_xlfn.CONCAT("SI-0",C66,"SA:VA-PT100-MD4:Temp-Mon")</f>
        <v>SI-01SA:VA-PT100-MD4:Temp-Mon</v>
      </c>
      <c r="K66" t="str">
        <f>_xlfn.CONCAT("SI-0",C66,"SA:VA-PT100-MD5:Temp-Mon")</f>
        <v>SI-01SA:VA-PT100-MD5:Temp-Mon</v>
      </c>
      <c r="L66" t="str">
        <f>_xlfn.CONCAT("SI-0",C66,"SA:VA-PT100-ED1:Temp-Mon")</f>
        <v>SI-01SA:VA-PT100-ED1:Temp-Mon</v>
      </c>
      <c r="M66" t="str">
        <f>_xlfn.CONCAT("SI-0",C66,"SA:VA-PT100-ED2:Temp-Mon")</f>
        <v>SI-01SA:VA-PT100-ED2:Temp-Mon</v>
      </c>
      <c r="N66" t="str">
        <f>_xlfn.CONCAT(F66,":CO-PT100-Ambient:Temp-Mon")</f>
        <v>SI-01M2:CO-PT100-Ambient:Temp-Mon</v>
      </c>
    </row>
    <row r="67" spans="1:14">
      <c r="A67" t="s">
        <v>30</v>
      </c>
      <c r="B67" t="str">
        <f>_xlfn.CONCAT("10.128.",C67 + 100,".117")</f>
        <v>10.128.101.117</v>
      </c>
      <c r="C67" s="44">
        <v>1</v>
      </c>
      <c r="D67">
        <v>14</v>
      </c>
      <c r="E67" t="str">
        <f t="shared" si="11"/>
        <v>SI-01-MBTemp-14</v>
      </c>
      <c r="F67" t="str">
        <f>_xlfn.CONCAT("SI-0",C67,"M2")</f>
        <v>SI-01M2</v>
      </c>
      <c r="G67" t="s">
        <v>186</v>
      </c>
      <c r="H67" t="s">
        <v>187</v>
      </c>
      <c r="I67" t="s">
        <v>188</v>
      </c>
      <c r="J67" t="s">
        <v>189</v>
      </c>
      <c r="K67" s="130" t="str">
        <f t="shared" ref="K67:L67" si="12">_xlfn.CONCAT($E67,"-",K$1)</f>
        <v>SI-01-MBTemp-14-CH5</v>
      </c>
      <c r="L67" s="130" t="str">
        <f t="shared" si="12"/>
        <v>SI-01-MBTemp-14-CH6</v>
      </c>
      <c r="M67" s="130" t="str">
        <f>_xlfn.CONCAT($E67,"-",M$1)</f>
        <v>SI-01-MBTemp-14-CH7</v>
      </c>
      <c r="N67" t="s">
        <v>190</v>
      </c>
    </row>
    <row r="68" spans="1:14">
      <c r="A68" t="s">
        <v>30</v>
      </c>
      <c r="B68" t="str">
        <f>_xlfn.CONCAT("10.128.",C68 + 100,".118")</f>
        <v>10.128.101.118</v>
      </c>
      <c r="C68" s="44">
        <v>1</v>
      </c>
      <c r="D68">
        <v>21</v>
      </c>
      <c r="E68" t="str">
        <f t="shared" si="11"/>
        <v>SI-01-MBTemp-21</v>
      </c>
      <c r="F68" t="str">
        <f>_xlfn.CONCAT("SI-0",C68,"C3")</f>
        <v>SI-01C3</v>
      </c>
      <c r="G68" s="144" t="str">
        <f>_xlfn.CONCAT("SI-0",C68,"BC:VA-PT100-MD:Temp-Mon")</f>
        <v>SI-01BC:VA-PT100-MD:Temp-Mon</v>
      </c>
      <c r="H68" t="str">
        <f>_xlfn.CONCAT("SI-0",C68,"BC:VA-PT100-ED:Temp-Mon")</f>
        <v>SI-01BC:VA-PT100-ED:Temp-Mon</v>
      </c>
      <c r="I68" t="str">
        <f>_xlfn.CONCAT("SI-0",C68,"C3:VA-PT100-BG:Temp-Mon")</f>
        <v>SI-01C3:VA-PT100-BG:Temp-Mon</v>
      </c>
      <c r="J68" t="str">
        <f>_xlfn.CONCAT("SI-0",C68,"C3:VA-PT100-MD1:Temp-Mon")</f>
        <v>SI-01C3:VA-PT100-MD1:Temp-Mon</v>
      </c>
      <c r="K68" t="str">
        <f>_xlfn.CONCAT("SI-0",C68,"C3:VA-PT100-MD2:Temp-Mon")</f>
        <v>SI-01C3:VA-PT100-MD2:Temp-Mon</v>
      </c>
      <c r="L68" t="str">
        <f>_xlfn.CONCAT("SI-0",C68,"BCFE:VA-PT100-BG1:Temp-Mon")</f>
        <v>SI-01BCFE:VA-PT100-BG1:Temp-Mon</v>
      </c>
      <c r="M68" t="str">
        <f>_xlfn.CONCAT("SI-0",C68,"BCFE:VA-PT100-BG2:Temp-Mon")</f>
        <v>SI-01BCFE:VA-PT100-BG2:Temp-Mon</v>
      </c>
      <c r="N68" t="str">
        <f>_xlfn.CONCAT("SI-0",C68,"BCFE:VA-PT100-ED:Temp-Mon")</f>
        <v>SI-01BCFE:VA-PT100-ED:Temp-Mon</v>
      </c>
    </row>
    <row r="69" spans="1:14">
      <c r="A69" t="s">
        <v>30</v>
      </c>
      <c r="B69" t="str">
        <f>_xlfn.CONCAT("10.128.",C69 + 100,".118")</f>
        <v>10.128.101.118</v>
      </c>
      <c r="C69" s="44">
        <v>1</v>
      </c>
      <c r="D69">
        <v>22</v>
      </c>
      <c r="E69" t="str">
        <f t="shared" si="11"/>
        <v>SI-01-MBTemp-22</v>
      </c>
      <c r="F69" t="str">
        <f>_xlfn.CONCAT("SI-0",C69,"C4")</f>
        <v>SI-01C4</v>
      </c>
      <c r="G69" t="str">
        <f>_xlfn.CONCAT("SI-0",C69,"B2B:VA-PT100-ED:Temp-Mon")</f>
        <v>SI-01B2B:VA-PT100-ED:Temp-Mon</v>
      </c>
      <c r="H69" t="str">
        <f>_xlfn.CONCAT("SI-0",C69,"C4:VA-PT100-MD:Temp-Mon")</f>
        <v>SI-01C4:VA-PT100-MD:Temp-Mon</v>
      </c>
      <c r="I69" t="str">
        <f>_xlfn.CONCAT("SI-0",C69,"B1B:VA-PT100-ED:Temp-Mon")</f>
        <v>SI-01B1B:VA-PT100-ED:Temp-Mon</v>
      </c>
      <c r="J69" t="str">
        <f>_xlfn.CONCAT("SI-0",C69,"VPSB1B:VA-PT100-BG:Temp-Mon")</f>
        <v>SI-01VPSB1B:VA-PT100-BG:Temp-Mon</v>
      </c>
      <c r="K69" t="s">
        <v>191</v>
      </c>
      <c r="L69" s="130" t="str">
        <f t="shared" ref="L69:N69" si="13">_xlfn.CONCAT($E69,"-",L$1)</f>
        <v>SI-01-MBTemp-22-CH6</v>
      </c>
      <c r="M69" s="130" t="str">
        <f t="shared" si="13"/>
        <v>SI-01-MBTemp-22-CH7</v>
      </c>
      <c r="N69" s="130" t="str">
        <f t="shared" si="13"/>
        <v>SI-01-MBTemp-22-CH8</v>
      </c>
    </row>
    <row r="70" spans="1:14">
      <c r="A70" t="s">
        <v>30</v>
      </c>
      <c r="B70" t="str">
        <f>_xlfn.CONCAT("10.128.",C70 + 100,".118")</f>
        <v>10.128.101.118</v>
      </c>
      <c r="C70" s="44">
        <v>1</v>
      </c>
      <c r="D70">
        <v>23</v>
      </c>
      <c r="E70" t="str">
        <f t="shared" si="11"/>
        <v>SI-01-MBTemp-23</v>
      </c>
      <c r="F70" t="str">
        <f>_xlfn.CONCAT("SI-0",C70+1,"M1")</f>
        <v>SI-02M1</v>
      </c>
      <c r="G70" t="str">
        <f>_xlfn.CONCAT("SI-0",C70+1,"M1:VA-PT100-ED:Temp-Mon")</f>
        <v>SI-02M1:VA-PT100-ED:Temp-Mon</v>
      </c>
      <c r="H70" t="str">
        <f>_xlfn.CONCAT("SI-0",C70+1,"SB:VA-PT100-BG:Temp-Mon")</f>
        <v>SI-02SB:VA-PT100-BG:Temp-Mon</v>
      </c>
      <c r="I70" t="str">
        <f>_xlfn.CONCAT("SI-0",C70+1,"SB:VA-PT100-MD1:Temp-Mon")</f>
        <v>SI-02SB:VA-PT100-MD1:Temp-Mon</v>
      </c>
      <c r="J70" t="s">
        <v>192</v>
      </c>
      <c r="K70" t="s">
        <v>193</v>
      </c>
      <c r="L70" s="130" t="str">
        <f t="shared" ref="J70:N72" si="14">_xlfn.CONCAT($E70,"-",L$1)</f>
        <v>SI-01-MBTemp-23-CH6</v>
      </c>
      <c r="M70" s="130" t="str">
        <f t="shared" si="14"/>
        <v>SI-01-MBTemp-23-CH7</v>
      </c>
      <c r="N70" s="135" t="s">
        <v>194</v>
      </c>
    </row>
    <row r="71" spans="1:14">
      <c r="A71" t="s">
        <v>30</v>
      </c>
      <c r="B71" t="str">
        <f>_xlfn.CONCAT("10.128.",C71 + 100,".117")</f>
        <v>10.128.102.117</v>
      </c>
      <c r="C71">
        <v>2</v>
      </c>
      <c r="D71">
        <v>11</v>
      </c>
      <c r="E71" t="str">
        <f>_xlfn.CONCAT("SI-0",C71,"-MBTemp-",D71)</f>
        <v>SI-02-MBTemp-11</v>
      </c>
      <c r="F71" t="str">
        <f>_xlfn.CONCAT("SI-0",C71,"C2")</f>
        <v>SI-02C2</v>
      </c>
      <c r="G71" t="str">
        <f>_xlfn.CONCAT("SI-0",C71,"B2A:VA-PT100-ED:Temp-Mon")</f>
        <v>SI-02B2A:VA-PT100-ED:Temp-Mon</v>
      </c>
      <c r="H71" t="str">
        <f>_xlfn.CONCAT("SI-0",C71,"C2:VA-PT100-ED:Temp-Mon")</f>
        <v>SI-02C2:VA-PT100-ED:Temp-Mon</v>
      </c>
      <c r="I71" t="s">
        <v>195</v>
      </c>
      <c r="J71" s="130" t="str">
        <f t="shared" si="14"/>
        <v>SI-02-MBTemp-11-CH4</v>
      </c>
      <c r="K71" s="130" t="str">
        <f t="shared" si="14"/>
        <v>SI-02-MBTemp-11-CH5</v>
      </c>
      <c r="L71" s="130" t="str">
        <f t="shared" si="14"/>
        <v>SI-02-MBTemp-11-CH6</v>
      </c>
      <c r="M71" s="130" t="str">
        <f t="shared" si="14"/>
        <v>SI-02-MBTemp-11-CH7</v>
      </c>
      <c r="N71" s="130" t="str">
        <f t="shared" si="14"/>
        <v>SI-02-MBTemp-11-CH8</v>
      </c>
    </row>
    <row r="72" spans="1:14">
      <c r="A72" t="s">
        <v>30</v>
      </c>
      <c r="B72" t="str">
        <f>_xlfn.CONCAT("10.128.",C72 + 100,".117")</f>
        <v>10.128.102.117</v>
      </c>
      <c r="C72">
        <v>2</v>
      </c>
      <c r="D72">
        <v>12</v>
      </c>
      <c r="E72" t="str">
        <f t="shared" ref="E72:E76" si="15">_xlfn.CONCAT("SI-0",C72,"-MBTemp-",D72)</f>
        <v>SI-02-MBTemp-12</v>
      </c>
      <c r="F72" t="str">
        <f>_xlfn.CONCAT("SI-0",C72,"C1")</f>
        <v>SI-02C1</v>
      </c>
      <c r="G72" t="str">
        <f>_xlfn.CONCAT("SI-0",C72,"B1A:VA-PT100-ED:Temp-Mon")</f>
        <v>SI-02B1A:VA-PT100-ED:Temp-Mon</v>
      </c>
      <c r="H72" t="str">
        <f>_xlfn.CONCAT("SI-0",C72,"C1:VA-PT100-BG:Temp-Mon")</f>
        <v>SI-02C1:VA-PT100-BG:Temp-Mon</v>
      </c>
      <c r="I72" t="str">
        <f>_xlfn.CONCAT("SI-0",C72,"C1:VA-PT100-MD:Temp-Mon")</f>
        <v>SI-02C1:VA-PT100-MD:Temp-Mon</v>
      </c>
      <c r="J72" t="str">
        <f>_xlfn.CONCAT("SI-0",C72,"C1:VA-PT100-ED:Temp-Mon")</f>
        <v>SI-02C1:VA-PT100-ED:Temp-Mon</v>
      </c>
      <c r="K72" t="str">
        <f>_xlfn.CONCAT("SI-0",C72,"SBFE:VA-PT100-BG1:Temp-Mon")</f>
        <v>SI-02SBFE:VA-PT100-BG1:Temp-Mon</v>
      </c>
      <c r="L72" t="str">
        <f>_xlfn.CONCAT("SI-0",C72,"SBFE:VA-PT100-BG2:Temp-Mon")</f>
        <v>SI-02SBFE:VA-PT100-BG2:Temp-Mon</v>
      </c>
      <c r="M72" t="str">
        <f>_xlfn.CONCAT("SI-0",C72,"SBFE:VA-PT100-MD:Temp-Mon")</f>
        <v>SI-02SBFE:VA-PT100-MD:Temp-Mon</v>
      </c>
      <c r="N72" s="130" t="str">
        <f t="shared" si="14"/>
        <v>SI-02-MBTemp-12-CH8</v>
      </c>
    </row>
    <row r="73" spans="1:14">
      <c r="A73" t="s">
        <v>30</v>
      </c>
      <c r="B73" t="str">
        <f>_xlfn.CONCAT("10.128.",C73 + 100,".117")</f>
        <v>10.128.102.117</v>
      </c>
      <c r="C73">
        <v>2</v>
      </c>
      <c r="D73">
        <v>13</v>
      </c>
      <c r="E73" t="str">
        <f t="shared" si="15"/>
        <v>SI-02-MBTemp-13</v>
      </c>
      <c r="F73" t="str">
        <f>_xlfn.CONCAT("SI-0",C73,"M2")</f>
        <v>SI-02M2</v>
      </c>
      <c r="G73" t="str">
        <f>_xlfn.CONCAT("SI-0",C73,"M2:VA-PT100-BG:Temp-Mon")</f>
        <v>SI-02M2:VA-PT100-BG:Temp-Mon</v>
      </c>
      <c r="H73" t="str">
        <f>_xlfn.CONCAT("SI-0",C73,"M2:VA-PT100-MD:Temp-Mon")</f>
        <v>SI-02M2:VA-PT100-MD:Temp-Mon</v>
      </c>
      <c r="I73" s="130" t="str">
        <f t="shared" ref="I73:M73" si="16">_xlfn.CONCAT($E73,"-",I$1)</f>
        <v>SI-02-MBTemp-13-CH3</v>
      </c>
      <c r="J73" s="130" t="str">
        <f t="shared" si="16"/>
        <v>SI-02-MBTemp-13-CH4</v>
      </c>
      <c r="K73" s="130" t="str">
        <f t="shared" si="16"/>
        <v>SI-02-MBTemp-13-CH5</v>
      </c>
      <c r="L73" s="130" t="str">
        <f t="shared" si="16"/>
        <v>SI-02-MBTemp-13-CH6</v>
      </c>
      <c r="M73" s="130" t="str">
        <f t="shared" si="16"/>
        <v>SI-02-MBTemp-13-CH7</v>
      </c>
      <c r="N73" s="135" t="s">
        <v>196</v>
      </c>
    </row>
    <row r="74" spans="1:14">
      <c r="A74" t="s">
        <v>30</v>
      </c>
      <c r="B74" t="str">
        <f>_xlfn.CONCAT("10.128.",C74 + 100,".118")</f>
        <v>10.128.102.118</v>
      </c>
      <c r="C74">
        <v>2</v>
      </c>
      <c r="D74">
        <v>21</v>
      </c>
      <c r="E74" t="str">
        <f t="shared" si="15"/>
        <v>SI-02-MBTemp-21</v>
      </c>
      <c r="F74" t="str">
        <f>_xlfn.CONCAT("SI-0",C74,"C3")</f>
        <v>SI-02C3</v>
      </c>
      <c r="G74" s="130" t="str">
        <f>_xlfn.CONCAT("SI-0",C74,"BC:VA-PT100-MD:Temp-Mon")</f>
        <v>SI-02BC:VA-PT100-MD:Temp-Mon</v>
      </c>
      <c r="H74" t="str">
        <f>_xlfn.CONCAT("SI-0",C74,"BC:VA-PT100-ED:Temp-Mon")</f>
        <v>SI-02BC:VA-PT100-ED:Temp-Mon</v>
      </c>
      <c r="I74" t="str">
        <f>_xlfn.CONCAT("SI-0",C74,"C3:VA-PT100-BG:Temp-Mon")</f>
        <v>SI-02C3:VA-PT100-BG:Temp-Mon</v>
      </c>
      <c r="J74" t="str">
        <f>_xlfn.CONCAT("SI-0",C74,"C3:VA-PT100-MD1:Temp-Mon")</f>
        <v>SI-02C3:VA-PT100-MD1:Temp-Mon</v>
      </c>
      <c r="K74" t="str">
        <f>_xlfn.CONCAT("SI-0",C74,"C3:VA-PT100-MD2:Temp-Mon")</f>
        <v>SI-02C3:VA-PT100-MD2:Temp-Mon</v>
      </c>
      <c r="L74" t="str">
        <f>_xlfn.CONCAT("SI-0",C74,"BCFE:VA-PT100-BG1:Temp-Mon")</f>
        <v>SI-02BCFE:VA-PT100-BG1:Temp-Mon</v>
      </c>
      <c r="M74" t="str">
        <f>_xlfn.CONCAT("SI-0",C74,"BCFE:VA-PT100-BG2:Temp-Mon")</f>
        <v>SI-02BCFE:VA-PT100-BG2:Temp-Mon</v>
      </c>
      <c r="N74" t="str">
        <f>_xlfn.CONCAT("SI-0",C74,"BCFE:VA-PT100-ED:Temp-Mon")</f>
        <v>SI-02BCFE:VA-PT100-ED:Temp-Mon</v>
      </c>
    </row>
    <row r="75" spans="1:14">
      <c r="A75" t="s">
        <v>30</v>
      </c>
      <c r="B75" t="str">
        <f>_xlfn.CONCAT("10.128.",C75 + 100,".118")</f>
        <v>10.128.102.118</v>
      </c>
      <c r="C75">
        <v>2</v>
      </c>
      <c r="D75">
        <v>22</v>
      </c>
      <c r="E75" t="str">
        <f t="shared" si="15"/>
        <v>SI-02-MBTemp-22</v>
      </c>
      <c r="F75" t="str">
        <f>_xlfn.CONCAT("SI-0",C75,"C4")</f>
        <v>SI-02C4</v>
      </c>
      <c r="G75" t="str">
        <f>_xlfn.CONCAT("SI-0",C75,"B2B:VA-PT100-ED:Temp-Mon")</f>
        <v>SI-02B2B:VA-PT100-ED:Temp-Mon</v>
      </c>
      <c r="H75" t="str">
        <f>_xlfn.CONCAT("SI-0",C75,"C4:VA-PT100-MD:Temp-Mon")</f>
        <v>SI-02C4:VA-PT100-MD:Temp-Mon</v>
      </c>
      <c r="I75" t="str">
        <f>_xlfn.CONCAT("SI-0",C75,"B1B:VA-PT100-ED:Temp-Mon")</f>
        <v>SI-02B1B:VA-PT100-ED:Temp-Mon</v>
      </c>
      <c r="J75" t="str">
        <f>_xlfn.CONCAT("SI-0",C75,"VPSB1B:VA-PT100-BG:Temp-Mon")</f>
        <v>SI-02VPSB1B:VA-PT100-BG:Temp-Mon</v>
      </c>
      <c r="K75" t="s">
        <v>197</v>
      </c>
      <c r="L75" s="130" t="str">
        <f t="shared" ref="L75:N75" si="17">_xlfn.CONCAT($E75,"-",L$1)</f>
        <v>SI-02-MBTemp-22-CH6</v>
      </c>
      <c r="M75" s="130" t="str">
        <f t="shared" si="17"/>
        <v>SI-02-MBTemp-22-CH7</v>
      </c>
      <c r="N75" s="130" t="str">
        <f t="shared" si="17"/>
        <v>SI-02-MBTemp-22-CH8</v>
      </c>
    </row>
    <row r="76" spans="1:14">
      <c r="A76" t="s">
        <v>30</v>
      </c>
      <c r="B76" t="str">
        <f>_xlfn.CONCAT("10.128.",C76 + 100,".118")</f>
        <v>10.128.102.118</v>
      </c>
      <c r="C76">
        <v>2</v>
      </c>
      <c r="D76">
        <v>23</v>
      </c>
      <c r="E76" t="str">
        <f t="shared" si="15"/>
        <v>SI-02-MBTemp-23</v>
      </c>
      <c r="F76" t="str">
        <f>_xlfn.CONCAT("SI-0",C76+1,"M1")</f>
        <v>SI-03M1</v>
      </c>
      <c r="G76" t="str">
        <f>_xlfn.CONCAT("SI-0",C76+1,"M1:VA-PT100-ED:Temp-Mon")</f>
        <v>SI-03M1:VA-PT100-ED:Temp-Mon</v>
      </c>
      <c r="H76" t="str">
        <f>_xlfn.CONCAT("SI-0",C76+1,"SP:VA-PT100-BG:Temp-Mon")</f>
        <v>SI-03SP:VA-PT100-BG:Temp-Mon</v>
      </c>
      <c r="I76" t="str">
        <f>_xlfn.CONCAT("SI-0",C76+1,"SP:VA-PT100-MD:Temp-Mon")</f>
        <v>SI-03SP:VA-PT100-MD:Temp-Mon</v>
      </c>
      <c r="J76" s="130" t="str">
        <f t="shared" ref="J76:N78" si="18">_xlfn.CONCAT($E76,"-",J$1)</f>
        <v>SI-02-MBTemp-23-CH4</v>
      </c>
      <c r="K76" s="130" t="str">
        <f t="shared" si="18"/>
        <v>SI-02-MBTemp-23-CH5</v>
      </c>
      <c r="L76" s="130" t="str">
        <f t="shared" si="18"/>
        <v>SI-02-MBTemp-23-CH6</v>
      </c>
      <c r="M76" s="130" t="str">
        <f t="shared" si="18"/>
        <v>SI-02-MBTemp-23-CH7</v>
      </c>
      <c r="N76" t="str">
        <f>_xlfn.CONCAT(F76,":CO-PT100-Ambient:Temp-Mon")</f>
        <v>SI-03M1:CO-PT100-Ambient:Temp-Mon</v>
      </c>
    </row>
    <row r="77" spans="1:14">
      <c r="A77" t="s">
        <v>30</v>
      </c>
      <c r="B77" t="str">
        <f>_xlfn.CONCAT("10.128.",C77 + 100,".117")</f>
        <v>10.128.103.117</v>
      </c>
      <c r="C77">
        <v>3</v>
      </c>
      <c r="D77">
        <v>11</v>
      </c>
      <c r="E77" t="str">
        <f>_xlfn.CONCAT("SI-0",C77,"-MBTemp-",D77)</f>
        <v>SI-03-MBTemp-11</v>
      </c>
      <c r="F77" t="str">
        <f>_xlfn.CONCAT("SI-0",C77,"C2")</f>
        <v>SI-03C2</v>
      </c>
      <c r="G77" t="str">
        <f>_xlfn.CONCAT("SI-0",C77,"B2A:VA-PT100-ED:Temp-Mon")</f>
        <v>SI-03B2A:VA-PT100-ED:Temp-Mon</v>
      </c>
      <c r="H77" t="str">
        <f>_xlfn.CONCAT("SI-0",C77,"C2:VA-PT100-BG:Temp-Mon")</f>
        <v>SI-03C2:VA-PT100-BG:Temp-Mon</v>
      </c>
      <c r="I77" t="str">
        <f>_xlfn.CONCAT("SI-0",C77,"C2:VA-PT100-ED:Temp-Mon")</f>
        <v>SI-03C2:VA-PT100-ED:Temp-Mon</v>
      </c>
      <c r="J77" t="str">
        <f>_xlfn.CONCAT("SI-0",C77,"B2FE:VA-PT100-BG1:Temp-Mon")</f>
        <v>SI-03B2FE:VA-PT100-BG1:Temp-Mon</v>
      </c>
      <c r="K77" t="str">
        <f>_xlfn.CONCAT("SI-0",C77,"B2FE:VA-PT100-BG2:Temp-Mon")</f>
        <v>SI-03B2FE:VA-PT100-BG2:Temp-Mon</v>
      </c>
      <c r="L77" t="str">
        <f>_xlfn.CONCAT("SI-0",C77,"B2FE:VA-PT100-ED:Temp-Mon")</f>
        <v>SI-03B2FE:VA-PT100-ED:Temp-Mon</v>
      </c>
      <c r="M77" t="s">
        <v>198</v>
      </c>
      <c r="N77" s="130" t="str">
        <f t="shared" si="18"/>
        <v>SI-03-MBTemp-11-CH8</v>
      </c>
    </row>
    <row r="78" spans="1:14">
      <c r="A78" t="s">
        <v>30</v>
      </c>
      <c r="B78" t="str">
        <f>_xlfn.CONCAT("10.128.",C78 + 100,".117")</f>
        <v>10.128.103.117</v>
      </c>
      <c r="C78">
        <v>3</v>
      </c>
      <c r="D78">
        <v>12</v>
      </c>
      <c r="E78" t="str">
        <f t="shared" ref="E78:E82" si="19">_xlfn.CONCAT("SI-0",C78,"-MBTemp-",D78)</f>
        <v>SI-03-MBTemp-12</v>
      </c>
      <c r="F78" t="str">
        <f>_xlfn.CONCAT("SI-0",C78,"C1")</f>
        <v>SI-03C1</v>
      </c>
      <c r="G78" t="str">
        <f>_xlfn.CONCAT("SI-0",C78,"B1A:VA-PT100-ED:Temp-Mon")</f>
        <v>SI-03B1A:VA-PT100-ED:Temp-Mon</v>
      </c>
      <c r="H78" t="str">
        <f>_xlfn.CONCAT("SI-0",C78,"C1:VA-PT100-BG:Temp-Mon")</f>
        <v>SI-03C1:VA-PT100-BG:Temp-Mon</v>
      </c>
      <c r="I78" t="str">
        <f>_xlfn.CONCAT("SI-0",C78,"C1:VA-PT100-MD:Temp-Mon")</f>
        <v>SI-03C1:VA-PT100-MD:Temp-Mon</v>
      </c>
      <c r="J78" t="str">
        <f>_xlfn.CONCAT("SI-0",C78,"C1:VA-PT100-ED:Temp-Mon")</f>
        <v>SI-03C1:VA-PT100-ED:Temp-Mon</v>
      </c>
      <c r="K78" t="str">
        <f>_xlfn.CONCAT("SI-0",C78,"SAFE:VA-PT100-BG1:Temp-Mon")</f>
        <v>SI-03SAFE:VA-PT100-BG1:Temp-Mon</v>
      </c>
      <c r="L78" t="str">
        <f>_xlfn.CONCAT("SI-0",C78,"SAFE:VA-PT100-BG2:Temp-Mon")</f>
        <v>SI-03SAFE:VA-PT100-BG2:Temp-Mon</v>
      </c>
      <c r="M78" t="str">
        <f>_xlfn.CONCAT("SI-0",C78,"SAFE:VA-PT100-MD:Temp-Mon")</f>
        <v>SI-03SAFE:VA-PT100-MD:Temp-Mon</v>
      </c>
      <c r="N78" s="130" t="str">
        <f t="shared" si="18"/>
        <v>SI-03-MBTemp-12-CH8</v>
      </c>
    </row>
    <row r="79" spans="1:14">
      <c r="A79" t="s">
        <v>30</v>
      </c>
      <c r="B79" t="str">
        <f>_xlfn.CONCAT("10.128.",C79 + 100,".117")</f>
        <v>10.128.103.117</v>
      </c>
      <c r="C79">
        <v>3</v>
      </c>
      <c r="D79">
        <v>13</v>
      </c>
      <c r="E79" t="str">
        <f t="shared" si="19"/>
        <v>SI-03-MBTemp-13</v>
      </c>
      <c r="F79" t="str">
        <f>_xlfn.CONCAT("SI-0",C79,"M2")</f>
        <v>SI-03M2</v>
      </c>
      <c r="G79" t="str">
        <f>_xlfn.CONCAT("SI-0",C79,"M2:VA-PT100-BG:Temp-Mon")</f>
        <v>SI-03M2:VA-PT100-BG:Temp-Mon</v>
      </c>
      <c r="H79" t="str">
        <f>_xlfn.CONCAT("SI-0",C79,"M2:VA-PT100-MD:Temp-Mon")</f>
        <v>SI-03M2:VA-PT100-MD:Temp-Mon</v>
      </c>
      <c r="I79" s="130" t="str">
        <f t="shared" ref="I79:M79" si="20">_xlfn.CONCAT($E79,"-",I$1)</f>
        <v>SI-03-MBTemp-13-CH3</v>
      </c>
      <c r="J79" s="130" t="str">
        <f t="shared" si="20"/>
        <v>SI-03-MBTemp-13-CH4</v>
      </c>
      <c r="K79" s="130" t="str">
        <f t="shared" si="20"/>
        <v>SI-03-MBTemp-13-CH5</v>
      </c>
      <c r="L79" s="130" t="str">
        <f t="shared" si="20"/>
        <v>SI-03-MBTemp-13-CH6</v>
      </c>
      <c r="M79" s="130" t="str">
        <f t="shared" si="20"/>
        <v>SI-03-MBTemp-13-CH7</v>
      </c>
      <c r="N79" t="str">
        <f>_xlfn.CONCAT(F79,":CO-PT100-Ambient:Temp-Mon")</f>
        <v>SI-03M2:CO-PT100-Ambient:Temp-Mon</v>
      </c>
    </row>
    <row r="80" spans="1:14">
      <c r="A80" t="s">
        <v>30</v>
      </c>
      <c r="B80" t="str">
        <f>_xlfn.CONCAT("10.128.",C80 + 100,".118")</f>
        <v>10.128.103.118</v>
      </c>
      <c r="C80">
        <v>3</v>
      </c>
      <c r="D80">
        <v>21</v>
      </c>
      <c r="E80" t="str">
        <f t="shared" si="19"/>
        <v>SI-03-MBTemp-21</v>
      </c>
      <c r="F80" t="str">
        <f>_xlfn.CONCAT("SI-0",C80,"C3")</f>
        <v>SI-03C3</v>
      </c>
      <c r="G80" t="s">
        <v>199</v>
      </c>
      <c r="H80" t="str">
        <f>_xlfn.CONCAT("SI-0",C80,"BC:VA-PT100-ED:Temp-Mon")</f>
        <v>SI-03BC:VA-PT100-ED:Temp-Mon</v>
      </c>
      <c r="I80" t="str">
        <f>_xlfn.CONCAT("SI-0",C80,"C3:VA-PT100-BG:Temp-Mon")</f>
        <v>SI-03C3:VA-PT100-BG:Temp-Mon</v>
      </c>
      <c r="J80" t="str">
        <f>_xlfn.CONCAT("SI-0",C80,"C3:VA-PT100-MD1:Temp-Mon")</f>
        <v>SI-03C3:VA-PT100-MD1:Temp-Mon</v>
      </c>
      <c r="K80" t="str">
        <f>_xlfn.CONCAT("SI-0",C80,"C3:VA-PT100-MD2:Temp-Mon")</f>
        <v>SI-03C3:VA-PT100-MD2:Temp-Mon</v>
      </c>
      <c r="L80" t="str">
        <f>_xlfn.CONCAT("SI-0",C80,"BCFE:VA-PT100-BG1:Temp-Mon")</f>
        <v>SI-03BCFE:VA-PT100-BG1:Temp-Mon</v>
      </c>
      <c r="M80" t="str">
        <f>_xlfn.CONCAT("SI-0",C80,"BCFE:VA-PT100-BG2:Temp-Mon")</f>
        <v>SI-03BCFE:VA-PT100-BG2:Temp-Mon</v>
      </c>
      <c r="N80" t="str">
        <f>_xlfn.CONCAT("SI-0",C80,"BCFE:VA-PT100-ED:Temp-Mon")</f>
        <v>SI-03BCFE:VA-PT100-ED:Temp-Mon</v>
      </c>
    </row>
    <row r="81" spans="1:14">
      <c r="A81" t="s">
        <v>30</v>
      </c>
      <c r="B81" t="str">
        <f>_xlfn.CONCAT("10.128.",C81 + 100,".118")</f>
        <v>10.128.103.118</v>
      </c>
      <c r="C81">
        <v>3</v>
      </c>
      <c r="D81">
        <v>22</v>
      </c>
      <c r="E81" t="str">
        <f t="shared" si="19"/>
        <v>SI-03-MBTemp-22</v>
      </c>
      <c r="F81" t="str">
        <f>_xlfn.CONCAT("SI-0",C81,"C4")</f>
        <v>SI-03C4</v>
      </c>
      <c r="G81" t="str">
        <f>_xlfn.CONCAT("SI-0",C81,"B2B:VA-PT100-ED:Temp-Mon")</f>
        <v>SI-03B2B:VA-PT100-ED:Temp-Mon</v>
      </c>
      <c r="H81" t="str">
        <f>_xlfn.CONCAT("SI-0",C81,"C4:VA-PT100-MD:Temp-Mon")</f>
        <v>SI-03C4:VA-PT100-MD:Temp-Mon</v>
      </c>
      <c r="I81" t="str">
        <f>_xlfn.CONCAT("SI-0",C81,"B1B:VA-PT100-ED:Temp-Mon")</f>
        <v>SI-03B1B:VA-PT100-ED:Temp-Mon</v>
      </c>
      <c r="J81" t="str">
        <f>_xlfn.CONCAT("SI-0",C81,"VPSB1B:VA-PT100-BG:Temp-Mon")</f>
        <v>SI-03VPSB1B:VA-PT100-BG:Temp-Mon</v>
      </c>
      <c r="K81" t="s">
        <v>200</v>
      </c>
      <c r="L81" s="130" t="str">
        <f t="shared" ref="L81:N81" si="21">_xlfn.CONCAT($E81,"-",L$1)</f>
        <v>SI-03-MBTemp-22-CH6</v>
      </c>
      <c r="M81" s="130" t="str">
        <f t="shared" si="21"/>
        <v>SI-03-MBTemp-22-CH7</v>
      </c>
      <c r="N81" s="130" t="str">
        <f t="shared" si="21"/>
        <v>SI-03-MBTemp-22-CH8</v>
      </c>
    </row>
    <row r="82" spans="1:14">
      <c r="A82" t="s">
        <v>30</v>
      </c>
      <c r="B82" t="str">
        <f>_xlfn.CONCAT("10.128.",C82 + 100,".118")</f>
        <v>10.128.103.118</v>
      </c>
      <c r="C82">
        <v>3</v>
      </c>
      <c r="D82">
        <v>23</v>
      </c>
      <c r="E82" t="str">
        <f t="shared" si="19"/>
        <v>SI-03-MBTemp-23</v>
      </c>
      <c r="F82" t="str">
        <f>_xlfn.CONCAT("SI-0",C82+1,"M1")</f>
        <v>SI-04M1</v>
      </c>
      <c r="G82" t="str">
        <f>_xlfn.CONCAT("SI-0",C82+1,"M1:VA-PT100-ED:Temp-Mon")</f>
        <v>SI-04M1:VA-PT100-ED:Temp-Mon</v>
      </c>
      <c r="H82" t="str">
        <f>_xlfn.CONCAT("SI-0",C82+1,"SA:VA-PT100-BG:Temp-Mon")</f>
        <v>SI-04SA:VA-PT100-BG:Temp-Mon</v>
      </c>
      <c r="I82" t="str">
        <f>_xlfn.CONCAT("SI-0",C82+1,"SA:VA-PT100-MD1:Temp-Mon")</f>
        <v>SI-04SA:VA-PT100-MD1:Temp-Mon</v>
      </c>
      <c r="J82" t="s">
        <v>201</v>
      </c>
      <c r="K82" s="130" t="str">
        <f t="shared" ref="J82:N84" si="22">_xlfn.CONCAT($E82,"-",K$1)</f>
        <v>SI-03-MBTemp-23-CH5</v>
      </c>
      <c r="L82" s="130" t="str">
        <f t="shared" si="22"/>
        <v>SI-03-MBTemp-23-CH6</v>
      </c>
      <c r="M82" s="130" t="str">
        <f t="shared" si="22"/>
        <v>SI-03-MBTemp-23-CH7</v>
      </c>
      <c r="N82" t="str">
        <f>_xlfn.CONCAT(F82,":CO-PT100-Ambient:Temp-Mon")</f>
        <v>SI-04M1:CO-PT100-Ambient:Temp-Mon</v>
      </c>
    </row>
    <row r="83" spans="1:14">
      <c r="A83" t="s">
        <v>30</v>
      </c>
      <c r="B83" t="str">
        <f>_xlfn.CONCAT("10.128.",C83 + 100,".117")</f>
        <v>10.128.104.117</v>
      </c>
      <c r="C83">
        <v>4</v>
      </c>
      <c r="D83">
        <v>11</v>
      </c>
      <c r="E83" t="str">
        <f>_xlfn.CONCAT("SI-0",C83,"-MBTemp-",D83)</f>
        <v>SI-04-MBTemp-11</v>
      </c>
      <c r="F83" t="str">
        <f>_xlfn.CONCAT("SI-0",C83,"C2")</f>
        <v>SI-04C2</v>
      </c>
      <c r="G83" t="str">
        <f>_xlfn.CONCAT("SI-0",C83,"B2A:VA-PT100-ED:Temp-Mon")</f>
        <v>SI-04B2A:VA-PT100-ED:Temp-Mon</v>
      </c>
      <c r="H83" t="str">
        <f>_xlfn.CONCAT("SI-0",C83,"C2:VA-PT100-ED:Temp-Mon")</f>
        <v>SI-04C2:VA-PT100-ED:Temp-Mon</v>
      </c>
      <c r="I83" t="s">
        <v>202</v>
      </c>
      <c r="J83" s="130" t="str">
        <f t="shared" si="22"/>
        <v>SI-04-MBTemp-11-CH4</v>
      </c>
      <c r="K83" s="130" t="str">
        <f t="shared" si="22"/>
        <v>SI-04-MBTemp-11-CH5</v>
      </c>
      <c r="L83" s="130" t="str">
        <f t="shared" si="22"/>
        <v>SI-04-MBTemp-11-CH6</v>
      </c>
      <c r="M83" s="130" t="str">
        <f t="shared" si="22"/>
        <v>SI-04-MBTemp-11-CH7</v>
      </c>
      <c r="N83" s="130" t="str">
        <f t="shared" si="22"/>
        <v>SI-04-MBTemp-11-CH8</v>
      </c>
    </row>
    <row r="84" spans="1:14">
      <c r="A84" t="s">
        <v>30</v>
      </c>
      <c r="B84" t="str">
        <f>_xlfn.CONCAT("10.128.",C84 + 100,".117")</f>
        <v>10.128.104.117</v>
      </c>
      <c r="C84">
        <v>4</v>
      </c>
      <c r="D84">
        <v>12</v>
      </c>
      <c r="E84" t="str">
        <f t="shared" ref="E84:E88" si="23">_xlfn.CONCAT("SI-0",C84,"-MBTemp-",D84)</f>
        <v>SI-04-MBTemp-12</v>
      </c>
      <c r="F84" t="str">
        <f>_xlfn.CONCAT("SI-0",C84,"C1")</f>
        <v>SI-04C1</v>
      </c>
      <c r="G84" t="str">
        <f>_xlfn.CONCAT("SI-0",C84,"B1A:VA-PT100-ED:Temp-Mon")</f>
        <v>SI-04B1A:VA-PT100-ED:Temp-Mon</v>
      </c>
      <c r="H84" t="str">
        <f>_xlfn.CONCAT("SI-0",C84,"C1:VA-PT100-BG:Temp-Mon")</f>
        <v>SI-04C1:VA-PT100-BG:Temp-Mon</v>
      </c>
      <c r="I84" t="str">
        <f>_xlfn.CONCAT("SI-0",C84,"C1:VA-PT100-MD:Temp-Mon")</f>
        <v>SI-04C1:VA-PT100-MD:Temp-Mon</v>
      </c>
      <c r="J84" t="str">
        <f>_xlfn.CONCAT("SI-0",C84,"C1:VA-PT100-ED:Temp-Mon")</f>
        <v>SI-04C1:VA-PT100-ED:Temp-Mon</v>
      </c>
      <c r="K84" t="str">
        <f>_xlfn.CONCAT("SI-0",C84,"SBFE:VA-PT100-BG1:Temp-Mon")</f>
        <v>SI-04SBFE:VA-PT100-BG1:Temp-Mon</v>
      </c>
      <c r="L84" t="str">
        <f>_xlfn.CONCAT("SI-0",C84,"SBFE:VA-PT100-BG2:Temp-Mon")</f>
        <v>SI-04SBFE:VA-PT100-BG2:Temp-Mon</v>
      </c>
      <c r="M84" t="str">
        <f>_xlfn.CONCAT("SI-0",C84,"SBFE:VA-PT100-MD:Temp-Mon")</f>
        <v>SI-04SBFE:VA-PT100-MD:Temp-Mon</v>
      </c>
      <c r="N84" s="130" t="str">
        <f t="shared" si="22"/>
        <v>SI-04-MBTemp-12-CH8</v>
      </c>
    </row>
    <row r="85" spans="1:14">
      <c r="A85" t="s">
        <v>30</v>
      </c>
      <c r="B85" t="str">
        <f>_xlfn.CONCAT("10.128.",C85 + 100,".117")</f>
        <v>10.128.104.117</v>
      </c>
      <c r="C85">
        <v>4</v>
      </c>
      <c r="D85">
        <v>13</v>
      </c>
      <c r="E85" t="str">
        <f t="shared" si="23"/>
        <v>SI-04-MBTemp-13</v>
      </c>
      <c r="F85" t="str">
        <f>_xlfn.CONCAT("SI-0",C85,"M2")</f>
        <v>SI-04M2</v>
      </c>
      <c r="G85" t="str">
        <f>_xlfn.CONCAT("SI-0",C85,"M2:VA-PT100-BG:Temp-Mon")</f>
        <v>SI-04M2:VA-PT100-BG:Temp-Mon</v>
      </c>
      <c r="H85" t="str">
        <f>_xlfn.CONCAT("SI-0",C85,"M2:VA-PT100-MD:Temp-Mon")</f>
        <v>SI-04M2:VA-PT100-MD:Temp-Mon</v>
      </c>
      <c r="I85" s="130" t="str">
        <f t="shared" ref="I85:M85" si="24">_xlfn.CONCAT($E85,"-",I$1)</f>
        <v>SI-04-MBTemp-13-CH3</v>
      </c>
      <c r="J85" s="130" t="str">
        <f t="shared" si="24"/>
        <v>SI-04-MBTemp-13-CH4</v>
      </c>
      <c r="K85" s="130" t="str">
        <f t="shared" si="24"/>
        <v>SI-04-MBTemp-13-CH5</v>
      </c>
      <c r="L85" s="130" t="str">
        <f t="shared" si="24"/>
        <v>SI-04-MBTemp-13-CH6</v>
      </c>
      <c r="M85" s="130" t="str">
        <f t="shared" si="24"/>
        <v>SI-04-MBTemp-13-CH7</v>
      </c>
      <c r="N85" t="str">
        <f>_xlfn.CONCAT(F85,":CO-PT100-Ambient:Temp-Mon")</f>
        <v>SI-04M2:CO-PT100-Ambient:Temp-Mon</v>
      </c>
    </row>
    <row r="86" spans="1:14">
      <c r="A86" t="s">
        <v>30</v>
      </c>
      <c r="B86" t="str">
        <f>_xlfn.CONCAT("10.128.",C86 + 100,".118")</f>
        <v>10.128.104.118</v>
      </c>
      <c r="C86">
        <v>4</v>
      </c>
      <c r="D86">
        <v>21</v>
      </c>
      <c r="E86" t="str">
        <f t="shared" si="23"/>
        <v>SI-04-MBTemp-21</v>
      </c>
      <c r="F86" t="str">
        <f>_xlfn.CONCAT("SI-0",C86,"C3")</f>
        <v>SI-04C3</v>
      </c>
      <c r="G86" s="130" t="str">
        <f>_xlfn.CONCAT("SI-0",C86,"BC:VA-PT100-MD:Temp-Mon")</f>
        <v>SI-04BC:VA-PT100-MD:Temp-Mon</v>
      </c>
      <c r="H86" t="str">
        <f>_xlfn.CONCAT("SI-0",C86,"BC:VA-PT100-ED:Temp-Mon")</f>
        <v>SI-04BC:VA-PT100-ED:Temp-Mon</v>
      </c>
      <c r="I86" t="str">
        <f>_xlfn.CONCAT("SI-0",C86,"C3:VA-PT100-BG:Temp-Mon")</f>
        <v>SI-04C3:VA-PT100-BG:Temp-Mon</v>
      </c>
      <c r="J86" t="str">
        <f>_xlfn.CONCAT("SI-0",C86,"C3:VA-PT100-MD1:Temp-Mon")</f>
        <v>SI-04C3:VA-PT100-MD1:Temp-Mon</v>
      </c>
      <c r="K86" t="str">
        <f>_xlfn.CONCAT("SI-0",C86,"C3:VA-PT100-MD2:Temp-Mon")</f>
        <v>SI-04C3:VA-PT100-MD2:Temp-Mon</v>
      </c>
      <c r="L86" t="str">
        <f>_xlfn.CONCAT("SI-0",C86,"BCFE:VA-PT100-BG1:Temp-Mon")</f>
        <v>SI-04BCFE:VA-PT100-BG1:Temp-Mon</v>
      </c>
      <c r="M86" t="str">
        <f>_xlfn.CONCAT("SI-0",C86,"BCFE:VA-PT100-BG2:Temp-Mon")</f>
        <v>SI-04BCFE:VA-PT100-BG2:Temp-Mon</v>
      </c>
      <c r="N86" t="str">
        <f>_xlfn.CONCAT("SI-0",C86,"BCFE:VA-PT100-ED:Temp-Mon")</f>
        <v>SI-04BCFE:VA-PT100-ED:Temp-Mon</v>
      </c>
    </row>
    <row r="87" spans="1:14">
      <c r="A87" t="s">
        <v>30</v>
      </c>
      <c r="B87" t="str">
        <f>_xlfn.CONCAT("10.128.",C87 + 100,".118")</f>
        <v>10.128.104.118</v>
      </c>
      <c r="C87">
        <v>4</v>
      </c>
      <c r="D87">
        <v>22</v>
      </c>
      <c r="E87" t="str">
        <f t="shared" si="23"/>
        <v>SI-04-MBTemp-22</v>
      </c>
      <c r="F87" t="str">
        <f>_xlfn.CONCAT("SI-0",C87,"C4")</f>
        <v>SI-04C4</v>
      </c>
      <c r="G87" t="str">
        <f>_xlfn.CONCAT("SI-0",C87,"B2B:VA-PT100-ED:Temp-Mon")</f>
        <v>SI-04B2B:VA-PT100-ED:Temp-Mon</v>
      </c>
      <c r="H87" t="str">
        <f>_xlfn.CONCAT("SI-0",C87,"C4:VA-PT100-MD:Temp-Mon")</f>
        <v>SI-04C4:VA-PT100-MD:Temp-Mon</v>
      </c>
      <c r="I87" t="str">
        <f>_xlfn.CONCAT("SI-0",C87,"B1B:VA-PT100-ED:Temp-Mon")</f>
        <v>SI-04B1B:VA-PT100-ED:Temp-Mon</v>
      </c>
      <c r="J87" t="str">
        <f>_xlfn.CONCAT("SI-0",C87,"VPSB1B:VA-PT100-BG:Temp-Mon")</f>
        <v>SI-04VPSB1B:VA-PT100-BG:Temp-Mon</v>
      </c>
      <c r="K87" t="s">
        <v>203</v>
      </c>
      <c r="L87" s="130" t="str">
        <f t="shared" ref="L87:N87" si="25">_xlfn.CONCAT($E87,"-",L$1)</f>
        <v>SI-04-MBTemp-22-CH6</v>
      </c>
      <c r="M87" s="130" t="str">
        <f t="shared" si="25"/>
        <v>SI-04-MBTemp-22-CH7</v>
      </c>
      <c r="N87" s="130" t="str">
        <f t="shared" si="25"/>
        <v>SI-04-MBTemp-22-CH8</v>
      </c>
    </row>
    <row r="88" spans="1:14">
      <c r="A88" t="s">
        <v>30</v>
      </c>
      <c r="B88" t="str">
        <f>_xlfn.CONCAT("10.128.",C88 + 100,".118")</f>
        <v>10.128.104.118</v>
      </c>
      <c r="C88">
        <v>4</v>
      </c>
      <c r="D88">
        <v>23</v>
      </c>
      <c r="E88" t="str">
        <f t="shared" si="23"/>
        <v>SI-04-MBTemp-23</v>
      </c>
      <c r="F88" t="str">
        <f>_xlfn.CONCAT("SI-0",C88+1,"M1")</f>
        <v>SI-05M1</v>
      </c>
      <c r="G88" t="str">
        <f>_xlfn.CONCAT("SI-0",C88+1,"M1:VA-PT100-ED:Temp-Mon")</f>
        <v>SI-05M1:VA-PT100-ED:Temp-Mon</v>
      </c>
      <c r="H88" t="str">
        <f>_xlfn.CONCAT("SI-0",C88+1,"SA:VA-PT100-BG:Temp-Mon")</f>
        <v>SI-05SA:VA-PT100-BG:Temp-Mon</v>
      </c>
      <c r="I88" t="str">
        <f>_xlfn.CONCAT("SI-0",C88+1,"SA:VA-PT100-MD:Temp-Mon")</f>
        <v>SI-05SA:VA-PT100-MD:Temp-Mon</v>
      </c>
      <c r="J88" s="130" t="str">
        <f t="shared" ref="J88:N90" si="26">_xlfn.CONCAT($E88,"-",J$1)</f>
        <v>SI-04-MBTemp-23-CH4</v>
      </c>
      <c r="K88" s="130" t="str">
        <f t="shared" si="26"/>
        <v>SI-04-MBTemp-23-CH5</v>
      </c>
      <c r="L88" s="130" t="str">
        <f t="shared" si="26"/>
        <v>SI-04-MBTemp-23-CH6</v>
      </c>
      <c r="M88" s="130" t="str">
        <f t="shared" si="26"/>
        <v>SI-04-MBTemp-23-CH7</v>
      </c>
      <c r="N88" t="str">
        <f>_xlfn.CONCAT(F88,":CO-PT100-Ambient:Temp-Mon")</f>
        <v>SI-05M1:CO-PT100-Ambient:Temp-Mon</v>
      </c>
    </row>
    <row r="89" spans="1:14">
      <c r="A89" t="s">
        <v>30</v>
      </c>
      <c r="B89" t="str">
        <f>_xlfn.CONCAT("10.128.",C89 + 100,".117")</f>
        <v>10.128.105.117</v>
      </c>
      <c r="C89">
        <v>5</v>
      </c>
      <c r="D89">
        <v>11</v>
      </c>
      <c r="E89" t="str">
        <f>_xlfn.CONCAT("SI-0",C89,"-MBTemp-",D89)</f>
        <v>SI-05-MBTemp-11</v>
      </c>
      <c r="F89" t="str">
        <f>_xlfn.CONCAT("SI-0",C89,"C2")</f>
        <v>SI-05C2</v>
      </c>
      <c r="G89" t="str">
        <f>_xlfn.CONCAT("SI-0",C89,"B2A:VA-PT100-ED:Temp-Mon")</f>
        <v>SI-05B2A:VA-PT100-ED:Temp-Mon</v>
      </c>
      <c r="H89" t="str">
        <f>_xlfn.CONCAT("SI-0",C89,"C2:VA-PT100-BG:Temp-Mon")</f>
        <v>SI-05C2:VA-PT100-BG:Temp-Mon</v>
      </c>
      <c r="I89" t="str">
        <f>_xlfn.CONCAT("SI-0",C89,"C2:VA-PT100-ED:Temp-Mon")</f>
        <v>SI-05C2:VA-PT100-ED:Temp-Mon</v>
      </c>
      <c r="J89" t="str">
        <f>_xlfn.CONCAT("SI-0",C89,"B2FE:VA-PT100-BG1:Temp-Mon")</f>
        <v>SI-05B2FE:VA-PT100-BG1:Temp-Mon</v>
      </c>
      <c r="K89" t="str">
        <f>_xlfn.CONCAT("SI-0",C89,"B2FE:VA-PT100-BG2:Temp-Mon")</f>
        <v>SI-05B2FE:VA-PT100-BG2:Temp-Mon</v>
      </c>
      <c r="L89" t="str">
        <f>_xlfn.CONCAT("SI-0",C89,"B2FE:VA-PT100-ED:Temp-Mon")</f>
        <v>SI-05B2FE:VA-PT100-ED:Temp-Mon</v>
      </c>
      <c r="M89" t="s">
        <v>204</v>
      </c>
      <c r="N89" s="130" t="str">
        <f t="shared" si="26"/>
        <v>SI-05-MBTemp-11-CH8</v>
      </c>
    </row>
    <row r="90" spans="1:14">
      <c r="A90" t="s">
        <v>30</v>
      </c>
      <c r="B90" t="str">
        <f>_xlfn.CONCAT("10.128.",C90 + 100,".117")</f>
        <v>10.128.105.117</v>
      </c>
      <c r="C90">
        <v>5</v>
      </c>
      <c r="D90">
        <v>12</v>
      </c>
      <c r="E90" t="str">
        <f t="shared" ref="E90:E94" si="27">_xlfn.CONCAT("SI-0",C90,"-MBTemp-",D90)</f>
        <v>SI-05-MBTemp-12</v>
      </c>
      <c r="F90" t="str">
        <f>_xlfn.CONCAT("SI-0",C90,"C1")</f>
        <v>SI-05C1</v>
      </c>
      <c r="G90" t="str">
        <f>_xlfn.CONCAT("SI-0",C90,"B1A:VA-PT100-ED:Temp-Mon")</f>
        <v>SI-05B1A:VA-PT100-ED:Temp-Mon</v>
      </c>
      <c r="H90" t="str">
        <f>_xlfn.CONCAT("SI-0",C90,"C1:VA-PT100-BG:Temp-Mon")</f>
        <v>SI-05C1:VA-PT100-BG:Temp-Mon</v>
      </c>
      <c r="I90" t="str">
        <f>_xlfn.CONCAT("SI-0",C90,"C1:VA-PT100-MD:Temp-Mon")</f>
        <v>SI-05C1:VA-PT100-MD:Temp-Mon</v>
      </c>
      <c r="J90" t="str">
        <f>_xlfn.CONCAT("SI-0",C90,"C1:VA-PT100-ED:Temp-Mon")</f>
        <v>SI-05C1:VA-PT100-ED:Temp-Mon</v>
      </c>
      <c r="K90" t="str">
        <f>_xlfn.CONCAT("SI-0",C90,"SAFE:VA-PT100-BG1:Temp-Mon")</f>
        <v>SI-05SAFE:VA-PT100-BG1:Temp-Mon</v>
      </c>
      <c r="L90" t="str">
        <f>_xlfn.CONCAT("SI-0",C90,"SAFE:VA-PT100-BG2:Temp-Mon")</f>
        <v>SI-05SAFE:VA-PT100-BG2:Temp-Mon</v>
      </c>
      <c r="M90" t="str">
        <f>_xlfn.CONCAT("SI-0",C90,"SAFE:VA-PT100-MD:Temp-Mon")</f>
        <v>SI-05SAFE:VA-PT100-MD:Temp-Mon</v>
      </c>
      <c r="N90" s="130" t="str">
        <f t="shared" si="26"/>
        <v>SI-05-MBTemp-12-CH8</v>
      </c>
    </row>
    <row r="91" spans="1:14">
      <c r="A91" t="s">
        <v>30</v>
      </c>
      <c r="B91" t="str">
        <f>_xlfn.CONCAT("10.128.",C91 + 100,".117")</f>
        <v>10.128.105.117</v>
      </c>
      <c r="C91">
        <v>5</v>
      </c>
      <c r="D91">
        <v>13</v>
      </c>
      <c r="E91" t="str">
        <f t="shared" si="27"/>
        <v>SI-05-MBTemp-13</v>
      </c>
      <c r="F91" t="str">
        <f>_xlfn.CONCAT("SI-0",C91,"M2")</f>
        <v>SI-05M2</v>
      </c>
      <c r="G91" t="str">
        <f>_xlfn.CONCAT("SI-0",C91,"M2:VA-PT100-BG:Temp-Mon")</f>
        <v>SI-05M2:VA-PT100-BG:Temp-Mon</v>
      </c>
      <c r="H91" t="str">
        <f>_xlfn.CONCAT("SI-0",C91,"M2:VA-PT100-MD:Temp-Mon")</f>
        <v>SI-05M2:VA-PT100-MD:Temp-Mon</v>
      </c>
      <c r="I91" s="130" t="str">
        <f t="shared" ref="I91:M91" si="28">_xlfn.CONCAT($E91,"-",I$1)</f>
        <v>SI-05-MBTemp-13-CH3</v>
      </c>
      <c r="J91" s="130" t="str">
        <f t="shared" si="28"/>
        <v>SI-05-MBTemp-13-CH4</v>
      </c>
      <c r="K91" s="130" t="str">
        <f t="shared" si="28"/>
        <v>SI-05-MBTemp-13-CH5</v>
      </c>
      <c r="L91" s="130" t="str">
        <f t="shared" si="28"/>
        <v>SI-05-MBTemp-13-CH6</v>
      </c>
      <c r="M91" s="130" t="str">
        <f t="shared" si="28"/>
        <v>SI-05-MBTemp-13-CH7</v>
      </c>
      <c r="N91" t="str">
        <f>_xlfn.CONCAT(F91,":CO-PT100-Ambient:Temp-Mon")</f>
        <v>SI-05M2:CO-PT100-Ambient:Temp-Mon</v>
      </c>
    </row>
    <row r="92" spans="1:14">
      <c r="A92" t="s">
        <v>30</v>
      </c>
      <c r="B92" t="str">
        <f>_xlfn.CONCAT("10.128.",C92 + 100,".118")</f>
        <v>10.128.105.118</v>
      </c>
      <c r="C92">
        <v>5</v>
      </c>
      <c r="D92">
        <v>21</v>
      </c>
      <c r="E92" t="str">
        <f t="shared" si="27"/>
        <v>SI-05-MBTemp-21</v>
      </c>
      <c r="F92" t="str">
        <f>_xlfn.CONCAT("SI-0",C92,"C3")</f>
        <v>SI-05C3</v>
      </c>
      <c r="G92" t="s">
        <v>205</v>
      </c>
      <c r="H92" t="str">
        <f>_xlfn.CONCAT("SI-0",C92,"BC:VA-PT100-ED:Temp-Mon")</f>
        <v>SI-05BC:VA-PT100-ED:Temp-Mon</v>
      </c>
      <c r="I92" t="str">
        <f>_xlfn.CONCAT("SI-0",C92,"C3:VA-PT100-BG:Temp-Mon")</f>
        <v>SI-05C3:VA-PT100-BG:Temp-Mon</v>
      </c>
      <c r="J92" t="str">
        <f>_xlfn.CONCAT("SI-0",C92,"C3:VA-PT100-MD1:Temp-Mon")</f>
        <v>SI-05C3:VA-PT100-MD1:Temp-Mon</v>
      </c>
      <c r="K92" t="str">
        <f>_xlfn.CONCAT("SI-0",C92,"C3:VA-PT100-MD2:Temp-Mon")</f>
        <v>SI-05C3:VA-PT100-MD2:Temp-Mon</v>
      </c>
      <c r="L92" t="str">
        <f>_xlfn.CONCAT("SI-0",C92,"BCFE:VA-PT100-BG1:Temp-Mon")</f>
        <v>SI-05BCFE:VA-PT100-BG1:Temp-Mon</v>
      </c>
      <c r="M92" t="str">
        <f>_xlfn.CONCAT("SI-0",C92,"BCFE:VA-PT100-BG2:Temp-Mon")</f>
        <v>SI-05BCFE:VA-PT100-BG2:Temp-Mon</v>
      </c>
      <c r="N92" t="str">
        <f>_xlfn.CONCAT("SI-0",C92,"BCFE:VA-PT100-ED:Temp-Mon")</f>
        <v>SI-05BCFE:VA-PT100-ED:Temp-Mon</v>
      </c>
    </row>
    <row r="93" spans="1:14">
      <c r="A93" t="s">
        <v>30</v>
      </c>
      <c r="B93" t="str">
        <f>_xlfn.CONCAT("10.128.",C93 + 100,".118")</f>
        <v>10.128.105.118</v>
      </c>
      <c r="C93">
        <v>5</v>
      </c>
      <c r="D93">
        <v>22</v>
      </c>
      <c r="E93" t="str">
        <f t="shared" si="27"/>
        <v>SI-05-MBTemp-22</v>
      </c>
      <c r="F93" t="str">
        <f>_xlfn.CONCAT("SI-0",C93,"C4")</f>
        <v>SI-05C4</v>
      </c>
      <c r="G93" t="str">
        <f>_xlfn.CONCAT("SI-0",C93,"B2B:VA-PT100-ED:Temp-Mon")</f>
        <v>SI-05B2B:VA-PT100-ED:Temp-Mon</v>
      </c>
      <c r="H93" t="str">
        <f>_xlfn.CONCAT("SI-0",C93,"C4:VA-PT100-MD:Temp-Mon")</f>
        <v>SI-05C4:VA-PT100-MD:Temp-Mon</v>
      </c>
      <c r="I93" t="str">
        <f>_xlfn.CONCAT("SI-0",C93,"B1B:VA-PT100-ED:Temp-Mon")</f>
        <v>SI-05B1B:VA-PT100-ED:Temp-Mon</v>
      </c>
      <c r="J93" t="s">
        <v>206</v>
      </c>
      <c r="K93" t="s">
        <v>207</v>
      </c>
      <c r="L93" s="130" t="str">
        <f t="shared" ref="L93:N93" si="29">_xlfn.CONCAT($E93,"-",L$1)</f>
        <v>SI-05-MBTemp-22-CH6</v>
      </c>
      <c r="M93" s="130" t="str">
        <f t="shared" si="29"/>
        <v>SI-05-MBTemp-22-CH7</v>
      </c>
      <c r="N93" s="130" t="str">
        <f t="shared" si="29"/>
        <v>SI-05-MBTemp-22-CH8</v>
      </c>
    </row>
    <row r="94" spans="1:14">
      <c r="A94" t="s">
        <v>30</v>
      </c>
      <c r="B94" t="str">
        <f>_xlfn.CONCAT("10.128.",C94 + 100,".118")</f>
        <v>10.128.105.118</v>
      </c>
      <c r="C94">
        <v>5</v>
      </c>
      <c r="D94">
        <v>23</v>
      </c>
      <c r="E94" t="str">
        <f t="shared" si="27"/>
        <v>SI-05-MBTemp-23</v>
      </c>
      <c r="F94" t="str">
        <f>_xlfn.CONCAT("SI-0",C94+1,"M1")</f>
        <v>SI-06M1</v>
      </c>
      <c r="G94" t="str">
        <f>_xlfn.CONCAT("SI-0",C94+1,"M1:VA-PT100-ED:Temp-Mon")</f>
        <v>SI-06M1:VA-PT100-ED:Temp-Mon</v>
      </c>
      <c r="H94" t="str">
        <f>_xlfn.CONCAT("SI-0",C94+1,"SA:VA-PT100-BG:Temp-Mon")</f>
        <v>SI-06SA:VA-PT100-BG:Temp-Mon</v>
      </c>
      <c r="I94" t="str">
        <f>_xlfn.CONCAT("SI-0",C94+1,"SA:VA-PT100-MD1:Temp-Mon")</f>
        <v>SI-06SA:VA-PT100-MD1:Temp-Mon</v>
      </c>
      <c r="J94" s="130" t="str">
        <f t="shared" ref="J94:N96" si="30">_xlfn.CONCAT($E94,"-",J$1)</f>
        <v>SI-05-MBTemp-23-CH4</v>
      </c>
      <c r="K94" s="130" t="str">
        <f t="shared" si="30"/>
        <v>SI-05-MBTemp-23-CH5</v>
      </c>
      <c r="L94" s="130" t="str">
        <f t="shared" si="30"/>
        <v>SI-05-MBTemp-23-CH6</v>
      </c>
      <c r="M94" s="130" t="str">
        <f t="shared" si="30"/>
        <v>SI-05-MBTemp-23-CH7</v>
      </c>
      <c r="N94" t="str">
        <f>_xlfn.CONCAT(F94,":CO-PT100-Ambient:Temp-Mon")</f>
        <v>SI-06M1:CO-PT100-Ambient:Temp-Mon</v>
      </c>
    </row>
    <row r="95" spans="1:14">
      <c r="A95" t="s">
        <v>30</v>
      </c>
      <c r="B95" t="str">
        <f>_xlfn.CONCAT("10.128.",C95 + 100,".117")</f>
        <v>10.128.106.117</v>
      </c>
      <c r="C95">
        <v>6</v>
      </c>
      <c r="D95">
        <v>11</v>
      </c>
      <c r="E95" t="str">
        <f>_xlfn.CONCAT("SI-0",C95,"-MBTemp-",D95)</f>
        <v>SI-06-MBTemp-11</v>
      </c>
      <c r="F95" t="str">
        <f>_xlfn.CONCAT("SI-0",C95,"C2")</f>
        <v>SI-06C2</v>
      </c>
      <c r="G95" t="str">
        <f>_xlfn.CONCAT("SI-0",C95,"B2A:VA-PT100-ED:Temp-Mon")</f>
        <v>SI-06B2A:VA-PT100-ED:Temp-Mon</v>
      </c>
      <c r="H95" t="str">
        <f>_xlfn.CONCAT("SI-0",C95,"C2:VA-PT100-ED:Temp-Mon")</f>
        <v>SI-06C2:VA-PT100-ED:Temp-Mon</v>
      </c>
      <c r="I95" t="s">
        <v>208</v>
      </c>
      <c r="J95" s="130" t="str">
        <f t="shared" si="30"/>
        <v>SI-06-MBTemp-11-CH4</v>
      </c>
      <c r="K95" s="130" t="str">
        <f t="shared" si="30"/>
        <v>SI-06-MBTemp-11-CH5</v>
      </c>
      <c r="L95" s="130" t="str">
        <f t="shared" si="30"/>
        <v>SI-06-MBTemp-11-CH6</v>
      </c>
      <c r="M95" s="145" t="s">
        <v>209</v>
      </c>
      <c r="N95" s="130" t="str">
        <f t="shared" si="30"/>
        <v>SI-06-MBTemp-11-CH8</v>
      </c>
    </row>
    <row r="96" spans="1:14">
      <c r="A96" t="s">
        <v>30</v>
      </c>
      <c r="B96" t="str">
        <f>_xlfn.CONCAT("10.128.",C96 + 100,".117")</f>
        <v>10.128.106.117</v>
      </c>
      <c r="C96">
        <v>6</v>
      </c>
      <c r="D96">
        <v>12</v>
      </c>
      <c r="E96" t="str">
        <f t="shared" ref="E96:E100" si="31">_xlfn.CONCAT("SI-0",C96,"-MBTemp-",D96)</f>
        <v>SI-06-MBTemp-12</v>
      </c>
      <c r="F96" t="str">
        <f>_xlfn.CONCAT("SI-0",C96,"C1")</f>
        <v>SI-06C1</v>
      </c>
      <c r="G96" t="str">
        <f>_xlfn.CONCAT("SI-0",C96,"B1A:VA-PT100-ED:Temp-Mon")</f>
        <v>SI-06B1A:VA-PT100-ED:Temp-Mon</v>
      </c>
      <c r="H96" t="str">
        <f>_xlfn.CONCAT("SI-0",C96,"C1:VA-PT100-BG:Temp-Mon")</f>
        <v>SI-06C1:VA-PT100-BG:Temp-Mon</v>
      </c>
      <c r="I96" t="str">
        <f>_xlfn.CONCAT("SI-0",C96,"C1:VA-PT100-MD:Temp-Mon")</f>
        <v>SI-06C1:VA-PT100-MD:Temp-Mon</v>
      </c>
      <c r="J96" t="str">
        <f>_xlfn.CONCAT("SI-0",C96,"C1:VA-PT100-ED:Temp-Mon")</f>
        <v>SI-06C1:VA-PT100-ED:Temp-Mon</v>
      </c>
      <c r="K96" t="str">
        <f>_xlfn.CONCAT("SI-0",C96,"SBFE:VA-PT100-BG1:Temp-Mon")</f>
        <v>SI-06SBFE:VA-PT100-BG1:Temp-Mon</v>
      </c>
      <c r="L96" t="str">
        <f>_xlfn.CONCAT("SI-0",C96,"SBFE:VA-PT100-BG2:Temp-Mon")</f>
        <v>SI-06SBFE:VA-PT100-BG2:Temp-Mon</v>
      </c>
      <c r="M96" t="str">
        <f>_xlfn.CONCAT("SI-0",C96,"SBFE:VA-PT100-MD:Temp-Mon")</f>
        <v>SI-06SBFE:VA-PT100-MD:Temp-Mon</v>
      </c>
      <c r="N96" s="130" t="str">
        <f t="shared" si="30"/>
        <v>SI-06-MBTemp-12-CH8</v>
      </c>
    </row>
    <row r="97" spans="1:14">
      <c r="A97" t="s">
        <v>30</v>
      </c>
      <c r="B97" t="str">
        <f>_xlfn.CONCAT("10.128.",C97 + 100,".117")</f>
        <v>10.128.106.117</v>
      </c>
      <c r="C97">
        <v>6</v>
      </c>
      <c r="D97">
        <v>13</v>
      </c>
      <c r="E97" t="str">
        <f t="shared" si="31"/>
        <v>SI-06-MBTemp-13</v>
      </c>
      <c r="F97" t="str">
        <f>_xlfn.CONCAT("SI-0",C97,"M2")</f>
        <v>SI-06M2</v>
      </c>
      <c r="G97" t="str">
        <f>_xlfn.CONCAT("SI-0",C97,"M2:VA-PT100-BG:Temp-Mon")</f>
        <v>SI-06M2:VA-PT100-BG:Temp-Mon</v>
      </c>
      <c r="H97" t="str">
        <f>_xlfn.CONCAT("SI-0",C97,"M2:VA-PT100-MD:Temp-Mon")</f>
        <v>SI-06M2:VA-PT100-MD:Temp-Mon</v>
      </c>
      <c r="I97" s="130" t="str">
        <f>_xlfn.CONCAT($E97,"-",I$1)</f>
        <v>SI-06-MBTemp-13-CH3</v>
      </c>
      <c r="J97" s="130" t="str">
        <f>_xlfn.CONCAT($E97,"-",J$1)</f>
        <v>SI-06-MBTemp-13-CH4</v>
      </c>
      <c r="K97" s="130" t="str">
        <f t="shared" ref="K97" si="32">_xlfn.CONCAT($E97,"-",K$1)</f>
        <v>SI-06-MBTemp-13-CH5</v>
      </c>
      <c r="L97" t="s">
        <v>210</v>
      </c>
      <c r="M97" s="145" t="s">
        <v>211</v>
      </c>
      <c r="N97" t="str">
        <f>_xlfn.CONCAT(F97,":CO-PT100-Ambient:Temp-Mon")</f>
        <v>SI-06M2:CO-PT100-Ambient:Temp-Mon</v>
      </c>
    </row>
    <row r="98" spans="1:14">
      <c r="A98" t="s">
        <v>30</v>
      </c>
      <c r="B98" t="str">
        <f>_xlfn.CONCAT("10.128.",C98 + 100,".118")</f>
        <v>10.128.106.118</v>
      </c>
      <c r="C98">
        <v>6</v>
      </c>
      <c r="D98">
        <v>21</v>
      </c>
      <c r="E98" t="str">
        <f t="shared" si="31"/>
        <v>SI-06-MBTemp-21</v>
      </c>
      <c r="F98" t="str">
        <f>_xlfn.CONCAT("SI-0",C98,"C3")</f>
        <v>SI-06C3</v>
      </c>
      <c r="G98" s="130" t="str">
        <f>_xlfn.CONCAT("SI-0",C98,"BC:VA-PT100-MD:Temp-Mon")</f>
        <v>SI-06BC:VA-PT100-MD:Temp-Mon</v>
      </c>
      <c r="H98" t="str">
        <f>_xlfn.CONCAT("SI-0",C98,"BC:VA-PT100-ED:Temp-Mon")</f>
        <v>SI-06BC:VA-PT100-ED:Temp-Mon</v>
      </c>
      <c r="I98" t="str">
        <f>_xlfn.CONCAT("SI-0",C98,"C3:VA-PT100-BG:Temp-Mon")</f>
        <v>SI-06C3:VA-PT100-BG:Temp-Mon</v>
      </c>
      <c r="J98" t="str">
        <f>_xlfn.CONCAT("SI-0",C98,"C3:VA-PT100-MD1:Temp-Mon")</f>
        <v>SI-06C3:VA-PT100-MD1:Temp-Mon</v>
      </c>
      <c r="K98" t="str">
        <f>_xlfn.CONCAT("SI-0",C98,"C3:VA-PT100-MD2:Temp-Mon")</f>
        <v>SI-06C3:VA-PT100-MD2:Temp-Mon</v>
      </c>
      <c r="L98" t="str">
        <f>_xlfn.CONCAT("SI-0",C98,"BCFE:VA-PT100-BG1:Temp-Mon")</f>
        <v>SI-06BCFE:VA-PT100-BG1:Temp-Mon</v>
      </c>
      <c r="M98" t="str">
        <f>_xlfn.CONCAT("SI-0",C98,"BCFE:VA-PT100-BG2:Temp-Mon")</f>
        <v>SI-06BCFE:VA-PT100-BG2:Temp-Mon</v>
      </c>
      <c r="N98" t="str">
        <f>_xlfn.CONCAT("SI-0",C98,"BCFE:VA-PT100-ED:Temp-Mon")</f>
        <v>SI-06BCFE:VA-PT100-ED:Temp-Mon</v>
      </c>
    </row>
    <row r="99" spans="1:14">
      <c r="A99" t="s">
        <v>30</v>
      </c>
      <c r="B99" t="str">
        <f>_xlfn.CONCAT("10.128.",C99 + 100,".118")</f>
        <v>10.128.106.118</v>
      </c>
      <c r="C99">
        <v>6</v>
      </c>
      <c r="D99">
        <v>22</v>
      </c>
      <c r="E99" t="str">
        <f t="shared" si="31"/>
        <v>SI-06-MBTemp-22</v>
      </c>
      <c r="F99" t="str">
        <f>_xlfn.CONCAT("SI-0",C99,"C4")</f>
        <v>SI-06C4</v>
      </c>
      <c r="G99" t="str">
        <f>_xlfn.CONCAT("SI-0",C99,"B2B:VA-PT100-ED:Temp-Mon")</f>
        <v>SI-06B2B:VA-PT100-ED:Temp-Mon</v>
      </c>
      <c r="H99" t="str">
        <f>_xlfn.CONCAT("SI-0",C99,"C4:VA-PT100-MD:Temp-Mon")</f>
        <v>SI-06C4:VA-PT100-MD:Temp-Mon</v>
      </c>
      <c r="I99" t="str">
        <f>_xlfn.CONCAT("SI-0",C99,"B1B:VA-PT100-ED:Temp-Mon")</f>
        <v>SI-06B1B:VA-PT100-ED:Temp-Mon</v>
      </c>
      <c r="J99" t="str">
        <f>_xlfn.CONCAT("SI-0",C99,"VPSB1B:VA-PT100-BG:Temp-Mon")</f>
        <v>SI-06VPSB1B:VA-PT100-BG:Temp-Mon</v>
      </c>
      <c r="K99" t="s">
        <v>212</v>
      </c>
      <c r="L99" s="130" t="str">
        <f t="shared" ref="L99:N99" si="33">_xlfn.CONCAT($E99,"-",L$1)</f>
        <v>SI-06-MBTemp-22-CH6</v>
      </c>
      <c r="M99" s="130" t="str">
        <f t="shared" si="33"/>
        <v>SI-06-MBTemp-22-CH7</v>
      </c>
      <c r="N99" s="130" t="str">
        <f t="shared" si="33"/>
        <v>SI-06-MBTemp-22-CH8</v>
      </c>
    </row>
    <row r="100" spans="1:14" ht="13.5" customHeight="1">
      <c r="A100" t="s">
        <v>30</v>
      </c>
      <c r="B100" t="str">
        <f>_xlfn.CONCAT("10.128.",C100 + 100,".118")</f>
        <v>10.128.106.118</v>
      </c>
      <c r="C100">
        <v>6</v>
      </c>
      <c r="D100">
        <v>23</v>
      </c>
      <c r="E100" t="str">
        <f t="shared" si="31"/>
        <v>SI-06-MBTemp-23</v>
      </c>
      <c r="F100" t="str">
        <f>_xlfn.CONCAT("SI-0",C100+1,"M1")</f>
        <v>SI-07M1</v>
      </c>
      <c r="G100" t="str">
        <f>_xlfn.CONCAT("SI-0",C100+1,"M1:VA-PT100-ED:Temp-Mon")</f>
        <v>SI-07M1:VA-PT100-ED:Temp-Mon</v>
      </c>
      <c r="H100" t="str">
        <f>_xlfn.CONCAT("SI-0",C100+1,"SP:VA-PT100-BG:Temp-Mon")</f>
        <v>SI-07SP:VA-PT100-BG:Temp-Mon</v>
      </c>
      <c r="I100" t="str">
        <f>_xlfn.CONCAT("SI-0",C100+1,"SP:VA-PT100-MD:Temp-Mon")</f>
        <v>SI-07SP:VA-PT100-MD:Temp-Mon</v>
      </c>
      <c r="J100" t="s">
        <v>213</v>
      </c>
      <c r="K100" s="130" t="str">
        <f t="shared" ref="J100:N103" si="34">_xlfn.CONCAT($E100,"-",K$1)</f>
        <v>SI-06-MBTemp-23-CH5</v>
      </c>
      <c r="L100" s="130" t="str">
        <f t="shared" si="34"/>
        <v>SI-06-MBTemp-23-CH6</v>
      </c>
      <c r="M100" s="130" t="str">
        <f t="shared" si="34"/>
        <v>SI-06-MBTemp-23-CH7</v>
      </c>
      <c r="N100" t="str">
        <f>_xlfn.CONCAT(F100,":CO-PT100-Ambient:Temp-Mon")</f>
        <v>SI-07M1:CO-PT100-Ambient:Temp-Mon</v>
      </c>
    </row>
    <row r="101" spans="1:14">
      <c r="A101" t="s">
        <v>30</v>
      </c>
      <c r="B101" t="str">
        <f>_xlfn.CONCAT("10.128.",C101 + 100,".117")</f>
        <v>10.128.107.117</v>
      </c>
      <c r="C101">
        <v>7</v>
      </c>
      <c r="D101">
        <v>10</v>
      </c>
      <c r="E101" t="str">
        <f>_xlfn.CONCAT("SI-0",C101,"-MBTemp-",D101)</f>
        <v>SI-07-MBTemp-10</v>
      </c>
      <c r="F101" t="str">
        <f>_xlfn.CONCAT("SI-0",C101,"C2")</f>
        <v>SI-07C2</v>
      </c>
      <c r="G101" t="s">
        <v>214</v>
      </c>
      <c r="H101" t="s">
        <v>215</v>
      </c>
      <c r="I101" t="s">
        <v>216</v>
      </c>
      <c r="J101" t="s">
        <v>217</v>
      </c>
      <c r="K101" s="130" t="str">
        <f t="shared" ref="I101:N101" si="35">_xlfn.CONCAT($E101,"-",K$1)</f>
        <v>SI-07-MBTemp-10-CH5</v>
      </c>
      <c r="L101" s="130" t="str">
        <f t="shared" si="35"/>
        <v>SI-07-MBTemp-10-CH6</v>
      </c>
      <c r="M101" s="130" t="str">
        <f t="shared" si="35"/>
        <v>SI-07-MBTemp-10-CH7</v>
      </c>
      <c r="N101" s="130" t="str">
        <f t="shared" si="35"/>
        <v>SI-07-MBTemp-10-CH8</v>
      </c>
    </row>
    <row r="102" spans="1:14">
      <c r="A102" t="s">
        <v>30</v>
      </c>
      <c r="B102" t="str">
        <f>_xlfn.CONCAT("10.128.",C102 + 100,".117")</f>
        <v>10.128.107.117</v>
      </c>
      <c r="C102">
        <v>7</v>
      </c>
      <c r="D102">
        <v>11</v>
      </c>
      <c r="E102" t="str">
        <f>_xlfn.CONCAT("SI-0",C102,"-MBTemp-",D102)</f>
        <v>SI-07-MBTemp-11</v>
      </c>
      <c r="F102" t="str">
        <f>_xlfn.CONCAT("SI-0",C102,"C2")</f>
        <v>SI-07C2</v>
      </c>
      <c r="G102" t="str">
        <f>_xlfn.CONCAT("SI-0",C102,"B2A:VA-PT100-ED:Temp-Mon")</f>
        <v>SI-07B2A:VA-PT100-ED:Temp-Mon</v>
      </c>
      <c r="H102" t="str">
        <f>_xlfn.CONCAT("SI-0",C102,"C2:VA-PT100-BG:Temp-Mon")</f>
        <v>SI-07C2:VA-PT100-BG:Temp-Mon</v>
      </c>
      <c r="I102" t="str">
        <f>_xlfn.CONCAT("SI-0",C102,"C2:VA-PT100-ED:Temp-Mon")</f>
        <v>SI-07C2:VA-PT100-ED:Temp-Mon</v>
      </c>
      <c r="J102" t="str">
        <f>_xlfn.CONCAT("SI-0",C102,"B2FE:VA-PT100-BG1:Temp-Mon")</f>
        <v>SI-07B2FE:VA-PT100-BG1:Temp-Mon</v>
      </c>
      <c r="K102" t="str">
        <f>_xlfn.CONCAT("SI-0",C102,"B2FE:VA-PT100-BG2:Temp-Mon")</f>
        <v>SI-07B2FE:VA-PT100-BG2:Temp-Mon</v>
      </c>
      <c r="L102" t="str">
        <f>_xlfn.CONCAT("SI-0",C102,"B2FE:VA-PT100-ED:Temp-Mon")</f>
        <v>SI-07B2FE:VA-PT100-ED:Temp-Mon</v>
      </c>
      <c r="M102" t="s">
        <v>218</v>
      </c>
      <c r="N102" s="130" t="str">
        <f t="shared" si="34"/>
        <v>SI-07-MBTemp-11-CH8</v>
      </c>
    </row>
    <row r="103" spans="1:14">
      <c r="A103" t="s">
        <v>30</v>
      </c>
      <c r="B103" t="str">
        <f>_xlfn.CONCAT("10.128.",C103 + 100,".117")</f>
        <v>10.128.107.117</v>
      </c>
      <c r="C103">
        <v>7</v>
      </c>
      <c r="D103">
        <v>12</v>
      </c>
      <c r="E103" t="str">
        <f t="shared" ref="E103:E112" si="36">_xlfn.CONCAT("SI-0",C103,"-MBTemp-",D103)</f>
        <v>SI-07-MBTemp-12</v>
      </c>
      <c r="F103" t="str">
        <f>_xlfn.CONCAT("SI-0",C103,"C1")</f>
        <v>SI-07C1</v>
      </c>
      <c r="G103" t="str">
        <f>_xlfn.CONCAT("SI-0",C103,"B1A:VA-PT100-ED:Temp-Mon")</f>
        <v>SI-07B1A:VA-PT100-ED:Temp-Mon</v>
      </c>
      <c r="H103" t="str">
        <f>_xlfn.CONCAT("SI-0",C103,"C1:VA-PT100-BG:Temp-Mon")</f>
        <v>SI-07C1:VA-PT100-BG:Temp-Mon</v>
      </c>
      <c r="I103" t="str">
        <f>_xlfn.CONCAT("SI-0",C103,"C1:VA-PT100-MD:Temp-Mon")</f>
        <v>SI-07C1:VA-PT100-MD:Temp-Mon</v>
      </c>
      <c r="J103" t="str">
        <f>_xlfn.CONCAT("SI-0",C103,"C1:VA-PT100-ED:Temp-Mon")</f>
        <v>SI-07C1:VA-PT100-ED:Temp-Mon</v>
      </c>
      <c r="K103" t="str">
        <f>_xlfn.CONCAT("SI-0",C103,"SAFE:VA-PT100-BG1:Temp-Mon")</f>
        <v>SI-07SAFE:VA-PT100-BG1:Temp-Mon</v>
      </c>
      <c r="L103" t="str">
        <f>_xlfn.CONCAT("SI-0",C103,"SAFE:VA-PT100-BG2:Temp-Mon")</f>
        <v>SI-07SAFE:VA-PT100-BG2:Temp-Mon</v>
      </c>
      <c r="M103" t="str">
        <f>_xlfn.CONCAT("SI-0",C103,"SAFE:VA-PT100-MD:Temp-Mon")</f>
        <v>SI-07SAFE:VA-PT100-MD:Temp-Mon</v>
      </c>
      <c r="N103" s="130" t="str">
        <f t="shared" si="34"/>
        <v>SI-07-MBTemp-12-CH8</v>
      </c>
    </row>
    <row r="104" spans="1:14">
      <c r="A104" t="s">
        <v>30</v>
      </c>
      <c r="B104" t="str">
        <f>_xlfn.CONCAT("10.128.",C104 + 100,".117")</f>
        <v>10.128.107.117</v>
      </c>
      <c r="C104">
        <v>7</v>
      </c>
      <c r="D104">
        <v>13</v>
      </c>
      <c r="E104" t="str">
        <f t="shared" si="36"/>
        <v>SI-07-MBTemp-13</v>
      </c>
      <c r="F104" t="str">
        <f>_xlfn.CONCAT("SI-0",C104,"M2")</f>
        <v>SI-07M2</v>
      </c>
      <c r="G104" t="str">
        <f>_xlfn.CONCAT("SI-0",C104,"M2:VA-PT100-BG:Temp-Mon")</f>
        <v>SI-07M2:VA-PT100-BG:Temp-Mon</v>
      </c>
      <c r="H104" t="str">
        <f>_xlfn.CONCAT("SI-0",C104,"M2:VA-PT100-MD:Temp-Mon")</f>
        <v>SI-07M2:VA-PT100-MD:Temp-Mon</v>
      </c>
      <c r="I104" s="130" t="str">
        <f>_xlfn.CONCAT($E104,"-",I$1)</f>
        <v>SI-07-MBTemp-13-CH3</v>
      </c>
      <c r="J104" s="130" t="str">
        <f t="shared" ref="J104:K104" si="37">_xlfn.CONCAT($E104,"-",J$1)</f>
        <v>SI-07-MBTemp-13-CH4</v>
      </c>
      <c r="K104" s="130" t="str">
        <f t="shared" si="37"/>
        <v>SI-07-MBTemp-13-CH5</v>
      </c>
      <c r="L104" t="s">
        <v>219</v>
      </c>
      <c r="M104" s="145" t="s">
        <v>220</v>
      </c>
      <c r="N104" t="str">
        <f>_xlfn.CONCAT(F104,":CO-PT100-Ambient:Temp-Mon")</f>
        <v>SI-07M2:CO-PT100-Ambient:Temp-Mon</v>
      </c>
    </row>
    <row r="105" spans="1:14">
      <c r="A105" t="s">
        <v>30</v>
      </c>
      <c r="B105" t="str">
        <f>_xlfn.CONCAT("10.128.",C105 + 100,".118")</f>
        <v>10.128.107.118</v>
      </c>
      <c r="C105">
        <v>7</v>
      </c>
      <c r="D105">
        <v>21</v>
      </c>
      <c r="E105" t="str">
        <f t="shared" si="36"/>
        <v>SI-07-MBTemp-21</v>
      </c>
      <c r="F105" t="str">
        <f>_xlfn.CONCAT("SI-0",C105,"C3")</f>
        <v>SI-07C3</v>
      </c>
      <c r="G105" t="s">
        <v>221</v>
      </c>
      <c r="H105" t="str">
        <f>_xlfn.CONCAT("SI-0",C105,"BC:VA-PT100-ED:Temp-Mon")</f>
        <v>SI-07BC:VA-PT100-ED:Temp-Mon</v>
      </c>
      <c r="I105" t="str">
        <f>_xlfn.CONCAT("SI-0",C105,"C3:VA-PT100-BG:Temp-Mon")</f>
        <v>SI-07C3:VA-PT100-BG:Temp-Mon</v>
      </c>
      <c r="J105" t="str">
        <f>_xlfn.CONCAT("SI-0",C105,"C3:VA-PT100-MD1:Temp-Mon")</f>
        <v>SI-07C3:VA-PT100-MD1:Temp-Mon</v>
      </c>
      <c r="K105" t="str">
        <f>_xlfn.CONCAT("SI-0",C105,"C3:VA-PT100-MD2:Temp-Mon")</f>
        <v>SI-07C3:VA-PT100-MD2:Temp-Mon</v>
      </c>
      <c r="L105" t="str">
        <f>_xlfn.CONCAT("SI-0",C105,"BCFE:VA-PT100-BG1:Temp-Mon")</f>
        <v>SI-07BCFE:VA-PT100-BG1:Temp-Mon</v>
      </c>
      <c r="M105" t="str">
        <f>_xlfn.CONCAT("SI-0",C105,"BCFE:VA-PT100-BG2:Temp-Mon")</f>
        <v>SI-07BCFE:VA-PT100-BG2:Temp-Mon</v>
      </c>
      <c r="N105" t="str">
        <f>_xlfn.CONCAT("SI-0",C105,"BCFE:VA-PT100-ED:Temp-Mon")</f>
        <v>SI-07BCFE:VA-PT100-ED:Temp-Mon</v>
      </c>
    </row>
    <row r="106" spans="1:14">
      <c r="A106" t="s">
        <v>30</v>
      </c>
      <c r="B106" t="str">
        <f>_xlfn.CONCAT("10.128.",C106 + 100,".118")</f>
        <v>10.128.107.118</v>
      </c>
      <c r="C106">
        <v>7</v>
      </c>
      <c r="D106">
        <v>22</v>
      </c>
      <c r="E106" t="str">
        <f t="shared" si="36"/>
        <v>SI-07-MBTemp-22</v>
      </c>
      <c r="F106" t="str">
        <f>_xlfn.CONCAT("SI-0",C106,"C4")</f>
        <v>SI-07C4</v>
      </c>
      <c r="G106" t="str">
        <f>_xlfn.CONCAT("SI-0",C106,"B2B:VA-PT100-ED:Temp-Mon")</f>
        <v>SI-07B2B:VA-PT100-ED:Temp-Mon</v>
      </c>
      <c r="H106" t="str">
        <f>_xlfn.CONCAT("SI-0",C106,"C4:VA-PT100-MD:Temp-Mon")</f>
        <v>SI-07C4:VA-PT100-MD:Temp-Mon</v>
      </c>
      <c r="I106" t="str">
        <f>_xlfn.CONCAT("SI-0",C106,"B1B:VA-PT100-ED:Temp-Mon")</f>
        <v>SI-07B1B:VA-PT100-ED:Temp-Mon</v>
      </c>
      <c r="J106" t="str">
        <f>_xlfn.CONCAT("SI-0",C106,"VPSB1B:VA-PT100-BG:Temp-Mon")</f>
        <v>SI-07VPSB1B:VA-PT100-BG:Temp-Mon</v>
      </c>
      <c r="K106" t="s">
        <v>222</v>
      </c>
      <c r="L106" s="130" t="str">
        <f t="shared" ref="L106:N106" si="38">_xlfn.CONCAT($E106,"-",L$1)</f>
        <v>SI-07-MBTemp-22-CH6</v>
      </c>
      <c r="M106" s="130" t="str">
        <f t="shared" si="38"/>
        <v>SI-07-MBTemp-22-CH7</v>
      </c>
      <c r="N106" s="130" t="str">
        <f t="shared" si="38"/>
        <v>SI-07-MBTemp-22-CH8</v>
      </c>
    </row>
    <row r="107" spans="1:14">
      <c r="A107" t="s">
        <v>30</v>
      </c>
      <c r="B107" t="str">
        <f>_xlfn.CONCAT("10.128.",C107 + 100,".118")</f>
        <v>10.128.107.118</v>
      </c>
      <c r="C107">
        <v>7</v>
      </c>
      <c r="D107">
        <v>23</v>
      </c>
      <c r="E107" t="str">
        <f t="shared" si="36"/>
        <v>SI-07-MBTemp-23</v>
      </c>
      <c r="F107" t="str">
        <f>_xlfn.CONCAT("SI-0",C107+1,"M1")</f>
        <v>SI-08M1</v>
      </c>
      <c r="G107" t="str">
        <f>_xlfn.CONCAT("SI-0",C107+1,"M1:VA-PT100-ED:Temp-Mon")</f>
        <v>SI-08M1:VA-PT100-ED:Temp-Mon</v>
      </c>
      <c r="H107" t="str">
        <f>_xlfn.CONCAT("SI-0",C107+1,"SA:VA-PT100-BG:Temp-Mon")</f>
        <v>SI-08SA:VA-PT100-BG:Temp-Mon</v>
      </c>
      <c r="I107" t="str">
        <f>_xlfn.CONCAT("SI-0",C107+1,"SA:VA-PT100-MD1:Temp-Mon")</f>
        <v>SI-08SA:VA-PT100-MD1:Temp-Mon</v>
      </c>
      <c r="J107" s="130" t="str">
        <f t="shared" ref="G107:N112" si="39">_xlfn.CONCAT($E107,"-",J$1)</f>
        <v>SI-07-MBTemp-23-CH4</v>
      </c>
      <c r="K107" s="130" t="str">
        <f t="shared" si="39"/>
        <v>SI-07-MBTemp-23-CH5</v>
      </c>
      <c r="L107" s="130" t="str">
        <f t="shared" si="39"/>
        <v>SI-07-MBTemp-23-CH6</v>
      </c>
      <c r="M107" s="130" t="str">
        <f t="shared" si="39"/>
        <v>SI-07-MBTemp-23-CH7</v>
      </c>
      <c r="N107" t="str">
        <f>_xlfn.CONCAT(F107,":CO-PT100-Ambient:Temp-Mon")</f>
        <v>SI-08M1:CO-PT100-Ambient:Temp-Mon</v>
      </c>
    </row>
    <row r="108" spans="1:14">
      <c r="A108" t="s">
        <v>30</v>
      </c>
      <c r="B108" t="str">
        <f>_xlfn.CONCAT("10.128.",C108 + 100,".117")</f>
        <v>10.128.108.117</v>
      </c>
      <c r="C108">
        <v>8</v>
      </c>
      <c r="D108">
        <v>8</v>
      </c>
      <c r="E108" t="str">
        <f>_xlfn.CONCAT("SI-0",C108,"-MBTemp-0",D108)</f>
        <v>SI-08-MBTemp-08</v>
      </c>
      <c r="F108" t="str">
        <f>_xlfn.CONCAT("SI-0",C108,"C2 - PROVISORIO")</f>
        <v>SI-08C2 - PROVISORIO</v>
      </c>
      <c r="G108" s="130" t="str">
        <f t="shared" si="39"/>
        <v>SI-08-MBTemp-08-CH1</v>
      </c>
      <c r="H108" s="130" t="str">
        <f t="shared" si="39"/>
        <v>SI-08-MBTemp-08-CH2</v>
      </c>
      <c r="I108" s="130" t="str">
        <f t="shared" si="39"/>
        <v>SI-08-MBTemp-08-CH3</v>
      </c>
      <c r="J108" s="130" t="str">
        <f t="shared" si="39"/>
        <v>SI-08-MBTemp-08-CH4</v>
      </c>
      <c r="K108" s="130" t="str">
        <f t="shared" si="39"/>
        <v>SI-08-MBTemp-08-CH5</v>
      </c>
      <c r="L108" s="152" t="s">
        <v>223</v>
      </c>
      <c r="M108" s="152" t="s">
        <v>224</v>
      </c>
      <c r="N108" s="152" t="s">
        <v>225</v>
      </c>
    </row>
    <row r="109" spans="1:14">
      <c r="A109" t="s">
        <v>30</v>
      </c>
      <c r="B109" t="str">
        <f>_xlfn.CONCAT("10.128.",C109 + 100,".117")</f>
        <v>10.128.108.117</v>
      </c>
      <c r="C109">
        <v>8</v>
      </c>
      <c r="D109">
        <v>9</v>
      </c>
      <c r="E109" t="str">
        <f>_xlfn.CONCAT("SI-0",C109,"-MBTemp-0",D109)</f>
        <v>SI-08-MBTemp-09</v>
      </c>
      <c r="F109" t="str">
        <f>_xlfn.CONCAT("SI-0",C109,"C2 - PROVISORIO")</f>
        <v>SI-08C2 - PROVISORIO</v>
      </c>
      <c r="G109" s="130" t="str">
        <f t="shared" si="39"/>
        <v>SI-08-MBTemp-09-CH1</v>
      </c>
      <c r="H109" s="130" t="str">
        <f t="shared" si="39"/>
        <v>SI-08-MBTemp-09-CH2</v>
      </c>
      <c r="I109" s="152" t="s">
        <v>226</v>
      </c>
      <c r="J109" s="152" t="s">
        <v>227</v>
      </c>
      <c r="K109" s="152" t="s">
        <v>228</v>
      </c>
      <c r="L109" s="130" t="str">
        <f t="shared" si="39"/>
        <v>SI-08-MBTemp-09-CH6</v>
      </c>
      <c r="M109" s="130" t="str">
        <f t="shared" si="39"/>
        <v>SI-08-MBTemp-09-CH7</v>
      </c>
      <c r="N109" s="130" t="str">
        <f t="shared" si="39"/>
        <v>SI-08-MBTemp-09-CH8</v>
      </c>
    </row>
    <row r="110" spans="1:14">
      <c r="A110" t="s">
        <v>30</v>
      </c>
      <c r="B110" t="str">
        <f>_xlfn.CONCAT("10.128.",C110 + 100,".117")</f>
        <v>10.128.108.117</v>
      </c>
      <c r="C110">
        <f t="shared" ref="C108:C116" si="40">C101+1</f>
        <v>8</v>
      </c>
      <c r="D110">
        <v>10</v>
      </c>
      <c r="E110" t="str">
        <f t="shared" si="36"/>
        <v>SI-08-MBTemp-10</v>
      </c>
      <c r="F110" t="str">
        <f>_xlfn.CONCAT("SI-0",C110,"C2")</f>
        <v>SI-08C2</v>
      </c>
      <c r="G110" t="s">
        <v>229</v>
      </c>
      <c r="H110" t="s">
        <v>230</v>
      </c>
      <c r="I110" s="130" t="str">
        <f>_xlfn.CONCAT($E110,"--",I$1)</f>
        <v>SI-08-MBTemp-10--CH3</v>
      </c>
      <c r="J110" s="130" t="str">
        <f>_xlfn.CONCAT($E110,"--",J$1)</f>
        <v>SI-08-MBTemp-10--CH4</v>
      </c>
      <c r="K110" s="130" t="str">
        <f>_xlfn.CONCAT($E110,"--",K$1)</f>
        <v>SI-08-MBTemp-10--CH5</v>
      </c>
      <c r="L110" s="130" t="str">
        <f>_xlfn.CONCAT($E110,"--",L$1)</f>
        <v>SI-08-MBTemp-10--CH6</v>
      </c>
      <c r="M110" s="130" t="str">
        <f>_xlfn.CONCAT($E110,"--",M$1)</f>
        <v>SI-08-MBTemp-10--CH7</v>
      </c>
      <c r="N110" s="130" t="str">
        <f>_xlfn.CONCAT($E110,"--",N$1)</f>
        <v>SI-08-MBTemp-10--CH8</v>
      </c>
    </row>
    <row r="111" spans="1:14">
      <c r="A111" t="s">
        <v>30</v>
      </c>
      <c r="B111" t="str">
        <f>_xlfn.CONCAT("10.128.",C111 + 100,".117")</f>
        <v>10.128.108.117</v>
      </c>
      <c r="C111">
        <f t="shared" si="40"/>
        <v>8</v>
      </c>
      <c r="D111">
        <v>11</v>
      </c>
      <c r="E111" t="str">
        <f t="shared" si="36"/>
        <v>SI-08-MBTemp-11</v>
      </c>
      <c r="F111" t="str">
        <f>_xlfn.CONCAT("SI-0",C111,"C2")</f>
        <v>SI-08C2</v>
      </c>
      <c r="G111" t="str">
        <f>_xlfn.CONCAT("SI-0",C111,"B2A:VA-PT100-ED:Temp-Mon")</f>
        <v>SI-08B2A:VA-PT100-ED:Temp-Mon</v>
      </c>
      <c r="H111" t="str">
        <f>_xlfn.CONCAT("SI-0",C111,"C2:VA-PT100-ED:Temp-Mon")</f>
        <v>SI-08C2:VA-PT100-ED:Temp-Mon</v>
      </c>
      <c r="I111" t="s">
        <v>231</v>
      </c>
      <c r="J111" s="130" t="str">
        <f t="shared" si="39"/>
        <v>SI-08-MBTemp-11-CH4</v>
      </c>
      <c r="K111" s="130" t="str">
        <f t="shared" si="39"/>
        <v>SI-08-MBTemp-11-CH5</v>
      </c>
      <c r="L111" s="130" t="str">
        <f t="shared" si="39"/>
        <v>SI-08-MBTemp-11-CH6</v>
      </c>
      <c r="M111" s="130" t="str">
        <f t="shared" si="39"/>
        <v>SI-08-MBTemp-11-CH7</v>
      </c>
      <c r="N111" s="130" t="str">
        <f t="shared" si="39"/>
        <v>SI-08-MBTemp-11-CH8</v>
      </c>
    </row>
    <row r="112" spans="1:14">
      <c r="A112" t="s">
        <v>30</v>
      </c>
      <c r="B112" t="str">
        <f>_xlfn.CONCAT("10.128.",C112 + 100,".117")</f>
        <v>10.128.108.117</v>
      </c>
      <c r="C112">
        <f t="shared" si="40"/>
        <v>8</v>
      </c>
      <c r="D112">
        <v>12</v>
      </c>
      <c r="E112" t="str">
        <f t="shared" si="36"/>
        <v>SI-08-MBTemp-12</v>
      </c>
      <c r="F112" t="str">
        <f>_xlfn.CONCAT("SI-0",C112,"C1")</f>
        <v>SI-08C1</v>
      </c>
      <c r="G112" t="str">
        <f>_xlfn.CONCAT("SI-0",C112,"B1A:VA-PT100-ED:Temp-Mon")</f>
        <v>SI-08B1A:VA-PT100-ED:Temp-Mon</v>
      </c>
      <c r="H112" t="str">
        <f>_xlfn.CONCAT("SI-0",C112,"C1:VA-PT100-BG:Temp-Mon")</f>
        <v>SI-08C1:VA-PT100-BG:Temp-Mon</v>
      </c>
      <c r="I112" t="str">
        <f>_xlfn.CONCAT("SI-0",C112,"C1:VA-PT100-MD:Temp-Mon")</f>
        <v>SI-08C1:VA-PT100-MD:Temp-Mon</v>
      </c>
      <c r="J112" t="str">
        <f>_xlfn.CONCAT("SI-0",C112,"C1:VA-PT100-ED:Temp-Mon")</f>
        <v>SI-08C1:VA-PT100-ED:Temp-Mon</v>
      </c>
      <c r="K112" t="str">
        <f>_xlfn.CONCAT("SI-0",C112,"SBFE:VA-PT100-BG1:Temp-Mon")</f>
        <v>SI-08SBFE:VA-PT100-BG1:Temp-Mon</v>
      </c>
      <c r="L112" t="str">
        <f>_xlfn.CONCAT("SI-0",C112,"SBFE:VA-PT100-BG2:Temp-Mon")</f>
        <v>SI-08SBFE:VA-PT100-BG2:Temp-Mon</v>
      </c>
      <c r="M112" t="str">
        <f>_xlfn.CONCAT("SI-0",C112,"SBFE:VA-PT100-MD:Temp-Mon")</f>
        <v>SI-08SBFE:VA-PT100-MD:Temp-Mon</v>
      </c>
      <c r="N112" s="130" t="str">
        <f t="shared" si="39"/>
        <v>SI-08-MBTemp-12-CH8</v>
      </c>
    </row>
    <row r="113" spans="1:14">
      <c r="A113" t="s">
        <v>30</v>
      </c>
      <c r="B113" t="str">
        <f>_xlfn.CONCAT("10.128.",C113 + 100,".117")</f>
        <v>10.128.108.117</v>
      </c>
      <c r="C113">
        <f t="shared" si="40"/>
        <v>8</v>
      </c>
      <c r="D113">
        <v>13</v>
      </c>
      <c r="E113" t="str">
        <f t="shared" ref="E112:E116" si="41">_xlfn.CONCAT("SI-0",C113,"-MBTemp-",D113)</f>
        <v>SI-08-MBTemp-13</v>
      </c>
      <c r="F113" t="str">
        <f>_xlfn.CONCAT("SI-0",C113,"M2")</f>
        <v>SI-08M2</v>
      </c>
      <c r="G113" t="str">
        <f>_xlfn.CONCAT("SI-0",C113,"M2:VA-PT100-BG:Temp-Mon")</f>
        <v>SI-08M2:VA-PT100-BG:Temp-Mon</v>
      </c>
      <c r="H113" t="str">
        <f>_xlfn.CONCAT("SI-0",C113,"M2:VA-PT100-MD:Temp-Mon")</f>
        <v>SI-08M2:VA-PT100-MD:Temp-Mon</v>
      </c>
      <c r="I113" s="130" t="str">
        <f>_xlfn.CONCAT($E113,"-",I$1)</f>
        <v>SI-08-MBTemp-13-CH3</v>
      </c>
      <c r="J113" s="130" t="str">
        <f t="shared" ref="J113:K113" si="42">_xlfn.CONCAT($E113,"-",J$1)</f>
        <v>SI-08-MBTemp-13-CH4</v>
      </c>
      <c r="K113" s="130" t="str">
        <f t="shared" si="42"/>
        <v>SI-08-MBTemp-13-CH5</v>
      </c>
      <c r="L113" t="s">
        <v>232</v>
      </c>
      <c r="M113" s="145" t="s">
        <v>233</v>
      </c>
      <c r="N113" t="str">
        <f>_xlfn.CONCAT(F113,":CO-PT100-Ambient:Temp-Mon")</f>
        <v>SI-08M2:CO-PT100-Ambient:Temp-Mon</v>
      </c>
    </row>
    <row r="114" spans="1:14">
      <c r="A114" t="s">
        <v>30</v>
      </c>
      <c r="B114" t="str">
        <f>_xlfn.CONCAT("10.128.",C114 + 100,".118")</f>
        <v>10.128.108.118</v>
      </c>
      <c r="C114">
        <f t="shared" si="40"/>
        <v>8</v>
      </c>
      <c r="D114">
        <v>21</v>
      </c>
      <c r="E114" t="str">
        <f t="shared" si="41"/>
        <v>SI-08-MBTemp-21</v>
      </c>
      <c r="F114" t="str">
        <f>_xlfn.CONCAT("SI-0",C114,"C3")</f>
        <v>SI-08C3</v>
      </c>
      <c r="G114" s="130" t="str">
        <f>_xlfn.CONCAT("SI-0",C114,"BC:VA-PT100-MD:Temp-Mon")</f>
        <v>SI-08BC:VA-PT100-MD:Temp-Mon</v>
      </c>
      <c r="H114" t="str">
        <f>_xlfn.CONCAT("SI-0",C114,"BC:VA-PT100-ED:Temp-Mon")</f>
        <v>SI-08BC:VA-PT100-ED:Temp-Mon</v>
      </c>
      <c r="I114" t="str">
        <f>_xlfn.CONCAT("SI-0",C114,"C3:VA-PT100-BG:Temp-Mon")</f>
        <v>SI-08C3:VA-PT100-BG:Temp-Mon</v>
      </c>
      <c r="J114" t="str">
        <f>_xlfn.CONCAT("SI-0",C114,"C3:VA-PT100-MD1:Temp-Mon")</f>
        <v>SI-08C3:VA-PT100-MD1:Temp-Mon</v>
      </c>
      <c r="K114" t="str">
        <f>_xlfn.CONCAT("SI-0",C114,"C3:VA-PT100-MD2:Temp-Mon")</f>
        <v>SI-08C3:VA-PT100-MD2:Temp-Mon</v>
      </c>
      <c r="L114" t="str">
        <f>_xlfn.CONCAT("SI-0",C114,"BCFE:VA-PT100-BG1:Temp-Mon")</f>
        <v>SI-08BCFE:VA-PT100-BG1:Temp-Mon</v>
      </c>
      <c r="M114" t="str">
        <f>_xlfn.CONCAT("SI-0",C114,"BCFE:VA-PT100-BG2:Temp-Mon")</f>
        <v>SI-08BCFE:VA-PT100-BG2:Temp-Mon</v>
      </c>
      <c r="N114" t="str">
        <f>_xlfn.CONCAT("SI-0",C114,"BCFE:VA-PT100-ED:Temp-Mon")</f>
        <v>SI-08BCFE:VA-PT100-ED:Temp-Mon</v>
      </c>
    </row>
    <row r="115" spans="1:14">
      <c r="A115" t="s">
        <v>30</v>
      </c>
      <c r="B115" t="str">
        <f>_xlfn.CONCAT("10.128.",C115 + 100,".118")</f>
        <v>10.128.108.118</v>
      </c>
      <c r="C115">
        <f t="shared" si="40"/>
        <v>8</v>
      </c>
      <c r="D115">
        <v>22</v>
      </c>
      <c r="E115" t="str">
        <f t="shared" si="41"/>
        <v>SI-08-MBTemp-22</v>
      </c>
      <c r="F115" t="str">
        <f>_xlfn.CONCAT("SI-0",C115,"C4")</f>
        <v>SI-08C4</v>
      </c>
      <c r="G115" t="str">
        <f>_xlfn.CONCAT("SI-0",C115,"B2B:VA-PT100-ED:Temp-Mon")</f>
        <v>SI-08B2B:VA-PT100-ED:Temp-Mon</v>
      </c>
      <c r="H115" t="str">
        <f>_xlfn.CONCAT("SI-0",C115,"C4:VA-PT100-MD:Temp-Mon")</f>
        <v>SI-08C4:VA-PT100-MD:Temp-Mon</v>
      </c>
      <c r="I115" t="str">
        <f>_xlfn.CONCAT("SI-0",C115,"B1B:VA-PT100-ED:Temp-Mon")</f>
        <v>SI-08B1B:VA-PT100-ED:Temp-Mon</v>
      </c>
      <c r="J115" t="str">
        <f>_xlfn.CONCAT("SI-0",C115,"VPSB1B:VA-PT100-BG:Temp-Mon")</f>
        <v>SI-08VPSB1B:VA-PT100-BG:Temp-Mon</v>
      </c>
      <c r="K115" t="s">
        <v>234</v>
      </c>
      <c r="L115" s="130" t="str">
        <f t="shared" ref="L115:N115" si="43">_xlfn.CONCAT($E115,"-",L$1)</f>
        <v>SI-08-MBTemp-22-CH6</v>
      </c>
      <c r="M115" s="130" t="str">
        <f t="shared" si="43"/>
        <v>SI-08-MBTemp-22-CH7</v>
      </c>
      <c r="N115" s="130" t="str">
        <f t="shared" si="43"/>
        <v>SI-08-MBTemp-22-CH8</v>
      </c>
    </row>
    <row r="116" spans="1:14">
      <c r="A116" t="s">
        <v>30</v>
      </c>
      <c r="B116" t="str">
        <f>_xlfn.CONCAT("10.128.",C116 + 100,".118")</f>
        <v>10.128.108.118</v>
      </c>
      <c r="C116">
        <f t="shared" si="40"/>
        <v>8</v>
      </c>
      <c r="D116">
        <v>23</v>
      </c>
      <c r="E116" t="str">
        <f t="shared" si="41"/>
        <v>SI-08-MBTemp-23</v>
      </c>
      <c r="F116" t="str">
        <f>_xlfn.CONCAT("SI-0",C116+1,"M1")</f>
        <v>SI-09M1</v>
      </c>
      <c r="G116" t="str">
        <f>_xlfn.CONCAT("SI-0",C116+1,"M1:VA-PT100-ED:Temp-Mon")</f>
        <v>SI-09M1:VA-PT100-ED:Temp-Mon</v>
      </c>
      <c r="H116" t="str">
        <f>_xlfn.CONCAT("SI-0",C116+1,"SP:VA-PT100-BG:Temp-Mon")</f>
        <v>SI-09SP:VA-PT100-BG:Temp-Mon</v>
      </c>
      <c r="I116" t="str">
        <f>_xlfn.CONCAT("SI-0",C116+1,"SP:VA-PT100-MD:Temp-Mon")</f>
        <v>SI-09SP:VA-PT100-MD:Temp-Mon</v>
      </c>
      <c r="J116" s="130" t="str">
        <f t="shared" ref="J116:N119" si="44">_xlfn.CONCAT($E116,"-",J$1)</f>
        <v>SI-08-MBTemp-23-CH4</v>
      </c>
      <c r="K116" s="130" t="str">
        <f t="shared" si="44"/>
        <v>SI-08-MBTemp-23-CH5</v>
      </c>
      <c r="L116" s="130" t="str">
        <f t="shared" si="44"/>
        <v>SI-08-MBTemp-23-CH6</v>
      </c>
      <c r="M116" s="130" t="str">
        <f t="shared" si="44"/>
        <v>SI-08-MBTemp-23-CH7</v>
      </c>
      <c r="N116" t="str">
        <f>_xlfn.CONCAT(F116,":CO-PT100-Ambient:Temp-Mon")</f>
        <v>SI-09M1:CO-PT100-Ambient:Temp-Mon</v>
      </c>
    </row>
    <row r="117" spans="1:14" ht="15" customHeight="1">
      <c r="A117" t="s">
        <v>30</v>
      </c>
      <c r="B117" t="str">
        <f>_xlfn.CONCAT("10.128.",C117 + 100,".117")</f>
        <v>10.128.109.117</v>
      </c>
      <c r="C117">
        <v>9</v>
      </c>
      <c r="D117">
        <v>10</v>
      </c>
      <c r="E117" t="str">
        <f>_xlfn.CONCAT("SI-0",C117,"-MBTemp-",D117)</f>
        <v>SI-09-MBTemp-10</v>
      </c>
      <c r="F117" t="str">
        <f>_xlfn.CONCAT("SI-0",C117,"C2")</f>
        <v>SI-09C2</v>
      </c>
      <c r="G117" s="146" t="s">
        <v>235</v>
      </c>
      <c r="H117" s="146" t="s">
        <v>236</v>
      </c>
      <c r="I117" s="130" t="str">
        <f t="shared" ref="I117" si="45">_xlfn.CONCAT($E117,"-",I$1)</f>
        <v>SI-09-MBTemp-10-CH3</v>
      </c>
      <c r="J117" s="130" t="str">
        <f t="shared" si="44"/>
        <v>SI-09-MBTemp-10-CH4</v>
      </c>
      <c r="K117" s="130" t="str">
        <f t="shared" si="44"/>
        <v>SI-09-MBTemp-10-CH5</v>
      </c>
      <c r="L117" s="130" t="str">
        <f t="shared" si="44"/>
        <v>SI-09-MBTemp-10-CH6</v>
      </c>
      <c r="M117" s="130" t="str">
        <f t="shared" si="44"/>
        <v>SI-09-MBTemp-10-CH7</v>
      </c>
      <c r="N117" s="130" t="str">
        <f t="shared" si="44"/>
        <v>SI-09-MBTemp-10-CH8</v>
      </c>
    </row>
    <row r="118" spans="1:14">
      <c r="A118" t="s">
        <v>30</v>
      </c>
      <c r="B118" t="str">
        <f>_xlfn.CONCAT("10.128.",C118 + 100,".117")</f>
        <v>10.128.109.117</v>
      </c>
      <c r="C118">
        <f t="shared" ref="C118:C123" si="46">C111+1</f>
        <v>9</v>
      </c>
      <c r="D118">
        <v>11</v>
      </c>
      <c r="E118" t="str">
        <f>_xlfn.CONCAT("SI-0",C118,"-MBTemp-",D118)</f>
        <v>SI-09-MBTemp-11</v>
      </c>
      <c r="F118" t="str">
        <f>_xlfn.CONCAT("SI-0",C118,"C2")</f>
        <v>SI-09C2</v>
      </c>
      <c r="G118" t="str">
        <f>_xlfn.CONCAT("SI-0",C118,"B2A:VA-PT100-ED:Temp-Mon")</f>
        <v>SI-09B2A:VA-PT100-ED:Temp-Mon</v>
      </c>
      <c r="H118" t="str">
        <f>_xlfn.CONCAT("SI-0",C118,"C2:VA-PT100-BG:Temp-Mon")</f>
        <v>SI-09C2:VA-PT100-BG:Temp-Mon</v>
      </c>
      <c r="I118" t="str">
        <f>_xlfn.CONCAT("SI-0",C118,"C2:VA-PT100-ED:Temp-Mon")</f>
        <v>SI-09C2:VA-PT100-ED:Temp-Mon</v>
      </c>
      <c r="J118" t="str">
        <f>_xlfn.CONCAT("SI-0",C118,"B2FE:VA-PT100-BG1:Temp-Mon")</f>
        <v>SI-09B2FE:VA-PT100-BG1:Temp-Mon</v>
      </c>
      <c r="K118" t="str">
        <f>_xlfn.CONCAT("SI-0",C118,"B2FE:VA-PT100-BG2:Temp-Mon")</f>
        <v>SI-09B2FE:VA-PT100-BG2:Temp-Mon</v>
      </c>
      <c r="L118" t="str">
        <f>_xlfn.CONCAT("SI-0",C118,"B2FE:VA-PT100-ED:Temp-Mon")</f>
        <v>SI-09B2FE:VA-PT100-ED:Temp-Mon</v>
      </c>
      <c r="M118" s="130" t="str">
        <f t="shared" si="44"/>
        <v>SI-09-MBTemp-11-CH7</v>
      </c>
      <c r="N118" s="130" t="str">
        <f t="shared" si="44"/>
        <v>SI-09-MBTemp-11-CH8</v>
      </c>
    </row>
    <row r="119" spans="1:14">
      <c r="A119" t="s">
        <v>30</v>
      </c>
      <c r="B119" t="str">
        <f>_xlfn.CONCAT("10.128.",C119 + 100,".117")</f>
        <v>10.128.109.117</v>
      </c>
      <c r="C119">
        <f t="shared" si="46"/>
        <v>9</v>
      </c>
      <c r="D119">
        <v>12</v>
      </c>
      <c r="E119" t="str">
        <f t="shared" ref="E119:E123" si="47">_xlfn.CONCAT("SI-0",C119,"-MBTemp-",D119)</f>
        <v>SI-09-MBTemp-12</v>
      </c>
      <c r="F119" t="str">
        <f>_xlfn.CONCAT("SI-0",C119,"C1")</f>
        <v>SI-09C1</v>
      </c>
      <c r="G119" t="str">
        <f>_xlfn.CONCAT("SI-0",C119,"B1A:VA-PT100-ED:Temp-Mon")</f>
        <v>SI-09B1A:VA-PT100-ED:Temp-Mon</v>
      </c>
      <c r="H119" t="str">
        <f>_xlfn.CONCAT("SI-0",C119,"C1:VA-PT100-BG:Temp-Mon")</f>
        <v>SI-09C1:VA-PT100-BG:Temp-Mon</v>
      </c>
      <c r="I119" t="str">
        <f>_xlfn.CONCAT("SI-0",C119,"C1:VA-PT100-MD:Temp-Mon")</f>
        <v>SI-09C1:VA-PT100-MD:Temp-Mon</v>
      </c>
      <c r="J119" t="str">
        <f>_xlfn.CONCAT("SI-0",C119,"C1:VA-PT100-ED:Temp-Mon")</f>
        <v>SI-09C1:VA-PT100-ED:Temp-Mon</v>
      </c>
      <c r="K119" t="str">
        <f>_xlfn.CONCAT("SI-0",C119,"SAFE:VA-PT100-BG1:Temp-Mon")</f>
        <v>SI-09SAFE:VA-PT100-BG1:Temp-Mon</v>
      </c>
      <c r="L119" t="str">
        <f>_xlfn.CONCAT("SI-0",C119,"SAFE:VA-PT100-BG2:Temp-Mon")</f>
        <v>SI-09SAFE:VA-PT100-BG2:Temp-Mon</v>
      </c>
      <c r="M119" t="str">
        <f>_xlfn.CONCAT("SI-0",C119,"SAFE:VA-PT100-MD:Temp-Mon")</f>
        <v>SI-09SAFE:VA-PT100-MD:Temp-Mon</v>
      </c>
      <c r="N119" s="130" t="str">
        <f t="shared" si="44"/>
        <v>SI-09-MBTemp-12-CH8</v>
      </c>
    </row>
    <row r="120" spans="1:14">
      <c r="A120" t="s">
        <v>30</v>
      </c>
      <c r="B120" t="str">
        <f>_xlfn.CONCAT("10.128.",C120 + 100,".117")</f>
        <v>10.128.109.117</v>
      </c>
      <c r="C120">
        <f t="shared" si="46"/>
        <v>9</v>
      </c>
      <c r="D120">
        <v>13</v>
      </c>
      <c r="E120" t="str">
        <f t="shared" si="47"/>
        <v>SI-09-MBTemp-13</v>
      </c>
      <c r="F120" t="str">
        <f>_xlfn.CONCAT("SI-0",C120,"M2")</f>
        <v>SI-09M2</v>
      </c>
      <c r="G120" t="str">
        <f>_xlfn.CONCAT("SI-0",C120,"M2:VA-PT100-BG:Temp-Mon")</f>
        <v>SI-09M2:VA-PT100-BG:Temp-Mon</v>
      </c>
      <c r="H120" t="str">
        <f>_xlfn.CONCAT("SI-0",C120,"M2:VA-PT100-MD:Temp-Mon")</f>
        <v>SI-09M2:VA-PT100-MD:Temp-Mon</v>
      </c>
      <c r="I120" s="130" t="str">
        <f>_xlfn.CONCAT($E120,"-",I$1)</f>
        <v>SI-09-MBTemp-13-CH3</v>
      </c>
      <c r="J120" s="130" t="str">
        <f t="shared" ref="J120:K120" si="48">_xlfn.CONCAT($E120,"-",J$1)</f>
        <v>SI-09-MBTemp-13-CH4</v>
      </c>
      <c r="K120" s="130" t="str">
        <f t="shared" si="48"/>
        <v>SI-09-MBTemp-13-CH5</v>
      </c>
      <c r="L120" t="s">
        <v>237</v>
      </c>
      <c r="M120" s="145" t="s">
        <v>238</v>
      </c>
      <c r="N120" t="str">
        <f>_xlfn.CONCAT(F120,":CO-PT100-Ambient:Temp-Mon")</f>
        <v>SI-09M2:CO-PT100-Ambient:Temp-Mon</v>
      </c>
    </row>
    <row r="121" spans="1:14">
      <c r="A121" t="s">
        <v>30</v>
      </c>
      <c r="B121" t="str">
        <f>_xlfn.CONCAT("10.128.",C121 + 100,".118")</f>
        <v>10.128.109.118</v>
      </c>
      <c r="C121">
        <f t="shared" si="46"/>
        <v>9</v>
      </c>
      <c r="D121">
        <v>21</v>
      </c>
      <c r="E121" t="str">
        <f t="shared" si="47"/>
        <v>SI-09-MBTemp-21</v>
      </c>
      <c r="F121" t="str">
        <f>_xlfn.CONCAT("SI-0",C121,"C3")</f>
        <v>SI-09C3</v>
      </c>
      <c r="G121" t="s">
        <v>239</v>
      </c>
      <c r="H121" t="str">
        <f>_xlfn.CONCAT("SI-0",C121,"BC:VA-PT100-ED:Temp-Mon")</f>
        <v>SI-09BC:VA-PT100-ED:Temp-Mon</v>
      </c>
      <c r="I121" t="str">
        <f>_xlfn.CONCAT("SI-0",C121,"C3:VA-PT100-BG:Temp-Mon")</f>
        <v>SI-09C3:VA-PT100-BG:Temp-Mon</v>
      </c>
      <c r="J121" t="str">
        <f>_xlfn.CONCAT("SI-0",C121,"C3:VA-PT100-MD1:Temp-Mon")</f>
        <v>SI-09C3:VA-PT100-MD1:Temp-Mon</v>
      </c>
      <c r="K121" t="str">
        <f>_xlfn.CONCAT("SI-0",C121,"C3:VA-PT100-MD2:Temp-Mon")</f>
        <v>SI-09C3:VA-PT100-MD2:Temp-Mon</v>
      </c>
      <c r="L121" t="str">
        <f>_xlfn.CONCAT("SI-0",C121,"BCFE:VA-PT100-BG1:Temp-Mon")</f>
        <v>SI-09BCFE:VA-PT100-BG1:Temp-Mon</v>
      </c>
      <c r="M121" t="str">
        <f>_xlfn.CONCAT("SI-0",C121,"BCFE:VA-PT100-BG2:Temp-Mon")</f>
        <v>SI-09BCFE:VA-PT100-BG2:Temp-Mon</v>
      </c>
      <c r="N121" t="str">
        <f>_xlfn.CONCAT("SI-0",C121,"BCFE:VA-PT100-ED:Temp-Mon")</f>
        <v>SI-09BCFE:VA-PT100-ED:Temp-Mon</v>
      </c>
    </row>
    <row r="122" spans="1:14">
      <c r="A122" t="s">
        <v>30</v>
      </c>
      <c r="B122" t="str">
        <f>_xlfn.CONCAT("10.128.",C122 + 100,".118")</f>
        <v>10.128.109.118</v>
      </c>
      <c r="C122">
        <f t="shared" si="46"/>
        <v>9</v>
      </c>
      <c r="D122">
        <v>22</v>
      </c>
      <c r="E122" t="str">
        <f t="shared" si="47"/>
        <v>SI-09-MBTemp-22</v>
      </c>
      <c r="F122" t="str">
        <f>_xlfn.CONCAT("SI-0",C122,"C4")</f>
        <v>SI-09C4</v>
      </c>
      <c r="G122" t="str">
        <f>_xlfn.CONCAT("SI-0",C122,"B2B:VA-PT100-ED:Temp-Mon")</f>
        <v>SI-09B2B:VA-PT100-ED:Temp-Mon</v>
      </c>
      <c r="H122" t="str">
        <f>_xlfn.CONCAT("SI-0",C122,"C4:VA-PT100-MD:Temp-Mon")</f>
        <v>SI-09C4:VA-PT100-MD:Temp-Mon</v>
      </c>
      <c r="I122" t="str">
        <f>_xlfn.CONCAT("SI-0",C122,"B1B:VA-PT100-ED:Temp-Mon")</f>
        <v>SI-09B1B:VA-PT100-ED:Temp-Mon</v>
      </c>
      <c r="J122" t="str">
        <f>_xlfn.CONCAT("SI-0",C122,"VPSB1B:VA-PT100-BG:Temp-Mon")</f>
        <v>SI-09VPSB1B:VA-PT100-BG:Temp-Mon</v>
      </c>
      <c r="K122" t="s">
        <v>240</v>
      </c>
      <c r="L122" t="s">
        <v>241</v>
      </c>
      <c r="M122" s="130" t="str">
        <f t="shared" ref="L122:N122" si="49">_xlfn.CONCAT($E122,"-",M$1)</f>
        <v>SI-09-MBTemp-22-CH7</v>
      </c>
      <c r="N122" s="130" t="str">
        <f t="shared" si="49"/>
        <v>SI-09-MBTemp-22-CH8</v>
      </c>
    </row>
    <row r="123" spans="1:14">
      <c r="A123" t="s">
        <v>30</v>
      </c>
      <c r="B123" t="str">
        <f>_xlfn.CONCAT("10.128.",C123 + 100,".118")</f>
        <v>10.128.109.118</v>
      </c>
      <c r="C123">
        <f t="shared" si="46"/>
        <v>9</v>
      </c>
      <c r="D123">
        <v>23</v>
      </c>
      <c r="E123" t="str">
        <f t="shared" si="47"/>
        <v>SI-09-MBTemp-23</v>
      </c>
      <c r="F123" t="str">
        <f>_xlfn.CONCAT("SI-",C123+1,"M1")</f>
        <v>SI-10M1</v>
      </c>
      <c r="G123" t="str">
        <f>_xlfn.CONCAT("SI-",C123+1,"M1:VA-PT100-ED:Temp-Mon")</f>
        <v>SI-10M1:VA-PT100-ED:Temp-Mon</v>
      </c>
      <c r="H123" t="str">
        <f>_xlfn.CONCAT("SI-",C123+1,"SA:VA-PT100-BG:Temp-Mon")</f>
        <v>SI-10SA:VA-PT100-BG:Temp-Mon</v>
      </c>
      <c r="I123" t="str">
        <f>_xlfn.CONCAT("SI-",C123+1,"SA:VA-PT100-MD1:Temp-Mon")</f>
        <v>SI-10SA:VA-PT100-MD1:Temp-Mon</v>
      </c>
      <c r="J123" s="130" t="str">
        <f t="shared" ref="J123:N125" si="50">_xlfn.CONCAT($E123,"-",J$1)</f>
        <v>SI-09-MBTemp-23-CH4</v>
      </c>
      <c r="K123" s="130" t="str">
        <f t="shared" si="50"/>
        <v>SI-09-MBTemp-23-CH5</v>
      </c>
      <c r="L123" s="130" t="str">
        <f t="shared" si="50"/>
        <v>SI-09-MBTemp-23-CH6</v>
      </c>
      <c r="M123" s="130" t="str">
        <f t="shared" si="50"/>
        <v>SI-09-MBTemp-23-CH7</v>
      </c>
      <c r="N123" t="str">
        <f>_xlfn.CONCAT(F123,":CO-PT100-Ambient:Temp-Mon")</f>
        <v>SI-10M1:CO-PT100-Ambient:Temp-Mon</v>
      </c>
    </row>
    <row r="124" spans="1:14">
      <c r="A124" t="s">
        <v>30</v>
      </c>
      <c r="B124" t="str">
        <f>_xlfn.CONCAT("10.128.",C124 + 100,".117")</f>
        <v>10.128.110.117</v>
      </c>
      <c r="C124">
        <f t="shared" ref="C124:C188" si="51">C118+1</f>
        <v>10</v>
      </c>
      <c r="D124">
        <v>11</v>
      </c>
      <c r="E124" t="str">
        <f t="shared" ref="E124:E188" si="52">_xlfn.CONCAT("SI-",C124,"-MBTemp-",D124)</f>
        <v>SI-10-MBTemp-11</v>
      </c>
      <c r="F124" t="str">
        <f>_xlfn.CONCAT("SI-",C124,"C2")</f>
        <v>SI-10C2</v>
      </c>
      <c r="G124" t="str">
        <f>_xlfn.CONCAT("SI-",C124,"B2A:VA-PT100-ED:Temp-Mon")</f>
        <v>SI-10B2A:VA-PT100-ED:Temp-Mon</v>
      </c>
      <c r="H124" t="str">
        <f>_xlfn.CONCAT("SI-",C124,"C2:VA-PT100-ED:Temp-Mon")</f>
        <v>SI-10C2:VA-PT100-ED:Temp-Mon</v>
      </c>
      <c r="I124" t="s">
        <v>242</v>
      </c>
      <c r="J124" s="130" t="str">
        <f t="shared" si="50"/>
        <v>SI-10-MBTemp-11-CH4</v>
      </c>
      <c r="K124" s="130" t="str">
        <f t="shared" si="50"/>
        <v>SI-10-MBTemp-11-CH5</v>
      </c>
      <c r="L124" s="130" t="str">
        <f t="shared" si="50"/>
        <v>SI-10-MBTemp-11-CH6</v>
      </c>
      <c r="M124" s="130" t="str">
        <f t="shared" si="50"/>
        <v>SI-10-MBTemp-11-CH7</v>
      </c>
      <c r="N124" s="130" t="str">
        <f t="shared" si="50"/>
        <v>SI-10-MBTemp-11-CH8</v>
      </c>
    </row>
    <row r="125" spans="1:14">
      <c r="A125" t="s">
        <v>30</v>
      </c>
      <c r="B125" t="str">
        <f>_xlfn.CONCAT("10.128.",C125 + 100,".117")</f>
        <v>10.128.110.117</v>
      </c>
      <c r="C125">
        <f t="shared" si="51"/>
        <v>10</v>
      </c>
      <c r="D125">
        <v>12</v>
      </c>
      <c r="E125" t="str">
        <f t="shared" si="52"/>
        <v>SI-10-MBTemp-12</v>
      </c>
      <c r="F125" t="str">
        <f>_xlfn.CONCAT("SI-",C125,"C1")</f>
        <v>SI-10C1</v>
      </c>
      <c r="G125" t="str">
        <f>_xlfn.CONCAT("SI-",C125,"B1A:VA-PT100-ED:Temp-Mon")</f>
        <v>SI-10B1A:VA-PT100-ED:Temp-Mon</v>
      </c>
      <c r="H125" t="str">
        <f>_xlfn.CONCAT("SI-",C125,"C1:VA-PT100-BG:Temp-Mon")</f>
        <v>SI-10C1:VA-PT100-BG:Temp-Mon</v>
      </c>
      <c r="I125" t="str">
        <f>_xlfn.CONCAT("SI-",C125,"C1:VA-PT100-MD:Temp-Mon")</f>
        <v>SI-10C1:VA-PT100-MD:Temp-Mon</v>
      </c>
      <c r="J125" t="str">
        <f>_xlfn.CONCAT("SI-",C125,"C1:VA-PT100-ED:Temp-Mon")</f>
        <v>SI-10C1:VA-PT100-ED:Temp-Mon</v>
      </c>
      <c r="K125" t="str">
        <f>_xlfn.CONCAT("SI-",C125,"SBFE:VA-PT100-BG1:Temp-Mon")</f>
        <v>SI-10SBFE:VA-PT100-BG1:Temp-Mon</v>
      </c>
      <c r="L125" t="str">
        <f>_xlfn.CONCAT("SI-",C125,"SBFE:VA-PT100-BG2:Temp-Mon")</f>
        <v>SI-10SBFE:VA-PT100-BG2:Temp-Mon</v>
      </c>
      <c r="M125" t="str">
        <f>_xlfn.CONCAT("SI-",C125,"SBFE:VA-PT100-MD:Temp-Mon")</f>
        <v>SI-10SBFE:VA-PT100-MD:Temp-Mon</v>
      </c>
      <c r="N125" s="130" t="str">
        <f t="shared" si="50"/>
        <v>SI-10-MBTemp-12-CH8</v>
      </c>
    </row>
    <row r="126" spans="1:14">
      <c r="A126" t="s">
        <v>30</v>
      </c>
      <c r="B126" t="str">
        <f>_xlfn.CONCAT("10.128.",C126 + 100,".117")</f>
        <v>10.128.110.117</v>
      </c>
      <c r="C126">
        <f t="shared" si="51"/>
        <v>10</v>
      </c>
      <c r="D126">
        <v>13</v>
      </c>
      <c r="E126" t="str">
        <f t="shared" si="52"/>
        <v>SI-10-MBTemp-13</v>
      </c>
      <c r="F126" t="str">
        <f>_xlfn.CONCAT("SI-",C126,"M2")</f>
        <v>SI-10M2</v>
      </c>
      <c r="G126" t="str">
        <f>_xlfn.CONCAT("SI-",C126,"M2:VA-PT100-BG:Temp-Mon")</f>
        <v>SI-10M2:VA-PT100-BG:Temp-Mon</v>
      </c>
      <c r="H126" t="str">
        <f>_xlfn.CONCAT("SI-",C126,"M2:VA-PT100-MD:Temp-Mon")</f>
        <v>SI-10M2:VA-PT100-MD:Temp-Mon</v>
      </c>
      <c r="I126" s="130" t="str">
        <f>_xlfn.CONCAT($E126,"-",I$1)</f>
        <v>SI-10-MBTemp-13-CH3</v>
      </c>
      <c r="J126" s="130" t="str">
        <f t="shared" ref="J126:M126" si="53">_xlfn.CONCAT($E126,"-",J$1)</f>
        <v>SI-10-MBTemp-13-CH4</v>
      </c>
      <c r="K126" s="130" t="str">
        <f t="shared" si="53"/>
        <v>SI-10-MBTemp-13-CH5</v>
      </c>
      <c r="L126" s="130" t="str">
        <f t="shared" si="53"/>
        <v>SI-10-MBTemp-13-CH6</v>
      </c>
      <c r="M126" s="130" t="str">
        <f t="shared" si="53"/>
        <v>SI-10-MBTemp-13-CH7</v>
      </c>
      <c r="N126" t="str">
        <f>_xlfn.CONCAT(F126,":CO-PT100-Ambient:Temp-Mon")</f>
        <v>SI-10M2:CO-PT100-Ambient:Temp-Mon</v>
      </c>
    </row>
    <row r="127" spans="1:14">
      <c r="A127" t="s">
        <v>30</v>
      </c>
      <c r="B127" t="str">
        <f>_xlfn.CONCAT("10.128.",C127 + 100,".118")</f>
        <v>10.128.110.118</v>
      </c>
      <c r="C127">
        <f t="shared" si="51"/>
        <v>10</v>
      </c>
      <c r="D127">
        <v>21</v>
      </c>
      <c r="E127" t="str">
        <f t="shared" si="52"/>
        <v>SI-10-MBTemp-21</v>
      </c>
      <c r="F127" t="str">
        <f>_xlfn.CONCAT("SI-",C127,"C3")</f>
        <v>SI-10C3</v>
      </c>
      <c r="G127" s="130" t="str">
        <f>_xlfn.CONCAT("SI-",C127,"BC:VA-PT100-MD:Temp-Mon")</f>
        <v>SI-10BC:VA-PT100-MD:Temp-Mon</v>
      </c>
      <c r="H127" t="str">
        <f>_xlfn.CONCAT("SI-",C127,"BC:VA-PT100-ED:Temp-Mon")</f>
        <v>SI-10BC:VA-PT100-ED:Temp-Mon</v>
      </c>
      <c r="I127" t="str">
        <f>_xlfn.CONCAT("SI-",C127,"C3:VA-PT100-BG:Temp-Mon")</f>
        <v>SI-10C3:VA-PT100-BG:Temp-Mon</v>
      </c>
      <c r="J127" t="str">
        <f>_xlfn.CONCAT("SI-",C127,"C3:VA-PT100-MD1:Temp-Mon")</f>
        <v>SI-10C3:VA-PT100-MD1:Temp-Mon</v>
      </c>
      <c r="K127" t="str">
        <f>_xlfn.CONCAT("SI-",C127,"C3:VA-PT100-MD2:Temp-Mon")</f>
        <v>SI-10C3:VA-PT100-MD2:Temp-Mon</v>
      </c>
      <c r="L127" t="str">
        <f>_xlfn.CONCAT("SI-",C127,"BCFE:VA-PT100-BG1:Temp-Mon")</f>
        <v>SI-10BCFE:VA-PT100-BG1:Temp-Mon</v>
      </c>
      <c r="M127" t="str">
        <f>_xlfn.CONCAT("SI-",C127,"BCFE:VA-PT100-BG2:Temp-Mon")</f>
        <v>SI-10BCFE:VA-PT100-BG2:Temp-Mon</v>
      </c>
      <c r="N127" t="str">
        <f>_xlfn.CONCAT("SI-",C127,"BCFE:VA-PT100-ED:Temp-Mon")</f>
        <v>SI-10BCFE:VA-PT100-ED:Temp-Mon</v>
      </c>
    </row>
    <row r="128" spans="1:14">
      <c r="A128" t="s">
        <v>30</v>
      </c>
      <c r="B128" t="str">
        <f>_xlfn.CONCAT("10.128.",C128 + 100,".118")</f>
        <v>10.128.110.118</v>
      </c>
      <c r="C128">
        <f t="shared" si="51"/>
        <v>10</v>
      </c>
      <c r="D128">
        <v>22</v>
      </c>
      <c r="E128" t="str">
        <f t="shared" si="52"/>
        <v>SI-10-MBTemp-22</v>
      </c>
      <c r="F128" t="str">
        <f>_xlfn.CONCAT("SI-",C128,"C4")</f>
        <v>SI-10C4</v>
      </c>
      <c r="G128" t="str">
        <f>_xlfn.CONCAT("SI-",C128,"B2B:VA-PT100-ED:Temp-Mon")</f>
        <v>SI-10B2B:VA-PT100-ED:Temp-Mon</v>
      </c>
      <c r="H128" t="str">
        <f>_xlfn.CONCAT("SI-",C128,"C4:VA-PT100-MD:Temp-Mon")</f>
        <v>SI-10C4:VA-PT100-MD:Temp-Mon</v>
      </c>
      <c r="I128" t="str">
        <f>_xlfn.CONCAT("SI-",C128,"B1B:VA-PT100-ED:Temp-Mon")</f>
        <v>SI-10B1B:VA-PT100-ED:Temp-Mon</v>
      </c>
      <c r="J128" t="str">
        <f>_xlfn.CONCAT("SI-",C128,"VPSB1B:VA-PT100-BG:Temp-Mon")</f>
        <v>SI-10VPSB1B:VA-PT100-BG:Temp-Mon</v>
      </c>
      <c r="K128" s="130" t="str">
        <f t="shared" ref="K128:N132" si="54">_xlfn.CONCAT($E128,"-",K$1)</f>
        <v>SI-10-MBTemp-22-CH5</v>
      </c>
      <c r="L128" s="130" t="str">
        <f t="shared" si="54"/>
        <v>SI-10-MBTemp-22-CH6</v>
      </c>
      <c r="M128" s="130" t="str">
        <f t="shared" si="54"/>
        <v>SI-10-MBTemp-22-CH7</v>
      </c>
      <c r="N128" s="130" t="str">
        <f t="shared" si="54"/>
        <v>SI-10-MBTemp-22-CH8</v>
      </c>
    </row>
    <row r="129" spans="1:14">
      <c r="A129" t="s">
        <v>30</v>
      </c>
      <c r="B129" t="str">
        <f>_xlfn.CONCAT("10.128.",C129 + 100,".118")</f>
        <v>10.128.110.118</v>
      </c>
      <c r="C129">
        <f>C123+1</f>
        <v>10</v>
      </c>
      <c r="D129">
        <v>23</v>
      </c>
      <c r="E129" t="str">
        <f t="shared" si="52"/>
        <v>SI-10-MBTemp-23</v>
      </c>
      <c r="F129" t="str">
        <f>_xlfn.CONCAT("SI-",C129+1,"M1")</f>
        <v>SI-11M1</v>
      </c>
      <c r="G129" t="str">
        <f>_xlfn.CONCAT("SI-",C129+1,"M1:VA-PT100-ED:Temp-Mon")</f>
        <v>SI-11M1:VA-PT100-ED:Temp-Mon</v>
      </c>
      <c r="H129" t="str">
        <f>_xlfn.CONCAT("SI-",C129+1,"SP:VA-PT100-BG:Temp-Mon")</f>
        <v>SI-11SP:VA-PT100-BG:Temp-Mon</v>
      </c>
      <c r="I129" t="str">
        <f>_xlfn.CONCAT("SI-",C129+1,"SP:VA-PT100-MD:Temp-Mon")</f>
        <v>SI-11SP:VA-PT100-MD:Temp-Mon</v>
      </c>
      <c r="J129" s="130" t="str">
        <f t="shared" ref="J129:J130" si="55">_xlfn.CONCAT($E129,"-",J$1)</f>
        <v>SI-10-MBTemp-23-CH4</v>
      </c>
      <c r="K129" s="130" t="str">
        <f t="shared" si="54"/>
        <v>SI-10-MBTemp-23-CH5</v>
      </c>
      <c r="L129" s="130" t="str">
        <f t="shared" si="54"/>
        <v>SI-10-MBTemp-23-CH6</v>
      </c>
      <c r="M129" s="130" t="str">
        <f t="shared" si="54"/>
        <v>SI-10-MBTemp-23-CH7</v>
      </c>
      <c r="N129" t="str">
        <f>_xlfn.CONCAT(F129,":CO-PT100-Ambient:Temp-Mon")</f>
        <v>SI-11M1:CO-PT100-Ambient:Temp-Mon</v>
      </c>
    </row>
    <row r="130" spans="1:14">
      <c r="A130" t="s">
        <v>30</v>
      </c>
      <c r="B130" t="str">
        <f>_xlfn.CONCAT("10.128.",C130 + 100,".117")</f>
        <v>10.128.111.117</v>
      </c>
      <c r="C130">
        <v>11</v>
      </c>
      <c r="D130">
        <v>10</v>
      </c>
      <c r="E130" t="str">
        <f t="shared" si="52"/>
        <v>SI-11-MBTemp-10</v>
      </c>
      <c r="F130" t="str">
        <f>_xlfn.CONCAT("SI-",C130,"C2")</f>
        <v>SI-11C2</v>
      </c>
      <c r="G130" s="146" t="s">
        <v>243</v>
      </c>
      <c r="H130" s="146" t="s">
        <v>244</v>
      </c>
      <c r="I130" s="149" t="str">
        <f t="shared" ref="I130" si="56">_xlfn.CONCAT($E130,"-",I$1)</f>
        <v>SI-11-MBTemp-10-CH3</v>
      </c>
      <c r="J130" s="149" t="str">
        <f t="shared" si="55"/>
        <v>SI-11-MBTemp-10-CH4</v>
      </c>
      <c r="K130" s="149" t="str">
        <f t="shared" si="54"/>
        <v>SI-11-MBTemp-10-CH5</v>
      </c>
      <c r="L130" s="149" t="str">
        <f t="shared" si="54"/>
        <v>SI-11-MBTemp-10-CH6</v>
      </c>
      <c r="M130" s="149" t="str">
        <f t="shared" si="54"/>
        <v>SI-11-MBTemp-10-CH7</v>
      </c>
      <c r="N130" s="149" t="str">
        <f t="shared" si="54"/>
        <v>SI-11-MBTemp-10-CH8</v>
      </c>
    </row>
    <row r="131" spans="1:14">
      <c r="A131" t="s">
        <v>30</v>
      </c>
      <c r="B131" t="str">
        <f>_xlfn.CONCAT("10.128.",C131 + 100,".117")</f>
        <v>10.128.111.117</v>
      </c>
      <c r="C131">
        <f t="shared" ref="C131:C136" si="57">C124+1</f>
        <v>11</v>
      </c>
      <c r="D131">
        <v>11</v>
      </c>
      <c r="E131" t="str">
        <f t="shared" si="52"/>
        <v>SI-11-MBTemp-11</v>
      </c>
      <c r="F131" t="str">
        <f>_xlfn.CONCAT("SI-",C131,"C2")</f>
        <v>SI-11C2</v>
      </c>
      <c r="G131" t="str">
        <f>_xlfn.CONCAT("SI-",C131,"B2A:VA-PT100-ED:Temp-Mon")</f>
        <v>SI-11B2A:VA-PT100-ED:Temp-Mon</v>
      </c>
      <c r="H131" t="str">
        <f>_xlfn.CONCAT("SI-",C131,"C2:VA-PT100-BG:Temp-Mon")</f>
        <v>SI-11C2:VA-PT100-BG:Temp-Mon</v>
      </c>
      <c r="I131" t="str">
        <f>_xlfn.CONCAT("SI-",C131,"C2:VA-PT100-ED:Temp-Mon")</f>
        <v>SI-11C2:VA-PT100-ED:Temp-Mon</v>
      </c>
      <c r="J131" t="str">
        <f>_xlfn.CONCAT("SI-",C131,"B2FE:VA-PT100-BG1:Temp-Mon")</f>
        <v>SI-11B2FE:VA-PT100-BG1:Temp-Mon</v>
      </c>
      <c r="K131" t="str">
        <f>_xlfn.CONCAT("SI-",C131,"B2FE:VA-PT100-BG2:Temp-Mon")</f>
        <v>SI-11B2FE:VA-PT100-BG2:Temp-Mon</v>
      </c>
      <c r="L131" t="str">
        <f>_xlfn.CONCAT("SI-",C131,"B2FE:VA-PT100-ED:Temp-Mon")</f>
        <v>SI-11B2FE:VA-PT100-ED:Temp-Mon</v>
      </c>
      <c r="M131" s="130" t="str">
        <f t="shared" si="54"/>
        <v>SI-11-MBTemp-11-CH7</v>
      </c>
      <c r="N131" s="130" t="str">
        <f t="shared" si="54"/>
        <v>SI-11-MBTemp-11-CH8</v>
      </c>
    </row>
    <row r="132" spans="1:14">
      <c r="A132" t="s">
        <v>30</v>
      </c>
      <c r="B132" t="str">
        <f>_xlfn.CONCAT("10.128.",C132 + 100,".117")</f>
        <v>10.128.111.117</v>
      </c>
      <c r="C132">
        <f t="shared" si="57"/>
        <v>11</v>
      </c>
      <c r="D132">
        <v>12</v>
      </c>
      <c r="E132" t="str">
        <f t="shared" si="52"/>
        <v>SI-11-MBTemp-12</v>
      </c>
      <c r="F132" t="str">
        <f>_xlfn.CONCAT("SI-",C132,"C1")</f>
        <v>SI-11C1</v>
      </c>
      <c r="G132" t="str">
        <f>_xlfn.CONCAT("SI-",C132,"B1A:VA-PT100-ED:Temp-Mon")</f>
        <v>SI-11B1A:VA-PT100-ED:Temp-Mon</v>
      </c>
      <c r="H132" t="str">
        <f>_xlfn.CONCAT("SI-",C132,"C1:VA-PT100-BG:Temp-Mon")</f>
        <v>SI-11C1:VA-PT100-BG:Temp-Mon</v>
      </c>
      <c r="I132" t="str">
        <f>_xlfn.CONCAT("SI-",C132,"C1:VA-PT100-MD:Temp-Mon")</f>
        <v>SI-11C1:VA-PT100-MD:Temp-Mon</v>
      </c>
      <c r="J132" t="str">
        <f>_xlfn.CONCAT("SI-",C132,"C1:VA-PT100-ED:Temp-Mon")</f>
        <v>SI-11C1:VA-PT100-ED:Temp-Mon</v>
      </c>
      <c r="K132" t="str">
        <f>_xlfn.CONCAT("SI-",C132,"SAFE:VA-PT100-BG1:Temp-Mon")</f>
        <v>SI-11SAFE:VA-PT100-BG1:Temp-Mon</v>
      </c>
      <c r="L132" t="str">
        <f>_xlfn.CONCAT("SI-",C132,"SAFE:VA-PT100-BG2:Temp-Mon")</f>
        <v>SI-11SAFE:VA-PT100-BG2:Temp-Mon</v>
      </c>
      <c r="M132" t="str">
        <f>_xlfn.CONCAT("SI-",C132,"SAFE:VA-PT100-MD:Temp-Mon")</f>
        <v>SI-11SAFE:VA-PT100-MD:Temp-Mon</v>
      </c>
      <c r="N132" s="130" t="str">
        <f t="shared" si="54"/>
        <v>SI-11-MBTemp-12-CH8</v>
      </c>
    </row>
    <row r="133" spans="1:14">
      <c r="A133" t="s">
        <v>30</v>
      </c>
      <c r="B133" t="str">
        <f>_xlfn.CONCAT("10.128.",C133 + 100,".117")</f>
        <v>10.128.111.117</v>
      </c>
      <c r="C133">
        <f t="shared" si="57"/>
        <v>11</v>
      </c>
      <c r="D133">
        <v>13</v>
      </c>
      <c r="E133" t="str">
        <f t="shared" si="52"/>
        <v>SI-11-MBTemp-13</v>
      </c>
      <c r="F133" t="str">
        <f>_xlfn.CONCAT("SI-",C133,"M2")</f>
        <v>SI-11M2</v>
      </c>
      <c r="G133" t="str">
        <f>_xlfn.CONCAT("SI-",C133,"M2:VA-PT100-BG:Temp-Mon")</f>
        <v>SI-11M2:VA-PT100-BG:Temp-Mon</v>
      </c>
      <c r="H133" t="str">
        <f>_xlfn.CONCAT("SI-",C133,"M2:VA-PT100-MD:Temp-Mon")</f>
        <v>SI-11M2:VA-PT100-MD:Temp-Mon</v>
      </c>
      <c r="I133" s="130" t="str">
        <f>_xlfn.CONCAT($E133,"-",I$1)</f>
        <v>SI-11-MBTemp-13-CH3</v>
      </c>
      <c r="J133" s="130" t="str">
        <f t="shared" ref="J133:K133" si="58">_xlfn.CONCAT($E133,"-",J$1)</f>
        <v>SI-11-MBTemp-13-CH4</v>
      </c>
      <c r="K133" s="130" t="str">
        <f t="shared" si="58"/>
        <v>SI-11-MBTemp-13-CH5</v>
      </c>
      <c r="L133" t="s">
        <v>245</v>
      </c>
      <c r="M133" s="145" t="s">
        <v>246</v>
      </c>
      <c r="N133" t="str">
        <f>_xlfn.CONCAT(F133,":CO-PT100-Ambient:Temp-Mon")</f>
        <v>SI-11M2:CO-PT100-Ambient:Temp-Mon</v>
      </c>
    </row>
    <row r="134" spans="1:14">
      <c r="A134" t="s">
        <v>30</v>
      </c>
      <c r="B134" t="str">
        <f>_xlfn.CONCAT("10.128.",C134 + 100,".118")</f>
        <v>10.128.111.118</v>
      </c>
      <c r="C134">
        <f t="shared" si="57"/>
        <v>11</v>
      </c>
      <c r="D134">
        <v>21</v>
      </c>
      <c r="E134" t="str">
        <f t="shared" si="52"/>
        <v>SI-11-MBTemp-21</v>
      </c>
      <c r="F134" t="str">
        <f>_xlfn.CONCAT("SI-",C134,"C3")</f>
        <v>SI-11C3</v>
      </c>
      <c r="G134" t="s">
        <v>247</v>
      </c>
      <c r="H134" t="str">
        <f>_xlfn.CONCAT("SI-",C134,"BC:VA-PT100-ED:Temp-Mon")</f>
        <v>SI-11BC:VA-PT100-ED:Temp-Mon</v>
      </c>
      <c r="I134" t="str">
        <f>_xlfn.CONCAT("SI-",C134,"C3:VA-PT100-BG:Temp-Mon")</f>
        <v>SI-11C3:VA-PT100-BG:Temp-Mon</v>
      </c>
      <c r="J134" t="str">
        <f>_xlfn.CONCAT("SI-",C134,"C3:VA-PT100-MD1:Temp-Mon")</f>
        <v>SI-11C3:VA-PT100-MD1:Temp-Mon</v>
      </c>
      <c r="K134" t="str">
        <f>_xlfn.CONCAT("SI-",C134,"C3:VA-PT100-MD2:Temp-Mon")</f>
        <v>SI-11C3:VA-PT100-MD2:Temp-Mon</v>
      </c>
      <c r="L134" t="str">
        <f>_xlfn.CONCAT("SI-",C134,"BCFE:VA-PT100-BG1:Temp-Mon")</f>
        <v>SI-11BCFE:VA-PT100-BG1:Temp-Mon</v>
      </c>
      <c r="M134" t="str">
        <f>_xlfn.CONCAT("SI-",C134,"BCFE:VA-PT100-BG2:Temp-Mon")</f>
        <v>SI-11BCFE:VA-PT100-BG2:Temp-Mon</v>
      </c>
      <c r="N134" t="str">
        <f>_xlfn.CONCAT("SI-",C134,"BCFE:VA-PT100-ED:Temp-Mon")</f>
        <v>SI-11BCFE:VA-PT100-ED:Temp-Mon</v>
      </c>
    </row>
    <row r="135" spans="1:14">
      <c r="A135" t="s">
        <v>30</v>
      </c>
      <c r="B135" t="str">
        <f>_xlfn.CONCAT("10.128.",C135 + 100,".118")</f>
        <v>10.128.111.118</v>
      </c>
      <c r="C135">
        <f t="shared" si="57"/>
        <v>11</v>
      </c>
      <c r="D135">
        <v>22</v>
      </c>
      <c r="E135" t="str">
        <f t="shared" si="52"/>
        <v>SI-11-MBTemp-22</v>
      </c>
      <c r="F135" t="str">
        <f>_xlfn.CONCAT("SI-",C135,"C4")</f>
        <v>SI-11C4</v>
      </c>
      <c r="G135" t="str">
        <f>_xlfn.CONCAT("SI-",C135,"B2B:VA-PT100-ED:Temp-Mon")</f>
        <v>SI-11B2B:VA-PT100-ED:Temp-Mon</v>
      </c>
      <c r="H135" t="str">
        <f>_xlfn.CONCAT("SI-",C135,"C4:VA-PT100-MD:Temp-Mon")</f>
        <v>SI-11C4:VA-PT100-MD:Temp-Mon</v>
      </c>
      <c r="I135" t="str">
        <f>_xlfn.CONCAT("SI-",C135,"B1B:VA-PT100-ED:Temp-Mon")</f>
        <v>SI-11B1B:VA-PT100-ED:Temp-Mon</v>
      </c>
      <c r="J135" t="str">
        <f>_xlfn.CONCAT("SI-",C135,"VPSB1B:VA-PT100-BG:Temp-Mon")</f>
        <v>SI-11VPSB1B:VA-PT100-BG:Temp-Mon</v>
      </c>
      <c r="K135" t="s">
        <v>248</v>
      </c>
      <c r="L135" s="130" t="str">
        <f t="shared" ref="L135:N135" si="59">_xlfn.CONCAT($E135,"-",L$1)</f>
        <v>SI-11-MBTemp-22-CH6</v>
      </c>
      <c r="M135" s="130" t="str">
        <f t="shared" si="59"/>
        <v>SI-11-MBTemp-22-CH7</v>
      </c>
      <c r="N135" s="130" t="str">
        <f t="shared" si="59"/>
        <v>SI-11-MBTemp-22-CH8</v>
      </c>
    </row>
    <row r="136" spans="1:14">
      <c r="A136" t="s">
        <v>30</v>
      </c>
      <c r="B136" t="str">
        <f>_xlfn.CONCAT("10.128.",C136 + 100,".118")</f>
        <v>10.128.111.118</v>
      </c>
      <c r="C136">
        <f t="shared" si="57"/>
        <v>11</v>
      </c>
      <c r="D136">
        <v>23</v>
      </c>
      <c r="E136" t="str">
        <f t="shared" si="52"/>
        <v>SI-11-MBTemp-23</v>
      </c>
      <c r="F136" t="str">
        <f>_xlfn.CONCAT("SI-",C136+1,"M1")</f>
        <v>SI-12M1</v>
      </c>
      <c r="G136" t="str">
        <f>_xlfn.CONCAT("SI-",C136+1,"M1:VA-PT100-ED:Temp-Mon")</f>
        <v>SI-12M1:VA-PT100-ED:Temp-Mon</v>
      </c>
      <c r="H136" t="str">
        <f>_xlfn.CONCAT("SI-",C136+1,"SA:VA-PT100-BG:Temp-Mon")</f>
        <v>SI-12SA:VA-PT100-BG:Temp-Mon</v>
      </c>
      <c r="I136" t="str">
        <f>_xlfn.CONCAT("SI-",C136+1,"SA:VA-PT100-MD1:Temp-Mon")</f>
        <v>SI-12SA:VA-PT100-MD1:Temp-Mon</v>
      </c>
      <c r="J136" s="130" t="str">
        <f t="shared" ref="J136:N138" si="60">_xlfn.CONCAT($E136,"-",J$1)</f>
        <v>SI-11-MBTemp-23-CH4</v>
      </c>
      <c r="K136" s="130" t="str">
        <f t="shared" si="60"/>
        <v>SI-11-MBTemp-23-CH5</v>
      </c>
      <c r="L136" s="130" t="str">
        <f t="shared" si="60"/>
        <v>SI-11-MBTemp-23-CH6</v>
      </c>
      <c r="M136" s="130" t="str">
        <f t="shared" si="60"/>
        <v>SI-11-MBTemp-23-CH7</v>
      </c>
      <c r="N136" t="str">
        <f>_xlfn.CONCAT(F136,":CO-PT100-Ambient:Temp-Mon")</f>
        <v>SI-12M1:CO-PT100-Ambient:Temp-Mon</v>
      </c>
    </row>
    <row r="137" spans="1:14">
      <c r="A137" t="s">
        <v>30</v>
      </c>
      <c r="B137" t="str">
        <f>_xlfn.CONCAT("10.128.",C137 + 100,".117")</f>
        <v>10.128.112.117</v>
      </c>
      <c r="C137">
        <f t="shared" si="51"/>
        <v>12</v>
      </c>
      <c r="D137">
        <v>11</v>
      </c>
      <c r="E137" t="str">
        <f t="shared" si="52"/>
        <v>SI-12-MBTemp-11</v>
      </c>
      <c r="F137" t="str">
        <f>_xlfn.CONCAT("SI-",C137,"C2")</f>
        <v>SI-12C2</v>
      </c>
      <c r="G137" t="str">
        <f>_xlfn.CONCAT("SI-",C137,"B2A:VA-PT100-ED:Temp-Mon")</f>
        <v>SI-12B2A:VA-PT100-ED:Temp-Mon</v>
      </c>
      <c r="H137" t="str">
        <f>_xlfn.CONCAT("SI-",C137,"C2:VA-PT100-ED:Temp-Mon")</f>
        <v>SI-12C2:VA-PT100-ED:Temp-Mon</v>
      </c>
      <c r="I137" t="s">
        <v>249</v>
      </c>
      <c r="J137" s="130" t="str">
        <f t="shared" si="60"/>
        <v>SI-12-MBTemp-11-CH4</v>
      </c>
      <c r="K137" s="130" t="str">
        <f t="shared" si="60"/>
        <v>SI-12-MBTemp-11-CH5</v>
      </c>
      <c r="L137" s="130" t="str">
        <f t="shared" si="60"/>
        <v>SI-12-MBTemp-11-CH6</v>
      </c>
      <c r="M137" s="130" t="str">
        <f t="shared" si="60"/>
        <v>SI-12-MBTemp-11-CH7</v>
      </c>
      <c r="N137" s="130" t="str">
        <f t="shared" si="60"/>
        <v>SI-12-MBTemp-11-CH8</v>
      </c>
    </row>
    <row r="138" spans="1:14">
      <c r="A138" t="s">
        <v>30</v>
      </c>
      <c r="B138" t="str">
        <f>_xlfn.CONCAT("10.128.",C138 + 100,".117")</f>
        <v>10.128.112.117</v>
      </c>
      <c r="C138">
        <f t="shared" si="51"/>
        <v>12</v>
      </c>
      <c r="D138">
        <v>12</v>
      </c>
      <c r="E138" t="str">
        <f t="shared" si="52"/>
        <v>SI-12-MBTemp-12</v>
      </c>
      <c r="F138" t="str">
        <f>_xlfn.CONCAT("SI-",C138,"C1")</f>
        <v>SI-12C1</v>
      </c>
      <c r="G138" t="str">
        <f>_xlfn.CONCAT("SI-",C138,"B1A:VA-PT100-ED:Temp-Mon")</f>
        <v>SI-12B1A:VA-PT100-ED:Temp-Mon</v>
      </c>
      <c r="H138" t="str">
        <f>_xlfn.CONCAT("SI-",C138,"C1:VA-PT100-BG:Temp-Mon")</f>
        <v>SI-12C1:VA-PT100-BG:Temp-Mon</v>
      </c>
      <c r="I138" t="str">
        <f>_xlfn.CONCAT("SI-",C138,"C1:VA-PT100-MD:Temp-Mon")</f>
        <v>SI-12C1:VA-PT100-MD:Temp-Mon</v>
      </c>
      <c r="J138" t="str">
        <f>_xlfn.CONCAT("SI-",C138,"C1:VA-PT100-ED:Temp-Mon")</f>
        <v>SI-12C1:VA-PT100-ED:Temp-Mon</v>
      </c>
      <c r="K138" t="str">
        <f>_xlfn.CONCAT("SI-",C138,"SBFE:VA-PT100-BG1:Temp-Mon")</f>
        <v>SI-12SBFE:VA-PT100-BG1:Temp-Mon</v>
      </c>
      <c r="L138" t="str">
        <f>_xlfn.CONCAT("SI-",C138,"SBFE:VA-PT100-BG2:Temp-Mon")</f>
        <v>SI-12SBFE:VA-PT100-BG2:Temp-Mon</v>
      </c>
      <c r="M138" t="str">
        <f>_xlfn.CONCAT("SI-",C138,"SBFE:VA-PT100-MD:Temp-Mon")</f>
        <v>SI-12SBFE:VA-PT100-MD:Temp-Mon</v>
      </c>
      <c r="N138" s="130" t="str">
        <f t="shared" si="60"/>
        <v>SI-12-MBTemp-12-CH8</v>
      </c>
    </row>
    <row r="139" spans="1:14">
      <c r="A139" t="s">
        <v>30</v>
      </c>
      <c r="B139" t="str">
        <f>_xlfn.CONCAT("10.128.",C139 + 100,".117")</f>
        <v>10.128.112.117</v>
      </c>
      <c r="C139">
        <f t="shared" si="51"/>
        <v>12</v>
      </c>
      <c r="D139">
        <v>13</v>
      </c>
      <c r="E139" t="str">
        <f t="shared" si="52"/>
        <v>SI-12-MBTemp-13</v>
      </c>
      <c r="F139" t="str">
        <f>_xlfn.CONCAT("SI-",C139,"M2")</f>
        <v>SI-12M2</v>
      </c>
      <c r="G139" t="str">
        <f>_xlfn.CONCAT("SI-",C139,"M2:VA-PT100-BG:Temp-Mon")</f>
        <v>SI-12M2:VA-PT100-BG:Temp-Mon</v>
      </c>
      <c r="H139" t="str">
        <f>_xlfn.CONCAT("SI-",C139,"M2:VA-PT100-MD:Temp-Mon")</f>
        <v>SI-12M2:VA-PT100-MD:Temp-Mon</v>
      </c>
      <c r="I139" s="130" t="str">
        <f>_xlfn.CONCAT($E139,"-",I$1)</f>
        <v>SI-12-MBTemp-13-CH3</v>
      </c>
      <c r="J139" s="130" t="str">
        <f t="shared" ref="J139:M139" si="61">_xlfn.CONCAT($E139,"-",J$1)</f>
        <v>SI-12-MBTemp-13-CH4</v>
      </c>
      <c r="K139" s="130" t="str">
        <f t="shared" si="61"/>
        <v>SI-12-MBTemp-13-CH5</v>
      </c>
      <c r="L139" s="130" t="str">
        <f t="shared" si="61"/>
        <v>SI-12-MBTemp-13-CH6</v>
      </c>
      <c r="M139" s="130" t="str">
        <f t="shared" si="61"/>
        <v>SI-12-MBTemp-13-CH7</v>
      </c>
      <c r="N139" t="str">
        <f>_xlfn.CONCAT(F139,":CO-PT100-Ambient:Temp-Mon")</f>
        <v>SI-12M2:CO-PT100-Ambient:Temp-Mon</v>
      </c>
    </row>
    <row r="140" spans="1:14">
      <c r="A140" t="s">
        <v>30</v>
      </c>
      <c r="B140" t="str">
        <f>_xlfn.CONCAT("10.128.",C140 + 100,".118")</f>
        <v>10.128.112.118</v>
      </c>
      <c r="C140">
        <f t="shared" si="51"/>
        <v>12</v>
      </c>
      <c r="D140">
        <v>21</v>
      </c>
      <c r="E140" t="str">
        <f t="shared" si="52"/>
        <v>SI-12-MBTemp-21</v>
      </c>
      <c r="F140" t="str">
        <f>_xlfn.CONCAT("SI-",C140,"C3")</f>
        <v>SI-12C3</v>
      </c>
      <c r="G140" t="s">
        <v>250</v>
      </c>
      <c r="H140" t="str">
        <f>_xlfn.CONCAT("SI-",C140,"BC:VA-PT100-ED:Temp-Mon")</f>
        <v>SI-12BC:VA-PT100-ED:Temp-Mon</v>
      </c>
      <c r="I140" t="str">
        <f>_xlfn.CONCAT("SI-",C140,"C3:VA-PT100-BG:Temp-Mon")</f>
        <v>SI-12C3:VA-PT100-BG:Temp-Mon</v>
      </c>
      <c r="J140" t="str">
        <f>_xlfn.CONCAT("SI-",C140,"C3:VA-PT100-MD1:Temp-Mon")</f>
        <v>SI-12C3:VA-PT100-MD1:Temp-Mon</v>
      </c>
      <c r="K140" t="str">
        <f>_xlfn.CONCAT("SI-",C140,"C3:VA-PT100-MD2:Temp-Mon")</f>
        <v>SI-12C3:VA-PT100-MD2:Temp-Mon</v>
      </c>
      <c r="L140" t="str">
        <f>_xlfn.CONCAT("SI-",C140,"BCFE:VA-PT100-BG1:Temp-Mon")</f>
        <v>SI-12BCFE:VA-PT100-BG1:Temp-Mon</v>
      </c>
      <c r="M140" t="str">
        <f>_xlfn.CONCAT("SI-",C140,"BCFE:VA-PT100-BG2:Temp-Mon")</f>
        <v>SI-12BCFE:VA-PT100-BG2:Temp-Mon</v>
      </c>
      <c r="N140" t="str">
        <f>_xlfn.CONCAT("SI-",C140,"BCFE:VA-PT100-ED:Temp-Mon")</f>
        <v>SI-12BCFE:VA-PT100-ED:Temp-Mon</v>
      </c>
    </row>
    <row r="141" spans="1:14">
      <c r="A141" t="s">
        <v>30</v>
      </c>
      <c r="B141" t="str">
        <f>_xlfn.CONCAT("10.128.",C141 + 100,".118")</f>
        <v>10.128.112.118</v>
      </c>
      <c r="C141">
        <f t="shared" si="51"/>
        <v>12</v>
      </c>
      <c r="D141">
        <v>22</v>
      </c>
      <c r="E141" t="str">
        <f t="shared" si="52"/>
        <v>SI-12-MBTemp-22</v>
      </c>
      <c r="F141" t="str">
        <f>_xlfn.CONCAT("SI-",C141,"C4")</f>
        <v>SI-12C4</v>
      </c>
      <c r="G141" t="str">
        <f>_xlfn.CONCAT("SI-",C141,"B2B:VA-PT100-ED:Temp-Mon")</f>
        <v>SI-12B2B:VA-PT100-ED:Temp-Mon</v>
      </c>
      <c r="H141" t="str">
        <f>_xlfn.CONCAT("SI-",C141,"C4:VA-PT100-MD:Temp-Mon")</f>
        <v>SI-12C4:VA-PT100-MD:Temp-Mon</v>
      </c>
      <c r="I141" t="str">
        <f>_xlfn.CONCAT("SI-",C141,"B1B:VA-PT100-ED:Temp-Mon")</f>
        <v>SI-12B1B:VA-PT100-ED:Temp-Mon</v>
      </c>
      <c r="J141" t="str">
        <f>_xlfn.CONCAT("SI-",C141,"VPSB1B:VA-PT100-BG:Temp-Mon")</f>
        <v>SI-12VPSB1B:VA-PT100-BG:Temp-Mon</v>
      </c>
      <c r="K141" t="s">
        <v>251</v>
      </c>
      <c r="L141" s="130" t="str">
        <f t="shared" ref="L141:N141" si="62">_xlfn.CONCAT($E141,"-",L$1)</f>
        <v>SI-12-MBTemp-22-CH6</v>
      </c>
      <c r="M141" s="130" t="str">
        <f t="shared" si="62"/>
        <v>SI-12-MBTemp-22-CH7</v>
      </c>
      <c r="N141" s="130" t="str">
        <f t="shared" si="62"/>
        <v>SI-12-MBTemp-22-CH8</v>
      </c>
    </row>
    <row r="142" spans="1:14">
      <c r="A142" t="s">
        <v>30</v>
      </c>
      <c r="B142" t="str">
        <f>_xlfn.CONCAT("10.128.",C142 + 100,".118")</f>
        <v>10.128.112.118</v>
      </c>
      <c r="C142">
        <f t="shared" si="51"/>
        <v>12</v>
      </c>
      <c r="D142">
        <v>23</v>
      </c>
      <c r="E142" t="str">
        <f t="shared" si="52"/>
        <v>SI-12-MBTemp-23</v>
      </c>
      <c r="F142" t="str">
        <f>_xlfn.CONCAT("SI-",C142+1,"M1")</f>
        <v>SI-13M1</v>
      </c>
      <c r="G142" t="str">
        <f>_xlfn.CONCAT("SI-",C142+1,"M1:VA-PT100-ED:Temp-Mon")</f>
        <v>SI-13M1:VA-PT100-ED:Temp-Mon</v>
      </c>
      <c r="H142" t="str">
        <f>_xlfn.CONCAT("SI-",C142+1,"SP:VA-PT100-BG:Temp-Mon")</f>
        <v>SI-13SP:VA-PT100-BG:Temp-Mon</v>
      </c>
      <c r="I142" t="str">
        <f>_xlfn.CONCAT("SI-",C142+1,"SP:VA-PT100-MD:Temp-Mon")</f>
        <v>SI-13SP:VA-PT100-MD:Temp-Mon</v>
      </c>
      <c r="J142" s="130" t="str">
        <f t="shared" ref="J142:N144" si="63">_xlfn.CONCAT($E142,"-",J$1)</f>
        <v>SI-12-MBTemp-23-CH4</v>
      </c>
      <c r="K142" s="130" t="str">
        <f t="shared" si="63"/>
        <v>SI-12-MBTemp-23-CH5</v>
      </c>
      <c r="L142" s="130" t="str">
        <f t="shared" si="63"/>
        <v>SI-12-MBTemp-23-CH6</v>
      </c>
      <c r="M142" s="130" t="str">
        <f t="shared" si="63"/>
        <v>SI-12-MBTemp-23-CH7</v>
      </c>
      <c r="N142" t="str">
        <f>_xlfn.CONCAT(F142,":CO-PT100-Ambient:Temp-Mon")</f>
        <v>SI-13M1:CO-PT100-Ambient:Temp-Mon</v>
      </c>
    </row>
    <row r="143" spans="1:14">
      <c r="A143" t="s">
        <v>30</v>
      </c>
      <c r="B143" t="str">
        <f>_xlfn.CONCAT("10.128.",C143 + 100,".117")</f>
        <v>10.128.113.117</v>
      </c>
      <c r="C143">
        <f t="shared" si="51"/>
        <v>13</v>
      </c>
      <c r="D143">
        <v>11</v>
      </c>
      <c r="E143" t="str">
        <f t="shared" si="52"/>
        <v>SI-13-MBTemp-11</v>
      </c>
      <c r="F143" t="str">
        <f>_xlfn.CONCAT("SI-",C143,"C2")</f>
        <v>SI-13C2</v>
      </c>
      <c r="G143" t="str">
        <f>_xlfn.CONCAT("SI-",C143,"B2A:VA-PT100-ED:Temp-Mon")</f>
        <v>SI-13B2A:VA-PT100-ED:Temp-Mon</v>
      </c>
      <c r="H143" t="str">
        <f>_xlfn.CONCAT("SI-",C143,"C2:VA-PT100-BG:Temp-Mon")</f>
        <v>SI-13C2:VA-PT100-BG:Temp-Mon</v>
      </c>
      <c r="I143" t="str">
        <f>_xlfn.CONCAT("SI-",C143,"C2:VA-PT100-ED:Temp-Mon")</f>
        <v>SI-13C2:VA-PT100-ED:Temp-Mon</v>
      </c>
      <c r="J143" t="str">
        <f>_xlfn.CONCAT("SI-",C143,"B2FE:VA-PT100-BG1:Temp-Mon")</f>
        <v>SI-13B2FE:VA-PT100-BG1:Temp-Mon</v>
      </c>
      <c r="K143" t="str">
        <f>_xlfn.CONCAT("SI-",C143,"B2FE:VA-PT100-BG2:Temp-Mon")</f>
        <v>SI-13B2FE:VA-PT100-BG2:Temp-Mon</v>
      </c>
      <c r="L143" t="str">
        <f>_xlfn.CONCAT("SI-",C143,"B2FE:VA-PT100-ED:Temp-Mon")</f>
        <v>SI-13B2FE:VA-PT100-ED:Temp-Mon</v>
      </c>
      <c r="M143" t="s">
        <v>252</v>
      </c>
      <c r="N143" s="130" t="str">
        <f t="shared" si="63"/>
        <v>SI-13-MBTemp-11-CH8</v>
      </c>
    </row>
    <row r="144" spans="1:14">
      <c r="A144" t="s">
        <v>30</v>
      </c>
      <c r="B144" t="str">
        <f>_xlfn.CONCAT("10.128.",C144 + 100,".117")</f>
        <v>10.128.113.117</v>
      </c>
      <c r="C144">
        <f t="shared" si="51"/>
        <v>13</v>
      </c>
      <c r="D144">
        <v>12</v>
      </c>
      <c r="E144" t="str">
        <f t="shared" si="52"/>
        <v>SI-13-MBTemp-12</v>
      </c>
      <c r="F144" t="str">
        <f>_xlfn.CONCAT("SI-",C144,"C1")</f>
        <v>SI-13C1</v>
      </c>
      <c r="G144" t="str">
        <f>_xlfn.CONCAT("SI-",C144,"B1A:VA-PT100-ED:Temp-Mon")</f>
        <v>SI-13B1A:VA-PT100-ED:Temp-Mon</v>
      </c>
      <c r="H144" t="str">
        <f>_xlfn.CONCAT("SI-",C144,"C1:VA-PT100-BG:Temp-Mon")</f>
        <v>SI-13C1:VA-PT100-BG:Temp-Mon</v>
      </c>
      <c r="I144" t="str">
        <f>_xlfn.CONCAT("SI-",C144,"C1:VA-PT100-MD:Temp-Mon")</f>
        <v>SI-13C1:VA-PT100-MD:Temp-Mon</v>
      </c>
      <c r="J144" t="str">
        <f>_xlfn.CONCAT("SI-",C144,"C1:VA-PT100-ED:Temp-Mon")</f>
        <v>SI-13C1:VA-PT100-ED:Temp-Mon</v>
      </c>
      <c r="K144" t="str">
        <f>_xlfn.CONCAT("SI-",C144,"SAFE:VA-PT100-BG1:Temp-Mon")</f>
        <v>SI-13SAFE:VA-PT100-BG1:Temp-Mon</v>
      </c>
      <c r="L144" t="str">
        <f>_xlfn.CONCAT("SI-",C144,"SAFE:VA-PT100-BG2:Temp-Mon")</f>
        <v>SI-13SAFE:VA-PT100-BG2:Temp-Mon</v>
      </c>
      <c r="M144" t="str">
        <f>_xlfn.CONCAT("SI-",C144,"SAFE:VA-PT100-MD:Temp-Mon")</f>
        <v>SI-13SAFE:VA-PT100-MD:Temp-Mon</v>
      </c>
      <c r="N144" s="130" t="str">
        <f t="shared" si="63"/>
        <v>SI-13-MBTemp-12-CH8</v>
      </c>
    </row>
    <row r="145" spans="1:14">
      <c r="A145" t="s">
        <v>30</v>
      </c>
      <c r="B145" t="str">
        <f>_xlfn.CONCAT("10.128.",C145 + 100,".117")</f>
        <v>10.128.113.117</v>
      </c>
      <c r="C145">
        <f t="shared" si="51"/>
        <v>13</v>
      </c>
      <c r="D145">
        <v>13</v>
      </c>
      <c r="E145" t="str">
        <f t="shared" si="52"/>
        <v>SI-13-MBTemp-13</v>
      </c>
      <c r="F145" t="str">
        <f>_xlfn.CONCAT("SI-",C145,"M2")</f>
        <v>SI-13M2</v>
      </c>
      <c r="G145" t="str">
        <f>_xlfn.CONCAT("SI-",C145,"M2:VA-PT100-BG:Temp-Mon")</f>
        <v>SI-13M2:VA-PT100-BG:Temp-Mon</v>
      </c>
      <c r="H145" t="str">
        <f>_xlfn.CONCAT("SI-",C145,"M2:VA-PT100-MD:Temp-Mon")</f>
        <v>SI-13M2:VA-PT100-MD:Temp-Mon</v>
      </c>
      <c r="I145" s="130" t="str">
        <f>_xlfn.CONCAT($E145,"-",I$1)</f>
        <v>SI-13-MBTemp-13-CH3</v>
      </c>
      <c r="J145" s="130" t="str">
        <f t="shared" ref="J145:N147" si="64">_xlfn.CONCAT($E145,"-",J$1)</f>
        <v>SI-13-MBTemp-13-CH4</v>
      </c>
      <c r="K145" s="130" t="str">
        <f t="shared" si="64"/>
        <v>SI-13-MBTemp-13-CH5</v>
      </c>
      <c r="L145" s="130" t="str">
        <f t="shared" si="64"/>
        <v>SI-13-MBTemp-13-CH6</v>
      </c>
      <c r="M145" s="130" t="str">
        <f t="shared" si="64"/>
        <v>SI-13-MBTemp-13-CH7</v>
      </c>
      <c r="N145" t="str">
        <f>_xlfn.CONCAT(F145,":CO-PT100-Ambient:Temp-Mon")</f>
        <v>SI-13M2:CO-PT100-Ambient:Temp-Mon</v>
      </c>
    </row>
    <row r="146" spans="1:14">
      <c r="A146" t="s">
        <v>30</v>
      </c>
      <c r="B146" t="str">
        <f>_xlfn.CONCAT("10.128.",C146 + 100,".118")</f>
        <v>10.128.113.118</v>
      </c>
      <c r="C146">
        <f t="shared" si="51"/>
        <v>13</v>
      </c>
      <c r="D146">
        <v>21</v>
      </c>
      <c r="E146" t="str">
        <f t="shared" si="52"/>
        <v>SI-13-MBTemp-21</v>
      </c>
      <c r="F146" t="str">
        <f>_xlfn.CONCAT("SI-",C146,"C3")</f>
        <v>SI-13C3</v>
      </c>
      <c r="G146" t="s">
        <v>253</v>
      </c>
      <c r="H146" t="str">
        <f>_xlfn.CONCAT("SI-",C146,"BC:VA-PT100-ED:Temp-Mon")</f>
        <v>SI-13BC:VA-PT100-ED:Temp-Mon</v>
      </c>
      <c r="I146" t="str">
        <f>_xlfn.CONCAT("SI-",C146,"C3:VA-PT100-BG:Temp-Mon")</f>
        <v>SI-13C3:VA-PT100-BG:Temp-Mon</v>
      </c>
      <c r="J146" t="str">
        <f>_xlfn.CONCAT("SI-",C146,"C3:VA-PT100-MD1:Temp-Mon")</f>
        <v>SI-13C3:VA-PT100-MD1:Temp-Mon</v>
      </c>
      <c r="K146" t="str">
        <f>_xlfn.CONCAT("SI-",C146,"C3:VA-PT100-MD2:Temp-Mon")</f>
        <v>SI-13C3:VA-PT100-MD2:Temp-Mon</v>
      </c>
      <c r="L146" t="str">
        <f>_xlfn.CONCAT("SI-",C146,"BCFE:VA-PT100-BG1:Temp-Mon")</f>
        <v>SI-13BCFE:VA-PT100-BG1:Temp-Mon</v>
      </c>
      <c r="M146" t="str">
        <f>_xlfn.CONCAT("SI-",C146,"BCFE:VA-PT100-BG2:Temp-Mon")</f>
        <v>SI-13BCFE:VA-PT100-BG2:Temp-Mon</v>
      </c>
      <c r="N146" t="str">
        <f>_xlfn.CONCAT("SI-",C146,"BCFE:VA-PT100-ED:Temp-Mon")</f>
        <v>SI-13BCFE:VA-PT100-ED:Temp-Mon</v>
      </c>
    </row>
    <row r="147" spans="1:14">
      <c r="A147" t="s">
        <v>30</v>
      </c>
      <c r="B147" t="str">
        <f>_xlfn.CONCAT("10.128.",C147 + 100,".118")</f>
        <v>10.128.113.118</v>
      </c>
      <c r="C147">
        <f t="shared" si="51"/>
        <v>13</v>
      </c>
      <c r="D147">
        <v>22</v>
      </c>
      <c r="E147" t="str">
        <f t="shared" si="52"/>
        <v>SI-13-MBTemp-22</v>
      </c>
      <c r="F147" t="str">
        <f>_xlfn.CONCAT("SI-",C147,"C4")</f>
        <v>SI-13C4</v>
      </c>
      <c r="G147" t="str">
        <f>_xlfn.CONCAT("SI-",C147,"B2B:VA-PT100-ED:Temp-Mon")</f>
        <v>SI-13B2B:VA-PT100-ED:Temp-Mon</v>
      </c>
      <c r="H147" t="str">
        <f>_xlfn.CONCAT("SI-",C147,"C4:VA-PT100-MD:Temp-Mon")</f>
        <v>SI-13C4:VA-PT100-MD:Temp-Mon</v>
      </c>
      <c r="I147" t="str">
        <f>_xlfn.CONCAT("SI-",C147,"B1B:VA-PT100-ED:Temp-Mon")</f>
        <v>SI-13B1B:VA-PT100-ED:Temp-Mon</v>
      </c>
      <c r="J147" t="str">
        <f>_xlfn.CONCAT("SI-",C147,"VPSB1B:VA-PT100-BG:Temp-Mon")</f>
        <v>SI-13VPSB1B:VA-PT100-BG:Temp-Mon</v>
      </c>
      <c r="K147" t="s">
        <v>254</v>
      </c>
      <c r="L147" s="130" t="s">
        <v>255</v>
      </c>
      <c r="M147" s="130" t="str">
        <f t="shared" si="64"/>
        <v>SI-13-MBTemp-22-CH7</v>
      </c>
      <c r="N147" s="130" t="str">
        <f t="shared" si="64"/>
        <v>SI-13-MBTemp-22-CH8</v>
      </c>
    </row>
    <row r="148" spans="1:14" ht="30">
      <c r="A148" t="s">
        <v>30</v>
      </c>
      <c r="B148" t="str">
        <f>_xlfn.CONCAT("10.128.",C148 + 100,".118")</f>
        <v>10.128.113.118</v>
      </c>
      <c r="C148">
        <f t="shared" si="51"/>
        <v>13</v>
      </c>
      <c r="D148">
        <v>23</v>
      </c>
      <c r="E148" t="str">
        <f t="shared" si="52"/>
        <v>SI-13-MBTemp-23</v>
      </c>
      <c r="F148" t="str">
        <f>_xlfn.CONCAT("SI-",C148+1,"M1")</f>
        <v>SI-14M1</v>
      </c>
      <c r="G148" t="str">
        <f>_xlfn.CONCAT("SI-",C148+1,"M1:VA-PT100-ED:Temp-Mon")</f>
        <v>SI-14M1:VA-PT100-ED:Temp-Mon</v>
      </c>
      <c r="H148" t="str">
        <f>_xlfn.CONCAT("SI-",C148+1,"SA:VA-PT100-BG:Temp-Mon")</f>
        <v>SI-14SA:VA-PT100-BG:Temp-Mon</v>
      </c>
      <c r="I148" s="165" t="s">
        <v>256</v>
      </c>
      <c r="J148" s="166" t="s">
        <v>257</v>
      </c>
      <c r="K148" s="130" t="str">
        <f>_xlfn.CONCAT($E148,"-",K$1)</f>
        <v>SI-13-MBTemp-23-CH5</v>
      </c>
      <c r="L148" s="130" t="str">
        <f>_xlfn.CONCAT($E148,"-",L$1)</f>
        <v>SI-13-MBTemp-23-CH6</v>
      </c>
      <c r="M148" s="130" t="str">
        <f>_xlfn.CONCAT($E148,"-",M$1)</f>
        <v>SI-13-MBTemp-23-CH7</v>
      </c>
      <c r="N148" t="str">
        <f>_xlfn.CONCAT(F148,":CO-PT100-Ambient:Temp-Mon")</f>
        <v>SI-14M1:CO-PT100-Ambient:Temp-Mon</v>
      </c>
    </row>
    <row r="149" spans="1:14">
      <c r="A149" t="s">
        <v>30</v>
      </c>
      <c r="B149" t="str">
        <f>_xlfn.CONCAT("10.128.",C149 + 100,".117")</f>
        <v>10.128.114.117</v>
      </c>
      <c r="C149">
        <f t="shared" si="51"/>
        <v>14</v>
      </c>
      <c r="D149">
        <v>11</v>
      </c>
      <c r="E149" t="str">
        <f t="shared" si="52"/>
        <v>SI-14-MBTemp-11</v>
      </c>
      <c r="F149" t="str">
        <f>_xlfn.CONCAT("SI-",C149,"C2")</f>
        <v>SI-14C2</v>
      </c>
      <c r="G149" t="str">
        <f>_xlfn.CONCAT("SI-",C149,"B2A:VA-PT100-ED:Temp-Mon")</f>
        <v>SI-14B2A:VA-PT100-ED:Temp-Mon</v>
      </c>
      <c r="H149" t="str">
        <f>_xlfn.CONCAT("SI-",C149,"C2:VA-PT100-ED:Temp-Mon")</f>
        <v>SI-14C2:VA-PT100-ED:Temp-Mon</v>
      </c>
      <c r="I149" t="s">
        <v>258</v>
      </c>
      <c r="J149" s="130" t="str">
        <f t="shared" ref="J148:N150" si="65">_xlfn.CONCAT($E149,"-",J$1)</f>
        <v>SI-14-MBTemp-11-CH4</v>
      </c>
      <c r="K149" s="130" t="str">
        <f t="shared" si="65"/>
        <v>SI-14-MBTemp-11-CH5</v>
      </c>
      <c r="L149" s="130" t="str">
        <f t="shared" si="65"/>
        <v>SI-14-MBTemp-11-CH6</v>
      </c>
      <c r="M149" s="130" t="str">
        <f t="shared" si="65"/>
        <v>SI-14-MBTemp-11-CH7</v>
      </c>
      <c r="N149" s="130" t="str">
        <f t="shared" si="65"/>
        <v>SI-14-MBTemp-11-CH8</v>
      </c>
    </row>
    <row r="150" spans="1:14">
      <c r="A150" t="s">
        <v>30</v>
      </c>
      <c r="B150" t="str">
        <f>_xlfn.CONCAT("10.128.",C150 + 100,".117")</f>
        <v>10.128.114.117</v>
      </c>
      <c r="C150">
        <f t="shared" si="51"/>
        <v>14</v>
      </c>
      <c r="D150">
        <v>12</v>
      </c>
      <c r="E150" t="str">
        <f t="shared" si="52"/>
        <v>SI-14-MBTemp-12</v>
      </c>
      <c r="F150" t="str">
        <f>_xlfn.CONCAT("SI-",C150,"C1")</f>
        <v>SI-14C1</v>
      </c>
      <c r="G150" t="str">
        <f>_xlfn.CONCAT("SI-",C150,"B1A:VA-PT100-ED:Temp-Mon")</f>
        <v>SI-14B1A:VA-PT100-ED:Temp-Mon</v>
      </c>
      <c r="H150" t="str">
        <f>_xlfn.CONCAT("SI-",C150,"C1:VA-PT100-BG:Temp-Mon")</f>
        <v>SI-14C1:VA-PT100-BG:Temp-Mon</v>
      </c>
      <c r="I150" t="str">
        <f>_xlfn.CONCAT("SI-",C150,"C1:VA-PT100-MD:Temp-Mon")</f>
        <v>SI-14C1:VA-PT100-MD:Temp-Mon</v>
      </c>
      <c r="J150" t="str">
        <f>_xlfn.CONCAT("SI-",C150,"C1:VA-PT100-ED:Temp-Mon")</f>
        <v>SI-14C1:VA-PT100-ED:Temp-Mon</v>
      </c>
      <c r="K150" t="str">
        <f>_xlfn.CONCAT("SI-",C150,"SBFE:VA-PT100-BG1:Temp-Mon")</f>
        <v>SI-14SBFE:VA-PT100-BG1:Temp-Mon</v>
      </c>
      <c r="L150" t="str">
        <f>_xlfn.CONCAT("SI-",C150,"SBFE:VA-PT100-BG2:Temp-Mon")</f>
        <v>SI-14SBFE:VA-PT100-BG2:Temp-Mon</v>
      </c>
      <c r="M150" t="str">
        <f>_xlfn.CONCAT("SI-",C150,"SBFE:VA-PT100-MD:Temp-Mon")</f>
        <v>SI-14SBFE:VA-PT100-MD:Temp-Mon</v>
      </c>
      <c r="N150" s="130" t="str">
        <f t="shared" si="65"/>
        <v>SI-14-MBTemp-12-CH8</v>
      </c>
    </row>
    <row r="151" spans="1:14">
      <c r="A151" t="s">
        <v>30</v>
      </c>
      <c r="B151" t="str">
        <f>_xlfn.CONCAT("10.128.",C151 + 100,".117")</f>
        <v>10.128.114.117</v>
      </c>
      <c r="C151">
        <f t="shared" si="51"/>
        <v>14</v>
      </c>
      <c r="D151">
        <v>13</v>
      </c>
      <c r="E151" t="str">
        <f t="shared" si="52"/>
        <v>SI-14-MBTemp-13</v>
      </c>
      <c r="F151" t="str">
        <f>_xlfn.CONCAT("SI-",C151,"M2")</f>
        <v>SI-14M2</v>
      </c>
      <c r="G151" t="str">
        <f>_xlfn.CONCAT("SI-",C151,"M2:VA-PT100-BG:Temp-Mon")</f>
        <v>SI-14M2:VA-PT100-BG:Temp-Mon</v>
      </c>
      <c r="H151" t="str">
        <f>_xlfn.CONCAT("SI-",C151,"M2:VA-PT100-MD:Temp-Mon")</f>
        <v>SI-14M2:VA-PT100-MD:Temp-Mon</v>
      </c>
      <c r="I151" s="130" t="str">
        <f>_xlfn.CONCAT($E151,"-",I$1)</f>
        <v>SI-14-MBTemp-13-CH3</v>
      </c>
      <c r="J151" s="130" t="str">
        <f t="shared" ref="J151:M151" si="66">_xlfn.CONCAT($E151,"-",J$1)</f>
        <v>SI-14-MBTemp-13-CH4</v>
      </c>
      <c r="K151" s="130" t="str">
        <f t="shared" si="66"/>
        <v>SI-14-MBTemp-13-CH5</v>
      </c>
      <c r="L151" s="130" t="str">
        <f t="shared" si="66"/>
        <v>SI-14-MBTemp-13-CH6</v>
      </c>
      <c r="M151" s="130" t="str">
        <f t="shared" si="66"/>
        <v>SI-14-MBTemp-13-CH7</v>
      </c>
      <c r="N151" t="str">
        <f>_xlfn.CONCAT(F151,":CO-PT100-Ambient:Temp-Mon")</f>
        <v>SI-14M2:CO-PT100-Ambient:Temp-Mon</v>
      </c>
    </row>
    <row r="152" spans="1:14">
      <c r="A152" t="s">
        <v>30</v>
      </c>
      <c r="B152" t="str">
        <f>_xlfn.CONCAT("10.128.",C152 + 100,".118")</f>
        <v>10.128.114.118</v>
      </c>
      <c r="C152">
        <f t="shared" si="51"/>
        <v>14</v>
      </c>
      <c r="D152">
        <v>21</v>
      </c>
      <c r="E152" t="str">
        <f t="shared" si="52"/>
        <v>SI-14-MBTemp-21</v>
      </c>
      <c r="F152" t="str">
        <f>_xlfn.CONCAT("SI-",C152,"C3")</f>
        <v>SI-14C3</v>
      </c>
      <c r="G152" s="130" t="str">
        <f>_xlfn.CONCAT("SI-",C152,"BC:VA-PT100-MD:Temp-Mon")</f>
        <v>SI-14BC:VA-PT100-MD:Temp-Mon</v>
      </c>
      <c r="H152" t="str">
        <f>_xlfn.CONCAT("SI-",C152,"BC:VA-PT100-ED:Temp-Mon")</f>
        <v>SI-14BC:VA-PT100-ED:Temp-Mon</v>
      </c>
      <c r="I152" t="str">
        <f>_xlfn.CONCAT("SI-",C152,"C3:VA-PT100-BG:Temp-Mon")</f>
        <v>SI-14C3:VA-PT100-BG:Temp-Mon</v>
      </c>
      <c r="J152" t="str">
        <f>_xlfn.CONCAT("SI-",C152,"C3:VA-PT100-MD1:Temp-Mon")</f>
        <v>SI-14C3:VA-PT100-MD1:Temp-Mon</v>
      </c>
      <c r="K152" t="str">
        <f>_xlfn.CONCAT("SI-",C152,"C3:VA-PT100-MD2:Temp-Mon")</f>
        <v>SI-14C3:VA-PT100-MD2:Temp-Mon</v>
      </c>
      <c r="L152" t="str">
        <f>_xlfn.CONCAT("SI-",C152,"BCFE:VA-PT100-BG1:Temp-Mon")</f>
        <v>SI-14BCFE:VA-PT100-BG1:Temp-Mon</v>
      </c>
      <c r="M152" t="str">
        <f>_xlfn.CONCAT("SI-",C152,"BCFE:VA-PT100-BG2:Temp-Mon")</f>
        <v>SI-14BCFE:VA-PT100-BG2:Temp-Mon</v>
      </c>
      <c r="N152" t="str">
        <f>_xlfn.CONCAT("SI-",C152,"BCFE:VA-PT100-ED:Temp-Mon")</f>
        <v>SI-14BCFE:VA-PT100-ED:Temp-Mon</v>
      </c>
    </row>
    <row r="153" spans="1:14">
      <c r="A153" t="s">
        <v>30</v>
      </c>
      <c r="B153" t="str">
        <f>_xlfn.CONCAT("10.128.",C153 + 100,".118")</f>
        <v>10.128.114.118</v>
      </c>
      <c r="C153">
        <f t="shared" si="51"/>
        <v>14</v>
      </c>
      <c r="D153">
        <v>22</v>
      </c>
      <c r="E153" t="str">
        <f t="shared" si="52"/>
        <v>SI-14-MBTemp-22</v>
      </c>
      <c r="F153" t="str">
        <f>_xlfn.CONCAT("SI-",C153,"C4")</f>
        <v>SI-14C4</v>
      </c>
      <c r="G153" t="str">
        <f>_xlfn.CONCAT("SI-",C153,"B2B:VA-PT100-ED:Temp-Mon")</f>
        <v>SI-14B2B:VA-PT100-ED:Temp-Mon</v>
      </c>
      <c r="H153" t="str">
        <f>_xlfn.CONCAT("SI-",C153,"C4:VA-PT100-MD:Temp-Mon")</f>
        <v>SI-14C4:VA-PT100-MD:Temp-Mon</v>
      </c>
      <c r="I153" t="str">
        <f>_xlfn.CONCAT("SI-",C153,"B1B:VA-PT100-ED:Temp-Mon")</f>
        <v>SI-14B1B:VA-PT100-ED:Temp-Mon</v>
      </c>
      <c r="J153" t="str">
        <f>_xlfn.CONCAT("SI-",C153,"VPSB1B:VA-PT100-BG:Temp-Mon")</f>
        <v>SI-14VPSB1B:VA-PT100-BG:Temp-Mon</v>
      </c>
      <c r="K153" t="s">
        <v>259</v>
      </c>
      <c r="L153" s="130" t="s">
        <v>260</v>
      </c>
      <c r="M153" s="130" t="str">
        <f t="shared" ref="M153:N153" si="67">_xlfn.CONCAT($E153,"-",M$1)</f>
        <v>SI-14-MBTemp-22-CH7</v>
      </c>
      <c r="N153" s="130" t="str">
        <f t="shared" si="67"/>
        <v>SI-14-MBTemp-22-CH8</v>
      </c>
    </row>
    <row r="154" spans="1:14">
      <c r="A154" t="s">
        <v>30</v>
      </c>
      <c r="B154" t="str">
        <f>_xlfn.CONCAT("10.128.",C154 + 100,".118")</f>
        <v>10.128.114.118</v>
      </c>
      <c r="C154">
        <f t="shared" si="51"/>
        <v>14</v>
      </c>
      <c r="D154">
        <v>23</v>
      </c>
      <c r="E154" t="str">
        <f t="shared" si="52"/>
        <v>SI-14-MBTemp-23</v>
      </c>
      <c r="F154" t="str">
        <f>_xlfn.CONCAT("SI-",C154+1,"M1")</f>
        <v>SI-15M1</v>
      </c>
      <c r="G154" t="str">
        <f>_xlfn.CONCAT("SI-",C154+1,"M1:VA-PT100-ED:Temp-Mon")</f>
        <v>SI-15M1:VA-PT100-ED:Temp-Mon</v>
      </c>
      <c r="H154" t="str">
        <f>_xlfn.CONCAT("SI-",C154+1,"SP:VA-PT100-BG:Temp-Mon")</f>
        <v>SI-15SP:VA-PT100-BG:Temp-Mon</v>
      </c>
      <c r="I154" t="str">
        <f>_xlfn.CONCAT("SI-",C154+1,"SP:VA-PT100-MD:Temp-Mon")</f>
        <v>SI-15SP:VA-PT100-MD:Temp-Mon</v>
      </c>
      <c r="J154" s="130" t="str">
        <f t="shared" ref="J154:N156" si="68">_xlfn.CONCAT($E154,"-",J$1)</f>
        <v>SI-14-MBTemp-23-CH4</v>
      </c>
      <c r="K154" s="130" t="s">
        <v>261</v>
      </c>
      <c r="L154" s="130" t="s">
        <v>262</v>
      </c>
      <c r="M154" s="130" t="str">
        <f t="shared" si="68"/>
        <v>SI-14-MBTemp-23-CH7</v>
      </c>
      <c r="N154" t="str">
        <f>_xlfn.CONCAT(F154,":CO-PT100-Ambient:Temp-Mon")</f>
        <v>SI-15M1:CO-PT100-Ambient:Temp-Mon</v>
      </c>
    </row>
    <row r="155" spans="1:14">
      <c r="A155" t="s">
        <v>30</v>
      </c>
      <c r="B155" t="str">
        <f>_xlfn.CONCAT("10.128.",C155 + 100,".117")</f>
        <v>10.128.115.117</v>
      </c>
      <c r="C155">
        <f t="shared" si="51"/>
        <v>15</v>
      </c>
      <c r="D155">
        <v>11</v>
      </c>
      <c r="E155" t="str">
        <f t="shared" si="52"/>
        <v>SI-15-MBTemp-11</v>
      </c>
      <c r="F155" t="str">
        <f>_xlfn.CONCAT("SI-",C155,"C2")</f>
        <v>SI-15C2</v>
      </c>
      <c r="G155" s="131" t="str">
        <f>_xlfn.CONCAT("SI-",C155,"B2A:VA-PT100-ED:Temp-Mon")</f>
        <v>SI-15B2A:VA-PT100-ED:Temp-Mon</v>
      </c>
      <c r="H155" s="131" t="str">
        <f>_xlfn.CONCAT("SI-",C155,"C2:VA-PT100-BG:Temp-Mon")</f>
        <v>SI-15C2:VA-PT100-BG:Temp-Mon</v>
      </c>
      <c r="I155" s="131" t="str">
        <f>_xlfn.CONCAT("SI-",C155,"C2:VA-PT100-ED:Temp-Mon")</f>
        <v>SI-15C2:VA-PT100-ED:Temp-Mon</v>
      </c>
      <c r="J155" s="131" t="str">
        <f>_xlfn.CONCAT("SI-",C155,"B2FE:VA-PT100-BG1:Temp-Mon")</f>
        <v>SI-15B2FE:VA-PT100-BG1:Temp-Mon</v>
      </c>
      <c r="K155" s="131" t="str">
        <f>_xlfn.CONCAT("SI-",C155,"B2FE:VA-PT100-BG2:Temp-Mon")</f>
        <v>SI-15B2FE:VA-PT100-BG2:Temp-Mon</v>
      </c>
      <c r="L155" s="131" t="str">
        <f>_xlfn.CONCAT("SI-",C155,"B2FE:VA-PT100-ED:Temp-Mon")</f>
        <v>SI-15B2FE:VA-PT100-ED:Temp-Mon</v>
      </c>
      <c r="M155" t="s">
        <v>263</v>
      </c>
      <c r="N155" t="s">
        <v>264</v>
      </c>
    </row>
    <row r="156" spans="1:14">
      <c r="A156" t="s">
        <v>30</v>
      </c>
      <c r="B156" t="str">
        <f>_xlfn.CONCAT("10.128.",C156 + 100,".117")</f>
        <v>10.128.115.117</v>
      </c>
      <c r="C156">
        <f t="shared" si="51"/>
        <v>15</v>
      </c>
      <c r="D156">
        <v>12</v>
      </c>
      <c r="E156" t="str">
        <f t="shared" si="52"/>
        <v>SI-15-MBTemp-12</v>
      </c>
      <c r="F156" t="str">
        <f>_xlfn.CONCAT("SI-",C156,"C1")</f>
        <v>SI-15C1</v>
      </c>
      <c r="G156" t="str">
        <f>_xlfn.CONCAT("SI-",C156,"B1A:VA-PT100-ED:Temp-Mon")</f>
        <v>SI-15B1A:VA-PT100-ED:Temp-Mon</v>
      </c>
      <c r="H156" t="str">
        <f>_xlfn.CONCAT("SI-",C156,"C1:VA-PT100-BG:Temp-Mon")</f>
        <v>SI-15C1:VA-PT100-BG:Temp-Mon</v>
      </c>
      <c r="I156" t="str">
        <f>_xlfn.CONCAT("SI-",C156,"C1:VA-PT100-MD:Temp-Mon")</f>
        <v>SI-15C1:VA-PT100-MD:Temp-Mon</v>
      </c>
      <c r="J156" t="str">
        <f>_xlfn.CONCAT("SI-",C156,"C1:VA-PT100-ED:Temp-Mon")</f>
        <v>SI-15C1:VA-PT100-ED:Temp-Mon</v>
      </c>
      <c r="K156" t="str">
        <f>_xlfn.CONCAT("SI-",C156,"SAFE:VA-PT100-BG1:Temp-Mon")</f>
        <v>SI-15SAFE:VA-PT100-BG1:Temp-Mon</v>
      </c>
      <c r="L156" t="str">
        <f>_xlfn.CONCAT("SI-",C156,"SAFE:VA-PT100-BG2:Temp-Mon")</f>
        <v>SI-15SAFE:VA-PT100-BG2:Temp-Mon</v>
      </c>
      <c r="M156" t="str">
        <f>_xlfn.CONCAT("SI-",C156,"SAFE:VA-PT100-MD:Temp-Mon")</f>
        <v>SI-15SAFE:VA-PT100-MD:Temp-Mon</v>
      </c>
      <c r="N156" s="130" t="str">
        <f t="shared" si="68"/>
        <v>SI-15-MBTemp-12-CH8</v>
      </c>
    </row>
    <row r="157" spans="1:14">
      <c r="A157" t="s">
        <v>30</v>
      </c>
      <c r="B157" t="str">
        <f>_xlfn.CONCAT("10.128.",C157 + 100,".117")</f>
        <v>10.128.115.117</v>
      </c>
      <c r="C157">
        <f t="shared" si="51"/>
        <v>15</v>
      </c>
      <c r="D157">
        <v>13</v>
      </c>
      <c r="E157" t="str">
        <f t="shared" si="52"/>
        <v>SI-15-MBTemp-13</v>
      </c>
      <c r="F157" t="str">
        <f>_xlfn.CONCAT("SI-",C157,"M2")</f>
        <v>SI-15M2</v>
      </c>
      <c r="G157" t="str">
        <f>_xlfn.CONCAT("SI-",C157,"M2:VA-PT100-BG:Temp-Mon")</f>
        <v>SI-15M2:VA-PT100-BG:Temp-Mon</v>
      </c>
      <c r="H157" t="str">
        <f>_xlfn.CONCAT("SI-",C157,"M2:VA-PT100-MD:Temp-Mon")</f>
        <v>SI-15M2:VA-PT100-MD:Temp-Mon</v>
      </c>
      <c r="I157" s="130" t="str">
        <f t="shared" ref="I157:M157" si="69">_xlfn.CONCAT($E157,"-",I$1)</f>
        <v>SI-15-MBTemp-13-CH3</v>
      </c>
      <c r="J157" s="130" t="str">
        <f t="shared" si="69"/>
        <v>SI-15-MBTemp-13-CH4</v>
      </c>
      <c r="K157" s="130" t="str">
        <f t="shared" si="69"/>
        <v>SI-15-MBTemp-13-CH5</v>
      </c>
      <c r="L157" s="130" t="str">
        <f t="shared" si="69"/>
        <v>SI-15-MBTemp-13-CH6</v>
      </c>
      <c r="M157" s="130" t="str">
        <f t="shared" si="69"/>
        <v>SI-15-MBTemp-13-CH7</v>
      </c>
      <c r="N157" t="str">
        <f>_xlfn.CONCAT(F157,":CO-PT100-Ambient:Temp-Mon")</f>
        <v>SI-15M2:CO-PT100-Ambient:Temp-Mon</v>
      </c>
    </row>
    <row r="158" spans="1:14">
      <c r="A158" t="s">
        <v>30</v>
      </c>
      <c r="B158" t="str">
        <f>_xlfn.CONCAT("10.128.",C158 + 100,".118")</f>
        <v>10.128.115.118</v>
      </c>
      <c r="C158">
        <f t="shared" si="51"/>
        <v>15</v>
      </c>
      <c r="D158">
        <v>21</v>
      </c>
      <c r="E158" t="str">
        <f t="shared" si="52"/>
        <v>SI-15-MBTemp-21</v>
      </c>
      <c r="F158" t="str">
        <f>_xlfn.CONCAT("SI-",C158,"C3")</f>
        <v>SI-15C3</v>
      </c>
      <c r="G158" t="s">
        <v>265</v>
      </c>
      <c r="H158" t="str">
        <f>_xlfn.CONCAT("SI-",C158,"BC:VA-PT100-ED:Temp-Mon")</f>
        <v>SI-15BC:VA-PT100-ED:Temp-Mon</v>
      </c>
      <c r="I158" t="str">
        <f>_xlfn.CONCAT("SI-",C158,"C3:VA-PT100-BG:Temp-Mon")</f>
        <v>SI-15C3:VA-PT100-BG:Temp-Mon</v>
      </c>
      <c r="J158" t="str">
        <f>_xlfn.CONCAT("SI-",C158,"C3:VA-PT100-MD1:Temp-Mon")</f>
        <v>SI-15C3:VA-PT100-MD1:Temp-Mon</v>
      </c>
      <c r="K158" t="str">
        <f>_xlfn.CONCAT("SI-",C158,"C3:VA-PT100-MD2:Temp-Mon")</f>
        <v>SI-15C3:VA-PT100-MD2:Temp-Mon</v>
      </c>
      <c r="L158" t="str">
        <f>_xlfn.CONCAT("SI-",C158,"BCFE:VA-PT100-BG1:Temp-Mon")</f>
        <v>SI-15BCFE:VA-PT100-BG1:Temp-Mon</v>
      </c>
      <c r="M158" t="str">
        <f>_xlfn.CONCAT("SI-",C158,"BCFE:VA-PT100-BG2:Temp-Mon")</f>
        <v>SI-15BCFE:VA-PT100-BG2:Temp-Mon</v>
      </c>
      <c r="N158" t="str">
        <f>_xlfn.CONCAT("SI-",C158,"BCFE:VA-PT100-ED:Temp-Mon")</f>
        <v>SI-15BCFE:VA-PT100-ED:Temp-Mon</v>
      </c>
    </row>
    <row r="159" spans="1:14">
      <c r="A159" t="s">
        <v>30</v>
      </c>
      <c r="B159" t="str">
        <f>_xlfn.CONCAT("10.128.",C159 + 100,".118")</f>
        <v>10.128.115.118</v>
      </c>
      <c r="C159">
        <f t="shared" si="51"/>
        <v>15</v>
      </c>
      <c r="D159">
        <v>22</v>
      </c>
      <c r="E159" t="str">
        <f t="shared" si="52"/>
        <v>SI-15-MBTemp-22</v>
      </c>
      <c r="F159" t="str">
        <f>_xlfn.CONCAT("SI-",C159,"C4")</f>
        <v>SI-15C4</v>
      </c>
      <c r="G159" t="str">
        <f>_xlfn.CONCAT("SI-",C159,"B2B:VA-PT100-ED:Temp-Mon")</f>
        <v>SI-15B2B:VA-PT100-ED:Temp-Mon</v>
      </c>
      <c r="H159" t="str">
        <f>_xlfn.CONCAT("SI-",C159,"C4:VA-PT100-MD:Temp-Mon")</f>
        <v>SI-15C4:VA-PT100-MD:Temp-Mon</v>
      </c>
      <c r="I159" t="str">
        <f>_xlfn.CONCAT("SI-",C159,"B1B:VA-PT100-ED:Temp-Mon")</f>
        <v>SI-15B1B:VA-PT100-ED:Temp-Mon</v>
      </c>
      <c r="J159" t="str">
        <f>_xlfn.CONCAT("SI-",C159,"VPSB1B:VA-PT100-BG:Temp-Mon")</f>
        <v>SI-15VPSB1B:VA-PT100-BG:Temp-Mon</v>
      </c>
      <c r="K159" t="s">
        <v>266</v>
      </c>
      <c r="L159" s="130" t="str">
        <f t="shared" ref="L159:N159" si="70">_xlfn.CONCAT($E159,"-",L$1)</f>
        <v>SI-15-MBTemp-22-CH6</v>
      </c>
      <c r="M159" s="130" t="str">
        <f t="shared" si="70"/>
        <v>SI-15-MBTemp-22-CH7</v>
      </c>
      <c r="N159" s="130" t="str">
        <f t="shared" si="70"/>
        <v>SI-15-MBTemp-22-CH8</v>
      </c>
    </row>
    <row r="160" spans="1:14">
      <c r="A160" t="s">
        <v>30</v>
      </c>
      <c r="B160" t="str">
        <f>_xlfn.CONCAT("10.128.",C160 + 100,".118")</f>
        <v>10.128.115.118</v>
      </c>
      <c r="C160">
        <f t="shared" si="51"/>
        <v>15</v>
      </c>
      <c r="D160">
        <v>23</v>
      </c>
      <c r="E160" t="str">
        <f t="shared" si="52"/>
        <v>SI-15-MBTemp-23</v>
      </c>
      <c r="F160" t="str">
        <f>_xlfn.CONCAT("SI-",C160+1,"M1")</f>
        <v>SI-16M1</v>
      </c>
      <c r="G160" t="str">
        <f>_xlfn.CONCAT("SI-",C160+1,"M1:VA-PT100-ED:Temp-Mon")</f>
        <v>SI-16M1:VA-PT100-ED:Temp-Mon</v>
      </c>
      <c r="H160" t="str">
        <f>_xlfn.CONCAT("SI-",C160+1,"SA:VA-PT100-BG:Temp-Mon")</f>
        <v>SI-16SA:VA-PT100-BG:Temp-Mon</v>
      </c>
      <c r="I160" t="str">
        <f>_xlfn.CONCAT("SI-",C160+1,"SA:VA-PT100-MD1:Temp-Mon")</f>
        <v>SI-16SA:VA-PT100-MD1:Temp-Mon</v>
      </c>
      <c r="J160" s="130" t="str">
        <f t="shared" ref="J160:N162" si="71">_xlfn.CONCAT($E160,"-",J$1)</f>
        <v>SI-15-MBTemp-23-CH4</v>
      </c>
      <c r="K160" s="130" t="str">
        <f t="shared" si="71"/>
        <v>SI-15-MBTemp-23-CH5</v>
      </c>
      <c r="L160" s="130" t="str">
        <f t="shared" si="71"/>
        <v>SI-15-MBTemp-23-CH6</v>
      </c>
      <c r="M160" s="130" t="str">
        <f t="shared" si="71"/>
        <v>SI-15-MBTemp-23-CH7</v>
      </c>
      <c r="N160" t="str">
        <f>_xlfn.CONCAT(F160,":CO-PT100-Ambient:Temp-Mon")</f>
        <v>SI-16M1:CO-PT100-Ambient:Temp-Mon</v>
      </c>
    </row>
    <row r="161" spans="1:14">
      <c r="A161" t="s">
        <v>30</v>
      </c>
      <c r="B161" t="str">
        <f>_xlfn.CONCAT("10.128.",C161 + 100,".117")</f>
        <v>10.128.116.117</v>
      </c>
      <c r="C161">
        <f t="shared" si="51"/>
        <v>16</v>
      </c>
      <c r="D161">
        <v>11</v>
      </c>
      <c r="E161" t="str">
        <f t="shared" si="52"/>
        <v>SI-16-MBTemp-11</v>
      </c>
      <c r="F161" t="str">
        <f>_xlfn.CONCAT("SI-",C161,"C2")</f>
        <v>SI-16C2</v>
      </c>
      <c r="G161" t="str">
        <f>_xlfn.CONCAT("SI-",C161,"B2A:VA-PT100-ED:Temp-Mon")</f>
        <v>SI-16B2A:VA-PT100-ED:Temp-Mon</v>
      </c>
      <c r="H161" t="str">
        <f>_xlfn.CONCAT("SI-",C161,"C2:VA-PT100-ED:Temp-Mon")</f>
        <v>SI-16C2:VA-PT100-ED:Temp-Mon</v>
      </c>
      <c r="I161" t="s">
        <v>267</v>
      </c>
      <c r="J161" t="s">
        <v>268</v>
      </c>
      <c r="K161" s="130" t="str">
        <f t="shared" si="71"/>
        <v>SI-16-MBTemp-11-CH5</v>
      </c>
      <c r="L161" s="130" t="str">
        <f t="shared" si="71"/>
        <v>SI-16-MBTemp-11-CH6</v>
      </c>
      <c r="M161" s="130" t="str">
        <f t="shared" si="71"/>
        <v>SI-16-MBTemp-11-CH7</v>
      </c>
      <c r="N161" s="130" t="str">
        <f t="shared" si="71"/>
        <v>SI-16-MBTemp-11-CH8</v>
      </c>
    </row>
    <row r="162" spans="1:14">
      <c r="A162" t="s">
        <v>30</v>
      </c>
      <c r="B162" t="str">
        <f>_xlfn.CONCAT("10.128.",C162 + 100,".117")</f>
        <v>10.128.116.117</v>
      </c>
      <c r="C162">
        <f t="shared" si="51"/>
        <v>16</v>
      </c>
      <c r="D162">
        <v>12</v>
      </c>
      <c r="E162" t="str">
        <f t="shared" si="52"/>
        <v>SI-16-MBTemp-12</v>
      </c>
      <c r="F162" t="str">
        <f>_xlfn.CONCAT("SI-",C162,"C1")</f>
        <v>SI-16C1</v>
      </c>
      <c r="G162" t="str">
        <f>_xlfn.CONCAT("SI-",C162,"B1A:VA-PT100-ED:Temp-Mon")</f>
        <v>SI-16B1A:VA-PT100-ED:Temp-Mon</v>
      </c>
      <c r="H162" t="str">
        <f>_xlfn.CONCAT("SI-",C162,"C1:VA-PT100-BG:Temp-Mon")</f>
        <v>SI-16C1:VA-PT100-BG:Temp-Mon</v>
      </c>
      <c r="I162" t="str">
        <f>_xlfn.CONCAT("SI-",C162,"C1:VA-PT100-MD:Temp-Mon")</f>
        <v>SI-16C1:VA-PT100-MD:Temp-Mon</v>
      </c>
      <c r="J162" t="str">
        <f>_xlfn.CONCAT("SI-",C162,"C1:VA-PT100-ED:Temp-Mon")</f>
        <v>SI-16C1:VA-PT100-ED:Temp-Mon</v>
      </c>
      <c r="K162" t="str">
        <f>_xlfn.CONCAT("SI-",C162,"SBFE:VA-PT100-BG1:Temp-Mon")</f>
        <v>SI-16SBFE:VA-PT100-BG1:Temp-Mon</v>
      </c>
      <c r="L162" t="str">
        <f>_xlfn.CONCAT("SI-",C162,"SBFE:VA-PT100-BG2:Temp-Mon")</f>
        <v>SI-16SBFE:VA-PT100-BG2:Temp-Mon</v>
      </c>
      <c r="M162" t="str">
        <f>_xlfn.CONCAT("SI-",C162,"SBFE:VA-PT100-MD:Temp-Mon")</f>
        <v>SI-16SBFE:VA-PT100-MD:Temp-Mon</v>
      </c>
      <c r="N162" s="130" t="str">
        <f t="shared" si="71"/>
        <v>SI-16-MBTemp-12-CH8</v>
      </c>
    </row>
    <row r="163" spans="1:14">
      <c r="A163" t="s">
        <v>30</v>
      </c>
      <c r="B163" t="str">
        <f>_xlfn.CONCAT("10.128.",C163 + 100,".117")</f>
        <v>10.128.116.117</v>
      </c>
      <c r="C163">
        <f t="shared" si="51"/>
        <v>16</v>
      </c>
      <c r="D163">
        <v>13</v>
      </c>
      <c r="E163" t="str">
        <f t="shared" si="52"/>
        <v>SI-16-MBTemp-13</v>
      </c>
      <c r="F163" t="str">
        <f>_xlfn.CONCAT("SI-",C163,"M2")</f>
        <v>SI-16M2</v>
      </c>
      <c r="G163" t="str">
        <f>_xlfn.CONCAT("SI-",C163,"M2:VA-PT100-BG:Temp-Mon")</f>
        <v>SI-16M2:VA-PT100-BG:Temp-Mon</v>
      </c>
      <c r="H163" t="str">
        <f>_xlfn.CONCAT("SI-",C163,"M2:VA-PT100-MD:Temp-Mon")</f>
        <v>SI-16M2:VA-PT100-MD:Temp-Mon</v>
      </c>
      <c r="I163" s="130" t="str">
        <f t="shared" ref="I163:M163" si="72">_xlfn.CONCAT($E163,"-",I$1)</f>
        <v>SI-16-MBTemp-13-CH3</v>
      </c>
      <c r="J163" s="130" t="str">
        <f t="shared" si="72"/>
        <v>SI-16-MBTemp-13-CH4</v>
      </c>
      <c r="K163" s="130" t="str">
        <f t="shared" si="72"/>
        <v>SI-16-MBTemp-13-CH5</v>
      </c>
      <c r="L163" s="130" t="str">
        <f t="shared" si="72"/>
        <v>SI-16-MBTemp-13-CH6</v>
      </c>
      <c r="M163" s="130" t="str">
        <f t="shared" si="72"/>
        <v>SI-16-MBTemp-13-CH7</v>
      </c>
      <c r="N163" t="str">
        <f>_xlfn.CONCAT(F163,":CO-PT100-Ambient:Temp-Mon")</f>
        <v>SI-16M2:CO-PT100-Ambient:Temp-Mon</v>
      </c>
    </row>
    <row r="164" spans="1:14">
      <c r="A164" t="s">
        <v>30</v>
      </c>
      <c r="B164" t="str">
        <f>_xlfn.CONCAT("10.128.",C164 + 100,".118")</f>
        <v>10.128.116.118</v>
      </c>
      <c r="C164">
        <f t="shared" si="51"/>
        <v>16</v>
      </c>
      <c r="D164">
        <v>21</v>
      </c>
      <c r="E164" t="str">
        <f t="shared" si="52"/>
        <v>SI-16-MBTemp-21</v>
      </c>
      <c r="F164" t="str">
        <f>_xlfn.CONCAT("SI-",C164,"C3")</f>
        <v>SI-16C3</v>
      </c>
      <c r="G164" s="130" t="str">
        <f>_xlfn.CONCAT("SI-",C164,"BC:VA-PT100-MD:Temp-Mon")</f>
        <v>SI-16BC:VA-PT100-MD:Temp-Mon</v>
      </c>
      <c r="H164" t="str">
        <f>_xlfn.CONCAT("SI-",C164,"BC:VA-PT100-ED:Temp-Mon")</f>
        <v>SI-16BC:VA-PT100-ED:Temp-Mon</v>
      </c>
      <c r="I164" t="str">
        <f>_xlfn.CONCAT("SI-",C164,"C3:VA-PT100-BG:Temp-Mon")</f>
        <v>SI-16C3:VA-PT100-BG:Temp-Mon</v>
      </c>
      <c r="J164" t="str">
        <f>_xlfn.CONCAT("SI-",C164,"C3:VA-PT100-MD1:Temp-Mon")</f>
        <v>SI-16C3:VA-PT100-MD1:Temp-Mon</v>
      </c>
      <c r="K164" t="str">
        <f>_xlfn.CONCAT("SI-",C164,"C3:VA-PT100-MD2:Temp-Mon")</f>
        <v>SI-16C3:VA-PT100-MD2:Temp-Mon</v>
      </c>
      <c r="L164" t="str">
        <f>_xlfn.CONCAT("SI-",C164,"BCFE:VA-PT100-BG1:Temp-Mon")</f>
        <v>SI-16BCFE:VA-PT100-BG1:Temp-Mon</v>
      </c>
      <c r="M164" t="str">
        <f>_xlfn.CONCAT("SI-",C164,"BCFE:VA-PT100-BG2:Temp-Mon")</f>
        <v>SI-16BCFE:VA-PT100-BG2:Temp-Mon</v>
      </c>
      <c r="N164" t="str">
        <f>_xlfn.CONCAT("SI-",C164,"BCFE:VA-PT100-ED:Temp-Mon")</f>
        <v>SI-16BCFE:VA-PT100-ED:Temp-Mon</v>
      </c>
    </row>
    <row r="165" spans="1:14">
      <c r="A165" t="s">
        <v>30</v>
      </c>
      <c r="B165" t="str">
        <f>_xlfn.CONCAT("10.128.",C165 + 100,".118")</f>
        <v>10.128.116.118</v>
      </c>
      <c r="C165">
        <f t="shared" si="51"/>
        <v>16</v>
      </c>
      <c r="D165">
        <v>22</v>
      </c>
      <c r="E165" t="str">
        <f t="shared" si="52"/>
        <v>SI-16-MBTemp-22</v>
      </c>
      <c r="F165" t="str">
        <f>_xlfn.CONCAT("SI-",C165,"C4")</f>
        <v>SI-16C4</v>
      </c>
      <c r="G165" t="str">
        <f>_xlfn.CONCAT("SI-",C165,"B2B:VA-PT100-ED:Temp-Mon")</f>
        <v>SI-16B2B:VA-PT100-ED:Temp-Mon</v>
      </c>
      <c r="H165" t="str">
        <f>_xlfn.CONCAT("SI-",C165,"C4:VA-PT100-MD:Temp-Mon")</f>
        <v>SI-16C4:VA-PT100-MD:Temp-Mon</v>
      </c>
      <c r="I165" t="str">
        <f>_xlfn.CONCAT("SI-",C165,"B1B:VA-PT100-ED:Temp-Mon")</f>
        <v>SI-16B1B:VA-PT100-ED:Temp-Mon</v>
      </c>
      <c r="J165" t="str">
        <f>_xlfn.CONCAT("SI-",C165,"VPSB1B:VA-PT100-BG:Temp-Mon")</f>
        <v>SI-16VPSB1B:VA-PT100-BG:Temp-Mon</v>
      </c>
      <c r="K165" t="s">
        <v>269</v>
      </c>
      <c r="L165" s="130" t="str">
        <f t="shared" ref="L165:N165" si="73">_xlfn.CONCAT($E165,"-",L$1)</f>
        <v>SI-16-MBTemp-22-CH6</v>
      </c>
      <c r="M165" s="130" t="str">
        <f t="shared" si="73"/>
        <v>SI-16-MBTemp-22-CH7</v>
      </c>
      <c r="N165" s="130" t="str">
        <f t="shared" si="73"/>
        <v>SI-16-MBTemp-22-CH8</v>
      </c>
    </row>
    <row r="166" spans="1:14">
      <c r="A166" t="s">
        <v>30</v>
      </c>
      <c r="B166" t="str">
        <f>_xlfn.CONCAT("10.128.",C166 + 100,".118")</f>
        <v>10.128.116.118</v>
      </c>
      <c r="C166">
        <f t="shared" si="51"/>
        <v>16</v>
      </c>
      <c r="D166">
        <v>23</v>
      </c>
      <c r="E166" t="str">
        <f t="shared" si="52"/>
        <v>SI-16-MBTemp-23</v>
      </c>
      <c r="F166" t="str">
        <f>_xlfn.CONCAT("SI-",C166+1,"M1")</f>
        <v>SI-17M1</v>
      </c>
      <c r="G166" t="str">
        <f>_xlfn.CONCAT("SI-",C166+1,"M1:VA-PT100-ED:Temp-Mon")</f>
        <v>SI-17M1:VA-PT100-ED:Temp-Mon</v>
      </c>
      <c r="H166" t="str">
        <f>_xlfn.CONCAT("SI-",C166+1,"SP:VA-PT100-BG:Temp-Mon")</f>
        <v>SI-17SP:VA-PT100-BG:Temp-Mon</v>
      </c>
      <c r="I166" t="str">
        <f>_xlfn.CONCAT("SI-",C166+1,"SP:VA-PT100-MD:Temp-Mon")</f>
        <v>SI-17SP:VA-PT100-MD:Temp-Mon</v>
      </c>
      <c r="J166" s="130" t="str">
        <f t="shared" ref="H166:N169" si="74">_xlfn.CONCAT($E166,"-",J$1)</f>
        <v>SI-16-MBTemp-23-CH4</v>
      </c>
      <c r="K166" s="130" t="str">
        <f t="shared" si="74"/>
        <v>SI-16-MBTemp-23-CH5</v>
      </c>
      <c r="L166" s="130" t="str">
        <f t="shared" si="74"/>
        <v>SI-16-MBTemp-23-CH6</v>
      </c>
      <c r="M166" s="130" t="str">
        <f t="shared" si="74"/>
        <v>SI-16-MBTemp-23-CH7</v>
      </c>
      <c r="N166" t="str">
        <f>_xlfn.CONCAT(F166,":CO-PT100-Ambient:Temp-Mon")</f>
        <v>SI-17M1:CO-PT100-Ambient:Temp-Mon</v>
      </c>
    </row>
    <row r="167" spans="1:14">
      <c r="A167" t="s">
        <v>30</v>
      </c>
      <c r="B167" t="str">
        <f>_xlfn.CONCAT("10.128.",C167 + 100,".117")</f>
        <v>10.128.117.117</v>
      </c>
      <c r="C167">
        <v>17</v>
      </c>
      <c r="D167">
        <v>10</v>
      </c>
      <c r="E167" t="str">
        <f t="shared" ref="E167" si="75">_xlfn.CONCAT("SI-",C167,"-MBTemp-",D167)</f>
        <v>SI-17-MBTemp-10</v>
      </c>
      <c r="F167" t="str">
        <f>_xlfn.CONCAT("SI-",C167,"C2")</f>
        <v>SI-17C2</v>
      </c>
      <c r="G167" t="s">
        <v>270</v>
      </c>
      <c r="H167" t="s">
        <v>271</v>
      </c>
      <c r="I167" s="130" t="str">
        <f t="shared" ref="I167:M167" si="76">_xlfn.CONCAT($E167,"-",I$1)</f>
        <v>SI-17-MBTemp-10-CH3</v>
      </c>
      <c r="J167" s="130" t="str">
        <f t="shared" si="76"/>
        <v>SI-17-MBTemp-10-CH4</v>
      </c>
      <c r="K167" s="130" t="str">
        <f t="shared" si="76"/>
        <v>SI-17-MBTemp-10-CH5</v>
      </c>
      <c r="L167" s="130" t="str">
        <f t="shared" si="76"/>
        <v>SI-17-MBTemp-10-CH6</v>
      </c>
      <c r="M167" s="130" t="str">
        <f t="shared" si="76"/>
        <v>SI-17-MBTemp-10-CH7</v>
      </c>
      <c r="N167" s="130" t="str">
        <f t="shared" si="74"/>
        <v>SI-17-MBTemp-10-CH8</v>
      </c>
    </row>
    <row r="168" spans="1:14">
      <c r="A168" t="s">
        <v>30</v>
      </c>
      <c r="B168" t="str">
        <f>_xlfn.CONCAT("10.128.",C168 + 100,".117")</f>
        <v>10.128.117.117</v>
      </c>
      <c r="C168">
        <f>C161+1</f>
        <v>17</v>
      </c>
      <c r="D168">
        <v>11</v>
      </c>
      <c r="E168" t="str">
        <f t="shared" si="52"/>
        <v>SI-17-MBTemp-11</v>
      </c>
      <c r="F168" t="str">
        <f>_xlfn.CONCAT("SI-",C168,"C2")</f>
        <v>SI-17C2</v>
      </c>
      <c r="G168" t="str">
        <f>_xlfn.CONCAT("SI-",C168,"B2A:VA-PT100-ED:Temp-Mon")</f>
        <v>SI-17B2A:VA-PT100-ED:Temp-Mon</v>
      </c>
      <c r="H168" s="130" t="str">
        <f t="shared" si="74"/>
        <v>SI-17-MBTemp-11-CH2</v>
      </c>
      <c r="I168" t="str">
        <f>_xlfn.CONCAT("SI-",C168,"C2:VA-PT100-ED:Temp-Mon")</f>
        <v>SI-17C2:VA-PT100-ED:Temp-Mon</v>
      </c>
      <c r="J168" t="str">
        <f>_xlfn.CONCAT("SI-",C168,"B2FE:VA-PT100-BG1:Temp-Mon")</f>
        <v>SI-17B2FE:VA-PT100-BG1:Temp-Mon</v>
      </c>
      <c r="K168" t="str">
        <f>_xlfn.CONCAT("SI-",C168,"B2FE:VA-PT100-BG2:Temp-Mon")</f>
        <v>SI-17B2FE:VA-PT100-BG2:Temp-Mon</v>
      </c>
      <c r="L168" t="str">
        <f>_xlfn.CONCAT("SI-",C168,"B2FE:VA-PT100-ED:Temp-Mon")</f>
        <v>SI-17B2FE:VA-PT100-ED:Temp-Mon</v>
      </c>
      <c r="M168" t="s">
        <v>272</v>
      </c>
      <c r="N168" s="130" t="str">
        <f t="shared" si="74"/>
        <v>SI-17-MBTemp-11-CH8</v>
      </c>
    </row>
    <row r="169" spans="1:14">
      <c r="A169" t="s">
        <v>30</v>
      </c>
      <c r="B169" t="str">
        <f>_xlfn.CONCAT("10.128.",C169 + 100,".117")</f>
        <v>10.128.117.117</v>
      </c>
      <c r="C169">
        <f>C162+1</f>
        <v>17</v>
      </c>
      <c r="D169">
        <v>12</v>
      </c>
      <c r="E169" t="str">
        <f t="shared" si="52"/>
        <v>SI-17-MBTemp-12</v>
      </c>
      <c r="F169" t="str">
        <f>_xlfn.CONCAT("SI-",C169,"C1")</f>
        <v>SI-17C1</v>
      </c>
      <c r="G169" t="str">
        <f>_xlfn.CONCAT("SI-",C169,"B1A:VA-PT100-ED:Temp-Mon")</f>
        <v>SI-17B1A:VA-PT100-ED:Temp-Mon</v>
      </c>
      <c r="H169" t="str">
        <f>_xlfn.CONCAT("SI-",C169,"C1:VA-PT100-BG:Temp-Mon")</f>
        <v>SI-17C1:VA-PT100-BG:Temp-Mon</v>
      </c>
      <c r="I169" t="str">
        <f>_xlfn.CONCAT("SI-",C169,"C1:VA-PT100-MD:Temp-Mon")</f>
        <v>SI-17C1:VA-PT100-MD:Temp-Mon</v>
      </c>
      <c r="J169" t="str">
        <f>_xlfn.CONCAT("SI-",C169,"C1:VA-PT100-ED:Temp-Mon")</f>
        <v>SI-17C1:VA-PT100-ED:Temp-Mon</v>
      </c>
      <c r="K169" t="str">
        <f>_xlfn.CONCAT("SI-",C169,"SAFE:VA-PT100-BG1:Temp-Mon")</f>
        <v>SI-17SAFE:VA-PT100-BG1:Temp-Mon</v>
      </c>
      <c r="L169" t="str">
        <f>_xlfn.CONCAT("SI-",C169,"SAFE:VA-PT100-BG2:Temp-Mon")</f>
        <v>SI-17SAFE:VA-PT100-BG2:Temp-Mon</v>
      </c>
      <c r="M169" t="str">
        <f>_xlfn.CONCAT("SI-",C169,"SAFE:VA-PT100-MD:Temp-Mon")</f>
        <v>SI-17SAFE:VA-PT100-MD:Temp-Mon</v>
      </c>
      <c r="N169" s="130" t="str">
        <f t="shared" si="74"/>
        <v>SI-17-MBTemp-12-CH8</v>
      </c>
    </row>
    <row r="170" spans="1:14">
      <c r="A170" t="s">
        <v>30</v>
      </c>
      <c r="B170" t="str">
        <f>_xlfn.CONCAT("10.128.",C170 + 100,".117")</f>
        <v>10.128.117.117</v>
      </c>
      <c r="C170">
        <f>C163+1</f>
        <v>17</v>
      </c>
      <c r="D170">
        <v>13</v>
      </c>
      <c r="E170" t="str">
        <f t="shared" si="52"/>
        <v>SI-17-MBTemp-13</v>
      </c>
      <c r="F170" t="str">
        <f>_xlfn.CONCAT("SI-",C170,"M2")</f>
        <v>SI-17M2</v>
      </c>
      <c r="G170" t="str">
        <f>_xlfn.CONCAT("SI-",C170,"M2:VA-PT100-BG:Temp-Mon")</f>
        <v>SI-17M2:VA-PT100-BG:Temp-Mon</v>
      </c>
      <c r="H170" t="str">
        <f>_xlfn.CONCAT("SI-",C170,"M2:VA-PT100-MD:Temp-Mon")</f>
        <v>SI-17M2:VA-PT100-MD:Temp-Mon</v>
      </c>
      <c r="I170" s="130" t="str">
        <f t="shared" ref="I170:M170" si="77">_xlfn.CONCAT($E170,"-",I$1)</f>
        <v>SI-17-MBTemp-13-CH3</v>
      </c>
      <c r="J170" s="130" t="str">
        <f t="shared" si="77"/>
        <v>SI-17-MBTemp-13-CH4</v>
      </c>
      <c r="K170" s="130" t="str">
        <f t="shared" si="77"/>
        <v>SI-17-MBTemp-13-CH5</v>
      </c>
      <c r="L170" s="130" t="str">
        <f t="shared" si="77"/>
        <v>SI-17-MBTemp-13-CH6</v>
      </c>
      <c r="M170" s="130" t="str">
        <f t="shared" si="77"/>
        <v>SI-17-MBTemp-13-CH7</v>
      </c>
      <c r="N170" t="str">
        <f>_xlfn.CONCAT(F170,":CO-PT100-Ambient:Temp-Mon")</f>
        <v>SI-17M2:CO-PT100-Ambient:Temp-Mon</v>
      </c>
    </row>
    <row r="171" spans="1:14">
      <c r="A171" t="s">
        <v>30</v>
      </c>
      <c r="B171" t="str">
        <f>_xlfn.CONCAT("10.128.",C171 + 100,".118")</f>
        <v>10.128.117.118</v>
      </c>
      <c r="C171">
        <f>C164+1</f>
        <v>17</v>
      </c>
      <c r="D171">
        <v>21</v>
      </c>
      <c r="E171" t="str">
        <f t="shared" si="52"/>
        <v>SI-17-MBTemp-21</v>
      </c>
      <c r="F171" t="str">
        <f>_xlfn.CONCAT("SI-",C171,"C3")</f>
        <v>SI-17C3</v>
      </c>
      <c r="G171" t="s">
        <v>273</v>
      </c>
      <c r="H171" t="str">
        <f>_xlfn.CONCAT("SI-",C171,"BC:VA-PT100-ED:Temp-Mon")</f>
        <v>SI-17BC:VA-PT100-ED:Temp-Mon</v>
      </c>
      <c r="I171" t="str">
        <f>_xlfn.CONCAT("SI-",C171,"C3:VA-PT100-BG:Temp-Mon")</f>
        <v>SI-17C3:VA-PT100-BG:Temp-Mon</v>
      </c>
      <c r="J171" t="str">
        <f>_xlfn.CONCAT("SI-",C171,"C3:VA-PT100-MD1:Temp-Mon")</f>
        <v>SI-17C3:VA-PT100-MD1:Temp-Mon</v>
      </c>
      <c r="K171" t="str">
        <f>_xlfn.CONCAT("SI-",C171,"C3:VA-PT100-MD2:Temp-Mon")</f>
        <v>SI-17C3:VA-PT100-MD2:Temp-Mon</v>
      </c>
      <c r="L171" t="str">
        <f>_xlfn.CONCAT("SI-",C171,"BCFE:VA-PT100-BG1:Temp-Mon")</f>
        <v>SI-17BCFE:VA-PT100-BG1:Temp-Mon</v>
      </c>
      <c r="M171" t="str">
        <f>_xlfn.CONCAT("SI-",C171,"BCFE:VA-PT100-BG2:Temp-Mon")</f>
        <v>SI-17BCFE:VA-PT100-BG2:Temp-Mon</v>
      </c>
      <c r="N171" t="str">
        <f>_xlfn.CONCAT("SI-",C171,"BCFE:VA-PT100-ED:Temp-Mon")</f>
        <v>SI-17BCFE:VA-PT100-ED:Temp-Mon</v>
      </c>
    </row>
    <row r="172" spans="1:14">
      <c r="A172" t="s">
        <v>30</v>
      </c>
      <c r="B172" t="str">
        <f>_xlfn.CONCAT("10.128.",C172 + 100,".118")</f>
        <v>10.128.117.118</v>
      </c>
      <c r="C172">
        <f>C165+1</f>
        <v>17</v>
      </c>
      <c r="D172">
        <v>22</v>
      </c>
      <c r="E172" t="str">
        <f t="shared" si="52"/>
        <v>SI-17-MBTemp-22</v>
      </c>
      <c r="F172" t="str">
        <f>_xlfn.CONCAT("SI-",C172,"C4")</f>
        <v>SI-17C4</v>
      </c>
      <c r="G172" t="str">
        <f>_xlfn.CONCAT("SI-",C172,"B2B:VA-PT100-ED:Temp-Mon")</f>
        <v>SI-17B2B:VA-PT100-ED:Temp-Mon</v>
      </c>
      <c r="H172" t="str">
        <f>_xlfn.CONCAT("SI-",C172,"C4:VA-PT100-MD:Temp-Mon")</f>
        <v>SI-17C4:VA-PT100-MD:Temp-Mon</v>
      </c>
      <c r="I172" t="str">
        <f>_xlfn.CONCAT("SI-",C172,"B1B:VA-PT100-ED:Temp-Mon")</f>
        <v>SI-17B1B:VA-PT100-ED:Temp-Mon</v>
      </c>
      <c r="J172" t="str">
        <f>_xlfn.CONCAT("SI-",C172,"VPSB1B:VA-PT100-BG:Temp-Mon")</f>
        <v>SI-17VPSB1B:VA-PT100-BG:Temp-Mon</v>
      </c>
      <c r="K172" t="s">
        <v>274</v>
      </c>
      <c r="L172" s="130" t="str">
        <f t="shared" ref="L172:N172" si="78">_xlfn.CONCAT($E172,"-",L$1)</f>
        <v>SI-17-MBTemp-22-CH6</v>
      </c>
      <c r="M172" s="130" t="str">
        <f t="shared" si="78"/>
        <v>SI-17-MBTemp-22-CH7</v>
      </c>
      <c r="N172" s="130" t="str">
        <f t="shared" si="78"/>
        <v>SI-17-MBTemp-22-CH8</v>
      </c>
    </row>
    <row r="173" spans="1:14">
      <c r="A173" t="s">
        <v>30</v>
      </c>
      <c r="B173" t="str">
        <f>_xlfn.CONCAT("10.128.",C173 + 100,".118")</f>
        <v>10.128.117.118</v>
      </c>
      <c r="C173">
        <f>C166+1</f>
        <v>17</v>
      </c>
      <c r="D173">
        <v>23</v>
      </c>
      <c r="E173" t="str">
        <f t="shared" si="52"/>
        <v>SI-17-MBTemp-23</v>
      </c>
      <c r="F173" t="str">
        <f>_xlfn.CONCAT("SI-",C173+1,"M1")</f>
        <v>SI-18M1</v>
      </c>
      <c r="G173" t="str">
        <f>_xlfn.CONCAT("SI-",C173+1,"M1:VA-PT100-ED:Temp-Mon")</f>
        <v>SI-18M1:VA-PT100-ED:Temp-Mon</v>
      </c>
      <c r="H173" t="str">
        <f>_xlfn.CONCAT("SI-",C173+1,"SA:VA-PT100-BG:Temp-Mon")</f>
        <v>SI-18SA:VA-PT100-BG:Temp-Mon</v>
      </c>
      <c r="I173" t="str">
        <f>_xlfn.CONCAT("SI-",C173+1,"SA:VA-PT100-MD1:Temp-Mon")</f>
        <v>SI-18SA:VA-PT100-MD1:Temp-Mon</v>
      </c>
      <c r="J173" s="130" t="str">
        <f t="shared" ref="J173:N175" si="79">_xlfn.CONCAT($E173,"-",J$1)</f>
        <v>SI-17-MBTemp-23-CH4</v>
      </c>
      <c r="K173" s="130" t="str">
        <f t="shared" si="79"/>
        <v>SI-17-MBTemp-23-CH5</v>
      </c>
      <c r="L173" s="130" t="str">
        <f t="shared" si="79"/>
        <v>SI-17-MBTemp-23-CH6</v>
      </c>
      <c r="M173" s="130" t="str">
        <f t="shared" si="79"/>
        <v>SI-17-MBTemp-23-CH7</v>
      </c>
      <c r="N173" t="str">
        <f>_xlfn.CONCAT(F173,":CO-PT100-Ambient:Temp-Mon")</f>
        <v>SI-18M1:CO-PT100-Ambient:Temp-Mon</v>
      </c>
    </row>
    <row r="174" spans="1:14">
      <c r="A174" t="s">
        <v>30</v>
      </c>
      <c r="B174" t="str">
        <f>_xlfn.CONCAT("10.128.",C174 + 100,".117")</f>
        <v>10.128.118.117</v>
      </c>
      <c r="C174">
        <f t="shared" si="51"/>
        <v>18</v>
      </c>
      <c r="D174">
        <v>11</v>
      </c>
      <c r="E174" t="str">
        <f t="shared" si="52"/>
        <v>SI-18-MBTemp-11</v>
      </c>
      <c r="F174" t="str">
        <f>_xlfn.CONCAT("SI-",C174,"C2")</f>
        <v>SI-18C2</v>
      </c>
      <c r="G174" t="str">
        <f>_xlfn.CONCAT("SI-",C174,"B2A:VA-PT100-ED:Temp-Mon")</f>
        <v>SI-18B2A:VA-PT100-ED:Temp-Mon</v>
      </c>
      <c r="H174" t="str">
        <f>_xlfn.CONCAT("SI-",C174,"C2:VA-PT100-ED:Temp-Mon")</f>
        <v>SI-18C2:VA-PT100-ED:Temp-Mon</v>
      </c>
      <c r="I174" t="s">
        <v>275</v>
      </c>
      <c r="J174" s="130" t="str">
        <f t="shared" si="79"/>
        <v>SI-18-MBTemp-11-CH4</v>
      </c>
      <c r="K174" s="130" t="str">
        <f t="shared" si="79"/>
        <v>SI-18-MBTemp-11-CH5</v>
      </c>
      <c r="L174" s="130" t="str">
        <f t="shared" si="79"/>
        <v>SI-18-MBTemp-11-CH6</v>
      </c>
      <c r="M174" s="130" t="str">
        <f t="shared" si="79"/>
        <v>SI-18-MBTemp-11-CH7</v>
      </c>
      <c r="N174" s="130" t="str">
        <f t="shared" si="79"/>
        <v>SI-18-MBTemp-11-CH8</v>
      </c>
    </row>
    <row r="175" spans="1:14">
      <c r="A175" t="s">
        <v>30</v>
      </c>
      <c r="B175" t="str">
        <f>_xlfn.CONCAT("10.128.",C175 + 100,".117")</f>
        <v>10.128.118.117</v>
      </c>
      <c r="C175">
        <f t="shared" si="51"/>
        <v>18</v>
      </c>
      <c r="D175">
        <v>12</v>
      </c>
      <c r="E175" t="str">
        <f t="shared" si="52"/>
        <v>SI-18-MBTemp-12</v>
      </c>
      <c r="F175" t="str">
        <f>_xlfn.CONCAT("SI-",C175,"C1")</f>
        <v>SI-18C1</v>
      </c>
      <c r="G175" t="str">
        <f>_xlfn.CONCAT("SI-",C175,"B1A:VA-PT100-ED:Temp-Mon")</f>
        <v>SI-18B1A:VA-PT100-ED:Temp-Mon</v>
      </c>
      <c r="H175" t="str">
        <f>_xlfn.CONCAT("SI-",C175,"C1:VA-PT100-BG:Temp-Mon")</f>
        <v>SI-18C1:VA-PT100-BG:Temp-Mon</v>
      </c>
      <c r="I175" t="str">
        <f>_xlfn.CONCAT("SI-",C175,"C1:VA-PT100-MD:Temp-Mon")</f>
        <v>SI-18C1:VA-PT100-MD:Temp-Mon</v>
      </c>
      <c r="J175" t="str">
        <f>_xlfn.CONCAT("SI-",C175,"C1:VA-PT100-ED:Temp-Mon")</f>
        <v>SI-18C1:VA-PT100-ED:Temp-Mon</v>
      </c>
      <c r="K175" t="str">
        <f>_xlfn.CONCAT("SI-",C175,"SBFE:VA-PT100-BG1:Temp-Mon")</f>
        <v>SI-18SBFE:VA-PT100-BG1:Temp-Mon</v>
      </c>
      <c r="L175" t="str">
        <f>_xlfn.CONCAT("SI-",C175,"SBFE:VA-PT100-BG2:Temp-Mon")</f>
        <v>SI-18SBFE:VA-PT100-BG2:Temp-Mon</v>
      </c>
      <c r="M175" t="str">
        <f>_xlfn.CONCAT("SI-",C175,"SBFE:VA-PT100-MD:Temp-Mon")</f>
        <v>SI-18SBFE:VA-PT100-MD:Temp-Mon</v>
      </c>
      <c r="N175" t="s">
        <v>276</v>
      </c>
    </row>
    <row r="176" spans="1:14">
      <c r="A176" t="s">
        <v>30</v>
      </c>
      <c r="B176" t="str">
        <f>_xlfn.CONCAT("10.128.",C176 + 100,".117")</f>
        <v>10.128.118.117</v>
      </c>
      <c r="C176">
        <f t="shared" si="51"/>
        <v>18</v>
      </c>
      <c r="D176">
        <v>13</v>
      </c>
      <c r="E176" t="str">
        <f t="shared" si="52"/>
        <v>SI-18-MBTemp-13</v>
      </c>
      <c r="F176" t="str">
        <f>_xlfn.CONCAT("SI-",C176,"M2")</f>
        <v>SI-18M2</v>
      </c>
      <c r="G176" t="str">
        <f>_xlfn.CONCAT("SI-",C176,"M2:VA-PT100-BG:Temp-Mon")</f>
        <v>SI-18M2:VA-PT100-BG:Temp-Mon</v>
      </c>
      <c r="H176" t="str">
        <f>_xlfn.CONCAT("SI-",C176,"M2:VA-PT100-MD:Temp-Mon")</f>
        <v>SI-18M2:VA-PT100-MD:Temp-Mon</v>
      </c>
      <c r="I176" s="130" t="str">
        <f t="shared" ref="I176:M176" si="80">_xlfn.CONCAT($E176,"-",I$1)</f>
        <v>SI-18-MBTemp-13-CH3</v>
      </c>
      <c r="J176" s="130" t="str">
        <f t="shared" si="80"/>
        <v>SI-18-MBTemp-13-CH4</v>
      </c>
      <c r="K176" s="130" t="str">
        <f t="shared" si="80"/>
        <v>SI-18-MBTemp-13-CH5</v>
      </c>
      <c r="L176" s="130" t="str">
        <f t="shared" si="80"/>
        <v>SI-18-MBTemp-13-CH6</v>
      </c>
      <c r="M176" s="130" t="str">
        <f t="shared" si="80"/>
        <v>SI-18-MBTemp-13-CH7</v>
      </c>
      <c r="N176" t="str">
        <f>_xlfn.CONCAT(F176,":CO-PT100-Ambient:Temp-Mon")</f>
        <v>SI-18M2:CO-PT100-Ambient:Temp-Mon</v>
      </c>
    </row>
    <row r="177" spans="1:15">
      <c r="A177" t="s">
        <v>30</v>
      </c>
      <c r="B177" t="str">
        <f>_xlfn.CONCAT("10.128.",C177 + 100,".118")</f>
        <v>10.128.118.118</v>
      </c>
      <c r="C177">
        <f t="shared" si="51"/>
        <v>18</v>
      </c>
      <c r="D177">
        <v>21</v>
      </c>
      <c r="E177" t="str">
        <f t="shared" si="52"/>
        <v>SI-18-MBTemp-21</v>
      </c>
      <c r="F177" t="str">
        <f>_xlfn.CONCAT("SI-",C177,"C3")</f>
        <v>SI-18C3</v>
      </c>
      <c r="G177" s="130" t="str">
        <f>_xlfn.CONCAT("SI-",C177,"BC:VA-PT100-MD:Temp-Mon")</f>
        <v>SI-18BC:VA-PT100-MD:Temp-Mon</v>
      </c>
      <c r="H177" t="str">
        <f>_xlfn.CONCAT("SI-",C177,"BC:VA-PT100-ED:Temp-Mon")</f>
        <v>SI-18BC:VA-PT100-ED:Temp-Mon</v>
      </c>
      <c r="I177" t="str">
        <f>_xlfn.CONCAT("SI-",C177,"C3:VA-PT100-BG:Temp-Mon")</f>
        <v>SI-18C3:VA-PT100-BG:Temp-Mon</v>
      </c>
      <c r="J177" t="str">
        <f>_xlfn.CONCAT("SI-",C177,"C3:VA-PT100-MD1:Temp-Mon")</f>
        <v>SI-18C3:VA-PT100-MD1:Temp-Mon</v>
      </c>
      <c r="K177" t="str">
        <f>_xlfn.CONCAT("SI-",C177,"C3:VA-PT100-MD2:Temp-Mon")</f>
        <v>SI-18C3:VA-PT100-MD2:Temp-Mon</v>
      </c>
      <c r="L177" t="str">
        <f>_xlfn.CONCAT("SI-",C177,"BCFE:VA-PT100-BG1:Temp-Mon")</f>
        <v>SI-18BCFE:VA-PT100-BG1:Temp-Mon</v>
      </c>
      <c r="M177" t="str">
        <f>_xlfn.CONCAT("SI-",C177,"BCFE:VA-PT100-BG2:Temp-Mon")</f>
        <v>SI-18BCFE:VA-PT100-BG2:Temp-Mon</v>
      </c>
      <c r="N177" t="str">
        <f>_xlfn.CONCAT("SI-",C177,"BCFE:VA-PT100-ED:Temp-Mon")</f>
        <v>SI-18BCFE:VA-PT100-ED:Temp-Mon</v>
      </c>
    </row>
    <row r="178" spans="1:15">
      <c r="A178" t="s">
        <v>30</v>
      </c>
      <c r="B178" t="str">
        <f>_xlfn.CONCAT("10.128.",C178 + 100,".118")</f>
        <v>10.128.118.118</v>
      </c>
      <c r="C178">
        <f t="shared" si="51"/>
        <v>18</v>
      </c>
      <c r="D178">
        <v>22</v>
      </c>
      <c r="E178" t="str">
        <f t="shared" si="52"/>
        <v>SI-18-MBTemp-22</v>
      </c>
      <c r="F178" t="str">
        <f>_xlfn.CONCAT("SI-",C178,"C4")</f>
        <v>SI-18C4</v>
      </c>
      <c r="G178" t="str">
        <f>_xlfn.CONCAT("SI-",C178,"B2B:VA-PT100-ED:Temp-Mon")</f>
        <v>SI-18B2B:VA-PT100-ED:Temp-Mon</v>
      </c>
      <c r="H178" t="str">
        <f>_xlfn.CONCAT("SI-",C178,"C4:VA-PT100-MD:Temp-Mon")</f>
        <v>SI-18C4:VA-PT100-MD:Temp-Mon</v>
      </c>
      <c r="I178" t="str">
        <f>_xlfn.CONCAT("SI-",C178,"B1B:VA-PT100-ED:Temp-Mon")</f>
        <v>SI-18B1B:VA-PT100-ED:Temp-Mon</v>
      </c>
      <c r="J178" t="s">
        <v>277</v>
      </c>
      <c r="K178" t="s">
        <v>278</v>
      </c>
      <c r="L178" s="130" t="str">
        <f t="shared" ref="L178:N178" si="81">_xlfn.CONCAT($E178,"-",L$1)</f>
        <v>SI-18-MBTemp-22-CH6</v>
      </c>
      <c r="M178" s="130" t="str">
        <f t="shared" si="81"/>
        <v>SI-18-MBTemp-22-CH7</v>
      </c>
      <c r="N178" s="130" t="str">
        <f t="shared" si="81"/>
        <v>SI-18-MBTemp-22-CH8</v>
      </c>
    </row>
    <row r="179" spans="1:15">
      <c r="A179" t="s">
        <v>30</v>
      </c>
      <c r="B179" t="str">
        <f>_xlfn.CONCAT("10.128.",C179 + 100,".118")</f>
        <v>10.128.118.118</v>
      </c>
      <c r="C179">
        <f t="shared" si="51"/>
        <v>18</v>
      </c>
      <c r="D179">
        <v>23</v>
      </c>
      <c r="E179" t="str">
        <f t="shared" si="52"/>
        <v>SI-18-MBTemp-23</v>
      </c>
      <c r="F179" t="str">
        <f>_xlfn.CONCAT("SI-",C179+1,"M1")</f>
        <v>SI-19M1</v>
      </c>
      <c r="G179" t="str">
        <f>_xlfn.CONCAT("SI-",C179+1,"M1:VA-PT100-ED:Temp-Mon")</f>
        <v>SI-19M1:VA-PT100-ED:Temp-Mon</v>
      </c>
      <c r="H179" t="str">
        <f>_xlfn.CONCAT("SI-",C179+1,"SP:VA-PT100-BG:Temp-Mon")</f>
        <v>SI-19SP:VA-PT100-BG:Temp-Mon</v>
      </c>
      <c r="I179" t="str">
        <f>_xlfn.CONCAT("SI-",C179+1,"SP:VA-PT100-MD:Temp-Mon")</f>
        <v>SI-19SP:VA-PT100-MD:Temp-Mon</v>
      </c>
      <c r="J179" s="130" t="str">
        <f t="shared" ref="J179:N181" si="82">_xlfn.CONCAT($E179,"-",J$1)</f>
        <v>SI-18-MBTemp-23-CH4</v>
      </c>
      <c r="K179" s="130" t="str">
        <f t="shared" si="82"/>
        <v>SI-18-MBTemp-23-CH5</v>
      </c>
      <c r="L179" s="130" t="str">
        <f t="shared" si="82"/>
        <v>SI-18-MBTemp-23-CH6</v>
      </c>
      <c r="M179" s="130" t="str">
        <f t="shared" si="82"/>
        <v>SI-18-MBTemp-23-CH7</v>
      </c>
      <c r="N179" t="str">
        <f>_xlfn.CONCAT(F179,":CO-PT100-Ambient:Temp-Mon")</f>
        <v>SI-19M1:CO-PT100-Ambient:Temp-Mon</v>
      </c>
    </row>
    <row r="180" spans="1:15">
      <c r="A180" t="s">
        <v>30</v>
      </c>
      <c r="B180" t="str">
        <f>_xlfn.CONCAT("10.128.",C180 + 100,".117")</f>
        <v>10.128.119.117</v>
      </c>
      <c r="C180">
        <f t="shared" si="51"/>
        <v>19</v>
      </c>
      <c r="D180">
        <v>11</v>
      </c>
      <c r="E180" t="str">
        <f t="shared" si="52"/>
        <v>SI-19-MBTemp-11</v>
      </c>
      <c r="F180" t="str">
        <f>_xlfn.CONCAT("SI-",C180,"C2")</f>
        <v>SI-19C2</v>
      </c>
      <c r="G180" t="str">
        <f>_xlfn.CONCAT("SI-",C180,"B2A:VA-PT100-ED:Temp-Mon")</f>
        <v>SI-19B2A:VA-PT100-ED:Temp-Mon</v>
      </c>
      <c r="H180" t="str">
        <f>_xlfn.CONCAT("SI-",C180,"C2:VA-PT100-BG:Temp-Mon")</f>
        <v>SI-19C2:VA-PT100-BG:Temp-Mon</v>
      </c>
      <c r="I180" t="str">
        <f>_xlfn.CONCAT("SI-",C180,"C2:VA-PT100-ED:Temp-Mon")</f>
        <v>SI-19C2:VA-PT100-ED:Temp-Mon</v>
      </c>
      <c r="J180" t="str">
        <f>_xlfn.CONCAT("SI-",C180,"B2FE:VA-PT100-BG1:Temp-Mon")</f>
        <v>SI-19B2FE:VA-PT100-BG1:Temp-Mon</v>
      </c>
      <c r="K180" t="str">
        <f>_xlfn.CONCAT("SI-",C180,"B2FE:VA-PT100-BG2:Temp-Mon")</f>
        <v>SI-19B2FE:VA-PT100-BG2:Temp-Mon</v>
      </c>
      <c r="L180" t="str">
        <f>_xlfn.CONCAT("SI-",C180,"B2FE:VA-PT100-ED:Temp-Mon")</f>
        <v>SI-19B2FE:VA-PT100-ED:Temp-Mon</v>
      </c>
      <c r="M180" t="s">
        <v>279</v>
      </c>
      <c r="N180" s="130" t="str">
        <f t="shared" si="82"/>
        <v>SI-19-MBTemp-11-CH8</v>
      </c>
    </row>
    <row r="181" spans="1:15">
      <c r="A181" t="s">
        <v>30</v>
      </c>
      <c r="B181" t="str">
        <f>_xlfn.CONCAT("10.128.",C181 + 100,".117")</f>
        <v>10.128.119.117</v>
      </c>
      <c r="C181">
        <f t="shared" si="51"/>
        <v>19</v>
      </c>
      <c r="D181">
        <v>12</v>
      </c>
      <c r="E181" t="str">
        <f t="shared" si="52"/>
        <v>SI-19-MBTemp-12</v>
      </c>
      <c r="F181" t="str">
        <f>_xlfn.CONCAT("SI-",C181,"C1")</f>
        <v>SI-19C1</v>
      </c>
      <c r="G181" t="str">
        <f>_xlfn.CONCAT("SI-",C181,"B1A:VA-PT100-ED:Temp-Mon")</f>
        <v>SI-19B1A:VA-PT100-ED:Temp-Mon</v>
      </c>
      <c r="H181" t="str">
        <f>_xlfn.CONCAT("SI-",C181,"C1:VA-PT100-BG:Temp-Mon")</f>
        <v>SI-19C1:VA-PT100-BG:Temp-Mon</v>
      </c>
      <c r="I181" t="str">
        <f>_xlfn.CONCAT("SI-",C181,"C1:VA-PT100-MD:Temp-Mon")</f>
        <v>SI-19C1:VA-PT100-MD:Temp-Mon</v>
      </c>
      <c r="J181" t="str">
        <f>_xlfn.CONCAT("SI-",C181,"C1:VA-PT100-ED:Temp-Mon")</f>
        <v>SI-19C1:VA-PT100-ED:Temp-Mon</v>
      </c>
      <c r="K181" t="str">
        <f>_xlfn.CONCAT("SI-",C181,"SAFE:VA-PT100-BG1:Temp-Mon")</f>
        <v>SI-19SAFE:VA-PT100-BG1:Temp-Mon</v>
      </c>
      <c r="L181" t="str">
        <f>_xlfn.CONCAT("SI-",C181,"SAFE:VA-PT100-BG2:Temp-Mon")</f>
        <v>SI-19SAFE:VA-PT100-BG2:Temp-Mon</v>
      </c>
      <c r="M181" t="str">
        <f>_xlfn.CONCAT("SI-",C181,"SAFE:VA-PT100-MD:Temp-Mon")</f>
        <v>SI-19SAFE:VA-PT100-MD:Temp-Mon</v>
      </c>
      <c r="N181" s="130" t="str">
        <f t="shared" si="82"/>
        <v>SI-19-MBTemp-12-CH8</v>
      </c>
    </row>
    <row r="182" spans="1:15">
      <c r="A182" t="s">
        <v>30</v>
      </c>
      <c r="B182" t="str">
        <f>_xlfn.CONCAT("10.128.",C182 + 100,".117")</f>
        <v>10.128.119.117</v>
      </c>
      <c r="C182">
        <f t="shared" si="51"/>
        <v>19</v>
      </c>
      <c r="D182">
        <v>13</v>
      </c>
      <c r="E182" t="str">
        <f t="shared" si="52"/>
        <v>SI-19-MBTemp-13</v>
      </c>
      <c r="F182" t="str">
        <f>_xlfn.CONCAT("SI-",C182,"M2")</f>
        <v>SI-19M2</v>
      </c>
      <c r="G182" t="str">
        <f>_xlfn.CONCAT("SI-",C182,"M2:VA-PT100-BG:Temp-Mon")</f>
        <v>SI-19M2:VA-PT100-BG:Temp-Mon</v>
      </c>
      <c r="H182" t="str">
        <f>_xlfn.CONCAT("SI-",C182,"M2:VA-PT100-MD:Temp-Mon")</f>
        <v>SI-19M2:VA-PT100-MD:Temp-Mon</v>
      </c>
      <c r="I182" s="130" t="str">
        <f t="shared" ref="I182:M182" si="83">_xlfn.CONCAT($E182,"-",I$1)</f>
        <v>SI-19-MBTemp-13-CH3</v>
      </c>
      <c r="J182" s="130" t="str">
        <f t="shared" si="83"/>
        <v>SI-19-MBTemp-13-CH4</v>
      </c>
      <c r="K182" s="130" t="str">
        <f t="shared" si="83"/>
        <v>SI-19-MBTemp-13-CH5</v>
      </c>
      <c r="L182" s="130" t="str">
        <f t="shared" si="83"/>
        <v>SI-19-MBTemp-13-CH6</v>
      </c>
      <c r="M182" s="130" t="str">
        <f t="shared" si="83"/>
        <v>SI-19-MBTemp-13-CH7</v>
      </c>
      <c r="N182" t="str">
        <f>_xlfn.CONCAT(F182,":CO-PT100-Ambient:Temp-Mon")</f>
        <v>SI-19M2:CO-PT100-Ambient:Temp-Mon</v>
      </c>
    </row>
    <row r="183" spans="1:15">
      <c r="A183" t="s">
        <v>30</v>
      </c>
      <c r="B183" t="str">
        <f>_xlfn.CONCAT("10.128.",C183 + 100,".118")</f>
        <v>10.128.119.118</v>
      </c>
      <c r="C183">
        <f t="shared" si="51"/>
        <v>19</v>
      </c>
      <c r="D183">
        <v>21</v>
      </c>
      <c r="E183" t="str">
        <f t="shared" si="52"/>
        <v>SI-19-MBTemp-21</v>
      </c>
      <c r="F183" t="str">
        <f>_xlfn.CONCAT("SI-",C183,"C3")</f>
        <v>SI-19C3</v>
      </c>
      <c r="G183" t="s">
        <v>280</v>
      </c>
      <c r="H183" t="str">
        <f>_xlfn.CONCAT("SI-",C183,"BC:VA-PT100-ED:Temp-Mon")</f>
        <v>SI-19BC:VA-PT100-ED:Temp-Mon</v>
      </c>
      <c r="I183" t="str">
        <f>_xlfn.CONCAT("SI-",C183,"C3:VA-PT100-BG:Temp-Mon")</f>
        <v>SI-19C3:VA-PT100-BG:Temp-Mon</v>
      </c>
      <c r="J183" t="str">
        <f>_xlfn.CONCAT("SI-",C183,"C3:VA-PT100-MD1:Temp-Mon")</f>
        <v>SI-19C3:VA-PT100-MD1:Temp-Mon</v>
      </c>
      <c r="K183" t="str">
        <f>_xlfn.CONCAT("SI-",C183,"C3:VA-PT100-MD2:Temp-Mon")</f>
        <v>SI-19C3:VA-PT100-MD2:Temp-Mon</v>
      </c>
      <c r="L183" t="str">
        <f>_xlfn.CONCAT("SI-",C183,"BCFE:VA-PT100-BG1:Temp-Mon")</f>
        <v>SI-19BCFE:VA-PT100-BG1:Temp-Mon</v>
      </c>
      <c r="M183" t="str">
        <f>_xlfn.CONCAT("SI-",C183,"BCFE:VA-PT100-BG2:Temp-Mon")</f>
        <v>SI-19BCFE:VA-PT100-BG2:Temp-Mon</v>
      </c>
      <c r="N183" t="str">
        <f>_xlfn.CONCAT("SI-",C183,"BCFE:VA-PT100-ED:Temp-Mon")</f>
        <v>SI-19BCFE:VA-PT100-ED:Temp-Mon</v>
      </c>
    </row>
    <row r="184" spans="1:15">
      <c r="A184" t="s">
        <v>30</v>
      </c>
      <c r="B184" t="str">
        <f>_xlfn.CONCAT("10.128.",C184 + 100,".118")</f>
        <v>10.128.119.118</v>
      </c>
      <c r="C184">
        <f t="shared" si="51"/>
        <v>19</v>
      </c>
      <c r="D184">
        <v>22</v>
      </c>
      <c r="E184" t="str">
        <f t="shared" si="52"/>
        <v>SI-19-MBTemp-22</v>
      </c>
      <c r="F184" t="str">
        <f>_xlfn.CONCAT("SI-",C184,"C4")</f>
        <v>SI-19C4</v>
      </c>
      <c r="G184" t="str">
        <f>_xlfn.CONCAT("SI-",C184,"B2B:VA-PT100-ED:Temp-Mon")</f>
        <v>SI-19B2B:VA-PT100-ED:Temp-Mon</v>
      </c>
      <c r="H184" t="str">
        <f>_xlfn.CONCAT("SI-",C184,"C4:VA-PT100-MD:Temp-Mon")</f>
        <v>SI-19C4:VA-PT100-MD:Temp-Mon</v>
      </c>
      <c r="I184" t="str">
        <f>_xlfn.CONCAT("SI-",C184,"B1B:VA-PT100-ED:Temp-Mon")</f>
        <v>SI-19B1B:VA-PT100-ED:Temp-Mon</v>
      </c>
      <c r="J184" t="str">
        <f>_xlfn.CONCAT("SI-",C184,"VPSB1B:VA-PT100-BG:Temp-Mon")</f>
        <v>SI-19VPSB1B:VA-PT100-BG:Temp-Mon</v>
      </c>
      <c r="K184" t="s">
        <v>281</v>
      </c>
      <c r="L184" s="130" t="str">
        <f t="shared" ref="L184:N184" si="84">_xlfn.CONCAT($E184,"-",L$1)</f>
        <v>SI-19-MBTemp-22-CH6</v>
      </c>
      <c r="M184" s="130" t="str">
        <f t="shared" si="84"/>
        <v>SI-19-MBTemp-22-CH7</v>
      </c>
      <c r="N184" s="130" t="str">
        <f t="shared" si="84"/>
        <v>SI-19-MBTemp-22-CH8</v>
      </c>
    </row>
    <row r="185" spans="1:15">
      <c r="A185" t="s">
        <v>30</v>
      </c>
      <c r="B185" t="str">
        <f>_xlfn.CONCAT("10.128.",C185 + 100,".118")</f>
        <v>10.128.119.118</v>
      </c>
      <c r="C185">
        <f t="shared" si="51"/>
        <v>19</v>
      </c>
      <c r="D185">
        <v>23</v>
      </c>
      <c r="E185" t="str">
        <f t="shared" si="52"/>
        <v>SI-19-MBTemp-23</v>
      </c>
      <c r="F185" t="str">
        <f>_xlfn.CONCAT("SI-",C185+1,"M1")</f>
        <v>SI-20M1</v>
      </c>
      <c r="G185" t="str">
        <f>_xlfn.CONCAT("SI-",C185+1,"M1:VA-PT100-ED:Temp-Mon")</f>
        <v>SI-20M1:VA-PT100-ED:Temp-Mon</v>
      </c>
      <c r="H185" t="str">
        <f>_xlfn.CONCAT("SI-",C185+1,"SA:VA-PT100-BG:Temp-Mon")</f>
        <v>SI-20SA:VA-PT100-BG:Temp-Mon</v>
      </c>
      <c r="I185" t="str">
        <f>_xlfn.CONCAT("SI-",C185+1,"SA:VA-PT100-MD1:Temp-Mon")</f>
        <v>SI-20SA:VA-PT100-MD1:Temp-Mon</v>
      </c>
      <c r="J185" s="130" t="str">
        <f t="shared" ref="I185:O188" si="85">_xlfn.CONCAT($E185,"-",J$1)</f>
        <v>SI-19-MBTemp-23-CH4</v>
      </c>
      <c r="K185" s="130" t="str">
        <f t="shared" si="85"/>
        <v>SI-19-MBTemp-23-CH5</v>
      </c>
      <c r="L185" s="130" t="str">
        <f t="shared" si="85"/>
        <v>SI-19-MBTemp-23-CH6</v>
      </c>
      <c r="M185" s="130" t="str">
        <f t="shared" si="85"/>
        <v>SI-19-MBTemp-23-CH7</v>
      </c>
      <c r="N185" t="str">
        <f>_xlfn.CONCAT(F185,":CO-PT100-Ambient:Temp-Mon")</f>
        <v>SI-20M1:CO-PT100-Ambient:Temp-Mon</v>
      </c>
    </row>
    <row r="186" spans="1:15">
      <c r="A186" t="s">
        <v>30</v>
      </c>
      <c r="B186" t="str">
        <f>_xlfn.CONCAT("10.128.",C186 + 100,".117")</f>
        <v>10.128.120.117</v>
      </c>
      <c r="C186">
        <f t="shared" si="51"/>
        <v>20</v>
      </c>
      <c r="D186">
        <v>11</v>
      </c>
      <c r="E186" t="str">
        <f t="shared" si="52"/>
        <v>SI-20-MBTemp-11</v>
      </c>
      <c r="F186" t="str">
        <f>_xlfn.CONCAT("SI-",C186,"C2")</f>
        <v>SI-20C2</v>
      </c>
      <c r="G186" t="str">
        <f>_xlfn.CONCAT("SI-",C186,"B2A:VA-PT100-ED:Temp-Mon")</f>
        <v>SI-20B2A:VA-PT100-ED:Temp-Mon</v>
      </c>
      <c r="H186" t="str">
        <f>_xlfn.CONCAT("SI-",C186,"C2:VA-PT100-ED:Temp-Mon")</f>
        <v>SI-20C2:VA-PT100-ED:Temp-Mon</v>
      </c>
      <c r="I186" t="s">
        <v>282</v>
      </c>
      <c r="J186" s="130" t="str">
        <f t="shared" si="85"/>
        <v>SI-20-MBTemp-11-CH4</v>
      </c>
      <c r="K186" s="130" t="str">
        <f t="shared" si="85"/>
        <v>SI-20-MBTemp-11-CH5</v>
      </c>
      <c r="L186" s="130" t="str">
        <f t="shared" si="85"/>
        <v>SI-20-MBTemp-11-CH6</v>
      </c>
      <c r="M186" s="130" t="str">
        <f t="shared" si="85"/>
        <v>SI-20-MBTemp-11-CH7</v>
      </c>
      <c r="N186" s="130" t="str">
        <f t="shared" si="85"/>
        <v>SI-20-MBTemp-11-CH8</v>
      </c>
    </row>
    <row r="187" spans="1:15">
      <c r="A187" t="s">
        <v>30</v>
      </c>
      <c r="B187" t="str">
        <f>_xlfn.CONCAT("10.128.",C187 + 100,".117")</f>
        <v>10.128.120.117</v>
      </c>
      <c r="C187">
        <f t="shared" si="51"/>
        <v>20</v>
      </c>
      <c r="D187">
        <v>12</v>
      </c>
      <c r="E187" t="str">
        <f t="shared" si="52"/>
        <v>SI-20-MBTemp-12</v>
      </c>
      <c r="F187" t="str">
        <f>_xlfn.CONCAT("SI-",C187,"C1")</f>
        <v>SI-20C1</v>
      </c>
      <c r="G187" t="str">
        <f>_xlfn.CONCAT("SI-",C187,"B1A:VA-PT100-ED:Temp-Mon")</f>
        <v>SI-20B1A:VA-PT100-ED:Temp-Mon</v>
      </c>
      <c r="H187" t="str">
        <f>_xlfn.CONCAT("SI-",C187,"C1:VA-PT100-BG:Temp-Mon")</f>
        <v>SI-20C1:VA-PT100-BG:Temp-Mon</v>
      </c>
      <c r="I187" t="str">
        <f>_xlfn.CONCAT("SI-",C187,"C1:VA-PT100-MD:Temp-Mon")</f>
        <v>SI-20C1:VA-PT100-MD:Temp-Mon</v>
      </c>
      <c r="J187" t="str">
        <f>_xlfn.CONCAT("SI-",C187,"C1:VA-PT100-ED:Temp-Mon")</f>
        <v>SI-20C1:VA-PT100-ED:Temp-Mon</v>
      </c>
      <c r="K187" t="str">
        <f>_xlfn.CONCAT("SI-",C187,"SBFE:VA-PT100-BG1:Temp-Mon")</f>
        <v>SI-20SBFE:VA-PT100-BG1:Temp-Mon</v>
      </c>
      <c r="L187" t="str">
        <f>_xlfn.CONCAT("SI-",C187,"SBFE:VA-PT100-BG2:Temp-Mon")</f>
        <v>SI-20SBFE:VA-PT100-BG2:Temp-Mon</v>
      </c>
      <c r="M187" t="str">
        <f>_xlfn.CONCAT("SI-",C187,"SBFE:VA-PT100-MD:Temp-Mon")</f>
        <v>SI-20SBFE:VA-PT100-MD:Temp-Mon</v>
      </c>
      <c r="N187" s="130" t="str">
        <f t="shared" si="85"/>
        <v>SI-20-MBTemp-12-CH8</v>
      </c>
    </row>
    <row r="188" spans="1:15">
      <c r="A188" t="s">
        <v>30</v>
      </c>
      <c r="B188" t="str">
        <f>_xlfn.CONCAT("10.128.",C188 + 100,".117")</f>
        <v>10.128.120.117</v>
      </c>
      <c r="C188">
        <f t="shared" si="51"/>
        <v>20</v>
      </c>
      <c r="D188">
        <v>13</v>
      </c>
      <c r="E188" t="str">
        <f t="shared" si="52"/>
        <v>SI-20-MBTemp-13</v>
      </c>
      <c r="F188" t="str">
        <f>_xlfn.CONCAT("SI-",C188,"M2")</f>
        <v>SI-20M2</v>
      </c>
      <c r="G188" t="str">
        <f>_xlfn.CONCAT("SI-",C188,"M2:VA-PT100-BG:Temp-Mon")</f>
        <v>SI-20M2:VA-PT100-BG:Temp-Mon</v>
      </c>
      <c r="H188" t="str">
        <f>_xlfn.CONCAT("SI-",C188,"M2:VA-PT100-MD:Temp-Mon")</f>
        <v>SI-20M2:VA-PT100-MD:Temp-Mon</v>
      </c>
      <c r="I188" s="130" t="str">
        <f t="shared" si="85"/>
        <v>SI-20-MBTemp-13-CH3</v>
      </c>
      <c r="J188" s="130" t="str">
        <f t="shared" si="85"/>
        <v>SI-20-MBTemp-13-CH4</v>
      </c>
      <c r="K188" s="130" t="str">
        <f t="shared" si="85"/>
        <v>SI-20-MBTemp-13-CH5</v>
      </c>
      <c r="L188" s="130" t="str">
        <f t="shared" si="85"/>
        <v>SI-20-MBTemp-13-CH6</v>
      </c>
      <c r="M188" s="130" t="str">
        <f t="shared" si="85"/>
        <v>SI-20-MBTemp-13-CH7</v>
      </c>
      <c r="N188" t="str">
        <f>_xlfn.CONCAT(F188,":CO-PT100-Ambient:Temp-Mon")</f>
        <v>SI-20M2:CO-PT100-Ambient:Temp-Mon</v>
      </c>
    </row>
    <row r="189" spans="1:15">
      <c r="A189" t="s">
        <v>30</v>
      </c>
      <c r="B189" t="str">
        <f>_xlfn.CONCAT("10.128.",C189 + 100,".118")</f>
        <v>10.128.120.118</v>
      </c>
      <c r="C189">
        <f t="shared" ref="C189:C191" si="86">C183+1</f>
        <v>20</v>
      </c>
      <c r="D189">
        <v>21</v>
      </c>
      <c r="E189" t="str">
        <f>_xlfn.CONCAT("SI-",C189,"-MBTemp-",D189)</f>
        <v>SI-20-MBTemp-21</v>
      </c>
      <c r="F189" t="str">
        <f>_xlfn.CONCAT("SI-",C189,"C3")</f>
        <v>SI-20C3</v>
      </c>
      <c r="G189" s="130" t="str">
        <f>_xlfn.CONCAT("SI-",C189,"BC:VA-PT100-MD:Temp-Mon")</f>
        <v>SI-20BC:VA-PT100-MD:Temp-Mon</v>
      </c>
      <c r="H189" t="str">
        <f>_xlfn.CONCAT("SI-",C189,"BC:VA-PT100-ED:Temp-Mon")</f>
        <v>SI-20BC:VA-PT100-ED:Temp-Mon</v>
      </c>
      <c r="I189" t="str">
        <f>_xlfn.CONCAT("SI-",C189,"C3:VA-PT100-BG:Temp-Mon")</f>
        <v>SI-20C3:VA-PT100-BG:Temp-Mon</v>
      </c>
      <c r="J189" t="str">
        <f>_xlfn.CONCAT("SI-",C189,"C3:VA-PT100-MD1:Temp-Mon")</f>
        <v>SI-20C3:VA-PT100-MD1:Temp-Mon</v>
      </c>
      <c r="K189" t="str">
        <f>_xlfn.CONCAT("SI-",C189,"C3:VA-PT100-MD2:Temp-Mon")</f>
        <v>SI-20C3:VA-PT100-MD2:Temp-Mon</v>
      </c>
      <c r="L189" t="str">
        <f>_xlfn.CONCAT("SI-",C189,"BCFE:VA-PT100-BG1:Temp-Mon")</f>
        <v>SI-20BCFE:VA-PT100-BG1:Temp-Mon</v>
      </c>
      <c r="M189" t="str">
        <f>_xlfn.CONCAT("SI-",C189,"BCFE:VA-PT100-BG2:Temp-Mon")</f>
        <v>SI-20BCFE:VA-PT100-BG2:Temp-Mon</v>
      </c>
      <c r="N189" t="str">
        <f>_xlfn.CONCAT("SI-",C189,"BCFE:VA-PT100-ED:Temp-Mon")</f>
        <v>SI-20BCFE:VA-PT100-ED:Temp-Mon</v>
      </c>
    </row>
    <row r="190" spans="1:15">
      <c r="A190" t="s">
        <v>30</v>
      </c>
      <c r="B190" t="str">
        <f>_xlfn.CONCAT("10.128.",C190 + 100,".118")</f>
        <v>10.128.120.118</v>
      </c>
      <c r="C190">
        <f t="shared" si="86"/>
        <v>20</v>
      </c>
      <c r="D190">
        <v>22</v>
      </c>
      <c r="E190" t="str">
        <f t="shared" ref="E190:E191" si="87">_xlfn.CONCAT("SI-",C190,"-MBTemp-",D190)</f>
        <v>SI-20-MBTemp-22</v>
      </c>
      <c r="F190" t="str">
        <f>_xlfn.CONCAT("SI-",C190,"C4")</f>
        <v>SI-20C4</v>
      </c>
      <c r="G190" t="str">
        <f>_xlfn.CONCAT("SI-",C190,"B2B:VA-PT100-ED:Temp-Mon")</f>
        <v>SI-20B2B:VA-PT100-ED:Temp-Mon</v>
      </c>
      <c r="H190" t="str">
        <f>_xlfn.CONCAT("SI-",C190,"C4:VA-PT100-MD:Temp-Mon")</f>
        <v>SI-20C4:VA-PT100-MD:Temp-Mon</v>
      </c>
      <c r="I190" t="str">
        <f>_xlfn.CONCAT("SI-",C190,"B1B:VA-PT100-ED:Temp-Mon")</f>
        <v>SI-20B1B:VA-PT100-ED:Temp-Mon</v>
      </c>
      <c r="J190" t="s">
        <v>283</v>
      </c>
      <c r="K190" t="s">
        <v>284</v>
      </c>
      <c r="L190" s="130" t="str">
        <f t="shared" ref="L190:N191" si="88">_xlfn.CONCAT($E190,"-",L$1)</f>
        <v>SI-20-MBTemp-22-CH6</v>
      </c>
      <c r="M190" s="130" t="str">
        <f t="shared" si="88"/>
        <v>SI-20-MBTemp-22-CH7</v>
      </c>
      <c r="N190" s="130" t="str">
        <f t="shared" si="88"/>
        <v>SI-20-MBTemp-22-CH8</v>
      </c>
      <c r="O190" s="134"/>
    </row>
    <row r="191" spans="1:15">
      <c r="A191" t="s">
        <v>30</v>
      </c>
      <c r="B191" t="str">
        <f>_xlfn.CONCAT("10.128.",C191 + 100,".118")</f>
        <v>10.128.120.118</v>
      </c>
      <c r="C191">
        <f t="shared" si="86"/>
        <v>20</v>
      </c>
      <c r="D191">
        <v>23</v>
      </c>
      <c r="E191" t="str">
        <f t="shared" si="87"/>
        <v>SI-20-MBTemp-23</v>
      </c>
      <c r="F191" t="str">
        <f>_xlfn.CONCAT("SI-0",C191-19,"M1")</f>
        <v>SI-01M1</v>
      </c>
      <c r="G191" t="str">
        <f>_xlfn.CONCAT("SI-01","M1:VA-PT100-ED:Temp-Mon")</f>
        <v>SI-01M1:VA-PT100-ED:Temp-Mon</v>
      </c>
      <c r="H191" t="str">
        <f>_xlfn.CONCAT("SI-01","SA:VA-PT100-BG:Temp-Mon")</f>
        <v>SI-01SA:VA-PT100-BG:Temp-Mon</v>
      </c>
      <c r="I191" t="str">
        <f>_xlfn.CONCAT("SI-01","SA:VA-PT100-MD1:Temp-Mon")</f>
        <v>SI-01SA:VA-PT100-MD1:Temp-Mon</v>
      </c>
      <c r="J191" t="str">
        <f>_xlfn.CONCAT("SI-01","SA:VA-PT100-MD2:Temp-Mon")</f>
        <v>SI-01SA:VA-PT100-MD2:Temp-Mon</v>
      </c>
      <c r="K191" t="str">
        <f>_xlfn.CONCAT("SI-01SA:VA-PT100-MD6:Temp-Mon")</f>
        <v>SI-01SA:VA-PT100-MD6:Temp-Mon</v>
      </c>
      <c r="L191" t="str">
        <f>_xlfn.CONCAT("SI-01SA:VA-PT100-MD7:Temp-Mon")</f>
        <v>SI-01SA:VA-PT100-MD7:Temp-Mon</v>
      </c>
      <c r="M191" s="130" t="str">
        <f t="shared" si="88"/>
        <v>SI-20-MBTemp-23-CH7</v>
      </c>
      <c r="N191" t="str">
        <f>_xlfn.CONCAT(F191,":CO-PT100-Ambient:Temp-Mon")</f>
        <v>SI-01M1:CO-PT100-Ambient:Temp-Mon</v>
      </c>
    </row>
    <row r="192" spans="1:15">
      <c r="A192" t="s">
        <v>30</v>
      </c>
      <c r="B192" t="str">
        <f>_xlfn.CONCAT("10.128.",C192 + 100,".178")</f>
        <v>10.128.124.178</v>
      </c>
      <c r="C192" s="44">
        <v>24</v>
      </c>
      <c r="D192">
        <v>1</v>
      </c>
      <c r="E192" t="s">
        <v>285</v>
      </c>
      <c r="F192" t="s">
        <v>286</v>
      </c>
      <c r="G192" t="str">
        <f>_xlfn.CONCAT($F192,"-PT100:Temp-Mon")</f>
        <v>RFQ-PT100:Temp-Mon</v>
      </c>
      <c r="H192" s="130" t="str">
        <f t="shared" ref="H192:N195" si="89">_xlfn.CONCAT($E192,"-",H$1)</f>
        <v>RF-MBTemp-01-CH2</v>
      </c>
      <c r="I192" s="130" t="str">
        <f t="shared" si="89"/>
        <v>RF-MBTemp-01-CH3</v>
      </c>
      <c r="J192" s="130" t="str">
        <f t="shared" si="89"/>
        <v>RF-MBTemp-01-CH4</v>
      </c>
      <c r="K192" s="130" t="str">
        <f t="shared" si="89"/>
        <v>RF-MBTemp-01-CH5</v>
      </c>
      <c r="L192" s="130" t="str">
        <f t="shared" si="89"/>
        <v>RF-MBTemp-01-CH6</v>
      </c>
      <c r="M192" s="130" t="str">
        <f t="shared" si="89"/>
        <v>RF-MBTemp-01-CH7</v>
      </c>
      <c r="N192" s="130" t="str">
        <f t="shared" si="89"/>
        <v>RF-MBTemp-01-CH8</v>
      </c>
    </row>
    <row r="193" spans="1:14">
      <c r="A193" t="s">
        <v>30</v>
      </c>
      <c r="B193" s="46" t="s">
        <v>287</v>
      </c>
      <c r="C193">
        <v>3</v>
      </c>
      <c r="D193">
        <v>1</v>
      </c>
      <c r="E193" t="s">
        <v>288</v>
      </c>
      <c r="F193" t="s">
        <v>289</v>
      </c>
      <c r="G193" t="s">
        <v>290</v>
      </c>
      <c r="H193" t="s">
        <v>291</v>
      </c>
      <c r="I193" s="130" t="str">
        <f t="shared" si="89"/>
        <v>LA-MBTemp-01-CH3</v>
      </c>
      <c r="J193" s="130" t="str">
        <f t="shared" si="89"/>
        <v>LA-MBTemp-01-CH4</v>
      </c>
      <c r="K193" s="130" t="str">
        <f t="shared" si="89"/>
        <v>LA-MBTemp-01-CH5</v>
      </c>
      <c r="L193" s="130" t="str">
        <f t="shared" si="89"/>
        <v>LA-MBTemp-01-CH6</v>
      </c>
      <c r="M193" s="130" t="str">
        <f t="shared" si="89"/>
        <v>LA-MBTemp-01-CH7</v>
      </c>
      <c r="N193" s="130" t="str">
        <f t="shared" si="89"/>
        <v>LA-MBTemp-01-CH8</v>
      </c>
    </row>
    <row r="194" spans="1:14">
      <c r="A194" t="s">
        <v>30</v>
      </c>
      <c r="B194" s="46" t="s">
        <v>287</v>
      </c>
      <c r="C194">
        <v>3</v>
      </c>
      <c r="D194">
        <v>2</v>
      </c>
      <c r="E194" t="s">
        <v>292</v>
      </c>
      <c r="F194" t="s">
        <v>289</v>
      </c>
      <c r="G194" t="s">
        <v>293</v>
      </c>
      <c r="H194" s="135" t="s">
        <v>294</v>
      </c>
      <c r="I194" t="s">
        <v>295</v>
      </c>
      <c r="J194" s="135" t="s">
        <v>296</v>
      </c>
      <c r="K194" s="130" t="str">
        <f t="shared" si="89"/>
        <v>LA-MBTemp-02-CH5</v>
      </c>
      <c r="L194" s="130" t="str">
        <f t="shared" si="89"/>
        <v>LA-MBTemp-02-CH6</v>
      </c>
      <c r="M194" s="130" t="str">
        <f t="shared" si="89"/>
        <v>LA-MBTemp-02-CH7</v>
      </c>
      <c r="N194" s="130" t="str">
        <f t="shared" si="89"/>
        <v>LA-MBTemp-02-CH8</v>
      </c>
    </row>
    <row r="195" spans="1:14">
      <c r="A195" t="s">
        <v>30</v>
      </c>
      <c r="B195" s="46" t="s">
        <v>287</v>
      </c>
      <c r="C195">
        <v>3</v>
      </c>
      <c r="D195">
        <v>3</v>
      </c>
      <c r="E195" t="s">
        <v>297</v>
      </c>
      <c r="F195" t="s">
        <v>289</v>
      </c>
      <c r="G195" t="s">
        <v>298</v>
      </c>
      <c r="H195" s="135" t="s">
        <v>299</v>
      </c>
      <c r="I195" s="130" t="str">
        <f t="shared" si="89"/>
        <v>LA-MBTemp-03-CH3</v>
      </c>
      <c r="J195" s="130" t="str">
        <f t="shared" si="89"/>
        <v>LA-MBTemp-03-CH4</v>
      </c>
      <c r="K195" s="130" t="str">
        <f t="shared" si="89"/>
        <v>LA-MBTemp-03-CH5</v>
      </c>
      <c r="L195" s="130" t="str">
        <f t="shared" si="89"/>
        <v>LA-MBTemp-03-CH6</v>
      </c>
      <c r="M195" s="130" t="str">
        <f t="shared" si="89"/>
        <v>LA-MBTemp-03-CH7</v>
      </c>
      <c r="N195" s="130" t="str">
        <f t="shared" si="89"/>
        <v>LA-MBTemp-03-CH8</v>
      </c>
    </row>
    <row r="197" spans="1:14">
      <c r="J197" s="144"/>
    </row>
    <row r="204" spans="1:14">
      <c r="H204" s="144"/>
    </row>
    <row r="210" spans="16:16">
      <c r="P210" s="144"/>
    </row>
  </sheetData>
  <autoFilter ref="A1:N196" xr:uid="{A7C348B7-77A7-467F-A911-55A8B056FF3C}">
    <sortState xmlns:xlrd2="http://schemas.microsoft.com/office/spreadsheetml/2017/richdata2" ref="A2:N196">
      <sortCondition ref="E1:E196"/>
    </sortState>
  </autoFilter>
  <conditionalFormatting sqref="A64:A65 A1:A54 A68:A69 A71:A72 A74:A75 A77:A78 A80:A81 A83:A84 A86:A87 A89:A90 A92:A93 A95:A96 A98:A99 A102:A103 A105:A106 A111:A112 A114:A115 A118:A119 A121:A122 A124:A125 A127:A128 A131:A132 A134:A135 A137:A138 A140:A141 A143:A144 A146:A147 A149:A150 A152:A153 A155:A156 A158:A159 A161:A162 A164:A165 A168:A169 A171:A172 A174:A175 A177:A178 A180:A181 A183:A184 A186:A187 A189:A1048576">
    <cfRule type="cellIs" dxfId="608" priority="11" operator="equal">
      <formula>"True"</formula>
    </cfRule>
  </conditionalFormatting>
  <conditionalFormatting sqref="A55">
    <cfRule type="cellIs" dxfId="607" priority="10" operator="equal">
      <formula>"True"</formula>
    </cfRule>
  </conditionalFormatting>
  <conditionalFormatting sqref="A66 A70 A73 A76 A79 A82 A85 A88 A91 A94 A97 A100 A104 A107 A113 A120 A123 A126 A133 A136 A139 A142 A145 A148 A151 A154 A157 A160 A163 A166 A170 A173 A176 A179 A182 A185 A188 A56:A58 A116:A117 A61:A63 A129:A130">
    <cfRule type="cellIs" dxfId="606" priority="9" operator="equal">
      <formula>"True"</formula>
    </cfRule>
  </conditionalFormatting>
  <conditionalFormatting sqref="A101">
    <cfRule type="cellIs" dxfId="605" priority="8" operator="equal">
      <formula>"True"</formula>
    </cfRule>
  </conditionalFormatting>
  <conditionalFormatting sqref="A67">
    <cfRule type="cellIs" dxfId="604" priority="7" operator="equal">
      <formula>"True"</formula>
    </cfRule>
  </conditionalFormatting>
  <conditionalFormatting sqref="A59">
    <cfRule type="cellIs" dxfId="603" priority="6" operator="equal">
      <formula>"True"</formula>
    </cfRule>
  </conditionalFormatting>
  <conditionalFormatting sqref="A60">
    <cfRule type="cellIs" dxfId="602" priority="5" operator="equal">
      <formula>"True"</formula>
    </cfRule>
  </conditionalFormatting>
  <conditionalFormatting sqref="A110">
    <cfRule type="cellIs" dxfId="601" priority="4" operator="equal">
      <formula>"True"</formula>
    </cfRule>
  </conditionalFormatting>
  <conditionalFormatting sqref="A109">
    <cfRule type="cellIs" dxfId="600" priority="3" operator="equal">
      <formula>"True"</formula>
    </cfRule>
  </conditionalFormatting>
  <conditionalFormatting sqref="A108">
    <cfRule type="cellIs" dxfId="599" priority="2" operator="equal">
      <formula>"True"</formula>
    </cfRule>
  </conditionalFormatting>
  <conditionalFormatting sqref="A167">
    <cfRule type="cellIs" dxfId="598"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pane xSplit="2" ySplit="2" topLeftCell="C3" activePane="bottomRight" state="frozen"/>
      <selection pane="bottomRight"/>
      <selection pane="bottomLeft"/>
      <selection pane="topRight"/>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67" t="s">
        <v>300</v>
      </c>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53"/>
      <c r="AD1" s="153"/>
      <c r="AE1" s="153"/>
    </row>
    <row r="2" spans="2:35">
      <c r="C2" s="47" t="s">
        <v>301</v>
      </c>
      <c r="D2" s="47" t="s">
        <v>302</v>
      </c>
      <c r="E2" s="47" t="s">
        <v>303</v>
      </c>
      <c r="F2" s="47" t="s">
        <v>304</v>
      </c>
      <c r="G2" s="47" t="s">
        <v>305</v>
      </c>
      <c r="H2" s="47" t="s">
        <v>306</v>
      </c>
      <c r="I2" s="47" t="s">
        <v>307</v>
      </c>
      <c r="J2" s="47" t="s">
        <v>308</v>
      </c>
      <c r="K2" s="47" t="s">
        <v>309</v>
      </c>
      <c r="L2" s="47" t="s">
        <v>310</v>
      </c>
      <c r="M2" s="47" t="s">
        <v>311</v>
      </c>
      <c r="N2" s="47" t="s">
        <v>312</v>
      </c>
      <c r="O2" s="47" t="s">
        <v>313</v>
      </c>
      <c r="P2" s="47" t="s">
        <v>314</v>
      </c>
      <c r="Q2" s="47" t="s">
        <v>315</v>
      </c>
      <c r="R2" s="47" t="s">
        <v>316</v>
      </c>
      <c r="S2" s="47" t="s">
        <v>317</v>
      </c>
      <c r="T2" s="47" t="s">
        <v>318</v>
      </c>
      <c r="U2" s="47" t="s">
        <v>319</v>
      </c>
      <c r="V2" s="47" t="s">
        <v>320</v>
      </c>
      <c r="W2" s="47" t="s">
        <v>321</v>
      </c>
      <c r="X2" s="47" t="s">
        <v>322</v>
      </c>
      <c r="Y2" s="47" t="s">
        <v>323</v>
      </c>
      <c r="Z2" s="47" t="s">
        <v>324</v>
      </c>
      <c r="AA2" s="47" t="s">
        <v>325</v>
      </c>
      <c r="AB2" s="47" t="s">
        <v>326</v>
      </c>
      <c r="AD2" s="47">
        <v>170</v>
      </c>
      <c r="AE2" s="47">
        <v>180</v>
      </c>
    </row>
    <row r="3" spans="2:35">
      <c r="B3" s="47">
        <v>101</v>
      </c>
      <c r="C3" s="114" t="s">
        <v>327</v>
      </c>
      <c r="D3" s="114" t="s">
        <v>327</v>
      </c>
      <c r="E3" s="114" t="s">
        <v>327</v>
      </c>
      <c r="F3" s="114" t="s">
        <v>327</v>
      </c>
      <c r="G3" s="114" t="s">
        <v>327</v>
      </c>
      <c r="H3" s="114" t="s">
        <v>327</v>
      </c>
      <c r="I3" s="114" t="s">
        <v>327</v>
      </c>
      <c r="J3" s="114" t="s">
        <v>327</v>
      </c>
      <c r="K3" s="114" t="s">
        <v>327</v>
      </c>
      <c r="L3" s="114" t="s">
        <v>327</v>
      </c>
      <c r="M3" s="114" t="s">
        <v>327</v>
      </c>
      <c r="N3" s="114" t="s">
        <v>327</v>
      </c>
      <c r="O3" s="114" t="s">
        <v>327</v>
      </c>
      <c r="P3" s="114" t="s">
        <v>327</v>
      </c>
      <c r="Q3" s="114" t="s">
        <v>327</v>
      </c>
      <c r="R3" s="114" t="s">
        <v>327</v>
      </c>
      <c r="S3" s="114" t="s">
        <v>327</v>
      </c>
      <c r="T3" s="114" t="s">
        <v>327</v>
      </c>
      <c r="U3" s="114" t="s">
        <v>327</v>
      </c>
      <c r="V3" s="114" t="s">
        <v>327</v>
      </c>
      <c r="W3" s="114" t="s">
        <v>328</v>
      </c>
      <c r="X3" s="114" t="s">
        <v>329</v>
      </c>
      <c r="Y3" s="114" t="s">
        <v>328</v>
      </c>
      <c r="Z3" s="114"/>
      <c r="AA3" s="114" t="s">
        <v>330</v>
      </c>
      <c r="AB3" s="114"/>
      <c r="AC3" s="141"/>
      <c r="AD3" s="154"/>
      <c r="AE3" s="114"/>
      <c r="AG3" s="114" t="s">
        <v>331</v>
      </c>
      <c r="AH3" s="47" t="s">
        <v>332</v>
      </c>
    </row>
    <row r="4" spans="2:35">
      <c r="B4" s="47">
        <v>102</v>
      </c>
      <c r="C4" s="114">
        <v>4</v>
      </c>
      <c r="D4" s="114">
        <v>4</v>
      </c>
      <c r="E4" s="114">
        <v>4</v>
      </c>
      <c r="F4" s="114">
        <v>4</v>
      </c>
      <c r="G4" s="114">
        <v>4</v>
      </c>
      <c r="H4" s="114">
        <v>4</v>
      </c>
      <c r="I4" s="114">
        <v>4</v>
      </c>
      <c r="J4" s="114">
        <v>4</v>
      </c>
      <c r="K4" s="114">
        <v>4</v>
      </c>
      <c r="L4" s="114">
        <v>4</v>
      </c>
      <c r="M4" s="114">
        <v>4</v>
      </c>
      <c r="N4" s="114">
        <v>4</v>
      </c>
      <c r="O4" s="114">
        <v>4</v>
      </c>
      <c r="P4" s="114">
        <v>4</v>
      </c>
      <c r="Q4" s="114">
        <v>4</v>
      </c>
      <c r="R4" s="114">
        <v>4</v>
      </c>
      <c r="S4" s="114">
        <v>4</v>
      </c>
      <c r="T4" s="114">
        <v>4</v>
      </c>
      <c r="U4" s="114">
        <v>4</v>
      </c>
      <c r="V4" s="114">
        <v>4</v>
      </c>
      <c r="W4" s="114" t="s">
        <v>328</v>
      </c>
      <c r="X4" s="114"/>
      <c r="Y4" s="114" t="s">
        <v>328</v>
      </c>
      <c r="Z4" s="114"/>
      <c r="AA4" s="114" t="s">
        <v>330</v>
      </c>
      <c r="AB4" s="114"/>
      <c r="AC4" s="141"/>
      <c r="AD4" s="154"/>
      <c r="AE4" s="114"/>
      <c r="AG4" s="114"/>
      <c r="AH4" s="47" t="s">
        <v>333</v>
      </c>
    </row>
    <row r="5" spans="2:35">
      <c r="B5" s="47">
        <v>103</v>
      </c>
      <c r="C5" s="114">
        <v>4</v>
      </c>
      <c r="D5" s="114">
        <v>4</v>
      </c>
      <c r="E5" s="114">
        <v>4</v>
      </c>
      <c r="F5" s="114"/>
      <c r="G5" s="114">
        <v>4</v>
      </c>
      <c r="H5" s="114"/>
      <c r="I5" s="114">
        <v>4</v>
      </c>
      <c r="J5" s="114"/>
      <c r="K5" s="114">
        <v>4</v>
      </c>
      <c r="L5" s="114"/>
      <c r="M5" s="114">
        <v>4</v>
      </c>
      <c r="N5" s="114"/>
      <c r="O5" s="114">
        <v>4</v>
      </c>
      <c r="P5" s="114"/>
      <c r="Q5" s="114">
        <v>4</v>
      </c>
      <c r="R5" s="114"/>
      <c r="S5" s="114">
        <v>4</v>
      </c>
      <c r="T5" s="114"/>
      <c r="U5" s="114">
        <v>4</v>
      </c>
      <c r="V5" s="114">
        <v>4</v>
      </c>
      <c r="W5" s="114" t="s">
        <v>328</v>
      </c>
      <c r="X5" s="114"/>
      <c r="Y5" s="114" t="s">
        <v>328</v>
      </c>
      <c r="Z5" s="114"/>
      <c r="AA5" s="114" t="s">
        <v>330</v>
      </c>
      <c r="AB5" s="114"/>
      <c r="AC5" s="141"/>
      <c r="AD5" s="154"/>
      <c r="AE5" s="114"/>
    </row>
    <row r="6" spans="2:35">
      <c r="B6" s="47">
        <v>104</v>
      </c>
      <c r="C6" s="114" t="s">
        <v>328</v>
      </c>
      <c r="D6" s="114" t="s">
        <v>328</v>
      </c>
      <c r="E6" s="114" t="s">
        <v>328</v>
      </c>
      <c r="F6" s="114" t="s">
        <v>328</v>
      </c>
      <c r="G6" s="114" t="s">
        <v>328</v>
      </c>
      <c r="H6" s="114" t="s">
        <v>328</v>
      </c>
      <c r="I6" s="114" t="s">
        <v>328</v>
      </c>
      <c r="J6" s="114" t="s">
        <v>328</v>
      </c>
      <c r="K6" s="114" t="s">
        <v>328</v>
      </c>
      <c r="L6" s="114" t="s">
        <v>328</v>
      </c>
      <c r="M6" s="114" t="s">
        <v>328</v>
      </c>
      <c r="N6" s="114" t="s">
        <v>328</v>
      </c>
      <c r="O6" s="114" t="s">
        <v>328</v>
      </c>
      <c r="P6" s="114" t="s">
        <v>328</v>
      </c>
      <c r="Q6" s="114" t="s">
        <v>328</v>
      </c>
      <c r="R6" s="114" t="s">
        <v>328</v>
      </c>
      <c r="S6" s="114" t="s">
        <v>328</v>
      </c>
      <c r="T6" s="114" t="s">
        <v>328</v>
      </c>
      <c r="U6" s="114" t="s">
        <v>328</v>
      </c>
      <c r="V6" s="114" t="s">
        <v>328</v>
      </c>
      <c r="W6" s="114" t="s">
        <v>328</v>
      </c>
      <c r="X6" s="114"/>
      <c r="Y6" s="114" t="s">
        <v>328</v>
      </c>
      <c r="Z6" s="114"/>
      <c r="AA6" s="114" t="s">
        <v>330</v>
      </c>
      <c r="AB6" s="114"/>
      <c r="AC6" s="141"/>
      <c r="AD6" s="154"/>
      <c r="AE6" s="114"/>
      <c r="AG6" s="47" t="s">
        <v>334</v>
      </c>
      <c r="AH6" s="47" t="s">
        <v>335</v>
      </c>
      <c r="AI6" s="47" t="s">
        <v>336</v>
      </c>
    </row>
    <row r="7" spans="2:35">
      <c r="B7" s="47">
        <v>105</v>
      </c>
      <c r="C7" s="114" t="s">
        <v>328</v>
      </c>
      <c r="D7" s="114" t="s">
        <v>328</v>
      </c>
      <c r="E7" s="114"/>
      <c r="F7" s="114" t="s">
        <v>328</v>
      </c>
      <c r="G7" s="114" t="s">
        <v>328</v>
      </c>
      <c r="H7" s="114"/>
      <c r="I7" s="114" t="s">
        <v>328</v>
      </c>
      <c r="J7" s="114" t="s">
        <v>328</v>
      </c>
      <c r="K7" s="114"/>
      <c r="L7" s="114" t="s">
        <v>328</v>
      </c>
      <c r="M7" s="114" t="s">
        <v>328</v>
      </c>
      <c r="N7" s="114"/>
      <c r="O7" s="114" t="s">
        <v>328</v>
      </c>
      <c r="P7" s="114" t="s">
        <v>328</v>
      </c>
      <c r="Q7" s="114"/>
      <c r="R7" s="114" t="s">
        <v>328</v>
      </c>
      <c r="S7" s="114" t="s">
        <v>328</v>
      </c>
      <c r="T7" s="114"/>
      <c r="U7" s="114"/>
      <c r="V7" s="114" t="s">
        <v>328</v>
      </c>
      <c r="W7" s="114" t="s">
        <v>328</v>
      </c>
      <c r="X7" s="114"/>
      <c r="Y7" s="114" t="s">
        <v>328</v>
      </c>
      <c r="Z7" s="114"/>
      <c r="AA7" s="114" t="s">
        <v>330</v>
      </c>
      <c r="AB7" s="114"/>
      <c r="AC7" s="141"/>
      <c r="AD7" s="154"/>
      <c r="AE7" s="114"/>
      <c r="AG7" s="47" t="s">
        <v>330</v>
      </c>
      <c r="AH7" s="47" t="s">
        <v>337</v>
      </c>
      <c r="AI7" s="47" t="s">
        <v>336</v>
      </c>
    </row>
    <row r="8" spans="2:35">
      <c r="B8" s="47">
        <v>106</v>
      </c>
      <c r="C8" s="114" t="s">
        <v>329</v>
      </c>
      <c r="D8" s="114"/>
      <c r="E8" s="114" t="s">
        <v>329</v>
      </c>
      <c r="F8" s="114"/>
      <c r="G8" s="114" t="s">
        <v>329</v>
      </c>
      <c r="H8" s="114"/>
      <c r="I8" s="114" t="s">
        <v>329</v>
      </c>
      <c r="J8" s="114"/>
      <c r="K8" s="114" t="s">
        <v>329</v>
      </c>
      <c r="L8" s="114"/>
      <c r="M8" s="114" t="s">
        <v>329</v>
      </c>
      <c r="N8" s="114"/>
      <c r="O8" s="114" t="s">
        <v>329</v>
      </c>
      <c r="P8" s="114"/>
      <c r="Q8" s="114" t="s">
        <v>329</v>
      </c>
      <c r="R8" s="114"/>
      <c r="S8" s="114" t="s">
        <v>329</v>
      </c>
      <c r="T8" s="114"/>
      <c r="U8" s="114" t="s">
        <v>329</v>
      </c>
      <c r="V8" s="114" t="s">
        <v>329</v>
      </c>
      <c r="W8" s="114" t="s">
        <v>328</v>
      </c>
      <c r="X8" s="114"/>
      <c r="Y8" s="114" t="s">
        <v>328</v>
      </c>
      <c r="Z8" s="114"/>
      <c r="AA8" s="114" t="s">
        <v>330</v>
      </c>
      <c r="AB8" s="114"/>
      <c r="AC8" s="141"/>
      <c r="AD8" s="154"/>
      <c r="AE8" s="114"/>
      <c r="AG8" s="47" t="s">
        <v>338</v>
      </c>
      <c r="AH8" s="47" t="s">
        <v>339</v>
      </c>
      <c r="AI8" s="47" t="s">
        <v>336</v>
      </c>
    </row>
    <row r="9" spans="2:35">
      <c r="B9" s="47">
        <v>107</v>
      </c>
      <c r="C9" s="114"/>
      <c r="D9" s="114"/>
      <c r="E9" s="114"/>
      <c r="F9" s="114"/>
      <c r="G9" s="114"/>
      <c r="H9" s="114"/>
      <c r="I9" s="114"/>
      <c r="J9" s="114"/>
      <c r="K9" s="114"/>
      <c r="L9" s="114"/>
      <c r="M9" s="114"/>
      <c r="N9" s="114"/>
      <c r="O9" s="114"/>
      <c r="P9" s="114"/>
      <c r="Q9" s="114"/>
      <c r="R9" s="114"/>
      <c r="S9" s="114"/>
      <c r="T9" s="114"/>
      <c r="U9" s="114"/>
      <c r="V9" s="114"/>
      <c r="W9" s="114" t="s">
        <v>328</v>
      </c>
      <c r="X9" s="114"/>
      <c r="Y9" s="114" t="s">
        <v>328</v>
      </c>
      <c r="Z9" s="114"/>
      <c r="AA9" s="114" t="s">
        <v>330</v>
      </c>
      <c r="AB9" s="114"/>
      <c r="AC9" s="141"/>
      <c r="AD9" s="154" t="s">
        <v>334</v>
      </c>
      <c r="AE9" s="114" t="s">
        <v>334</v>
      </c>
      <c r="AG9" s="47" t="s">
        <v>328</v>
      </c>
      <c r="AH9" s="47" t="s">
        <v>340</v>
      </c>
      <c r="AI9" s="47" t="s">
        <v>336</v>
      </c>
    </row>
    <row r="10" spans="2:35">
      <c r="B10" s="47">
        <v>108</v>
      </c>
      <c r="C10" s="114"/>
      <c r="D10" s="114"/>
      <c r="E10" s="114"/>
      <c r="F10" s="114"/>
      <c r="G10" s="114"/>
      <c r="H10" s="114"/>
      <c r="I10" s="114"/>
      <c r="J10" s="114"/>
      <c r="K10" s="114"/>
      <c r="L10" s="114"/>
      <c r="M10" s="114"/>
      <c r="N10" s="114"/>
      <c r="O10" s="114"/>
      <c r="P10" s="114"/>
      <c r="Q10" s="114"/>
      <c r="R10" s="114"/>
      <c r="S10" s="114"/>
      <c r="T10" s="114"/>
      <c r="U10" s="114"/>
      <c r="V10" s="114"/>
      <c r="W10" s="114" t="s">
        <v>328</v>
      </c>
      <c r="X10" s="114"/>
      <c r="Y10" s="114" t="s">
        <v>328</v>
      </c>
      <c r="Z10" s="114"/>
      <c r="AA10" s="114" t="s">
        <v>330</v>
      </c>
      <c r="AB10" s="114"/>
      <c r="AC10" s="141"/>
      <c r="AD10" s="154" t="s">
        <v>334</v>
      </c>
      <c r="AE10" s="114" t="s">
        <v>334</v>
      </c>
      <c r="AG10" s="47">
        <v>4</v>
      </c>
      <c r="AH10" s="47" t="s">
        <v>341</v>
      </c>
      <c r="AI10" s="47" t="s">
        <v>336</v>
      </c>
    </row>
    <row r="11" spans="2:35">
      <c r="B11" s="47">
        <v>109</v>
      </c>
      <c r="C11" s="114"/>
      <c r="D11" s="114"/>
      <c r="E11" s="114"/>
      <c r="F11" s="114"/>
      <c r="G11" s="114"/>
      <c r="H11" s="114"/>
      <c r="I11" s="114"/>
      <c r="J11" s="114"/>
      <c r="K11" s="114"/>
      <c r="L11" s="114"/>
      <c r="M11" s="114"/>
      <c r="N11" s="114"/>
      <c r="O11" s="114"/>
      <c r="P11" s="114"/>
      <c r="Q11" s="114"/>
      <c r="R11" s="114"/>
      <c r="S11" s="114"/>
      <c r="T11" s="114"/>
      <c r="U11" s="114"/>
      <c r="V11" s="114"/>
      <c r="W11" s="114"/>
      <c r="X11" s="114"/>
      <c r="Y11" s="114" t="s">
        <v>328</v>
      </c>
      <c r="Z11" s="114"/>
      <c r="AA11" s="114" t="s">
        <v>330</v>
      </c>
      <c r="AB11" s="114"/>
      <c r="AC11" s="141"/>
      <c r="AD11" s="154" t="s">
        <v>334</v>
      </c>
      <c r="AE11" s="114" t="s">
        <v>334</v>
      </c>
      <c r="AG11" s="47" t="s">
        <v>327</v>
      </c>
      <c r="AH11" s="47" t="s">
        <v>342</v>
      </c>
      <c r="AI11" s="47" t="s">
        <v>336</v>
      </c>
    </row>
    <row r="12" spans="2:35">
      <c r="B12" s="47">
        <v>110</v>
      </c>
      <c r="C12" s="114"/>
      <c r="D12" s="114"/>
      <c r="E12" s="114"/>
      <c r="F12" s="114"/>
      <c r="G12" s="114"/>
      <c r="H12" s="114"/>
      <c r="I12" s="114"/>
      <c r="J12" s="114"/>
      <c r="K12" s="114"/>
      <c r="L12" s="114"/>
      <c r="M12" s="114"/>
      <c r="N12" s="114"/>
      <c r="O12" s="114"/>
      <c r="P12" s="114"/>
      <c r="Q12" s="114"/>
      <c r="R12" s="114"/>
      <c r="S12" s="114"/>
      <c r="T12" s="114"/>
      <c r="U12" s="114"/>
      <c r="V12" s="114"/>
      <c r="W12" s="114"/>
      <c r="X12" s="114"/>
      <c r="Y12" s="114" t="s">
        <v>328</v>
      </c>
      <c r="Z12" s="114"/>
      <c r="AA12" s="114" t="s">
        <v>330</v>
      </c>
      <c r="AB12" s="114"/>
      <c r="AC12" s="141"/>
      <c r="AD12" s="154" t="s">
        <v>334</v>
      </c>
      <c r="AE12" s="114" t="s">
        <v>334</v>
      </c>
      <c r="AG12" s="47" t="s">
        <v>329</v>
      </c>
      <c r="AH12" s="47" t="s">
        <v>343</v>
      </c>
      <c r="AI12" s="47" t="s">
        <v>336</v>
      </c>
    </row>
    <row r="13" spans="2:35">
      <c r="B13" s="47">
        <v>111</v>
      </c>
      <c r="C13" s="114"/>
      <c r="D13" s="114"/>
      <c r="E13" s="114"/>
      <c r="F13" s="114"/>
      <c r="G13" s="114"/>
      <c r="H13" s="114"/>
      <c r="I13" s="114"/>
      <c r="J13" s="114"/>
      <c r="K13" s="114"/>
      <c r="L13" s="114"/>
      <c r="M13" s="114"/>
      <c r="N13" s="114"/>
      <c r="O13" s="114"/>
      <c r="P13" s="114"/>
      <c r="Q13" s="114"/>
      <c r="R13" s="114"/>
      <c r="S13" s="114"/>
      <c r="T13" s="114"/>
      <c r="U13" s="114"/>
      <c r="V13" s="114" t="s">
        <v>334</v>
      </c>
      <c r="W13" s="114"/>
      <c r="X13" s="114"/>
      <c r="Y13" s="114" t="s">
        <v>328</v>
      </c>
      <c r="Z13" s="114"/>
      <c r="AA13" s="114" t="s">
        <v>330</v>
      </c>
      <c r="AB13" s="114"/>
      <c r="AC13" s="141"/>
      <c r="AD13" s="154" t="s">
        <v>334</v>
      </c>
      <c r="AE13" s="114"/>
      <c r="AG13" s="47" t="s">
        <v>344</v>
      </c>
      <c r="AH13" s="47" t="s">
        <v>345</v>
      </c>
      <c r="AI13" s="47" t="s">
        <v>336</v>
      </c>
    </row>
    <row r="14" spans="2:35">
      <c r="B14" s="47">
        <v>112</v>
      </c>
      <c r="C14" s="114"/>
      <c r="D14" s="114"/>
      <c r="E14" s="114"/>
      <c r="F14" s="114"/>
      <c r="G14" s="114"/>
      <c r="H14" s="114"/>
      <c r="I14" s="114"/>
      <c r="J14" s="114"/>
      <c r="K14" s="114"/>
      <c r="L14" s="114"/>
      <c r="M14" s="114"/>
      <c r="N14" s="114"/>
      <c r="O14" s="114"/>
      <c r="P14" s="114"/>
      <c r="Q14" s="114"/>
      <c r="R14" s="114"/>
      <c r="S14" s="114"/>
      <c r="T14" s="114"/>
      <c r="U14" s="114"/>
      <c r="V14" s="114" t="s">
        <v>334</v>
      </c>
      <c r="W14" s="114"/>
      <c r="X14" s="114"/>
      <c r="Y14" s="114" t="s">
        <v>328</v>
      </c>
      <c r="Z14" s="114"/>
      <c r="AA14" s="114" t="s">
        <v>330</v>
      </c>
      <c r="AB14" s="114"/>
      <c r="AC14" s="141"/>
      <c r="AD14" s="154" t="s">
        <v>334</v>
      </c>
      <c r="AE14" s="114"/>
    </row>
    <row r="15" spans="2:35">
      <c r="B15" s="47">
        <v>113</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t="s">
        <v>328</v>
      </c>
      <c r="Z15" s="114"/>
      <c r="AA15" s="114" t="s">
        <v>330</v>
      </c>
      <c r="AB15" s="114"/>
      <c r="AC15" s="141"/>
      <c r="AD15" s="154" t="s">
        <v>334</v>
      </c>
      <c r="AE15" s="114"/>
    </row>
    <row r="16" spans="2:35">
      <c r="B16" s="47">
        <v>114</v>
      </c>
      <c r="C16" s="114" t="s">
        <v>334</v>
      </c>
      <c r="D16" s="114"/>
      <c r="E16" s="114"/>
      <c r="F16" s="114"/>
      <c r="G16" s="114"/>
      <c r="H16" s="114"/>
      <c r="I16" s="114"/>
      <c r="J16" s="114"/>
      <c r="K16" s="114"/>
      <c r="L16" s="114"/>
      <c r="M16" s="114"/>
      <c r="N16" s="114"/>
      <c r="O16" s="114"/>
      <c r="P16" s="114"/>
      <c r="Q16" s="114"/>
      <c r="R16" s="114"/>
      <c r="S16" s="114"/>
      <c r="T16" s="114"/>
      <c r="U16" s="114"/>
      <c r="V16" s="114"/>
      <c r="W16" s="114"/>
      <c r="X16" s="114"/>
      <c r="Y16" s="114" t="s">
        <v>328</v>
      </c>
      <c r="Z16" s="114"/>
      <c r="AA16" s="114" t="s">
        <v>330</v>
      </c>
      <c r="AB16" s="114"/>
      <c r="AC16" s="141"/>
      <c r="AD16" s="154"/>
      <c r="AE16" s="114"/>
      <c r="AG16" s="47" t="s">
        <v>334</v>
      </c>
      <c r="AH16" s="153">
        <v>10128120107</v>
      </c>
      <c r="AI16" s="47" t="s">
        <v>329</v>
      </c>
    </row>
    <row r="17" spans="2:35">
      <c r="B17" s="47">
        <v>115</v>
      </c>
      <c r="C17" s="114" t="s">
        <v>334</v>
      </c>
      <c r="D17" s="114"/>
      <c r="E17" s="114"/>
      <c r="F17" s="114"/>
      <c r="G17" s="114"/>
      <c r="H17" s="114"/>
      <c r="I17" s="114"/>
      <c r="J17" s="114"/>
      <c r="K17" s="114"/>
      <c r="L17" s="114"/>
      <c r="M17" s="114"/>
      <c r="N17" s="114"/>
      <c r="O17" s="114"/>
      <c r="P17" s="114"/>
      <c r="Q17" s="114"/>
      <c r="R17" s="114"/>
      <c r="S17" s="114"/>
      <c r="T17" s="114"/>
      <c r="U17" s="114"/>
      <c r="V17" s="114"/>
      <c r="W17" s="114"/>
      <c r="X17" s="114"/>
      <c r="Y17" s="114" t="s">
        <v>328</v>
      </c>
      <c r="Z17" s="114"/>
      <c r="AA17" s="114" t="s">
        <v>330</v>
      </c>
      <c r="AB17" s="114"/>
      <c r="AC17" s="141"/>
      <c r="AD17" s="154"/>
      <c r="AE17" s="114"/>
      <c r="AG17" s="47" t="s">
        <v>334</v>
      </c>
      <c r="AH17" s="153">
        <v>10128101112</v>
      </c>
      <c r="AI17" s="47" t="s">
        <v>338</v>
      </c>
    </row>
    <row r="18" spans="2:35">
      <c r="B18" s="47">
        <v>116</v>
      </c>
      <c r="C18" s="114"/>
      <c r="D18" s="114"/>
      <c r="E18" s="114"/>
      <c r="F18" s="114"/>
      <c r="G18" s="114"/>
      <c r="H18" s="114"/>
      <c r="I18" s="114"/>
      <c r="J18" s="114"/>
      <c r="K18" s="114"/>
      <c r="L18" s="114"/>
      <c r="M18" s="114"/>
      <c r="N18" s="114"/>
      <c r="O18" s="114"/>
      <c r="P18" s="114"/>
      <c r="Q18" s="114"/>
      <c r="R18" s="114"/>
      <c r="S18" s="114"/>
      <c r="T18" s="114"/>
      <c r="U18" s="114"/>
      <c r="V18" s="114">
        <v>4</v>
      </c>
      <c r="W18" s="114"/>
      <c r="X18" s="114"/>
      <c r="Y18" s="114" t="s">
        <v>328</v>
      </c>
      <c r="Z18" s="114"/>
      <c r="AA18" s="114" t="s">
        <v>330</v>
      </c>
      <c r="AB18" s="114"/>
      <c r="AC18" s="141"/>
      <c r="AD18" s="154" t="s">
        <v>334</v>
      </c>
      <c r="AE18" s="114"/>
      <c r="AG18" s="47" t="s">
        <v>334</v>
      </c>
      <c r="AH18" s="153">
        <v>10128101115</v>
      </c>
      <c r="AI18" s="47" t="s">
        <v>338</v>
      </c>
    </row>
    <row r="19" spans="2:35">
      <c r="B19" s="47">
        <v>117</v>
      </c>
      <c r="C19" s="114" t="s">
        <v>329</v>
      </c>
      <c r="D19" s="114" t="s">
        <v>329</v>
      </c>
      <c r="E19" s="114" t="s">
        <v>329</v>
      </c>
      <c r="F19" s="114" t="s">
        <v>329</v>
      </c>
      <c r="G19" s="114" t="s">
        <v>329</v>
      </c>
      <c r="H19" s="114" t="s">
        <v>329</v>
      </c>
      <c r="I19" s="114" t="s">
        <v>329</v>
      </c>
      <c r="J19" s="114" t="s">
        <v>329</v>
      </c>
      <c r="K19" s="114" t="s">
        <v>329</v>
      </c>
      <c r="L19" s="114" t="s">
        <v>329</v>
      </c>
      <c r="M19" s="114" t="s">
        <v>329</v>
      </c>
      <c r="N19" s="114" t="s">
        <v>329</v>
      </c>
      <c r="O19" s="114" t="s">
        <v>329</v>
      </c>
      <c r="P19" s="114" t="s">
        <v>329</v>
      </c>
      <c r="Q19" s="114" t="s">
        <v>329</v>
      </c>
      <c r="R19" s="114" t="s">
        <v>329</v>
      </c>
      <c r="S19" s="114" t="s">
        <v>329</v>
      </c>
      <c r="T19" s="114" t="s">
        <v>329</v>
      </c>
      <c r="U19" s="114" t="s">
        <v>329</v>
      </c>
      <c r="V19" s="114" t="s">
        <v>329</v>
      </c>
      <c r="W19" s="114"/>
      <c r="X19" s="114"/>
      <c r="Y19" s="114" t="s">
        <v>328</v>
      </c>
      <c r="Z19" s="114"/>
      <c r="AA19" s="114" t="s">
        <v>330</v>
      </c>
      <c r="AB19" s="114"/>
      <c r="AC19" s="141"/>
      <c r="AD19" s="154"/>
      <c r="AE19" s="114"/>
    </row>
    <row r="20" spans="2:35">
      <c r="B20" s="47">
        <v>118</v>
      </c>
      <c r="C20" s="114" t="s">
        <v>329</v>
      </c>
      <c r="D20" s="114" t="s">
        <v>329</v>
      </c>
      <c r="E20" s="114" t="s">
        <v>329</v>
      </c>
      <c r="F20" s="114" t="s">
        <v>329</v>
      </c>
      <c r="G20" s="114" t="s">
        <v>329</v>
      </c>
      <c r="H20" s="114" t="s">
        <v>329</v>
      </c>
      <c r="I20" s="114" t="s">
        <v>329</v>
      </c>
      <c r="J20" s="114" t="s">
        <v>329</v>
      </c>
      <c r="K20" s="114" t="s">
        <v>329</v>
      </c>
      <c r="L20" s="114" t="s">
        <v>329</v>
      </c>
      <c r="M20" s="114" t="s">
        <v>329</v>
      </c>
      <c r="N20" s="114" t="s">
        <v>329</v>
      </c>
      <c r="O20" s="114" t="s">
        <v>329</v>
      </c>
      <c r="P20" s="114" t="s">
        <v>329</v>
      </c>
      <c r="Q20" s="114" t="s">
        <v>329</v>
      </c>
      <c r="R20" s="114" t="s">
        <v>329</v>
      </c>
      <c r="S20" s="114" t="s">
        <v>329</v>
      </c>
      <c r="T20" s="114" t="s">
        <v>329</v>
      </c>
      <c r="U20" s="114" t="s">
        <v>329</v>
      </c>
      <c r="V20" s="114" t="s">
        <v>329</v>
      </c>
      <c r="W20" s="114"/>
      <c r="X20" s="114"/>
      <c r="Y20" s="114"/>
      <c r="Z20" s="114"/>
      <c r="AA20" s="114" t="s">
        <v>330</v>
      </c>
      <c r="AB20" s="114"/>
      <c r="AC20" s="141"/>
      <c r="AD20" s="154"/>
      <c r="AE20" s="114"/>
    </row>
    <row r="21" spans="2:35">
      <c r="B21" s="47">
        <v>119</v>
      </c>
      <c r="C21" s="114"/>
      <c r="D21" s="114" t="s">
        <v>329</v>
      </c>
      <c r="E21" s="114"/>
      <c r="F21" s="114"/>
      <c r="G21" s="114"/>
      <c r="H21" s="114"/>
      <c r="I21" s="114"/>
      <c r="J21" s="114"/>
      <c r="K21" s="114"/>
      <c r="L21" s="114"/>
      <c r="M21" s="114"/>
      <c r="N21" s="114"/>
      <c r="O21" s="114"/>
      <c r="P21" s="114"/>
      <c r="Q21" s="114"/>
      <c r="R21" s="114"/>
      <c r="S21" s="114"/>
      <c r="T21" s="114"/>
      <c r="U21" s="114"/>
      <c r="V21" s="114"/>
      <c r="W21" s="114"/>
      <c r="X21" s="114"/>
      <c r="Y21" s="114"/>
      <c r="Z21" s="114"/>
      <c r="AA21" s="114" t="s">
        <v>330</v>
      </c>
      <c r="AB21" s="114"/>
      <c r="AC21" s="141"/>
      <c r="AD21" s="154"/>
      <c r="AE21" s="114"/>
    </row>
    <row r="22" spans="2:35">
      <c r="B22" s="47">
        <v>120</v>
      </c>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t="s">
        <v>330</v>
      </c>
      <c r="AB22" s="114"/>
      <c r="AC22" s="141"/>
      <c r="AD22" s="154"/>
      <c r="AE22" s="114"/>
    </row>
    <row r="23" spans="2:35">
      <c r="B23" s="47">
        <v>121</v>
      </c>
      <c r="C23" s="114" t="s">
        <v>328</v>
      </c>
      <c r="D23" s="114" t="s">
        <v>328</v>
      </c>
      <c r="E23" s="114" t="s">
        <v>328</v>
      </c>
      <c r="F23" s="114" t="s">
        <v>328</v>
      </c>
      <c r="G23" s="114" t="s">
        <v>328</v>
      </c>
      <c r="H23" s="114" t="s">
        <v>328</v>
      </c>
      <c r="I23" s="114" t="s">
        <v>328</v>
      </c>
      <c r="J23" s="114" t="s">
        <v>328</v>
      </c>
      <c r="K23" s="114" t="s">
        <v>328</v>
      </c>
      <c r="L23" s="114" t="s">
        <v>328</v>
      </c>
      <c r="M23" s="114" t="s">
        <v>328</v>
      </c>
      <c r="N23" s="114" t="s">
        <v>328</v>
      </c>
      <c r="O23" s="114" t="s">
        <v>328</v>
      </c>
      <c r="P23" s="114" t="s">
        <v>328</v>
      </c>
      <c r="Q23" s="114" t="s">
        <v>328</v>
      </c>
      <c r="R23" s="114" t="s">
        <v>328</v>
      </c>
      <c r="S23" s="114" t="s">
        <v>328</v>
      </c>
      <c r="T23" s="114" t="s">
        <v>328</v>
      </c>
      <c r="U23" s="114" t="s">
        <v>328</v>
      </c>
      <c r="V23" s="114" t="s">
        <v>328</v>
      </c>
      <c r="W23" s="114"/>
      <c r="X23" s="114"/>
      <c r="Y23" s="114"/>
      <c r="Z23" s="114"/>
      <c r="AA23" s="114" t="s">
        <v>330</v>
      </c>
      <c r="AB23" s="114"/>
      <c r="AC23" s="141"/>
      <c r="AD23" s="154"/>
      <c r="AE23" s="114"/>
    </row>
    <row r="24" spans="2:35">
      <c r="B24" s="47">
        <v>122</v>
      </c>
      <c r="C24" s="114" t="s">
        <v>328</v>
      </c>
      <c r="D24" s="114" t="s">
        <v>328</v>
      </c>
      <c r="E24" s="114" t="s">
        <v>328</v>
      </c>
      <c r="F24" s="114" t="s">
        <v>328</v>
      </c>
      <c r="G24" s="114" t="s">
        <v>328</v>
      </c>
      <c r="H24" s="114" t="s">
        <v>328</v>
      </c>
      <c r="I24" s="114" t="s">
        <v>328</v>
      </c>
      <c r="J24" s="114" t="s">
        <v>328</v>
      </c>
      <c r="K24" s="114" t="s">
        <v>328</v>
      </c>
      <c r="L24" s="114" t="s">
        <v>328</v>
      </c>
      <c r="M24" s="114" t="s">
        <v>328</v>
      </c>
      <c r="N24" s="114" t="s">
        <v>328</v>
      </c>
      <c r="O24" s="114" t="s">
        <v>328</v>
      </c>
      <c r="P24" s="114" t="s">
        <v>328</v>
      </c>
      <c r="Q24" s="114" t="s">
        <v>328</v>
      </c>
      <c r="R24" s="114" t="s">
        <v>328</v>
      </c>
      <c r="S24" s="114" t="s">
        <v>328</v>
      </c>
      <c r="T24" s="114" t="s">
        <v>328</v>
      </c>
      <c r="U24" s="114" t="s">
        <v>328</v>
      </c>
      <c r="V24" s="114" t="s">
        <v>328</v>
      </c>
      <c r="W24" s="114"/>
      <c r="X24" s="114"/>
      <c r="Y24" s="114"/>
      <c r="Z24" s="114"/>
      <c r="AA24" s="114" t="s">
        <v>330</v>
      </c>
      <c r="AB24" s="114"/>
      <c r="AC24" s="141"/>
      <c r="AD24" s="154"/>
      <c r="AE24" s="114"/>
    </row>
    <row r="25" spans="2:35">
      <c r="B25" s="47">
        <v>123</v>
      </c>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t="s">
        <v>330</v>
      </c>
      <c r="AB25" s="114"/>
      <c r="AC25" s="141"/>
      <c r="AD25" s="154"/>
      <c r="AE25" s="114"/>
    </row>
    <row r="26" spans="2:35">
      <c r="B26" s="47">
        <v>124</v>
      </c>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t="s">
        <v>330</v>
      </c>
      <c r="AB26" s="114"/>
      <c r="AC26" s="141"/>
      <c r="AD26" s="154"/>
      <c r="AE26" s="114"/>
    </row>
    <row r="27" spans="2:35">
      <c r="B27" s="47">
        <v>125</v>
      </c>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t="s">
        <v>330</v>
      </c>
      <c r="AB27" s="114"/>
      <c r="AC27" s="141"/>
      <c r="AD27" s="154"/>
      <c r="AE27" s="114"/>
    </row>
    <row r="28" spans="2:35">
      <c r="B28" s="47">
        <v>126</v>
      </c>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t="s">
        <v>330</v>
      </c>
      <c r="AB28" s="114"/>
      <c r="AC28" s="141"/>
      <c r="AD28" s="154"/>
      <c r="AE28" s="114"/>
    </row>
    <row r="29" spans="2:35">
      <c r="B29" s="47">
        <v>127</v>
      </c>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t="s">
        <v>330</v>
      </c>
      <c r="AB29" s="114"/>
      <c r="AC29" s="141"/>
      <c r="AD29" s="154"/>
      <c r="AE29" s="114"/>
    </row>
    <row r="30" spans="2:35">
      <c r="B30" s="47">
        <v>128</v>
      </c>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t="s">
        <v>330</v>
      </c>
      <c r="AB30" s="114"/>
      <c r="AC30" s="141"/>
      <c r="AD30" s="154"/>
      <c r="AE30" s="114"/>
    </row>
    <row r="31" spans="2:35">
      <c r="B31" s="47">
        <v>129</v>
      </c>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t="s">
        <v>330</v>
      </c>
      <c r="AB31" s="114"/>
      <c r="AC31" s="141"/>
      <c r="AD31" s="154"/>
      <c r="AE31" s="114"/>
    </row>
    <row r="32" spans="2:35">
      <c r="B32" s="47">
        <v>130</v>
      </c>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t="s">
        <v>330</v>
      </c>
      <c r="AB32" s="114"/>
      <c r="AC32" s="141"/>
      <c r="AD32" s="154"/>
      <c r="AE32" s="114"/>
    </row>
    <row r="33" spans="2:31">
      <c r="B33" s="47">
        <v>131</v>
      </c>
      <c r="C33" s="114" t="s">
        <v>328</v>
      </c>
      <c r="D33" s="114" t="s">
        <v>328</v>
      </c>
      <c r="E33" s="114" t="s">
        <v>328</v>
      </c>
      <c r="F33" s="114" t="s">
        <v>328</v>
      </c>
      <c r="G33" s="114" t="s">
        <v>328</v>
      </c>
      <c r="H33" s="114" t="s">
        <v>328</v>
      </c>
      <c r="I33" s="114" t="s">
        <v>328</v>
      </c>
      <c r="J33" s="114" t="s">
        <v>328</v>
      </c>
      <c r="K33" s="114" t="s">
        <v>328</v>
      </c>
      <c r="L33" s="114" t="s">
        <v>328</v>
      </c>
      <c r="M33" s="114" t="s">
        <v>328</v>
      </c>
      <c r="N33" s="114" t="s">
        <v>328</v>
      </c>
      <c r="O33" s="114" t="s">
        <v>328</v>
      </c>
      <c r="P33" s="114" t="s">
        <v>328</v>
      </c>
      <c r="Q33" s="114" t="s">
        <v>328</v>
      </c>
      <c r="R33" s="114" t="s">
        <v>328</v>
      </c>
      <c r="S33" s="114" t="s">
        <v>328</v>
      </c>
      <c r="T33" s="114" t="s">
        <v>328</v>
      </c>
      <c r="U33" s="114" t="s">
        <v>328</v>
      </c>
      <c r="V33" s="114" t="s">
        <v>328</v>
      </c>
      <c r="W33" s="114"/>
      <c r="X33" s="114"/>
      <c r="Y33" s="114"/>
      <c r="Z33" s="114"/>
      <c r="AA33" s="114" t="s">
        <v>330</v>
      </c>
      <c r="AB33" s="114"/>
      <c r="AC33" s="141"/>
      <c r="AD33" s="154"/>
      <c r="AE33" s="114"/>
    </row>
    <row r="34" spans="2:31">
      <c r="B34" s="47">
        <v>132</v>
      </c>
      <c r="C34" s="114" t="s">
        <v>328</v>
      </c>
      <c r="D34" s="114" t="s">
        <v>328</v>
      </c>
      <c r="E34" s="114" t="s">
        <v>328</v>
      </c>
      <c r="F34" s="114" t="s">
        <v>328</v>
      </c>
      <c r="G34" s="114" t="s">
        <v>328</v>
      </c>
      <c r="H34" s="114" t="s">
        <v>328</v>
      </c>
      <c r="I34" s="114" t="s">
        <v>328</v>
      </c>
      <c r="J34" s="114" t="s">
        <v>328</v>
      </c>
      <c r="K34" s="114" t="s">
        <v>328</v>
      </c>
      <c r="L34" s="114" t="s">
        <v>328</v>
      </c>
      <c r="M34" s="114" t="s">
        <v>328</v>
      </c>
      <c r="N34" s="114" t="s">
        <v>328</v>
      </c>
      <c r="O34" s="114" t="s">
        <v>328</v>
      </c>
      <c r="P34" s="114" t="s">
        <v>328</v>
      </c>
      <c r="Q34" s="114" t="s">
        <v>328</v>
      </c>
      <c r="R34" s="114" t="s">
        <v>328</v>
      </c>
      <c r="S34" s="114" t="s">
        <v>328</v>
      </c>
      <c r="T34" s="114" t="s">
        <v>328</v>
      </c>
      <c r="U34" s="114" t="s">
        <v>328</v>
      </c>
      <c r="V34" s="114" t="s">
        <v>328</v>
      </c>
      <c r="W34" s="114"/>
      <c r="X34" s="114"/>
      <c r="Y34" s="114"/>
      <c r="Z34" s="114"/>
      <c r="AA34" s="114" t="s">
        <v>330</v>
      </c>
      <c r="AB34" s="114"/>
      <c r="AC34" s="141"/>
      <c r="AD34" s="154"/>
      <c r="AE34" s="114"/>
    </row>
    <row r="35" spans="2:31">
      <c r="B35" s="47">
        <v>133</v>
      </c>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t="s">
        <v>330</v>
      </c>
      <c r="AB35" s="114"/>
      <c r="AC35" s="141"/>
      <c r="AD35" s="154"/>
      <c r="AE35" s="114"/>
    </row>
    <row r="36" spans="2:31">
      <c r="B36" s="47">
        <v>134</v>
      </c>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t="s">
        <v>330</v>
      </c>
      <c r="AB36" s="114"/>
      <c r="AC36" s="141"/>
      <c r="AD36" s="154"/>
      <c r="AE36" s="114"/>
    </row>
    <row r="37" spans="2:31">
      <c r="B37" s="47">
        <v>135</v>
      </c>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t="s">
        <v>330</v>
      </c>
      <c r="AB37" s="114"/>
      <c r="AC37" s="141"/>
      <c r="AD37" s="154"/>
      <c r="AE37" s="114"/>
    </row>
    <row r="38" spans="2:31">
      <c r="B38" s="47">
        <v>136</v>
      </c>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t="s">
        <v>330</v>
      </c>
      <c r="AB38" s="114"/>
      <c r="AC38" s="141"/>
      <c r="AD38" s="154"/>
      <c r="AE38" s="114"/>
    </row>
    <row r="39" spans="2:31">
      <c r="B39" s="47">
        <v>137</v>
      </c>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t="s">
        <v>330</v>
      </c>
      <c r="AB39" s="114"/>
      <c r="AC39" s="141"/>
      <c r="AD39" s="154"/>
      <c r="AE39" s="114"/>
    </row>
    <row r="40" spans="2:31">
      <c r="B40" s="47">
        <v>138</v>
      </c>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t="s">
        <v>330</v>
      </c>
      <c r="AB40" s="114"/>
      <c r="AC40" s="141"/>
      <c r="AD40" s="154"/>
      <c r="AE40" s="114"/>
    </row>
    <row r="41" spans="2:31">
      <c r="B41" s="47">
        <v>139</v>
      </c>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t="s">
        <v>330</v>
      </c>
      <c r="AB41" s="114"/>
      <c r="AC41" s="141"/>
      <c r="AD41" s="154"/>
      <c r="AE41" s="114"/>
    </row>
    <row r="42" spans="2:31">
      <c r="B42" s="47">
        <v>140</v>
      </c>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t="s">
        <v>330</v>
      </c>
      <c r="AB42" s="114"/>
      <c r="AC42" s="141"/>
      <c r="AD42" s="154"/>
      <c r="AE42" s="114"/>
    </row>
    <row r="43" spans="2:31">
      <c r="B43" s="47">
        <v>141</v>
      </c>
      <c r="C43" s="114"/>
      <c r="D43" s="114"/>
      <c r="E43" s="114"/>
      <c r="F43" s="114"/>
      <c r="G43" s="114"/>
      <c r="H43" s="114"/>
      <c r="I43" s="114"/>
      <c r="J43" s="114"/>
      <c r="K43" s="114" t="s">
        <v>328</v>
      </c>
      <c r="L43" s="114"/>
      <c r="M43" s="114"/>
      <c r="N43" s="114"/>
      <c r="O43" s="114"/>
      <c r="P43" s="114"/>
      <c r="Q43" s="114"/>
      <c r="R43" s="114"/>
      <c r="S43" s="114"/>
      <c r="T43" s="114"/>
      <c r="U43" s="114"/>
      <c r="V43" s="114"/>
      <c r="W43" s="114"/>
      <c r="X43" s="114"/>
      <c r="Y43" s="114"/>
      <c r="Z43" s="114"/>
      <c r="AA43" s="114"/>
      <c r="AB43" s="114"/>
      <c r="AC43" s="141"/>
      <c r="AD43" s="154"/>
      <c r="AE43" s="114"/>
    </row>
    <row r="44" spans="2:31">
      <c r="B44" s="47">
        <v>142</v>
      </c>
      <c r="C44" s="114"/>
      <c r="D44" s="114"/>
      <c r="E44" s="114"/>
      <c r="F44" s="114"/>
      <c r="G44" s="114"/>
      <c r="H44" s="114"/>
      <c r="I44" s="114"/>
      <c r="J44" s="114"/>
      <c r="K44" s="114" t="s">
        <v>328</v>
      </c>
      <c r="L44" s="114"/>
      <c r="M44" s="114"/>
      <c r="N44" s="114"/>
      <c r="O44" s="114"/>
      <c r="P44" s="114"/>
      <c r="Q44" s="114"/>
      <c r="R44" s="114"/>
      <c r="S44" s="114"/>
      <c r="T44" s="114"/>
      <c r="U44" s="114"/>
      <c r="V44" s="114"/>
      <c r="W44" s="114"/>
      <c r="X44" s="114"/>
      <c r="Y44" s="114"/>
      <c r="Z44" s="114"/>
      <c r="AA44" s="114"/>
      <c r="AB44" s="114"/>
      <c r="AC44" s="141"/>
      <c r="AD44" s="154"/>
      <c r="AE44" s="114"/>
    </row>
    <row r="45" spans="2:31">
      <c r="B45" s="47">
        <v>143</v>
      </c>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41"/>
      <c r="AD45" s="154"/>
      <c r="AE45" s="114"/>
    </row>
    <row r="46" spans="2:31">
      <c r="B46" s="47">
        <v>144</v>
      </c>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41"/>
      <c r="AD46" s="154"/>
      <c r="AE46" s="114"/>
    </row>
    <row r="47" spans="2:31">
      <c r="B47" s="47">
        <v>145</v>
      </c>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41"/>
      <c r="AD47" s="154"/>
      <c r="AE47" s="114"/>
    </row>
    <row r="48" spans="2:31">
      <c r="B48" s="47">
        <v>146</v>
      </c>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41"/>
      <c r="AD48" s="154"/>
      <c r="AE48" s="114"/>
    </row>
    <row r="49" spans="2:31">
      <c r="B49" s="47">
        <v>147</v>
      </c>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41"/>
      <c r="AD49" s="154"/>
      <c r="AE49" s="114"/>
    </row>
    <row r="50" spans="2:31">
      <c r="B50" s="47">
        <v>148</v>
      </c>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41"/>
      <c r="AD50" s="154"/>
      <c r="AE50" s="114"/>
    </row>
    <row r="51" spans="2:31">
      <c r="B51" s="47">
        <v>149</v>
      </c>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41"/>
      <c r="AD51" s="154"/>
      <c r="AE51" s="114"/>
    </row>
    <row r="52" spans="2:31">
      <c r="B52" s="47">
        <v>150</v>
      </c>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41"/>
      <c r="AD52" s="154"/>
      <c r="AE52" s="114"/>
    </row>
    <row r="53" spans="2:31">
      <c r="B53" s="47">
        <v>151</v>
      </c>
      <c r="C53" s="114" t="s">
        <v>338</v>
      </c>
      <c r="D53" s="114" t="s">
        <v>338</v>
      </c>
      <c r="E53" s="114" t="s">
        <v>338</v>
      </c>
      <c r="F53" s="114" t="s">
        <v>338</v>
      </c>
      <c r="G53" s="114" t="s">
        <v>338</v>
      </c>
      <c r="H53" s="114" t="s">
        <v>338</v>
      </c>
      <c r="I53" s="114" t="s">
        <v>338</v>
      </c>
      <c r="J53" s="114" t="s">
        <v>338</v>
      </c>
      <c r="K53" s="114" t="s">
        <v>338</v>
      </c>
      <c r="L53" s="114" t="s">
        <v>338</v>
      </c>
      <c r="M53" s="114" t="s">
        <v>338</v>
      </c>
      <c r="N53" s="114" t="s">
        <v>338</v>
      </c>
      <c r="O53" s="114" t="s">
        <v>338</v>
      </c>
      <c r="P53" s="114" t="s">
        <v>338</v>
      </c>
      <c r="Q53" s="114" t="s">
        <v>338</v>
      </c>
      <c r="R53" s="114" t="s">
        <v>338</v>
      </c>
      <c r="S53" s="114" t="s">
        <v>338</v>
      </c>
      <c r="T53" s="114" t="s">
        <v>338</v>
      </c>
      <c r="U53" s="114" t="s">
        <v>338</v>
      </c>
      <c r="V53" s="114" t="s">
        <v>338</v>
      </c>
      <c r="W53" s="114"/>
      <c r="X53" s="114"/>
      <c r="Y53" s="114"/>
      <c r="Z53" s="114"/>
      <c r="AA53" s="114"/>
      <c r="AB53" s="114"/>
      <c r="AC53" s="141"/>
      <c r="AD53" s="154"/>
      <c r="AE53" s="114"/>
    </row>
    <row r="54" spans="2:31">
      <c r="B54" s="47">
        <v>152</v>
      </c>
      <c r="C54" s="114" t="s">
        <v>338</v>
      </c>
      <c r="D54" s="114" t="s">
        <v>338</v>
      </c>
      <c r="E54" s="114" t="s">
        <v>338</v>
      </c>
      <c r="F54" s="114" t="s">
        <v>338</v>
      </c>
      <c r="G54" s="114" t="s">
        <v>338</v>
      </c>
      <c r="H54" s="114" t="s">
        <v>338</v>
      </c>
      <c r="I54" s="114" t="s">
        <v>338</v>
      </c>
      <c r="J54" s="114" t="s">
        <v>338</v>
      </c>
      <c r="K54" s="114" t="s">
        <v>338</v>
      </c>
      <c r="L54" s="114" t="s">
        <v>338</v>
      </c>
      <c r="M54" s="114" t="s">
        <v>338</v>
      </c>
      <c r="N54" s="114" t="s">
        <v>338</v>
      </c>
      <c r="O54" s="114" t="s">
        <v>338</v>
      </c>
      <c r="P54" s="114" t="s">
        <v>338</v>
      </c>
      <c r="Q54" s="114" t="s">
        <v>338</v>
      </c>
      <c r="R54" s="114" t="s">
        <v>338</v>
      </c>
      <c r="S54" s="114" t="s">
        <v>338</v>
      </c>
      <c r="T54" s="114" t="s">
        <v>338</v>
      </c>
      <c r="U54" s="114" t="s">
        <v>338</v>
      </c>
      <c r="V54" s="114" t="s">
        <v>338</v>
      </c>
      <c r="W54" s="114"/>
      <c r="X54" s="114"/>
      <c r="Y54" s="114"/>
      <c r="Z54" s="114"/>
      <c r="AA54" s="114"/>
      <c r="AB54" s="114"/>
      <c r="AC54" s="141"/>
      <c r="AD54" s="154"/>
      <c r="AE54" s="114"/>
    </row>
    <row r="55" spans="2:31">
      <c r="B55" s="47">
        <v>153</v>
      </c>
      <c r="C55" s="114" t="s">
        <v>338</v>
      </c>
      <c r="D55" s="114" t="s">
        <v>338</v>
      </c>
      <c r="E55" s="114" t="s">
        <v>338</v>
      </c>
      <c r="F55" s="114" t="s">
        <v>338</v>
      </c>
      <c r="G55" s="114" t="s">
        <v>338</v>
      </c>
      <c r="H55" s="114" t="s">
        <v>338</v>
      </c>
      <c r="I55" s="114" t="s">
        <v>338</v>
      </c>
      <c r="J55" s="114" t="s">
        <v>338</v>
      </c>
      <c r="K55" s="114" t="s">
        <v>338</v>
      </c>
      <c r="L55" s="114" t="s">
        <v>338</v>
      </c>
      <c r="M55" s="114" t="s">
        <v>338</v>
      </c>
      <c r="N55" s="114" t="s">
        <v>338</v>
      </c>
      <c r="O55" s="114" t="s">
        <v>338</v>
      </c>
      <c r="P55" s="114" t="s">
        <v>338</v>
      </c>
      <c r="Q55" s="114" t="s">
        <v>338</v>
      </c>
      <c r="R55" s="114" t="s">
        <v>338</v>
      </c>
      <c r="S55" s="114" t="s">
        <v>338</v>
      </c>
      <c r="T55" s="114" t="s">
        <v>338</v>
      </c>
      <c r="U55" s="114" t="s">
        <v>338</v>
      </c>
      <c r="V55" s="114" t="s">
        <v>338</v>
      </c>
      <c r="W55" s="114"/>
      <c r="X55" s="114"/>
      <c r="Y55" s="114"/>
      <c r="Z55" s="114"/>
      <c r="AA55" s="114"/>
      <c r="AB55" s="114"/>
      <c r="AC55" s="141"/>
      <c r="AD55" s="154"/>
      <c r="AE55" s="114"/>
    </row>
    <row r="56" spans="2:31">
      <c r="B56" s="47">
        <v>154</v>
      </c>
      <c r="C56" s="114" t="s">
        <v>338</v>
      </c>
      <c r="D56" s="114" t="s">
        <v>338</v>
      </c>
      <c r="E56" s="114" t="s">
        <v>338</v>
      </c>
      <c r="F56" s="114" t="s">
        <v>338</v>
      </c>
      <c r="G56" s="114" t="s">
        <v>338</v>
      </c>
      <c r="H56" s="114" t="s">
        <v>338</v>
      </c>
      <c r="I56" s="114" t="s">
        <v>338</v>
      </c>
      <c r="J56" s="114" t="s">
        <v>338</v>
      </c>
      <c r="K56" s="114" t="s">
        <v>338</v>
      </c>
      <c r="L56" s="114" t="s">
        <v>338</v>
      </c>
      <c r="M56" s="114" t="s">
        <v>338</v>
      </c>
      <c r="N56" s="114" t="s">
        <v>338</v>
      </c>
      <c r="O56" s="114" t="s">
        <v>338</v>
      </c>
      <c r="P56" s="114" t="s">
        <v>338</v>
      </c>
      <c r="Q56" s="114" t="s">
        <v>338</v>
      </c>
      <c r="R56" s="114" t="s">
        <v>338</v>
      </c>
      <c r="S56" s="114" t="s">
        <v>338</v>
      </c>
      <c r="T56" s="114" t="s">
        <v>338</v>
      </c>
      <c r="U56" s="114" t="s">
        <v>338</v>
      </c>
      <c r="V56" s="114" t="s">
        <v>338</v>
      </c>
      <c r="W56" s="114"/>
      <c r="X56" s="114"/>
      <c r="Y56" s="114"/>
      <c r="Z56" s="114"/>
      <c r="AA56" s="114"/>
      <c r="AB56" s="114"/>
      <c r="AC56" s="141"/>
      <c r="AD56" s="154"/>
      <c r="AE56" s="114"/>
    </row>
    <row r="57" spans="2:31">
      <c r="B57" s="47">
        <v>155</v>
      </c>
      <c r="C57" s="114" t="s">
        <v>338</v>
      </c>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41"/>
      <c r="AD57" s="154"/>
      <c r="AE57" s="114"/>
    </row>
    <row r="58" spans="2:31">
      <c r="B58" s="47">
        <v>156</v>
      </c>
      <c r="C58" s="114" t="s">
        <v>338</v>
      </c>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41"/>
      <c r="AD58" s="154"/>
      <c r="AE58" s="114"/>
    </row>
    <row r="59" spans="2:31">
      <c r="B59" s="47">
        <v>157</v>
      </c>
      <c r="C59" s="114" t="s">
        <v>338</v>
      </c>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41"/>
      <c r="AD59" s="154"/>
      <c r="AE59" s="114"/>
    </row>
    <row r="60" spans="2:31">
      <c r="B60" s="47">
        <v>158</v>
      </c>
      <c r="C60" s="114" t="s">
        <v>338</v>
      </c>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41"/>
      <c r="AD60" s="154"/>
      <c r="AE60" s="114"/>
    </row>
    <row r="61" spans="2:31">
      <c r="B61" s="47">
        <v>159</v>
      </c>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41"/>
      <c r="AD61" s="154"/>
      <c r="AE61" s="114"/>
    </row>
    <row r="62" spans="2:31">
      <c r="B62" s="47">
        <v>160</v>
      </c>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41"/>
      <c r="AD62" s="154"/>
      <c r="AE62" s="114"/>
    </row>
    <row r="63" spans="2:31">
      <c r="B63" s="47">
        <v>161</v>
      </c>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41"/>
      <c r="AD63" s="154"/>
      <c r="AE63" s="114"/>
    </row>
    <row r="64" spans="2:31">
      <c r="B64" s="47">
        <v>162</v>
      </c>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41"/>
      <c r="AD64" s="154"/>
      <c r="AE64" s="114"/>
    </row>
    <row r="65" spans="2:31">
      <c r="B65" s="47">
        <v>163</v>
      </c>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41"/>
      <c r="AD65" s="154"/>
      <c r="AE65" s="114"/>
    </row>
    <row r="66" spans="2:31">
      <c r="B66" s="47">
        <v>164</v>
      </c>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41"/>
      <c r="AD66" s="154"/>
      <c r="AE66" s="114"/>
    </row>
    <row r="67" spans="2:31">
      <c r="B67" s="47">
        <v>165</v>
      </c>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41"/>
      <c r="AD67" s="154"/>
      <c r="AE67" s="114"/>
    </row>
    <row r="68" spans="2:31">
      <c r="B68" s="47">
        <v>166</v>
      </c>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41"/>
      <c r="AD68" s="154"/>
      <c r="AE68" s="114"/>
    </row>
    <row r="69" spans="2:31">
      <c r="B69" s="47">
        <v>167</v>
      </c>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41"/>
      <c r="AD69" s="154"/>
      <c r="AE69" s="114"/>
    </row>
    <row r="70" spans="2:31">
      <c r="B70" s="47">
        <v>168</v>
      </c>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41"/>
      <c r="AD70" s="154"/>
      <c r="AE70" s="114"/>
    </row>
    <row r="71" spans="2:31">
      <c r="B71" s="47">
        <v>169</v>
      </c>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41"/>
      <c r="AD71" s="154"/>
      <c r="AE71" s="114"/>
    </row>
    <row r="72" spans="2:31">
      <c r="B72" s="47">
        <v>170</v>
      </c>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41"/>
      <c r="AD72" s="154"/>
      <c r="AE72" s="114"/>
    </row>
    <row r="73" spans="2:31">
      <c r="B73" s="47">
        <v>171</v>
      </c>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41"/>
      <c r="AD73" s="154"/>
      <c r="AE73" s="114"/>
    </row>
    <row r="74" spans="2:31">
      <c r="B74" s="47">
        <v>172</v>
      </c>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41"/>
      <c r="AD74" s="154"/>
      <c r="AE74" s="114"/>
    </row>
    <row r="75" spans="2:31">
      <c r="B75" s="47">
        <v>173</v>
      </c>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41"/>
      <c r="AD75" s="154"/>
      <c r="AE75" s="114"/>
    </row>
    <row r="76" spans="2:31">
      <c r="B76" s="47">
        <v>174</v>
      </c>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41"/>
      <c r="AD76" s="154"/>
      <c r="AE76" s="114"/>
    </row>
    <row r="77" spans="2:31">
      <c r="B77" s="47">
        <v>175</v>
      </c>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41"/>
      <c r="AD77" s="154"/>
      <c r="AE77" s="114"/>
    </row>
    <row r="78" spans="2:31">
      <c r="B78" s="47">
        <v>176</v>
      </c>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41"/>
      <c r="AD78" s="154"/>
      <c r="AE78" s="114"/>
    </row>
    <row r="79" spans="2:31">
      <c r="B79" s="47">
        <v>177</v>
      </c>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41"/>
      <c r="AD79" s="154"/>
      <c r="AE79" s="114"/>
    </row>
    <row r="80" spans="2:31">
      <c r="B80" s="47">
        <v>178</v>
      </c>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41"/>
      <c r="AD80" s="154"/>
      <c r="AE80" s="114"/>
    </row>
    <row r="81" spans="2:31">
      <c r="B81" s="47">
        <v>179</v>
      </c>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41"/>
      <c r="AD81" s="154"/>
      <c r="AE81" s="114"/>
    </row>
    <row r="82" spans="2:31">
      <c r="B82" s="47">
        <v>180</v>
      </c>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41"/>
      <c r="AD82" s="154"/>
      <c r="AE82" s="114"/>
    </row>
    <row r="83" spans="2:31">
      <c r="B83" s="47">
        <v>181</v>
      </c>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41"/>
      <c r="AD83" s="142"/>
      <c r="AE83" s="114"/>
    </row>
    <row r="84" spans="2:31">
      <c r="B84" s="47">
        <v>182</v>
      </c>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41"/>
      <c r="AD84" s="154"/>
      <c r="AE84" s="114"/>
    </row>
    <row r="85" spans="2:31">
      <c r="B85" s="47">
        <v>183</v>
      </c>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41"/>
      <c r="AD85" s="154"/>
      <c r="AE85" s="114"/>
    </row>
    <row r="86" spans="2:31">
      <c r="B86" s="47">
        <v>184</v>
      </c>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c r="AA86" s="139"/>
      <c r="AB86" s="139"/>
      <c r="AC86" s="141"/>
      <c r="AD86" s="143"/>
      <c r="AE86" s="114"/>
    </row>
    <row r="87" spans="2:31">
      <c r="B87" s="47">
        <v>185</v>
      </c>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41"/>
      <c r="AD87" s="154"/>
      <c r="AE87" s="114"/>
    </row>
    <row r="88" spans="2:31">
      <c r="B88" s="47">
        <v>186</v>
      </c>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41"/>
      <c r="AD88" s="154"/>
      <c r="AE88" s="114"/>
    </row>
    <row r="89" spans="2:31">
      <c r="B89" s="47">
        <v>187</v>
      </c>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41"/>
      <c r="AD89" s="154"/>
      <c r="AE89" s="114"/>
    </row>
    <row r="90" spans="2:31">
      <c r="B90" s="47">
        <v>188</v>
      </c>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41"/>
      <c r="AD90" s="154"/>
      <c r="AE90" s="114"/>
    </row>
    <row r="91" spans="2:31">
      <c r="B91" s="47">
        <v>189</v>
      </c>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41"/>
      <c r="AD91" s="154"/>
      <c r="AE91" s="114"/>
    </row>
    <row r="92" spans="2:31">
      <c r="B92" s="47">
        <v>190</v>
      </c>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41"/>
      <c r="AD92" s="154"/>
      <c r="AE92" s="114"/>
    </row>
    <row r="93" spans="2:31">
      <c r="B93" s="47">
        <v>191</v>
      </c>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41"/>
      <c r="AD93" s="154"/>
      <c r="AE93" s="114"/>
    </row>
    <row r="94" spans="2:31">
      <c r="B94" s="47">
        <v>192</v>
      </c>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41"/>
      <c r="AD94" s="154"/>
      <c r="AE94" s="114"/>
    </row>
    <row r="95" spans="2:31">
      <c r="B95" s="47">
        <v>193</v>
      </c>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41"/>
      <c r="AD95" s="154"/>
      <c r="AE95" s="114"/>
    </row>
    <row r="96" spans="2:31">
      <c r="B96" s="47">
        <v>194</v>
      </c>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41"/>
      <c r="AD96" s="154"/>
      <c r="AE96" s="114"/>
    </row>
    <row r="97" spans="2:31">
      <c r="B97" s="47">
        <v>195</v>
      </c>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41"/>
      <c r="AD97" s="154"/>
      <c r="AE97" s="114"/>
    </row>
    <row r="98" spans="2:31">
      <c r="B98" s="47">
        <v>196</v>
      </c>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41"/>
      <c r="AD98" s="154"/>
      <c r="AE98" s="114"/>
    </row>
    <row r="99" spans="2:31">
      <c r="B99" s="47">
        <v>197</v>
      </c>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41"/>
      <c r="AD99" s="154"/>
      <c r="AE99" s="114"/>
    </row>
    <row r="100" spans="2:31">
      <c r="B100" s="47">
        <v>198</v>
      </c>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41"/>
      <c r="AD100" s="154"/>
      <c r="AE100" s="114"/>
    </row>
    <row r="101" spans="2:31">
      <c r="B101" s="47">
        <v>199</v>
      </c>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41"/>
      <c r="AD101" s="154"/>
      <c r="AE101" s="114"/>
    </row>
    <row r="102" spans="2:31">
      <c r="B102" s="47">
        <v>200</v>
      </c>
      <c r="C102" s="170" t="s">
        <v>346</v>
      </c>
      <c r="D102" s="171"/>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c r="AA102" s="171"/>
      <c r="AB102" s="171"/>
      <c r="AC102" s="156"/>
      <c r="AD102" s="156"/>
      <c r="AE102" s="156"/>
    </row>
    <row r="103" spans="2:31">
      <c r="B103" s="47">
        <v>201</v>
      </c>
      <c r="C103" s="172"/>
      <c r="D103" s="173"/>
      <c r="E103" s="173"/>
      <c r="F103" s="173"/>
      <c r="G103" s="173"/>
      <c r="H103" s="173"/>
      <c r="I103" s="173"/>
      <c r="J103" s="173"/>
      <c r="K103" s="173"/>
      <c r="L103" s="173"/>
      <c r="M103" s="173"/>
      <c r="N103" s="173"/>
      <c r="O103" s="173"/>
      <c r="P103" s="173"/>
      <c r="Q103" s="173"/>
      <c r="R103" s="173"/>
      <c r="S103" s="173"/>
      <c r="T103" s="173"/>
      <c r="U103" s="173"/>
      <c r="V103" s="173"/>
      <c r="W103" s="173"/>
      <c r="X103" s="173"/>
      <c r="Y103" s="173"/>
      <c r="Z103" s="173"/>
      <c r="AA103" s="173"/>
      <c r="AB103" s="173"/>
      <c r="AC103" s="156"/>
      <c r="AD103" s="156"/>
      <c r="AE103" s="156"/>
    </row>
    <row r="104" spans="2:31">
      <c r="B104" s="47">
        <v>202</v>
      </c>
      <c r="C104" s="172"/>
      <c r="D104" s="173"/>
      <c r="E104" s="173"/>
      <c r="F104" s="173"/>
      <c r="G104" s="173"/>
      <c r="H104" s="173"/>
      <c r="I104" s="173"/>
      <c r="J104" s="173"/>
      <c r="K104" s="173"/>
      <c r="L104" s="173"/>
      <c r="M104" s="173"/>
      <c r="N104" s="173"/>
      <c r="O104" s="173"/>
      <c r="P104" s="173"/>
      <c r="Q104" s="173"/>
      <c r="R104" s="173"/>
      <c r="S104" s="173"/>
      <c r="T104" s="173"/>
      <c r="U104" s="173"/>
      <c r="V104" s="173"/>
      <c r="W104" s="173"/>
      <c r="X104" s="173"/>
      <c r="Y104" s="173"/>
      <c r="Z104" s="173"/>
      <c r="AA104" s="173"/>
      <c r="AB104" s="173"/>
      <c r="AC104" s="156"/>
      <c r="AD104" s="156"/>
      <c r="AE104" s="156"/>
    </row>
    <row r="105" spans="2:31">
      <c r="B105" s="47">
        <v>203</v>
      </c>
      <c r="C105" s="172"/>
      <c r="D105" s="173"/>
      <c r="E105" s="173"/>
      <c r="F105" s="173"/>
      <c r="G105" s="173"/>
      <c r="H105" s="173"/>
      <c r="I105" s="173"/>
      <c r="J105" s="173"/>
      <c r="K105" s="173"/>
      <c r="L105" s="173"/>
      <c r="M105" s="173"/>
      <c r="N105" s="173"/>
      <c r="O105" s="173"/>
      <c r="P105" s="173"/>
      <c r="Q105" s="173"/>
      <c r="R105" s="173"/>
      <c r="S105" s="173"/>
      <c r="T105" s="173"/>
      <c r="U105" s="173"/>
      <c r="V105" s="173"/>
      <c r="W105" s="173"/>
      <c r="X105" s="173"/>
      <c r="Y105" s="173"/>
      <c r="Z105" s="173"/>
      <c r="AA105" s="173"/>
      <c r="AB105" s="173"/>
      <c r="AC105" s="156"/>
      <c r="AD105" s="156"/>
      <c r="AE105" s="156"/>
    </row>
    <row r="106" spans="2:31">
      <c r="B106" s="47">
        <v>204</v>
      </c>
      <c r="C106" s="172"/>
      <c r="D106" s="173"/>
      <c r="E106" s="173"/>
      <c r="F106" s="173"/>
      <c r="G106" s="173"/>
      <c r="H106" s="173"/>
      <c r="I106" s="173"/>
      <c r="J106" s="173"/>
      <c r="K106" s="173"/>
      <c r="L106" s="173"/>
      <c r="M106" s="173"/>
      <c r="N106" s="173"/>
      <c r="O106" s="173"/>
      <c r="P106" s="173"/>
      <c r="Q106" s="173"/>
      <c r="R106" s="173"/>
      <c r="S106" s="173"/>
      <c r="T106" s="173"/>
      <c r="U106" s="173"/>
      <c r="V106" s="173"/>
      <c r="W106" s="173"/>
      <c r="X106" s="173"/>
      <c r="Y106" s="173"/>
      <c r="Z106" s="173"/>
      <c r="AA106" s="173"/>
      <c r="AB106" s="173"/>
      <c r="AC106" s="156"/>
      <c r="AD106" s="156"/>
      <c r="AE106" s="156"/>
    </row>
    <row r="107" spans="2:31">
      <c r="B107" s="47">
        <v>205</v>
      </c>
      <c r="C107" s="172"/>
      <c r="D107" s="173"/>
      <c r="E107" s="173"/>
      <c r="F107" s="173"/>
      <c r="G107" s="173"/>
      <c r="H107" s="173"/>
      <c r="I107" s="173"/>
      <c r="J107" s="173"/>
      <c r="K107" s="173"/>
      <c r="L107" s="173"/>
      <c r="M107" s="173"/>
      <c r="N107" s="173"/>
      <c r="O107" s="173"/>
      <c r="P107" s="173"/>
      <c r="Q107" s="173"/>
      <c r="R107" s="173"/>
      <c r="S107" s="173"/>
      <c r="T107" s="173"/>
      <c r="U107" s="173"/>
      <c r="V107" s="173"/>
      <c r="W107" s="173"/>
      <c r="X107" s="173"/>
      <c r="Y107" s="173"/>
      <c r="Z107" s="173"/>
      <c r="AA107" s="173"/>
      <c r="AB107" s="173"/>
      <c r="AC107" s="156"/>
      <c r="AD107" s="156"/>
      <c r="AE107" s="156"/>
    </row>
    <row r="108" spans="2:31">
      <c r="B108" s="47">
        <v>206</v>
      </c>
      <c r="C108" s="172"/>
      <c r="D108" s="173"/>
      <c r="E108" s="173"/>
      <c r="F108" s="173"/>
      <c r="G108" s="173"/>
      <c r="H108" s="173"/>
      <c r="I108" s="173"/>
      <c r="J108" s="173"/>
      <c r="K108" s="173"/>
      <c r="L108" s="173"/>
      <c r="M108" s="173"/>
      <c r="N108" s="173"/>
      <c r="O108" s="173"/>
      <c r="P108" s="173"/>
      <c r="Q108" s="173"/>
      <c r="R108" s="173"/>
      <c r="S108" s="173"/>
      <c r="T108" s="173"/>
      <c r="U108" s="173"/>
      <c r="V108" s="173"/>
      <c r="W108" s="173"/>
      <c r="X108" s="173"/>
      <c r="Y108" s="173"/>
      <c r="Z108" s="173"/>
      <c r="AA108" s="173"/>
      <c r="AB108" s="173"/>
      <c r="AC108" s="156"/>
      <c r="AD108" s="156"/>
      <c r="AE108" s="156"/>
    </row>
    <row r="109" spans="2:31">
      <c r="B109" s="47">
        <v>207</v>
      </c>
      <c r="C109" s="172"/>
      <c r="D109" s="173"/>
      <c r="E109" s="173"/>
      <c r="F109" s="173"/>
      <c r="G109" s="173"/>
      <c r="H109" s="173"/>
      <c r="I109" s="173"/>
      <c r="J109" s="173"/>
      <c r="K109" s="173"/>
      <c r="L109" s="173"/>
      <c r="M109" s="173"/>
      <c r="N109" s="173"/>
      <c r="O109" s="173"/>
      <c r="P109" s="173"/>
      <c r="Q109" s="173"/>
      <c r="R109" s="173"/>
      <c r="S109" s="173"/>
      <c r="T109" s="173"/>
      <c r="U109" s="173"/>
      <c r="V109" s="173"/>
      <c r="W109" s="173"/>
      <c r="X109" s="173"/>
      <c r="Y109" s="173"/>
      <c r="Z109" s="173"/>
      <c r="AA109" s="173"/>
      <c r="AB109" s="173"/>
      <c r="AC109" s="156"/>
      <c r="AD109" s="156"/>
      <c r="AE109" s="156"/>
    </row>
    <row r="110" spans="2:31">
      <c r="B110" s="47">
        <v>208</v>
      </c>
      <c r="C110" s="172"/>
      <c r="D110" s="173"/>
      <c r="E110" s="173"/>
      <c r="F110" s="173"/>
      <c r="G110" s="173"/>
      <c r="H110" s="173"/>
      <c r="I110" s="173"/>
      <c r="J110" s="173"/>
      <c r="K110" s="173"/>
      <c r="L110" s="173"/>
      <c r="M110" s="173"/>
      <c r="N110" s="173"/>
      <c r="O110" s="173"/>
      <c r="P110" s="173"/>
      <c r="Q110" s="173"/>
      <c r="R110" s="173"/>
      <c r="S110" s="173"/>
      <c r="T110" s="173"/>
      <c r="U110" s="173"/>
      <c r="V110" s="173"/>
      <c r="W110" s="173"/>
      <c r="X110" s="173"/>
      <c r="Y110" s="173"/>
      <c r="Z110" s="173"/>
      <c r="AA110" s="173"/>
      <c r="AB110" s="173"/>
      <c r="AC110" s="156"/>
      <c r="AD110" s="156"/>
      <c r="AE110" s="156"/>
    </row>
    <row r="111" spans="2:31">
      <c r="B111" s="47">
        <v>209</v>
      </c>
      <c r="C111" s="172"/>
      <c r="D111" s="173"/>
      <c r="E111" s="173"/>
      <c r="F111" s="173"/>
      <c r="G111" s="173"/>
      <c r="H111" s="173"/>
      <c r="I111" s="173"/>
      <c r="J111" s="173"/>
      <c r="K111" s="173"/>
      <c r="L111" s="173"/>
      <c r="M111" s="173"/>
      <c r="N111" s="173"/>
      <c r="O111" s="173"/>
      <c r="P111" s="173"/>
      <c r="Q111" s="173"/>
      <c r="R111" s="173"/>
      <c r="S111" s="173"/>
      <c r="T111" s="173"/>
      <c r="U111" s="173"/>
      <c r="V111" s="173"/>
      <c r="W111" s="173"/>
      <c r="X111" s="173"/>
      <c r="Y111" s="173"/>
      <c r="Z111" s="173"/>
      <c r="AA111" s="173"/>
      <c r="AB111" s="173"/>
      <c r="AC111" s="156"/>
      <c r="AD111" s="156"/>
      <c r="AE111" s="156"/>
    </row>
    <row r="112" spans="2:31">
      <c r="B112" s="47">
        <v>210</v>
      </c>
      <c r="C112" s="172"/>
      <c r="D112" s="173"/>
      <c r="E112" s="173"/>
      <c r="F112" s="173"/>
      <c r="G112" s="173"/>
      <c r="H112" s="173"/>
      <c r="I112" s="173"/>
      <c r="J112" s="173"/>
      <c r="K112" s="173"/>
      <c r="L112" s="173"/>
      <c r="M112" s="173"/>
      <c r="N112" s="173"/>
      <c r="O112" s="173"/>
      <c r="P112" s="173"/>
      <c r="Q112" s="173"/>
      <c r="R112" s="173"/>
      <c r="S112" s="173"/>
      <c r="T112" s="173"/>
      <c r="U112" s="173"/>
      <c r="V112" s="173"/>
      <c r="W112" s="173"/>
      <c r="X112" s="173"/>
      <c r="Y112" s="173"/>
      <c r="Z112" s="173"/>
      <c r="AA112" s="173"/>
      <c r="AB112" s="173"/>
      <c r="AC112" s="156"/>
      <c r="AD112" s="156"/>
      <c r="AE112" s="156"/>
    </row>
    <row r="113" spans="2:31">
      <c r="B113" s="47">
        <v>211</v>
      </c>
      <c r="C113" s="172"/>
      <c r="D113" s="173"/>
      <c r="E113" s="173"/>
      <c r="F113" s="173"/>
      <c r="G113" s="173"/>
      <c r="H113" s="173"/>
      <c r="I113" s="173"/>
      <c r="J113" s="173"/>
      <c r="K113" s="173"/>
      <c r="L113" s="173"/>
      <c r="M113" s="173"/>
      <c r="N113" s="173"/>
      <c r="O113" s="173"/>
      <c r="P113" s="173"/>
      <c r="Q113" s="173"/>
      <c r="R113" s="173"/>
      <c r="S113" s="173"/>
      <c r="T113" s="173"/>
      <c r="U113" s="173"/>
      <c r="V113" s="173"/>
      <c r="W113" s="173"/>
      <c r="X113" s="173"/>
      <c r="Y113" s="173"/>
      <c r="Z113" s="173"/>
      <c r="AA113" s="173"/>
      <c r="AB113" s="173"/>
      <c r="AC113" s="156"/>
      <c r="AD113" s="156"/>
      <c r="AE113" s="156"/>
    </row>
    <row r="114" spans="2:31">
      <c r="B114" s="47">
        <v>212</v>
      </c>
      <c r="C114" s="172"/>
      <c r="D114" s="173"/>
      <c r="E114" s="173"/>
      <c r="F114" s="173"/>
      <c r="G114" s="173"/>
      <c r="H114" s="173"/>
      <c r="I114" s="173"/>
      <c r="J114" s="173"/>
      <c r="K114" s="173"/>
      <c r="L114" s="173"/>
      <c r="M114" s="173"/>
      <c r="N114" s="173"/>
      <c r="O114" s="173"/>
      <c r="P114" s="173"/>
      <c r="Q114" s="173"/>
      <c r="R114" s="173"/>
      <c r="S114" s="173"/>
      <c r="T114" s="173"/>
      <c r="U114" s="173"/>
      <c r="V114" s="173"/>
      <c r="W114" s="173"/>
      <c r="X114" s="173"/>
      <c r="Y114" s="173"/>
      <c r="Z114" s="173"/>
      <c r="AA114" s="173"/>
      <c r="AB114" s="173"/>
      <c r="AC114" s="156"/>
      <c r="AD114" s="156"/>
      <c r="AE114" s="156"/>
    </row>
    <row r="115" spans="2:31">
      <c r="B115" s="47">
        <v>213</v>
      </c>
      <c r="C115" s="172"/>
      <c r="D115" s="173"/>
      <c r="E115" s="173"/>
      <c r="F115" s="173"/>
      <c r="G115" s="173"/>
      <c r="H115" s="173"/>
      <c r="I115" s="173"/>
      <c r="J115" s="173"/>
      <c r="K115" s="173"/>
      <c r="L115" s="173"/>
      <c r="M115" s="173"/>
      <c r="N115" s="173"/>
      <c r="O115" s="173"/>
      <c r="P115" s="173"/>
      <c r="Q115" s="173"/>
      <c r="R115" s="173"/>
      <c r="S115" s="173"/>
      <c r="T115" s="173"/>
      <c r="U115" s="173"/>
      <c r="V115" s="173"/>
      <c r="W115" s="173"/>
      <c r="X115" s="173"/>
      <c r="Y115" s="173"/>
      <c r="Z115" s="173"/>
      <c r="AA115" s="173"/>
      <c r="AB115" s="173"/>
      <c r="AC115" s="156"/>
      <c r="AD115" s="156"/>
      <c r="AE115" s="156"/>
    </row>
    <row r="116" spans="2:31">
      <c r="B116" s="47">
        <v>214</v>
      </c>
      <c r="C116" s="172"/>
      <c r="D116" s="173"/>
      <c r="E116" s="173"/>
      <c r="F116" s="173"/>
      <c r="G116" s="173"/>
      <c r="H116" s="173"/>
      <c r="I116" s="173"/>
      <c r="J116" s="173"/>
      <c r="K116" s="173"/>
      <c r="L116" s="173"/>
      <c r="M116" s="173"/>
      <c r="N116" s="173"/>
      <c r="O116" s="173"/>
      <c r="P116" s="173"/>
      <c r="Q116" s="173"/>
      <c r="R116" s="173"/>
      <c r="S116" s="173"/>
      <c r="T116" s="173"/>
      <c r="U116" s="173"/>
      <c r="V116" s="173"/>
      <c r="W116" s="173"/>
      <c r="X116" s="173"/>
      <c r="Y116" s="173"/>
      <c r="Z116" s="173"/>
      <c r="AA116" s="173"/>
      <c r="AB116" s="173"/>
      <c r="AC116" s="156"/>
      <c r="AD116" s="156"/>
      <c r="AE116" s="156"/>
    </row>
    <row r="117" spans="2:31">
      <c r="B117" s="47">
        <v>215</v>
      </c>
      <c r="C117" s="172"/>
      <c r="D117" s="173"/>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c r="AA117" s="173"/>
      <c r="AB117" s="173"/>
      <c r="AC117" s="156"/>
      <c r="AD117" s="156"/>
      <c r="AE117" s="156"/>
    </row>
    <row r="118" spans="2:31">
      <c r="B118" s="47">
        <v>216</v>
      </c>
      <c r="C118" s="172"/>
      <c r="D118" s="173"/>
      <c r="E118" s="173"/>
      <c r="F118" s="173"/>
      <c r="G118" s="173"/>
      <c r="H118" s="173"/>
      <c r="I118" s="173"/>
      <c r="J118" s="173"/>
      <c r="K118" s="173"/>
      <c r="L118" s="173"/>
      <c r="M118" s="173"/>
      <c r="N118" s="173"/>
      <c r="O118" s="173"/>
      <c r="P118" s="173"/>
      <c r="Q118" s="173"/>
      <c r="R118" s="173"/>
      <c r="S118" s="173"/>
      <c r="T118" s="173"/>
      <c r="U118" s="173"/>
      <c r="V118" s="173"/>
      <c r="W118" s="173"/>
      <c r="X118" s="173"/>
      <c r="Y118" s="173"/>
      <c r="Z118" s="173"/>
      <c r="AA118" s="173"/>
      <c r="AB118" s="173"/>
      <c r="AC118" s="156"/>
      <c r="AD118" s="156"/>
      <c r="AE118" s="156"/>
    </row>
    <row r="119" spans="2:31">
      <c r="B119" s="47">
        <v>217</v>
      </c>
      <c r="C119" s="172"/>
      <c r="D119" s="173"/>
      <c r="E119" s="173"/>
      <c r="F119" s="173"/>
      <c r="G119" s="173"/>
      <c r="H119" s="173"/>
      <c r="I119" s="173"/>
      <c r="J119" s="173"/>
      <c r="K119" s="173"/>
      <c r="L119" s="173"/>
      <c r="M119" s="173"/>
      <c r="N119" s="173"/>
      <c r="O119" s="173"/>
      <c r="P119" s="173"/>
      <c r="Q119" s="173"/>
      <c r="R119" s="173"/>
      <c r="S119" s="173"/>
      <c r="T119" s="173"/>
      <c r="U119" s="173"/>
      <c r="V119" s="173"/>
      <c r="W119" s="173"/>
      <c r="X119" s="173"/>
      <c r="Y119" s="173"/>
      <c r="Z119" s="173"/>
      <c r="AA119" s="173"/>
      <c r="AB119" s="173"/>
      <c r="AC119" s="156"/>
      <c r="AD119" s="156"/>
      <c r="AE119" s="156"/>
    </row>
    <row r="120" spans="2:31">
      <c r="B120" s="47">
        <v>218</v>
      </c>
      <c r="C120" s="172"/>
      <c r="D120" s="173"/>
      <c r="E120" s="173"/>
      <c r="F120" s="173"/>
      <c r="G120" s="173"/>
      <c r="H120" s="173"/>
      <c r="I120" s="173"/>
      <c r="J120" s="173"/>
      <c r="K120" s="173"/>
      <c r="L120" s="173"/>
      <c r="M120" s="173"/>
      <c r="N120" s="173"/>
      <c r="O120" s="173"/>
      <c r="P120" s="173"/>
      <c r="Q120" s="173"/>
      <c r="R120" s="173"/>
      <c r="S120" s="173"/>
      <c r="T120" s="173"/>
      <c r="U120" s="173"/>
      <c r="V120" s="173"/>
      <c r="W120" s="173"/>
      <c r="X120" s="173"/>
      <c r="Y120" s="173"/>
      <c r="Z120" s="173"/>
      <c r="AA120" s="173"/>
      <c r="AB120" s="173"/>
      <c r="AC120" s="156"/>
      <c r="AD120" s="156"/>
      <c r="AE120" s="156"/>
    </row>
    <row r="121" spans="2:31">
      <c r="B121" s="47">
        <v>219</v>
      </c>
      <c r="C121" s="172"/>
      <c r="D121" s="173"/>
      <c r="E121" s="173"/>
      <c r="F121" s="173"/>
      <c r="G121" s="173"/>
      <c r="H121" s="173"/>
      <c r="I121" s="173"/>
      <c r="J121" s="173"/>
      <c r="K121" s="173"/>
      <c r="L121" s="173"/>
      <c r="M121" s="173"/>
      <c r="N121" s="173"/>
      <c r="O121" s="173"/>
      <c r="P121" s="173"/>
      <c r="Q121" s="173"/>
      <c r="R121" s="173"/>
      <c r="S121" s="173"/>
      <c r="T121" s="173"/>
      <c r="U121" s="173"/>
      <c r="V121" s="173"/>
      <c r="W121" s="173"/>
      <c r="X121" s="173"/>
      <c r="Y121" s="173"/>
      <c r="Z121" s="173"/>
      <c r="AA121" s="173"/>
      <c r="AB121" s="173"/>
      <c r="AC121" s="156"/>
      <c r="AD121" s="156"/>
      <c r="AE121" s="156"/>
    </row>
    <row r="122" spans="2:31">
      <c r="B122" s="47">
        <v>220</v>
      </c>
      <c r="C122" s="172"/>
      <c r="D122" s="173"/>
      <c r="E122" s="173"/>
      <c r="F122" s="173"/>
      <c r="G122" s="173"/>
      <c r="H122" s="173"/>
      <c r="I122" s="173"/>
      <c r="J122" s="173"/>
      <c r="K122" s="173"/>
      <c r="L122" s="173"/>
      <c r="M122" s="173"/>
      <c r="N122" s="173"/>
      <c r="O122" s="173"/>
      <c r="P122" s="173"/>
      <c r="Q122" s="173"/>
      <c r="R122" s="173"/>
      <c r="S122" s="173"/>
      <c r="T122" s="173"/>
      <c r="U122" s="173"/>
      <c r="V122" s="173"/>
      <c r="W122" s="173"/>
      <c r="X122" s="173"/>
      <c r="Y122" s="173"/>
      <c r="Z122" s="173"/>
      <c r="AA122" s="173"/>
      <c r="AB122" s="173"/>
      <c r="AC122" s="156"/>
      <c r="AD122" s="156"/>
      <c r="AE122" s="156"/>
    </row>
    <row r="123" spans="2:31">
      <c r="B123" s="47">
        <v>221</v>
      </c>
      <c r="C123" s="172"/>
      <c r="D123" s="173"/>
      <c r="E123" s="173"/>
      <c r="F123" s="173"/>
      <c r="G123" s="173"/>
      <c r="H123" s="173"/>
      <c r="I123" s="173"/>
      <c r="J123" s="173"/>
      <c r="K123" s="173"/>
      <c r="L123" s="173"/>
      <c r="M123" s="173"/>
      <c r="N123" s="173"/>
      <c r="O123" s="173"/>
      <c r="P123" s="173"/>
      <c r="Q123" s="173"/>
      <c r="R123" s="173"/>
      <c r="S123" s="173"/>
      <c r="T123" s="173"/>
      <c r="U123" s="173"/>
      <c r="V123" s="173"/>
      <c r="W123" s="173"/>
      <c r="X123" s="173"/>
      <c r="Y123" s="173"/>
      <c r="Z123" s="173"/>
      <c r="AA123" s="173"/>
      <c r="AB123" s="173"/>
      <c r="AC123" s="156"/>
      <c r="AD123" s="156"/>
      <c r="AE123" s="156"/>
    </row>
    <row r="124" spans="2:31">
      <c r="B124" s="47">
        <v>222</v>
      </c>
      <c r="C124" s="172"/>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56"/>
      <c r="AD124" s="156"/>
      <c r="AE124" s="156"/>
    </row>
    <row r="125" spans="2:31">
      <c r="B125" s="47">
        <v>223</v>
      </c>
      <c r="C125" s="172"/>
      <c r="D125" s="173"/>
      <c r="E125" s="173"/>
      <c r="F125" s="173"/>
      <c r="G125" s="173"/>
      <c r="H125" s="173"/>
      <c r="I125" s="173"/>
      <c r="J125" s="173"/>
      <c r="K125" s="173"/>
      <c r="L125" s="173"/>
      <c r="M125" s="173"/>
      <c r="N125" s="173"/>
      <c r="O125" s="173"/>
      <c r="P125" s="173"/>
      <c r="Q125" s="173"/>
      <c r="R125" s="173"/>
      <c r="S125" s="173"/>
      <c r="T125" s="173"/>
      <c r="U125" s="173"/>
      <c r="V125" s="173"/>
      <c r="W125" s="173"/>
      <c r="X125" s="173"/>
      <c r="Y125" s="173"/>
      <c r="Z125" s="173"/>
      <c r="AA125" s="173"/>
      <c r="AB125" s="173"/>
      <c r="AC125" s="156"/>
      <c r="AD125" s="156"/>
      <c r="AE125" s="156"/>
    </row>
    <row r="126" spans="2:31">
      <c r="B126" s="47">
        <v>224</v>
      </c>
      <c r="C126" s="172"/>
      <c r="D126" s="173"/>
      <c r="E126" s="173"/>
      <c r="F126" s="173"/>
      <c r="G126" s="173"/>
      <c r="H126" s="173"/>
      <c r="I126" s="173"/>
      <c r="J126" s="173"/>
      <c r="K126" s="173"/>
      <c r="L126" s="173"/>
      <c r="M126" s="173"/>
      <c r="N126" s="173"/>
      <c r="O126" s="173"/>
      <c r="P126" s="173"/>
      <c r="Q126" s="173"/>
      <c r="R126" s="173"/>
      <c r="S126" s="173"/>
      <c r="T126" s="173"/>
      <c r="U126" s="173"/>
      <c r="V126" s="173"/>
      <c r="W126" s="173"/>
      <c r="X126" s="173"/>
      <c r="Y126" s="173"/>
      <c r="Z126" s="173"/>
      <c r="AA126" s="173"/>
      <c r="AB126" s="173"/>
      <c r="AC126" s="156"/>
      <c r="AD126" s="156"/>
      <c r="AE126" s="156"/>
    </row>
    <row r="127" spans="2:31">
      <c r="B127" s="47">
        <v>225</v>
      </c>
      <c r="C127" s="172"/>
      <c r="D127" s="173"/>
      <c r="E127" s="173"/>
      <c r="F127" s="173"/>
      <c r="G127" s="173"/>
      <c r="H127" s="173"/>
      <c r="I127" s="173"/>
      <c r="J127" s="173"/>
      <c r="K127" s="173"/>
      <c r="L127" s="173"/>
      <c r="M127" s="173"/>
      <c r="N127" s="173"/>
      <c r="O127" s="173"/>
      <c r="P127" s="173"/>
      <c r="Q127" s="173"/>
      <c r="R127" s="173"/>
      <c r="S127" s="173"/>
      <c r="T127" s="173"/>
      <c r="U127" s="173"/>
      <c r="V127" s="173"/>
      <c r="W127" s="173"/>
      <c r="X127" s="173"/>
      <c r="Y127" s="173"/>
      <c r="Z127" s="173"/>
      <c r="AA127" s="173"/>
      <c r="AB127" s="173"/>
      <c r="AC127" s="156"/>
      <c r="AD127" s="156"/>
      <c r="AE127" s="156"/>
    </row>
    <row r="128" spans="2:31">
      <c r="B128" s="47">
        <v>226</v>
      </c>
      <c r="C128" s="172"/>
      <c r="D128" s="173"/>
      <c r="E128" s="173"/>
      <c r="F128" s="173"/>
      <c r="G128" s="173"/>
      <c r="H128" s="173"/>
      <c r="I128" s="173"/>
      <c r="J128" s="173"/>
      <c r="K128" s="173"/>
      <c r="L128" s="173"/>
      <c r="M128" s="173"/>
      <c r="N128" s="173"/>
      <c r="O128" s="173"/>
      <c r="P128" s="173"/>
      <c r="Q128" s="173"/>
      <c r="R128" s="173"/>
      <c r="S128" s="173"/>
      <c r="T128" s="173"/>
      <c r="U128" s="173"/>
      <c r="V128" s="173"/>
      <c r="W128" s="173"/>
      <c r="X128" s="173"/>
      <c r="Y128" s="173"/>
      <c r="Z128" s="173"/>
      <c r="AA128" s="173"/>
      <c r="AB128" s="173"/>
      <c r="AC128" s="156"/>
      <c r="AD128" s="156"/>
      <c r="AE128" s="156"/>
    </row>
    <row r="129" spans="2:31">
      <c r="B129" s="47">
        <v>227</v>
      </c>
      <c r="C129" s="172"/>
      <c r="D129" s="173"/>
      <c r="E129" s="173"/>
      <c r="F129" s="173"/>
      <c r="G129" s="173"/>
      <c r="H129" s="173"/>
      <c r="I129" s="173"/>
      <c r="J129" s="173"/>
      <c r="K129" s="173"/>
      <c r="L129" s="173"/>
      <c r="M129" s="173"/>
      <c r="N129" s="173"/>
      <c r="O129" s="173"/>
      <c r="P129" s="173"/>
      <c r="Q129" s="173"/>
      <c r="R129" s="173"/>
      <c r="S129" s="173"/>
      <c r="T129" s="173"/>
      <c r="U129" s="173"/>
      <c r="V129" s="173"/>
      <c r="W129" s="173"/>
      <c r="X129" s="173"/>
      <c r="Y129" s="173"/>
      <c r="Z129" s="173"/>
      <c r="AA129" s="173"/>
      <c r="AB129" s="173"/>
      <c r="AC129" s="156"/>
      <c r="AD129" s="156"/>
      <c r="AE129" s="156"/>
    </row>
    <row r="130" spans="2:31">
      <c r="B130" s="47">
        <v>228</v>
      </c>
      <c r="C130" s="172"/>
      <c r="D130" s="173"/>
      <c r="E130" s="173"/>
      <c r="F130" s="173"/>
      <c r="G130" s="173"/>
      <c r="H130" s="173"/>
      <c r="I130" s="173"/>
      <c r="J130" s="173"/>
      <c r="K130" s="173"/>
      <c r="L130" s="173"/>
      <c r="M130" s="173"/>
      <c r="N130" s="173"/>
      <c r="O130" s="173"/>
      <c r="P130" s="173"/>
      <c r="Q130" s="173"/>
      <c r="R130" s="173"/>
      <c r="S130" s="173"/>
      <c r="T130" s="173"/>
      <c r="U130" s="173"/>
      <c r="V130" s="173"/>
      <c r="W130" s="173"/>
      <c r="X130" s="173"/>
      <c r="Y130" s="173"/>
      <c r="Z130" s="173"/>
      <c r="AA130" s="173"/>
      <c r="AB130" s="173"/>
      <c r="AC130" s="156"/>
      <c r="AD130" s="156"/>
      <c r="AE130" s="156"/>
    </row>
    <row r="131" spans="2:31">
      <c r="B131" s="47">
        <v>229</v>
      </c>
      <c r="C131" s="172"/>
      <c r="D131" s="173"/>
      <c r="E131" s="173"/>
      <c r="F131" s="173"/>
      <c r="G131" s="173"/>
      <c r="H131" s="173"/>
      <c r="I131" s="173"/>
      <c r="J131" s="173"/>
      <c r="K131" s="173"/>
      <c r="L131" s="173"/>
      <c r="M131" s="173"/>
      <c r="N131" s="173"/>
      <c r="O131" s="173"/>
      <c r="P131" s="173"/>
      <c r="Q131" s="173"/>
      <c r="R131" s="173"/>
      <c r="S131" s="173"/>
      <c r="T131" s="173"/>
      <c r="U131" s="173"/>
      <c r="V131" s="173"/>
      <c r="W131" s="173"/>
      <c r="X131" s="173"/>
      <c r="Y131" s="173"/>
      <c r="Z131" s="173"/>
      <c r="AA131" s="173"/>
      <c r="AB131" s="173"/>
      <c r="AC131" s="156"/>
      <c r="AD131" s="156"/>
      <c r="AE131" s="156"/>
    </row>
    <row r="132" spans="2:31">
      <c r="B132" s="47">
        <v>230</v>
      </c>
      <c r="C132" s="172"/>
      <c r="D132" s="173"/>
      <c r="E132" s="173"/>
      <c r="F132" s="173"/>
      <c r="G132" s="173"/>
      <c r="H132" s="173"/>
      <c r="I132" s="173"/>
      <c r="J132" s="173"/>
      <c r="K132" s="173"/>
      <c r="L132" s="173"/>
      <c r="M132" s="173"/>
      <c r="N132" s="173"/>
      <c r="O132" s="173"/>
      <c r="P132" s="173"/>
      <c r="Q132" s="173"/>
      <c r="R132" s="173"/>
      <c r="S132" s="173"/>
      <c r="T132" s="173"/>
      <c r="U132" s="173"/>
      <c r="V132" s="173"/>
      <c r="W132" s="173"/>
      <c r="X132" s="173"/>
      <c r="Y132" s="173"/>
      <c r="Z132" s="173"/>
      <c r="AA132" s="173"/>
      <c r="AB132" s="173"/>
      <c r="AC132" s="156"/>
      <c r="AD132" s="156"/>
      <c r="AE132" s="156"/>
    </row>
    <row r="133" spans="2:31">
      <c r="B133" s="47">
        <v>231</v>
      </c>
      <c r="C133" s="172"/>
      <c r="D133" s="173"/>
      <c r="E133" s="173"/>
      <c r="F133" s="173"/>
      <c r="G133" s="173"/>
      <c r="H133" s="173"/>
      <c r="I133" s="173"/>
      <c r="J133" s="173"/>
      <c r="K133" s="173"/>
      <c r="L133" s="173"/>
      <c r="M133" s="173"/>
      <c r="N133" s="173"/>
      <c r="O133" s="173"/>
      <c r="P133" s="173"/>
      <c r="Q133" s="173"/>
      <c r="R133" s="173"/>
      <c r="S133" s="173"/>
      <c r="T133" s="173"/>
      <c r="U133" s="173"/>
      <c r="V133" s="173"/>
      <c r="W133" s="173"/>
      <c r="X133" s="173"/>
      <c r="Y133" s="173"/>
      <c r="Z133" s="173"/>
      <c r="AA133" s="173"/>
      <c r="AB133" s="173"/>
      <c r="AC133" s="156"/>
      <c r="AD133" s="156"/>
      <c r="AE133" s="156"/>
    </row>
    <row r="134" spans="2:31">
      <c r="B134" s="47">
        <v>232</v>
      </c>
      <c r="C134" s="172"/>
      <c r="D134" s="173"/>
      <c r="E134" s="173"/>
      <c r="F134" s="173"/>
      <c r="G134" s="173"/>
      <c r="H134" s="173"/>
      <c r="I134" s="173"/>
      <c r="J134" s="173"/>
      <c r="K134" s="173"/>
      <c r="L134" s="173"/>
      <c r="M134" s="173"/>
      <c r="N134" s="173"/>
      <c r="O134" s="173"/>
      <c r="P134" s="173"/>
      <c r="Q134" s="173"/>
      <c r="R134" s="173"/>
      <c r="S134" s="173"/>
      <c r="T134" s="173"/>
      <c r="U134" s="173"/>
      <c r="V134" s="173"/>
      <c r="W134" s="173"/>
      <c r="X134" s="173"/>
      <c r="Y134" s="173"/>
      <c r="Z134" s="173"/>
      <c r="AA134" s="173"/>
      <c r="AB134" s="173"/>
      <c r="AC134" s="156"/>
      <c r="AD134" s="156"/>
      <c r="AE134" s="156"/>
    </row>
    <row r="135" spans="2:31">
      <c r="B135" s="47">
        <v>233</v>
      </c>
      <c r="C135" s="172"/>
      <c r="D135" s="173"/>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c r="AA135" s="173"/>
      <c r="AB135" s="173"/>
      <c r="AC135" s="156"/>
      <c r="AD135" s="156"/>
      <c r="AE135" s="156"/>
    </row>
    <row r="136" spans="2:31">
      <c r="B136" s="47">
        <v>234</v>
      </c>
      <c r="C136" s="172"/>
      <c r="D136" s="173"/>
      <c r="E136" s="173"/>
      <c r="F136" s="173"/>
      <c r="G136" s="173"/>
      <c r="H136" s="173"/>
      <c r="I136" s="173"/>
      <c r="J136" s="173"/>
      <c r="K136" s="173"/>
      <c r="L136" s="173"/>
      <c r="M136" s="173"/>
      <c r="N136" s="173"/>
      <c r="O136" s="173"/>
      <c r="P136" s="173"/>
      <c r="Q136" s="173"/>
      <c r="R136" s="173"/>
      <c r="S136" s="173"/>
      <c r="T136" s="173"/>
      <c r="U136" s="173"/>
      <c r="V136" s="173"/>
      <c r="W136" s="173"/>
      <c r="X136" s="173"/>
      <c r="Y136" s="173"/>
      <c r="Z136" s="173"/>
      <c r="AA136" s="173"/>
      <c r="AB136" s="173"/>
      <c r="AC136" s="156"/>
      <c r="AD136" s="156"/>
      <c r="AE136" s="156"/>
    </row>
    <row r="137" spans="2:31">
      <c r="B137" s="47">
        <v>235</v>
      </c>
      <c r="C137" s="172"/>
      <c r="D137" s="173"/>
      <c r="E137" s="173"/>
      <c r="F137" s="173"/>
      <c r="G137" s="173"/>
      <c r="H137" s="173"/>
      <c r="I137" s="173"/>
      <c r="J137" s="173"/>
      <c r="K137" s="173"/>
      <c r="L137" s="173"/>
      <c r="M137" s="173"/>
      <c r="N137" s="173"/>
      <c r="O137" s="173"/>
      <c r="P137" s="173"/>
      <c r="Q137" s="173"/>
      <c r="R137" s="173"/>
      <c r="S137" s="173"/>
      <c r="T137" s="173"/>
      <c r="U137" s="173"/>
      <c r="V137" s="173"/>
      <c r="W137" s="173"/>
      <c r="X137" s="173"/>
      <c r="Y137" s="173"/>
      <c r="Z137" s="173"/>
      <c r="AA137" s="173"/>
      <c r="AB137" s="173"/>
      <c r="AC137" s="156"/>
      <c r="AD137" s="156"/>
      <c r="AE137" s="156"/>
    </row>
    <row r="138" spans="2:31">
      <c r="B138" s="47">
        <v>236</v>
      </c>
      <c r="C138" s="172"/>
      <c r="D138" s="173"/>
      <c r="E138" s="173"/>
      <c r="F138" s="173"/>
      <c r="G138" s="173"/>
      <c r="H138" s="173"/>
      <c r="I138" s="173"/>
      <c r="J138" s="173"/>
      <c r="K138" s="173"/>
      <c r="L138" s="173"/>
      <c r="M138" s="173"/>
      <c r="N138" s="173"/>
      <c r="O138" s="173"/>
      <c r="P138" s="173"/>
      <c r="Q138" s="173"/>
      <c r="R138" s="173"/>
      <c r="S138" s="173"/>
      <c r="T138" s="173"/>
      <c r="U138" s="173"/>
      <c r="V138" s="173"/>
      <c r="W138" s="173"/>
      <c r="X138" s="173"/>
      <c r="Y138" s="173"/>
      <c r="Z138" s="173"/>
      <c r="AA138" s="173"/>
      <c r="AB138" s="173"/>
      <c r="AC138" s="156"/>
      <c r="AD138" s="156"/>
      <c r="AE138" s="156"/>
    </row>
    <row r="139" spans="2:31">
      <c r="B139" s="47">
        <v>237</v>
      </c>
      <c r="C139" s="172"/>
      <c r="D139" s="173"/>
      <c r="E139" s="173"/>
      <c r="F139" s="173"/>
      <c r="G139" s="173"/>
      <c r="H139" s="173"/>
      <c r="I139" s="173"/>
      <c r="J139" s="173"/>
      <c r="K139" s="173"/>
      <c r="L139" s="173"/>
      <c r="M139" s="173"/>
      <c r="N139" s="173"/>
      <c r="O139" s="173"/>
      <c r="P139" s="173"/>
      <c r="Q139" s="173"/>
      <c r="R139" s="173"/>
      <c r="S139" s="173"/>
      <c r="T139" s="173"/>
      <c r="U139" s="173"/>
      <c r="V139" s="173"/>
      <c r="W139" s="173"/>
      <c r="X139" s="173"/>
      <c r="Y139" s="173"/>
      <c r="Z139" s="173"/>
      <c r="AA139" s="173"/>
      <c r="AB139" s="173"/>
      <c r="AC139" s="156"/>
      <c r="AD139" s="156"/>
      <c r="AE139" s="156"/>
    </row>
    <row r="140" spans="2:31">
      <c r="B140" s="47">
        <v>238</v>
      </c>
      <c r="C140" s="172"/>
      <c r="D140" s="173"/>
      <c r="E140" s="173"/>
      <c r="F140" s="173"/>
      <c r="G140" s="173"/>
      <c r="H140" s="173"/>
      <c r="I140" s="173"/>
      <c r="J140" s="173"/>
      <c r="K140" s="173"/>
      <c r="L140" s="173"/>
      <c r="M140" s="173"/>
      <c r="N140" s="173"/>
      <c r="O140" s="173"/>
      <c r="P140" s="173"/>
      <c r="Q140" s="173"/>
      <c r="R140" s="173"/>
      <c r="S140" s="173"/>
      <c r="T140" s="173"/>
      <c r="U140" s="173"/>
      <c r="V140" s="173"/>
      <c r="W140" s="173"/>
      <c r="X140" s="173"/>
      <c r="Y140" s="173"/>
      <c r="Z140" s="173"/>
      <c r="AA140" s="173"/>
      <c r="AB140" s="173"/>
      <c r="AC140" s="156"/>
      <c r="AD140" s="156"/>
      <c r="AE140" s="156"/>
    </row>
    <row r="141" spans="2:31">
      <c r="B141" s="47">
        <v>239</v>
      </c>
      <c r="C141" s="172"/>
      <c r="D141" s="173"/>
      <c r="E141" s="173"/>
      <c r="F141" s="173"/>
      <c r="G141" s="173"/>
      <c r="H141" s="173"/>
      <c r="I141" s="173"/>
      <c r="J141" s="173"/>
      <c r="K141" s="173"/>
      <c r="L141" s="173"/>
      <c r="M141" s="173"/>
      <c r="N141" s="173"/>
      <c r="O141" s="173"/>
      <c r="P141" s="173"/>
      <c r="Q141" s="173"/>
      <c r="R141" s="173"/>
      <c r="S141" s="173"/>
      <c r="T141" s="173"/>
      <c r="U141" s="173"/>
      <c r="V141" s="173"/>
      <c r="W141" s="173"/>
      <c r="X141" s="173"/>
      <c r="Y141" s="173"/>
      <c r="Z141" s="173"/>
      <c r="AA141" s="173"/>
      <c r="AB141" s="173"/>
      <c r="AC141" s="156"/>
      <c r="AD141" s="156"/>
      <c r="AE141" s="156"/>
    </row>
    <row r="142" spans="2:31">
      <c r="B142" s="47">
        <v>240</v>
      </c>
      <c r="C142" s="172"/>
      <c r="D142" s="173"/>
      <c r="E142" s="173"/>
      <c r="F142" s="173"/>
      <c r="G142" s="173"/>
      <c r="H142" s="173"/>
      <c r="I142" s="173"/>
      <c r="J142" s="173"/>
      <c r="K142" s="173"/>
      <c r="L142" s="173"/>
      <c r="M142" s="173"/>
      <c r="N142" s="173"/>
      <c r="O142" s="173"/>
      <c r="P142" s="173"/>
      <c r="Q142" s="173"/>
      <c r="R142" s="173"/>
      <c r="S142" s="173"/>
      <c r="T142" s="173"/>
      <c r="U142" s="173"/>
      <c r="V142" s="173"/>
      <c r="W142" s="173"/>
      <c r="X142" s="173"/>
      <c r="Y142" s="173"/>
      <c r="Z142" s="173"/>
      <c r="AA142" s="173"/>
      <c r="AB142" s="173"/>
      <c r="AC142" s="156"/>
      <c r="AD142" s="156"/>
      <c r="AE142" s="156"/>
    </row>
    <row r="143" spans="2:31">
      <c r="B143" s="47">
        <v>241</v>
      </c>
      <c r="C143" s="172"/>
      <c r="D143" s="173"/>
      <c r="E143" s="173"/>
      <c r="F143" s="173"/>
      <c r="G143" s="173"/>
      <c r="H143" s="173"/>
      <c r="I143" s="173"/>
      <c r="J143" s="173"/>
      <c r="K143" s="173"/>
      <c r="L143" s="173"/>
      <c r="M143" s="173"/>
      <c r="N143" s="173"/>
      <c r="O143" s="173"/>
      <c r="P143" s="173"/>
      <c r="Q143" s="173"/>
      <c r="R143" s="173"/>
      <c r="S143" s="173"/>
      <c r="T143" s="173"/>
      <c r="U143" s="173"/>
      <c r="V143" s="173"/>
      <c r="W143" s="173"/>
      <c r="X143" s="173"/>
      <c r="Y143" s="173"/>
      <c r="Z143" s="173"/>
      <c r="AA143" s="173"/>
      <c r="AB143" s="173"/>
      <c r="AC143" s="156"/>
      <c r="AD143" s="156"/>
      <c r="AE143" s="156"/>
    </row>
    <row r="144" spans="2:31">
      <c r="B144" s="47">
        <v>242</v>
      </c>
      <c r="C144" s="172"/>
      <c r="D144" s="173"/>
      <c r="E144" s="173"/>
      <c r="F144" s="173"/>
      <c r="G144" s="173"/>
      <c r="H144" s="173"/>
      <c r="I144" s="173"/>
      <c r="J144" s="173"/>
      <c r="K144" s="173"/>
      <c r="L144" s="173"/>
      <c r="M144" s="173"/>
      <c r="N144" s="173"/>
      <c r="O144" s="173"/>
      <c r="P144" s="173"/>
      <c r="Q144" s="173"/>
      <c r="R144" s="173"/>
      <c r="S144" s="173"/>
      <c r="T144" s="173"/>
      <c r="U144" s="173"/>
      <c r="V144" s="173"/>
      <c r="W144" s="173"/>
      <c r="X144" s="173"/>
      <c r="Y144" s="173"/>
      <c r="Z144" s="173"/>
      <c r="AA144" s="173"/>
      <c r="AB144" s="173"/>
      <c r="AC144" s="156"/>
      <c r="AD144" s="156"/>
      <c r="AE144" s="156"/>
    </row>
    <row r="145" spans="2:31">
      <c r="B145" s="47">
        <v>243</v>
      </c>
      <c r="C145" s="172"/>
      <c r="D145" s="173"/>
      <c r="E145" s="173"/>
      <c r="F145" s="173"/>
      <c r="G145" s="173"/>
      <c r="H145" s="173"/>
      <c r="I145" s="173"/>
      <c r="J145" s="173"/>
      <c r="K145" s="173"/>
      <c r="L145" s="173"/>
      <c r="M145" s="173"/>
      <c r="N145" s="173"/>
      <c r="O145" s="173"/>
      <c r="P145" s="173"/>
      <c r="Q145" s="173"/>
      <c r="R145" s="173"/>
      <c r="S145" s="173"/>
      <c r="T145" s="173"/>
      <c r="U145" s="173"/>
      <c r="V145" s="173"/>
      <c r="W145" s="173"/>
      <c r="X145" s="173"/>
      <c r="Y145" s="173"/>
      <c r="Z145" s="173"/>
      <c r="AA145" s="173"/>
      <c r="AB145" s="173"/>
      <c r="AC145" s="156"/>
      <c r="AD145" s="156"/>
      <c r="AE145" s="156"/>
    </row>
    <row r="146" spans="2:31">
      <c r="B146" s="47">
        <v>244</v>
      </c>
      <c r="C146" s="172"/>
      <c r="D146" s="173"/>
      <c r="E146" s="173"/>
      <c r="F146" s="173"/>
      <c r="G146" s="173"/>
      <c r="H146" s="173"/>
      <c r="I146" s="173"/>
      <c r="J146" s="173"/>
      <c r="K146" s="173"/>
      <c r="L146" s="173"/>
      <c r="M146" s="173"/>
      <c r="N146" s="173"/>
      <c r="O146" s="173"/>
      <c r="P146" s="173"/>
      <c r="Q146" s="173"/>
      <c r="R146" s="173"/>
      <c r="S146" s="173"/>
      <c r="T146" s="173"/>
      <c r="U146" s="173"/>
      <c r="V146" s="173"/>
      <c r="W146" s="173"/>
      <c r="X146" s="173"/>
      <c r="Y146" s="173"/>
      <c r="Z146" s="173"/>
      <c r="AA146" s="173"/>
      <c r="AB146" s="173"/>
      <c r="AC146" s="156"/>
      <c r="AD146" s="156"/>
      <c r="AE146" s="156"/>
    </row>
    <row r="147" spans="2:31">
      <c r="B147" s="47">
        <v>245</v>
      </c>
      <c r="C147" s="172"/>
      <c r="D147" s="173"/>
      <c r="E147" s="173"/>
      <c r="F147" s="173"/>
      <c r="G147" s="173"/>
      <c r="H147" s="173"/>
      <c r="I147" s="173"/>
      <c r="J147" s="173"/>
      <c r="K147" s="173"/>
      <c r="L147" s="173"/>
      <c r="M147" s="173"/>
      <c r="N147" s="173"/>
      <c r="O147" s="173"/>
      <c r="P147" s="173"/>
      <c r="Q147" s="173"/>
      <c r="R147" s="173"/>
      <c r="S147" s="173"/>
      <c r="T147" s="173"/>
      <c r="U147" s="173"/>
      <c r="V147" s="173"/>
      <c r="W147" s="173"/>
      <c r="X147" s="173"/>
      <c r="Y147" s="173"/>
      <c r="Z147" s="173"/>
      <c r="AA147" s="173"/>
      <c r="AB147" s="173"/>
      <c r="AC147" s="156"/>
      <c r="AD147" s="156"/>
      <c r="AE147" s="156"/>
    </row>
    <row r="148" spans="2:31">
      <c r="B148" s="47">
        <v>246</v>
      </c>
      <c r="C148" s="172"/>
      <c r="D148" s="173"/>
      <c r="E148" s="173"/>
      <c r="F148" s="173"/>
      <c r="G148" s="173"/>
      <c r="H148" s="173"/>
      <c r="I148" s="173"/>
      <c r="J148" s="173"/>
      <c r="K148" s="173"/>
      <c r="L148" s="173"/>
      <c r="M148" s="173"/>
      <c r="N148" s="173"/>
      <c r="O148" s="173"/>
      <c r="P148" s="173"/>
      <c r="Q148" s="173"/>
      <c r="R148" s="173"/>
      <c r="S148" s="173"/>
      <c r="T148" s="173"/>
      <c r="U148" s="173"/>
      <c r="V148" s="173"/>
      <c r="W148" s="173"/>
      <c r="X148" s="173"/>
      <c r="Y148" s="173"/>
      <c r="Z148" s="173"/>
      <c r="AA148" s="173"/>
      <c r="AB148" s="173"/>
      <c r="AC148" s="156"/>
      <c r="AD148" s="156"/>
      <c r="AE148" s="156"/>
    </row>
    <row r="149" spans="2:31">
      <c r="B149" s="47">
        <v>247</v>
      </c>
      <c r="C149" s="172"/>
      <c r="D149" s="173"/>
      <c r="E149" s="173"/>
      <c r="F149" s="173"/>
      <c r="G149" s="173"/>
      <c r="H149" s="173"/>
      <c r="I149" s="173"/>
      <c r="J149" s="173"/>
      <c r="K149" s="173"/>
      <c r="L149" s="173"/>
      <c r="M149" s="173"/>
      <c r="N149" s="173"/>
      <c r="O149" s="173"/>
      <c r="P149" s="173"/>
      <c r="Q149" s="173"/>
      <c r="R149" s="173"/>
      <c r="S149" s="173"/>
      <c r="T149" s="173"/>
      <c r="U149" s="173"/>
      <c r="V149" s="173"/>
      <c r="W149" s="173"/>
      <c r="X149" s="173"/>
      <c r="Y149" s="173"/>
      <c r="Z149" s="173"/>
      <c r="AA149" s="173"/>
      <c r="AB149" s="173"/>
      <c r="AC149" s="156"/>
      <c r="AD149" s="156"/>
      <c r="AE149" s="156"/>
    </row>
    <row r="150" spans="2:31">
      <c r="B150" s="47">
        <v>248</v>
      </c>
      <c r="C150" s="172"/>
      <c r="D150" s="173"/>
      <c r="E150" s="173"/>
      <c r="F150" s="173"/>
      <c r="G150" s="173"/>
      <c r="H150" s="173"/>
      <c r="I150" s="173"/>
      <c r="J150" s="173"/>
      <c r="K150" s="173"/>
      <c r="L150" s="173"/>
      <c r="M150" s="173"/>
      <c r="N150" s="173"/>
      <c r="O150" s="173"/>
      <c r="P150" s="173"/>
      <c r="Q150" s="173"/>
      <c r="R150" s="173"/>
      <c r="S150" s="173"/>
      <c r="T150" s="173"/>
      <c r="U150" s="173"/>
      <c r="V150" s="173"/>
      <c r="W150" s="173"/>
      <c r="X150" s="173"/>
      <c r="Y150" s="173"/>
      <c r="Z150" s="173"/>
      <c r="AA150" s="173"/>
      <c r="AB150" s="173"/>
      <c r="AC150" s="156"/>
      <c r="AD150" s="156"/>
      <c r="AE150" s="156"/>
    </row>
    <row r="151" spans="2:31">
      <c r="B151" s="47">
        <v>249</v>
      </c>
      <c r="C151" s="172"/>
      <c r="D151" s="173"/>
      <c r="E151" s="173"/>
      <c r="F151" s="173"/>
      <c r="G151" s="173"/>
      <c r="H151" s="173"/>
      <c r="I151" s="173"/>
      <c r="J151" s="173"/>
      <c r="K151" s="173"/>
      <c r="L151" s="173"/>
      <c r="M151" s="173"/>
      <c r="N151" s="173"/>
      <c r="O151" s="173"/>
      <c r="P151" s="173"/>
      <c r="Q151" s="173"/>
      <c r="R151" s="173"/>
      <c r="S151" s="173"/>
      <c r="T151" s="173"/>
      <c r="U151" s="173"/>
      <c r="V151" s="173"/>
      <c r="W151" s="173"/>
      <c r="X151" s="173"/>
      <c r="Y151" s="173"/>
      <c r="Z151" s="173"/>
      <c r="AA151" s="173"/>
      <c r="AB151" s="173"/>
      <c r="AC151" s="156"/>
      <c r="AD151" s="156"/>
      <c r="AE151" s="156"/>
    </row>
    <row r="152" spans="2:31">
      <c r="B152" s="47">
        <v>250</v>
      </c>
      <c r="C152" s="172"/>
      <c r="D152" s="173"/>
      <c r="E152" s="173"/>
      <c r="F152" s="173"/>
      <c r="G152" s="173"/>
      <c r="H152" s="173"/>
      <c r="I152" s="173"/>
      <c r="J152" s="173"/>
      <c r="K152" s="173"/>
      <c r="L152" s="173"/>
      <c r="M152" s="173"/>
      <c r="N152" s="173"/>
      <c r="O152" s="173"/>
      <c r="P152" s="173"/>
      <c r="Q152" s="173"/>
      <c r="R152" s="173"/>
      <c r="S152" s="173"/>
      <c r="T152" s="173"/>
      <c r="U152" s="173"/>
      <c r="V152" s="173"/>
      <c r="W152" s="173"/>
      <c r="X152" s="173"/>
      <c r="Y152" s="173"/>
      <c r="Z152" s="173"/>
      <c r="AA152" s="173"/>
      <c r="AB152" s="173"/>
      <c r="AC152" s="156"/>
      <c r="AD152" s="156"/>
      <c r="AE152" s="156"/>
    </row>
    <row r="153" spans="2:31">
      <c r="B153" s="47">
        <v>251</v>
      </c>
      <c r="C153" s="172"/>
      <c r="D153" s="173"/>
      <c r="E153" s="173"/>
      <c r="F153" s="173"/>
      <c r="G153" s="173"/>
      <c r="H153" s="173"/>
      <c r="I153" s="173"/>
      <c r="J153" s="173"/>
      <c r="K153" s="173"/>
      <c r="L153" s="173"/>
      <c r="M153" s="173"/>
      <c r="N153" s="173"/>
      <c r="O153" s="173"/>
      <c r="P153" s="173"/>
      <c r="Q153" s="173"/>
      <c r="R153" s="173"/>
      <c r="S153" s="173"/>
      <c r="T153" s="173"/>
      <c r="U153" s="173"/>
      <c r="V153" s="173"/>
      <c r="W153" s="173"/>
      <c r="X153" s="173"/>
      <c r="Y153" s="173"/>
      <c r="Z153" s="173"/>
      <c r="AA153" s="173"/>
      <c r="AB153" s="173"/>
      <c r="AC153" s="156"/>
      <c r="AD153" s="156"/>
      <c r="AE153" s="156"/>
    </row>
    <row r="154" spans="2:31">
      <c r="B154" s="47">
        <v>252</v>
      </c>
      <c r="C154" s="172"/>
      <c r="D154" s="173"/>
      <c r="E154" s="173"/>
      <c r="F154" s="173"/>
      <c r="G154" s="173"/>
      <c r="H154" s="173"/>
      <c r="I154" s="173"/>
      <c r="J154" s="173"/>
      <c r="K154" s="173"/>
      <c r="L154" s="173"/>
      <c r="M154" s="173"/>
      <c r="N154" s="173"/>
      <c r="O154" s="173"/>
      <c r="P154" s="173"/>
      <c r="Q154" s="173"/>
      <c r="R154" s="173"/>
      <c r="S154" s="173"/>
      <c r="T154" s="173"/>
      <c r="U154" s="173"/>
      <c r="V154" s="173"/>
      <c r="W154" s="173"/>
      <c r="X154" s="173"/>
      <c r="Y154" s="173"/>
      <c r="Z154" s="173"/>
      <c r="AA154" s="173"/>
      <c r="AB154" s="173"/>
      <c r="AC154" s="156"/>
      <c r="AD154" s="156"/>
      <c r="AE154" s="156"/>
    </row>
    <row r="155" spans="2:31">
      <c r="B155" s="47">
        <v>253</v>
      </c>
      <c r="C155" s="172"/>
      <c r="D155" s="173"/>
      <c r="E155" s="173"/>
      <c r="F155" s="173"/>
      <c r="G155" s="173"/>
      <c r="H155" s="173"/>
      <c r="I155" s="173"/>
      <c r="J155" s="173"/>
      <c r="K155" s="173"/>
      <c r="L155" s="173"/>
      <c r="M155" s="173"/>
      <c r="N155" s="173"/>
      <c r="O155" s="173"/>
      <c r="P155" s="173"/>
      <c r="Q155" s="173"/>
      <c r="R155" s="173"/>
      <c r="S155" s="173"/>
      <c r="T155" s="173"/>
      <c r="U155" s="173"/>
      <c r="V155" s="173"/>
      <c r="W155" s="173"/>
      <c r="X155" s="173"/>
      <c r="Y155" s="173"/>
      <c r="Z155" s="173"/>
      <c r="AA155" s="173"/>
      <c r="AB155" s="173"/>
      <c r="AC155" s="156"/>
      <c r="AD155" s="156"/>
      <c r="AE155" s="156"/>
    </row>
    <row r="156" spans="2:31">
      <c r="B156" s="47">
        <v>254</v>
      </c>
      <c r="C156" s="174"/>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c r="AA156" s="175"/>
      <c r="AB156" s="175"/>
      <c r="AC156" s="156"/>
      <c r="AD156" s="156"/>
      <c r="AE156" s="156"/>
    </row>
    <row r="157" spans="2:31">
      <c r="B157" s="47">
        <v>255</v>
      </c>
      <c r="C157" s="168" t="s">
        <v>347</v>
      </c>
      <c r="D157" s="169"/>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c r="AA157" s="169"/>
      <c r="AB157" s="169"/>
      <c r="AC157" s="141"/>
      <c r="AD157" s="141"/>
      <c r="AE157" s="141"/>
    </row>
  </sheetData>
  <mergeCells count="3">
    <mergeCell ref="C1:AB1"/>
    <mergeCell ref="C157:AB157"/>
    <mergeCell ref="C102:AB156"/>
  </mergeCells>
  <conditionalFormatting sqref="AG3">
    <cfRule type="cellIs" dxfId="597" priority="365" operator="equal">
      <formula>"x"</formula>
    </cfRule>
  </conditionalFormatting>
  <conditionalFormatting sqref="AG4">
    <cfRule type="cellIs" dxfId="596" priority="364" operator="equal">
      <formula>"x"</formula>
    </cfRule>
  </conditionalFormatting>
  <conditionalFormatting sqref="AI6:AI12">
    <cfRule type="cellIs" dxfId="595" priority="363" operator="equal">
      <formula>"x"</formula>
    </cfRule>
  </conditionalFormatting>
  <conditionalFormatting sqref="AI6:AI12">
    <cfRule type="cellIs" dxfId="594" priority="362" operator="equal">
      <formula>"ok"</formula>
    </cfRule>
  </conditionalFormatting>
  <conditionalFormatting sqref="C3:AA52">
    <cfRule type="containsText" dxfId="593" priority="354" operator="containsText" text="4">
      <formula>NOT(ISERROR(SEARCH("4",C3)))</formula>
    </cfRule>
  </conditionalFormatting>
  <conditionalFormatting sqref="AI13">
    <cfRule type="cellIs" dxfId="592" priority="351" operator="equal">
      <formula>"x"</formula>
    </cfRule>
  </conditionalFormatting>
  <conditionalFormatting sqref="AI13">
    <cfRule type="cellIs" dxfId="591" priority="350" operator="equal">
      <formula>"ok"</formula>
    </cfRule>
  </conditionalFormatting>
  <conditionalFormatting sqref="C53:AA53">
    <cfRule type="containsText" dxfId="590" priority="344" operator="containsText" text="4">
      <formula>NOT(ISERROR(SEARCH("4",C53)))</formula>
    </cfRule>
  </conditionalFormatting>
  <conditionalFormatting sqref="C54:AA54">
    <cfRule type="containsText" dxfId="589" priority="336" operator="containsText" text="4">
      <formula>NOT(ISERROR(SEARCH("4",C54)))</formula>
    </cfRule>
  </conditionalFormatting>
  <conditionalFormatting sqref="C55:AA55">
    <cfRule type="containsText" dxfId="588" priority="328" operator="containsText" text="4">
      <formula>NOT(ISERROR(SEARCH("4",C55)))</formula>
    </cfRule>
  </conditionalFormatting>
  <conditionalFormatting sqref="C56:AA56">
    <cfRule type="containsText" dxfId="587" priority="320" operator="containsText" text="4">
      <formula>NOT(ISERROR(SEARCH("4",C56)))</formula>
    </cfRule>
  </conditionalFormatting>
  <conditionalFormatting sqref="C57:AA57">
    <cfRule type="containsText" dxfId="586" priority="312" operator="containsText" text="4">
      <formula>NOT(ISERROR(SEARCH("4",C57)))</formula>
    </cfRule>
  </conditionalFormatting>
  <conditionalFormatting sqref="C58:AA58">
    <cfRule type="containsText" dxfId="585" priority="304" operator="containsText" text="4">
      <formula>NOT(ISERROR(SEARCH("4",C58)))</formula>
    </cfRule>
  </conditionalFormatting>
  <conditionalFormatting sqref="C59:AA59">
    <cfRule type="containsText" dxfId="584" priority="296" operator="containsText" text="4">
      <formula>NOT(ISERROR(SEARCH("4",C59)))</formula>
    </cfRule>
  </conditionalFormatting>
  <conditionalFormatting sqref="C60:AA60">
    <cfRule type="containsText" dxfId="583"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82"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81" priority="272" operator="containsText" text="4">
      <formula>NOT(ISERROR(SEARCH("4",C62)))</formula>
    </cfRule>
  </conditionalFormatting>
  <conditionalFormatting sqref="AB3:AC52">
    <cfRule type="containsText" dxfId="580" priority="263" operator="containsText" text="4">
      <formula>NOT(ISERROR(SEARCH("4",AB3)))</formula>
    </cfRule>
  </conditionalFormatting>
  <conditionalFormatting sqref="AB53:AC53">
    <cfRule type="containsText" dxfId="579" priority="255" operator="containsText" text="4">
      <formula>NOT(ISERROR(SEARCH("4",AB53)))</formula>
    </cfRule>
  </conditionalFormatting>
  <conditionalFormatting sqref="AB54:AC54">
    <cfRule type="containsText" dxfId="578" priority="247" operator="containsText" text="4">
      <formula>NOT(ISERROR(SEARCH("4",AB54)))</formula>
    </cfRule>
  </conditionalFormatting>
  <conditionalFormatting sqref="AB55:AC55">
    <cfRule type="containsText" dxfId="577" priority="239" operator="containsText" text="4">
      <formula>NOT(ISERROR(SEARCH("4",AB55)))</formula>
    </cfRule>
  </conditionalFormatting>
  <conditionalFormatting sqref="AB56:AC56">
    <cfRule type="containsText" dxfId="576" priority="231" operator="containsText" text="4">
      <formula>NOT(ISERROR(SEARCH("4",AB56)))</formula>
    </cfRule>
  </conditionalFormatting>
  <conditionalFormatting sqref="AB57:AC57">
    <cfRule type="containsText" dxfId="575" priority="223" operator="containsText" text="4">
      <formula>NOT(ISERROR(SEARCH("4",AB57)))</formula>
    </cfRule>
  </conditionalFormatting>
  <conditionalFormatting sqref="AB58:AC58">
    <cfRule type="containsText" dxfId="574" priority="215" operator="containsText" text="4">
      <formula>NOT(ISERROR(SEARCH("4",AB58)))</formula>
    </cfRule>
  </conditionalFormatting>
  <conditionalFormatting sqref="AB59:AC59">
    <cfRule type="containsText" dxfId="573" priority="207" operator="containsText" text="4">
      <formula>NOT(ISERROR(SEARCH("4",AB59)))</formula>
    </cfRule>
  </conditionalFormatting>
  <conditionalFormatting sqref="AB60:AC60">
    <cfRule type="containsText" dxfId="572"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71"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70" priority="183" operator="containsText" text="4">
      <formula>NOT(ISERROR(SEARCH("4",AB62)))</formula>
    </cfRule>
  </conditionalFormatting>
  <conditionalFormatting sqref="AE3:AE52">
    <cfRule type="containsText" dxfId="569" priority="174" operator="containsText" text="4">
      <formula>NOT(ISERROR(SEARCH("4",AE3)))</formula>
    </cfRule>
  </conditionalFormatting>
  <conditionalFormatting sqref="AE53">
    <cfRule type="containsText" dxfId="568" priority="166" operator="containsText" text="4">
      <formula>NOT(ISERROR(SEARCH("4",AE53)))</formula>
    </cfRule>
  </conditionalFormatting>
  <conditionalFormatting sqref="AE54">
    <cfRule type="containsText" dxfId="567" priority="158" operator="containsText" text="4">
      <formula>NOT(ISERROR(SEARCH("4",AE54)))</formula>
    </cfRule>
  </conditionalFormatting>
  <conditionalFormatting sqref="AE55">
    <cfRule type="containsText" dxfId="566" priority="150" operator="containsText" text="4">
      <formula>NOT(ISERROR(SEARCH("4",AE55)))</formula>
    </cfRule>
  </conditionalFormatting>
  <conditionalFormatting sqref="AE56">
    <cfRule type="containsText" dxfId="565" priority="142" operator="containsText" text="4">
      <formula>NOT(ISERROR(SEARCH("4",AE56)))</formula>
    </cfRule>
  </conditionalFormatting>
  <conditionalFormatting sqref="AE57">
    <cfRule type="containsText" dxfId="564" priority="134" operator="containsText" text="4">
      <formula>NOT(ISERROR(SEARCH("4",AE57)))</formula>
    </cfRule>
  </conditionalFormatting>
  <conditionalFormatting sqref="AE58">
    <cfRule type="containsText" dxfId="563" priority="126" operator="containsText" text="4">
      <formula>NOT(ISERROR(SEARCH("4",AE58)))</formula>
    </cfRule>
  </conditionalFormatting>
  <conditionalFormatting sqref="AE59">
    <cfRule type="containsText" dxfId="562" priority="118" operator="containsText" text="4">
      <formula>NOT(ISERROR(SEARCH("4",AE59)))</formula>
    </cfRule>
  </conditionalFormatting>
  <conditionalFormatting sqref="AE60">
    <cfRule type="containsText" dxfId="561" priority="110" operator="containsText" text="4">
      <formula>NOT(ISERROR(SEARCH("4",AE60)))</formula>
    </cfRule>
  </conditionalFormatting>
  <conditionalFormatting sqref="AE85 AE101 AE99 AE97 AE95 AE93 AE91 AE89 AE87 AE83 AE81 AE79 AE77 AE75 AE73 AE71 AE69 AE67 AE65 AE63 AE61">
    <cfRule type="containsText" dxfId="560"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59" priority="94" operator="containsText" text="4">
      <formula>NOT(ISERROR(SEARCH("4",AE62)))</formula>
    </cfRule>
  </conditionalFormatting>
  <conditionalFormatting sqref="AD3:AD52">
    <cfRule type="containsText" dxfId="558" priority="85" operator="containsText" text="4">
      <formula>NOT(ISERROR(SEARCH("4",AD3)))</formula>
    </cfRule>
  </conditionalFormatting>
  <conditionalFormatting sqref="AD53">
    <cfRule type="containsText" dxfId="557" priority="77" operator="containsText" text="4">
      <formula>NOT(ISERROR(SEARCH("4",AD53)))</formula>
    </cfRule>
  </conditionalFormatting>
  <conditionalFormatting sqref="AD54">
    <cfRule type="containsText" dxfId="556" priority="69" operator="containsText" text="4">
      <formula>NOT(ISERROR(SEARCH("4",AD54)))</formula>
    </cfRule>
  </conditionalFormatting>
  <conditionalFormatting sqref="AD55">
    <cfRule type="containsText" dxfId="555" priority="61" operator="containsText" text="4">
      <formula>NOT(ISERROR(SEARCH("4",AD55)))</formula>
    </cfRule>
  </conditionalFormatting>
  <conditionalFormatting sqref="AD56">
    <cfRule type="containsText" dxfId="554" priority="53" operator="containsText" text="4">
      <formula>NOT(ISERROR(SEARCH("4",AD56)))</formula>
    </cfRule>
  </conditionalFormatting>
  <conditionalFormatting sqref="AD57">
    <cfRule type="containsText" dxfId="553" priority="45" operator="containsText" text="4">
      <formula>NOT(ISERROR(SEARCH("4",AD57)))</formula>
    </cfRule>
  </conditionalFormatting>
  <conditionalFormatting sqref="AD58">
    <cfRule type="containsText" dxfId="552" priority="37" operator="containsText" text="4">
      <formula>NOT(ISERROR(SEARCH("4",AD58)))</formula>
    </cfRule>
  </conditionalFormatting>
  <conditionalFormatting sqref="AD59">
    <cfRule type="containsText" dxfId="551" priority="29" operator="containsText" text="4">
      <formula>NOT(ISERROR(SEARCH("4",AD59)))</formula>
    </cfRule>
  </conditionalFormatting>
  <conditionalFormatting sqref="AD60">
    <cfRule type="containsText" dxfId="550" priority="21" operator="containsText" text="4">
      <formula>NOT(ISERROR(SEARCH("4",AD60)))</formula>
    </cfRule>
  </conditionalFormatting>
  <conditionalFormatting sqref="AD85 AD101 AD99 AD97 AD95 AD93 AD91 AD89 AD87 AD83 AD81 AD79 AD77 AD75 AD73 AD71 AD69 AD67 AD65 AD63 AD61">
    <cfRule type="containsText" dxfId="549"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48"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M9"/>
  <sheetViews>
    <sheetView workbookViewId="0">
      <pane xSplit="5" ySplit="1" topLeftCell="F2" activePane="bottomRight" state="frozen"/>
      <selection pane="bottomRight"/>
      <selection pane="bottomLeft"/>
      <selection pane="topRight"/>
    </sheetView>
  </sheetViews>
  <sheetFormatPr defaultColWidth="9.140625" defaultRowHeight="15"/>
  <cols>
    <col min="1" max="1" width="5.85546875" customWidth="1"/>
    <col min="2" max="2" width="14" style="46" customWidth="1"/>
    <col min="3" max="3" width="11.140625" customWidth="1"/>
    <col min="4" max="4" width="18.85546875" customWidth="1"/>
    <col min="5" max="5" width="16.140625" customWidth="1"/>
    <col min="6" max="6" width="37.85546875" bestFit="1" customWidth="1"/>
    <col min="7" max="7" width="36.85546875" bestFit="1" customWidth="1"/>
    <col min="8" max="8" width="28.7109375" customWidth="1"/>
    <col min="9" max="9" width="36.140625" bestFit="1" customWidth="1"/>
    <col min="10" max="10" width="35.42578125" bestFit="1" customWidth="1"/>
    <col min="11" max="11" width="39.140625" bestFit="1" customWidth="1"/>
    <col min="12" max="12" width="34.7109375" bestFit="1" customWidth="1"/>
    <col min="13" max="13" width="34.28515625" bestFit="1" customWidth="1"/>
  </cols>
  <sheetData>
    <row r="1" spans="1:13" ht="15.75" customHeight="1">
      <c r="A1" s="41" t="s">
        <v>0</v>
      </c>
      <c r="B1" s="41" t="s">
        <v>1</v>
      </c>
      <c r="C1" s="158" t="s">
        <v>348</v>
      </c>
      <c r="D1" s="158" t="s">
        <v>4</v>
      </c>
      <c r="E1" s="158" t="s">
        <v>5</v>
      </c>
      <c r="F1" s="158" t="s">
        <v>349</v>
      </c>
      <c r="G1" s="158" t="s">
        <v>350</v>
      </c>
      <c r="H1" s="158" t="s">
        <v>351</v>
      </c>
      <c r="I1" s="158" t="s">
        <v>352</v>
      </c>
      <c r="J1" s="158" t="s">
        <v>353</v>
      </c>
      <c r="K1" s="158" t="s">
        <v>354</v>
      </c>
      <c r="L1" s="158" t="s">
        <v>355</v>
      </c>
      <c r="M1" s="158" t="s">
        <v>356</v>
      </c>
    </row>
    <row r="2" spans="1:13">
      <c r="A2" t="s">
        <v>30</v>
      </c>
      <c r="B2" t="s">
        <v>357</v>
      </c>
      <c r="C2" s="44">
        <v>17</v>
      </c>
      <c r="D2" t="s">
        <v>358</v>
      </c>
      <c r="E2" t="s">
        <v>359</v>
      </c>
      <c r="F2" t="str">
        <f>_xlfn.CONCAT($D2,"-LM35:Temperature-Mon")</f>
        <v>IA-17:CO-LM35:Temperature-Mon</v>
      </c>
      <c r="G2" t="str">
        <f>_xlfn.CONCAT($D2,"-DHT:Temperature-Mon")</f>
        <v>IA-17:CO-DHT:Temperature-Mon</v>
      </c>
      <c r="H2" t="str">
        <f>_xlfn.CONCAT($D2,"-DHT:Humidity-Mon")</f>
        <v>IA-17:CO-DHT:Humidity-Mon</v>
      </c>
      <c r="I2" t="str">
        <f>_xlfn.CONCAT($D2,"-FrontDoor:Status-Mon")</f>
        <v>IA-17:CO-FrontDoor:Status-Mon</v>
      </c>
      <c r="J2" t="str">
        <f>_xlfn.CONCAT($D2,"-BackDoor:Status-Mon")</f>
        <v>IA-17:CO-BackDoor:Status-Mon</v>
      </c>
      <c r="K2" t="str">
        <f>_xlfn.CONCAT($D2,"-Fan:Status-Mon")</f>
        <v>IA-17:CO-Fan:Status-Mon</v>
      </c>
      <c r="L2" t="str">
        <f>_xlfn.CONCAT($D2,"-Fan:Current-Mon")</f>
        <v>IA-17:CO-Fan:Current-Mon</v>
      </c>
      <c r="M2" t="str">
        <f>_xlfn.CONCAT($D2,"-Outlet:Voltage-Mon")</f>
        <v>IA-17:CO-Outlet:Voltage-Mon</v>
      </c>
    </row>
    <row r="3" spans="1:13">
      <c r="A3" t="s">
        <v>30</v>
      </c>
      <c r="B3" t="str">
        <f>_xlfn.CONCAT("10.128.",C3 + 100,".106")</f>
        <v>10.128.119.106</v>
      </c>
      <c r="C3" s="44">
        <v>19</v>
      </c>
      <c r="D3" t="s">
        <v>360</v>
      </c>
      <c r="E3" t="s">
        <v>361</v>
      </c>
      <c r="F3" t="str">
        <f t="shared" ref="F3:F9" si="0">_xlfn.CONCAT($D3,"-LM35:Temperature-Mon")</f>
        <v>Exemplo2-LM35:Temperature-Mon</v>
      </c>
      <c r="G3" t="str">
        <f t="shared" ref="G3:G9" si="1">_xlfn.CONCAT($D3,"-DHT:Temperature-Mon")</f>
        <v>Exemplo2-DHT:Temperature-Mon</v>
      </c>
      <c r="H3" t="str">
        <f t="shared" ref="H3:H9" si="2">_xlfn.CONCAT($D3,"-DHT:Humidity-Mon")</f>
        <v>Exemplo2-DHT:Humidity-Mon</v>
      </c>
      <c r="I3" t="str">
        <f t="shared" ref="I3:I9" si="3">_xlfn.CONCAT($D3,"-FrontDoor:Status-Mon")</f>
        <v>Exemplo2-FrontDoor:Status-Mon</v>
      </c>
      <c r="J3" t="str">
        <f t="shared" ref="J3:J9" si="4">_xlfn.CONCAT($D3,"-BackDoor:Status-Mon")</f>
        <v>Exemplo2-BackDoor:Status-Mon</v>
      </c>
      <c r="K3" t="str">
        <f t="shared" ref="K3:K9" si="5">_xlfn.CONCAT($D3,"-Fan:Status-Mon")</f>
        <v>Exemplo2-Fan:Status-Mon</v>
      </c>
      <c r="L3" t="str">
        <f t="shared" ref="L3:L5" si="6">_xlfn.CONCAT($D3,"-Fan:Current-Mon")</f>
        <v>Exemplo2-Fan:Current-Mon</v>
      </c>
      <c r="M3" t="str">
        <f t="shared" ref="M3:M9" si="7">_xlfn.CONCAT($D3,"-Outlet:Voltage-Mon")</f>
        <v>Exemplo2-Outlet:Voltage-Mon</v>
      </c>
    </row>
    <row r="4" spans="1:13">
      <c r="A4" t="s">
        <v>30</v>
      </c>
      <c r="B4" t="str">
        <f>_xlfn.CONCAT("10.128.",C4 + 100,".119")</f>
        <v>10.128.102.119</v>
      </c>
      <c r="C4" s="44">
        <v>2</v>
      </c>
      <c r="D4" t="s">
        <v>362</v>
      </c>
      <c r="E4" t="s">
        <v>137</v>
      </c>
      <c r="F4" t="str">
        <f t="shared" si="0"/>
        <v>Exemplo3-LM35:Temperature-Mon</v>
      </c>
      <c r="G4" t="str">
        <f t="shared" si="1"/>
        <v>Exemplo3-DHT:Temperature-Mon</v>
      </c>
      <c r="H4" t="str">
        <f t="shared" si="2"/>
        <v>Exemplo3-DHT:Humidity-Mon</v>
      </c>
      <c r="I4" t="str">
        <f t="shared" si="3"/>
        <v>Exemplo3-FrontDoor:Status-Mon</v>
      </c>
      <c r="J4" t="str">
        <f t="shared" si="4"/>
        <v>Exemplo3-BackDoor:Status-Mon</v>
      </c>
      <c r="K4" t="str">
        <f t="shared" si="5"/>
        <v>Exemplo3-Fan:Status-Mon</v>
      </c>
      <c r="L4" t="str">
        <f t="shared" si="6"/>
        <v>Exemplo3-Fan:Current-Mon</v>
      </c>
      <c r="M4" t="str">
        <f t="shared" si="7"/>
        <v>Exemplo3-Outlet:Voltage-Mon</v>
      </c>
    </row>
    <row r="5" spans="1:13" ht="14.25" customHeight="1">
      <c r="A5" t="s">
        <v>30</v>
      </c>
      <c r="B5" t="str">
        <f>_xlfn.CONCAT("10.128.",C5 + 100,".106")</f>
        <v>10.128.120.106</v>
      </c>
      <c r="C5" s="44">
        <v>20</v>
      </c>
      <c r="D5" t="s">
        <v>363</v>
      </c>
      <c r="E5" t="s">
        <v>160</v>
      </c>
      <c r="F5" t="str">
        <f t="shared" si="0"/>
        <v>Exemplo4-LM35:Temperature-Mon</v>
      </c>
      <c r="G5" t="str">
        <f t="shared" si="1"/>
        <v>Exemplo4-DHT:Temperature-Mon</v>
      </c>
      <c r="H5" t="str">
        <f t="shared" si="2"/>
        <v>Exemplo4-DHT:Humidity-Mon</v>
      </c>
      <c r="I5" t="str">
        <f t="shared" si="3"/>
        <v>Exemplo4-FrontDoor:Status-Mon</v>
      </c>
      <c r="J5" t="str">
        <f t="shared" si="4"/>
        <v>Exemplo4-BackDoor:Status-Mon</v>
      </c>
      <c r="K5" t="str">
        <f t="shared" si="5"/>
        <v>Exemplo4-Fan:Status-Mon</v>
      </c>
      <c r="L5" t="str">
        <f t="shared" si="6"/>
        <v>Exemplo4-Fan:Current-Mon</v>
      </c>
      <c r="M5" t="str">
        <f t="shared" si="7"/>
        <v>Exemplo4-Outlet:Voltage-Mon</v>
      </c>
    </row>
    <row r="6" spans="1:13">
      <c r="A6" t="s">
        <v>30</v>
      </c>
      <c r="B6" t="str">
        <f>_xlfn.CONCAT("10.128.",C6 + 100,".131")</f>
        <v>10.128.123.131</v>
      </c>
      <c r="C6" s="44">
        <v>23</v>
      </c>
      <c r="D6" t="s">
        <v>364</v>
      </c>
      <c r="E6" t="s">
        <v>180</v>
      </c>
      <c r="F6" t="str">
        <f t="shared" si="0"/>
        <v>Exemplo5-LM35:Temperature-Mon</v>
      </c>
      <c r="G6" t="str">
        <f t="shared" si="1"/>
        <v>Exemplo5-DHT:Temperature-Mon</v>
      </c>
      <c r="H6" t="str">
        <f t="shared" si="2"/>
        <v>Exemplo5-DHT:Humidity-Mon</v>
      </c>
      <c r="I6" t="str">
        <f t="shared" si="3"/>
        <v>Exemplo5-FrontDoor:Status-Mon</v>
      </c>
      <c r="J6" t="str">
        <f t="shared" si="4"/>
        <v>Exemplo5-BackDoor:Status-Mon</v>
      </c>
      <c r="K6" t="str">
        <f t="shared" si="5"/>
        <v>Exemplo5-Fan:Status-Mon</v>
      </c>
      <c r="L6" t="str">
        <f>_xlfn.CONCAT($D6,"-Fan:Current-Mon")</f>
        <v>Exemplo5-Fan:Current-Mon</v>
      </c>
      <c r="M6" t="str">
        <f t="shared" si="7"/>
        <v>Exemplo5-Outlet:Voltage-Mon</v>
      </c>
    </row>
    <row r="7" spans="1:13">
      <c r="A7" t="s">
        <v>30</v>
      </c>
      <c r="B7" t="str">
        <f>_xlfn.CONCAT("10.128.",C7 + 100,".132")</f>
        <v>10.128.123.132</v>
      </c>
      <c r="C7" s="44">
        <v>23</v>
      </c>
      <c r="D7" t="s">
        <v>365</v>
      </c>
      <c r="E7" t="s">
        <v>180</v>
      </c>
      <c r="F7" t="str">
        <f t="shared" si="0"/>
        <v>Exemplo6-LM35:Temperature-Mon</v>
      </c>
      <c r="G7" t="str">
        <f t="shared" si="1"/>
        <v>Exemplo6-DHT:Temperature-Mon</v>
      </c>
      <c r="H7" t="str">
        <f t="shared" si="2"/>
        <v>Exemplo6-DHT:Humidity-Mon</v>
      </c>
      <c r="I7" t="str">
        <f t="shared" si="3"/>
        <v>Exemplo6-FrontDoor:Status-Mon</v>
      </c>
      <c r="J7" t="str">
        <f t="shared" si="4"/>
        <v>Exemplo6-BackDoor:Status-Mon</v>
      </c>
      <c r="K7" t="str">
        <f t="shared" si="5"/>
        <v>Exemplo6-Fan:Status-Mon</v>
      </c>
      <c r="L7" t="str">
        <f t="shared" ref="L7:L9" si="8">_xlfn.CONCAT($D7,"-Fan:Current-Mon")</f>
        <v>Exemplo6-Fan:Current-Mon</v>
      </c>
      <c r="M7" t="str">
        <f t="shared" si="7"/>
        <v>Exemplo6-Outlet:Voltage-Mon</v>
      </c>
    </row>
    <row r="8" spans="1:13">
      <c r="A8" t="s">
        <v>30</v>
      </c>
      <c r="B8" t="str">
        <f>_xlfn.CONCAT("10.128.",C8 + 100,".178")</f>
        <v>10.128.124.178</v>
      </c>
      <c r="C8" s="44">
        <v>24</v>
      </c>
      <c r="D8" t="s">
        <v>366</v>
      </c>
      <c r="E8" t="s">
        <v>286</v>
      </c>
      <c r="F8" t="str">
        <f t="shared" si="0"/>
        <v>Exemplo7-LM35:Temperature-Mon</v>
      </c>
      <c r="G8" t="str">
        <f t="shared" si="1"/>
        <v>Exemplo7-DHT:Temperature-Mon</v>
      </c>
      <c r="H8" t="str">
        <f t="shared" si="2"/>
        <v>Exemplo7-DHT:Humidity-Mon</v>
      </c>
      <c r="I8" t="str">
        <f t="shared" si="3"/>
        <v>Exemplo7-FrontDoor:Status-Mon</v>
      </c>
      <c r="J8" t="str">
        <f t="shared" si="4"/>
        <v>Exemplo7-BackDoor:Status-Mon</v>
      </c>
      <c r="K8" t="str">
        <f t="shared" si="5"/>
        <v>Exemplo7-Fan:Status-Mon</v>
      </c>
      <c r="L8" t="str">
        <f t="shared" si="8"/>
        <v>Exemplo7-Fan:Current-Mon</v>
      </c>
      <c r="M8" t="str">
        <f t="shared" si="7"/>
        <v>Exemplo7-Outlet:Voltage-Mon</v>
      </c>
    </row>
    <row r="9" spans="1:13">
      <c r="A9" t="s">
        <v>30</v>
      </c>
      <c r="B9" s="46" t="s">
        <v>287</v>
      </c>
      <c r="C9">
        <v>3</v>
      </c>
      <c r="D9" t="s">
        <v>367</v>
      </c>
      <c r="E9" t="s">
        <v>289</v>
      </c>
      <c r="F9" t="str">
        <f t="shared" si="0"/>
        <v>Exemplo8-LM35:Temperature-Mon</v>
      </c>
      <c r="G9" t="str">
        <f t="shared" si="1"/>
        <v>Exemplo8-DHT:Temperature-Mon</v>
      </c>
      <c r="H9" t="str">
        <f t="shared" si="2"/>
        <v>Exemplo8-DHT:Humidity-Mon</v>
      </c>
      <c r="I9" t="str">
        <f t="shared" si="3"/>
        <v>Exemplo8-FrontDoor:Status-Mon</v>
      </c>
      <c r="J9" t="str">
        <f t="shared" si="4"/>
        <v>Exemplo8-BackDoor:Status-Mon</v>
      </c>
      <c r="K9" t="str">
        <f t="shared" si="5"/>
        <v>Exemplo8-Fan:Status-Mon</v>
      </c>
      <c r="L9" t="str">
        <f t="shared" si="8"/>
        <v>Exemplo8-Fan:Current-Mon</v>
      </c>
      <c r="M9" t="str">
        <f t="shared" si="7"/>
        <v>Exemplo8-Outlet:Voltage-Mon</v>
      </c>
    </row>
  </sheetData>
  <autoFilter ref="A1:M9" xr:uid="{A7C348B7-77A7-467F-A911-55A8B056FF3C}"/>
  <conditionalFormatting sqref="A1:A1048576">
    <cfRule type="cellIs" dxfId="235" priority="4"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5"/>
  <sheetViews>
    <sheetView tabSelected="1" topLeftCell="A41" workbookViewId="0">
      <selection activeCell="B52" sqref="B52"/>
    </sheetView>
  </sheetViews>
  <sheetFormatPr defaultColWidth="9.140625" defaultRowHeight="15"/>
  <cols>
    <col min="1" max="1" width="9.42578125" style="90" customWidth="1"/>
    <col min="2" max="2" width="17.5703125" style="91" customWidth="1"/>
    <col min="3" max="3" width="9.140625" style="90"/>
    <col min="4" max="4" width="8.5703125" style="90" bestFit="1" customWidth="1"/>
    <col min="5" max="5" width="5.140625" style="90" bestFit="1" customWidth="1"/>
    <col min="6" max="6" width="19.5703125" style="91" bestFit="1" customWidth="1"/>
    <col min="7" max="8" width="22.7109375" style="91" bestFit="1" customWidth="1"/>
    <col min="9" max="9" width="23.28515625" style="91" bestFit="1" customWidth="1"/>
    <col min="10" max="10" width="23.5703125" style="91" customWidth="1"/>
    <col min="11" max="14" width="5.5703125" style="90" bestFit="1" customWidth="1"/>
    <col min="15" max="18" width="7.42578125" style="90" bestFit="1" customWidth="1"/>
    <col min="19" max="16384" width="9.140625" style="90"/>
  </cols>
  <sheetData>
    <row r="1" spans="1:18">
      <c r="A1" s="136" t="s">
        <v>0</v>
      </c>
      <c r="B1" s="136" t="s">
        <v>1</v>
      </c>
      <c r="C1" s="136" t="s">
        <v>368</v>
      </c>
      <c r="D1" s="136" t="s">
        <v>369</v>
      </c>
      <c r="E1" s="136" t="s">
        <v>2</v>
      </c>
      <c r="F1" s="137" t="s">
        <v>370</v>
      </c>
      <c r="G1" s="137" t="s">
        <v>371</v>
      </c>
      <c r="H1" s="137" t="s">
        <v>372</v>
      </c>
      <c r="I1" s="137" t="s">
        <v>373</v>
      </c>
      <c r="J1" s="137" t="s">
        <v>374</v>
      </c>
      <c r="K1" s="137" t="s">
        <v>375</v>
      </c>
      <c r="L1" s="137" t="s">
        <v>376</v>
      </c>
      <c r="M1" s="137" t="s">
        <v>377</v>
      </c>
      <c r="N1" s="137" t="s">
        <v>378</v>
      </c>
      <c r="O1" s="137" t="s">
        <v>379</v>
      </c>
      <c r="P1" s="137" t="s">
        <v>380</v>
      </c>
      <c r="Q1" s="137" t="s">
        <v>381</v>
      </c>
      <c r="R1" s="137" t="s">
        <v>382</v>
      </c>
    </row>
    <row r="2" spans="1:18">
      <c r="A2" s="65" t="s">
        <v>30</v>
      </c>
      <c r="B2" s="42" t="s">
        <v>383</v>
      </c>
      <c r="C2" s="65" t="s">
        <v>384</v>
      </c>
      <c r="D2" s="65">
        <v>11</v>
      </c>
      <c r="E2" s="65">
        <v>1</v>
      </c>
      <c r="F2" s="42" t="s">
        <v>385</v>
      </c>
      <c r="G2" s="42" t="s">
        <v>386</v>
      </c>
      <c r="H2" s="42" t="s">
        <v>387</v>
      </c>
      <c r="I2" s="42" t="s">
        <v>388</v>
      </c>
      <c r="J2" s="42" t="s">
        <v>389</v>
      </c>
      <c r="K2" s="42" t="s">
        <v>390</v>
      </c>
      <c r="L2" s="42" t="s">
        <v>390</v>
      </c>
      <c r="M2" s="42" t="s">
        <v>390</v>
      </c>
      <c r="N2" s="42" t="s">
        <v>390</v>
      </c>
      <c r="O2" s="42" t="s">
        <v>391</v>
      </c>
      <c r="P2" s="42" t="s">
        <v>391</v>
      </c>
      <c r="Q2" s="42" t="s">
        <v>391</v>
      </c>
      <c r="R2" s="42" t="s">
        <v>391</v>
      </c>
    </row>
    <row r="3" spans="1:18">
      <c r="A3" s="65" t="s">
        <v>30</v>
      </c>
      <c r="B3" s="42" t="s">
        <v>383</v>
      </c>
      <c r="C3" s="65" t="s">
        <v>384</v>
      </c>
      <c r="D3" s="65">
        <v>12</v>
      </c>
      <c r="E3" s="65">
        <v>1</v>
      </c>
      <c r="F3" s="42" t="s">
        <v>392</v>
      </c>
      <c r="G3" s="42" t="s">
        <v>393</v>
      </c>
      <c r="H3" s="42" t="s">
        <v>394</v>
      </c>
      <c r="I3" s="42" t="s">
        <v>395</v>
      </c>
      <c r="J3" s="42" t="s">
        <v>396</v>
      </c>
      <c r="K3" s="42" t="s">
        <v>390</v>
      </c>
      <c r="L3" s="42" t="s">
        <v>390</v>
      </c>
      <c r="M3" s="42" t="s">
        <v>390</v>
      </c>
      <c r="N3" s="42" t="s">
        <v>390</v>
      </c>
      <c r="O3" s="42" t="s">
        <v>391</v>
      </c>
      <c r="P3" s="42" t="s">
        <v>391</v>
      </c>
      <c r="Q3" s="42" t="s">
        <v>391</v>
      </c>
      <c r="R3" s="42" t="s">
        <v>391</v>
      </c>
    </row>
    <row r="4" spans="1:18">
      <c r="A4" s="65" t="s">
        <v>30</v>
      </c>
      <c r="B4" s="42" t="s">
        <v>383</v>
      </c>
      <c r="C4" s="65" t="s">
        <v>397</v>
      </c>
      <c r="D4" s="65">
        <v>13</v>
      </c>
      <c r="E4" s="65">
        <v>1</v>
      </c>
      <c r="F4" s="42" t="s">
        <v>398</v>
      </c>
      <c r="G4" s="42" t="s">
        <v>399</v>
      </c>
      <c r="H4" s="42" t="s">
        <v>400</v>
      </c>
      <c r="I4" s="42" t="s">
        <v>401</v>
      </c>
      <c r="J4" s="42" t="s">
        <v>402</v>
      </c>
      <c r="K4" s="42" t="s">
        <v>390</v>
      </c>
      <c r="L4" s="42" t="s">
        <v>390</v>
      </c>
      <c r="M4" s="42" t="s">
        <v>390</v>
      </c>
      <c r="N4" s="42" t="s">
        <v>390</v>
      </c>
      <c r="O4" s="42" t="s">
        <v>391</v>
      </c>
      <c r="P4" s="42" t="s">
        <v>391</v>
      </c>
      <c r="Q4" s="42" t="s">
        <v>391</v>
      </c>
      <c r="R4" s="42" t="s">
        <v>391</v>
      </c>
    </row>
    <row r="5" spans="1:18">
      <c r="A5" s="65" t="s">
        <v>30</v>
      </c>
      <c r="B5" s="42" t="s">
        <v>403</v>
      </c>
      <c r="C5" s="65" t="s">
        <v>397</v>
      </c>
      <c r="D5" s="65">
        <v>14</v>
      </c>
      <c r="E5" s="65">
        <v>1</v>
      </c>
      <c r="F5" s="42" t="s">
        <v>404</v>
      </c>
      <c r="G5" s="42" t="s">
        <v>405</v>
      </c>
      <c r="H5" s="42" t="s">
        <v>406</v>
      </c>
      <c r="I5" s="42" t="s">
        <v>407</v>
      </c>
      <c r="J5" s="42" t="s">
        <v>408</v>
      </c>
      <c r="K5" s="42" t="s">
        <v>390</v>
      </c>
      <c r="L5" s="42" t="s">
        <v>390</v>
      </c>
      <c r="M5" s="42" t="s">
        <v>390</v>
      </c>
      <c r="N5" s="42" t="s">
        <v>390</v>
      </c>
      <c r="O5" s="42" t="s">
        <v>391</v>
      </c>
      <c r="P5" s="42" t="s">
        <v>391</v>
      </c>
      <c r="Q5" s="42" t="s">
        <v>391</v>
      </c>
      <c r="R5" s="42" t="s">
        <v>391</v>
      </c>
    </row>
    <row r="6" spans="1:18">
      <c r="A6" s="65" t="s">
        <v>30</v>
      </c>
      <c r="B6" s="42" t="s">
        <v>403</v>
      </c>
      <c r="C6" s="65" t="s">
        <v>397</v>
      </c>
      <c r="D6" s="65">
        <v>15</v>
      </c>
      <c r="E6" s="65">
        <v>1</v>
      </c>
      <c r="F6" s="42" t="s">
        <v>409</v>
      </c>
      <c r="G6" s="42" t="s">
        <v>410</v>
      </c>
      <c r="H6" s="42" t="s">
        <v>411</v>
      </c>
      <c r="I6" s="42" t="s">
        <v>412</v>
      </c>
      <c r="J6" s="42" t="s">
        <v>413</v>
      </c>
      <c r="K6" s="42" t="s">
        <v>390</v>
      </c>
      <c r="L6" s="42" t="s">
        <v>390</v>
      </c>
      <c r="M6" s="42" t="s">
        <v>390</v>
      </c>
      <c r="N6" s="42" t="s">
        <v>390</v>
      </c>
      <c r="O6" s="42" t="s">
        <v>391</v>
      </c>
      <c r="P6" s="42" t="s">
        <v>391</v>
      </c>
      <c r="Q6" s="42" t="s">
        <v>391</v>
      </c>
      <c r="R6" s="42" t="s">
        <v>391</v>
      </c>
    </row>
    <row r="7" spans="1:18">
      <c r="A7" s="65" t="s">
        <v>30</v>
      </c>
      <c r="B7" s="42" t="s">
        <v>403</v>
      </c>
      <c r="C7" s="65" t="s">
        <v>397</v>
      </c>
      <c r="D7" s="65">
        <v>16</v>
      </c>
      <c r="E7" s="65">
        <v>1</v>
      </c>
      <c r="F7" s="42" t="s">
        <v>414</v>
      </c>
      <c r="G7" s="42" t="s">
        <v>415</v>
      </c>
      <c r="H7" s="42" t="s">
        <v>416</v>
      </c>
      <c r="I7" s="42" t="s">
        <v>417</v>
      </c>
      <c r="J7" s="42" t="s">
        <v>418</v>
      </c>
      <c r="K7" s="42" t="s">
        <v>390</v>
      </c>
      <c r="L7" s="42" t="s">
        <v>390</v>
      </c>
      <c r="M7" s="42" t="s">
        <v>390</v>
      </c>
      <c r="N7" s="42" t="s">
        <v>390</v>
      </c>
      <c r="O7" s="42" t="s">
        <v>391</v>
      </c>
      <c r="P7" s="42" t="s">
        <v>391</v>
      </c>
      <c r="Q7" s="42" t="s">
        <v>391</v>
      </c>
      <c r="R7" s="42" t="s">
        <v>391</v>
      </c>
    </row>
    <row r="8" spans="1:18">
      <c r="A8" s="65" t="s">
        <v>30</v>
      </c>
      <c r="B8" s="42" t="s">
        <v>419</v>
      </c>
      <c r="C8" s="65" t="s">
        <v>384</v>
      </c>
      <c r="D8" s="65">
        <v>11</v>
      </c>
      <c r="E8" s="65">
        <v>2</v>
      </c>
      <c r="F8" s="42" t="s">
        <v>420</v>
      </c>
      <c r="G8" s="42" t="s">
        <v>421</v>
      </c>
      <c r="H8" s="42" t="s">
        <v>422</v>
      </c>
      <c r="I8" s="42" t="s">
        <v>423</v>
      </c>
      <c r="J8" s="42" t="s">
        <v>424</v>
      </c>
      <c r="K8" s="42" t="s">
        <v>390</v>
      </c>
      <c r="L8" s="42" t="s">
        <v>390</v>
      </c>
      <c r="M8" s="42" t="s">
        <v>390</v>
      </c>
      <c r="N8" s="42" t="s">
        <v>390</v>
      </c>
      <c r="O8" s="42" t="s">
        <v>391</v>
      </c>
      <c r="P8" s="42" t="s">
        <v>391</v>
      </c>
      <c r="Q8" s="42" t="s">
        <v>391</v>
      </c>
      <c r="R8" s="42" t="s">
        <v>391</v>
      </c>
    </row>
    <row r="9" spans="1:18">
      <c r="A9" s="65" t="s">
        <v>30</v>
      </c>
      <c r="B9" s="42" t="s">
        <v>419</v>
      </c>
      <c r="C9" s="65" t="s">
        <v>384</v>
      </c>
      <c r="D9" s="65">
        <v>12</v>
      </c>
      <c r="E9" s="65">
        <v>2</v>
      </c>
      <c r="F9" s="42" t="s">
        <v>425</v>
      </c>
      <c r="G9" s="42" t="s">
        <v>426</v>
      </c>
      <c r="H9" s="42" t="s">
        <v>427</v>
      </c>
      <c r="I9" s="42" t="s">
        <v>428</v>
      </c>
      <c r="J9" s="42" t="s">
        <v>429</v>
      </c>
      <c r="K9" s="42" t="s">
        <v>390</v>
      </c>
      <c r="L9" s="42" t="s">
        <v>390</v>
      </c>
      <c r="M9" s="42" t="s">
        <v>390</v>
      </c>
      <c r="N9" s="42" t="s">
        <v>390</v>
      </c>
      <c r="O9" s="42" t="s">
        <v>391</v>
      </c>
      <c r="P9" s="42" t="s">
        <v>391</v>
      </c>
      <c r="Q9" s="42" t="s">
        <v>391</v>
      </c>
      <c r="R9" s="42" t="s">
        <v>391</v>
      </c>
    </row>
    <row r="10" spans="1:18">
      <c r="A10" s="65" t="s">
        <v>30</v>
      </c>
      <c r="B10" s="42" t="s">
        <v>419</v>
      </c>
      <c r="C10" s="65" t="s">
        <v>384</v>
      </c>
      <c r="D10" s="65">
        <v>13</v>
      </c>
      <c r="E10" s="65">
        <v>2</v>
      </c>
      <c r="F10" s="42" t="s">
        <v>430</v>
      </c>
      <c r="G10" s="42" t="s">
        <v>431</v>
      </c>
      <c r="H10" s="42" t="s">
        <v>432</v>
      </c>
      <c r="I10" s="42" t="s">
        <v>433</v>
      </c>
      <c r="J10" s="42" t="s">
        <v>434</v>
      </c>
      <c r="K10" s="42" t="s">
        <v>390</v>
      </c>
      <c r="L10" s="42" t="s">
        <v>390</v>
      </c>
      <c r="M10" s="42" t="s">
        <v>390</v>
      </c>
      <c r="N10" s="42" t="s">
        <v>390</v>
      </c>
      <c r="O10" s="42" t="s">
        <v>391</v>
      </c>
      <c r="P10" s="42" t="s">
        <v>391</v>
      </c>
      <c r="Q10" s="42" t="s">
        <v>391</v>
      </c>
      <c r="R10" s="42" t="s">
        <v>391</v>
      </c>
    </row>
    <row r="11" spans="1:18">
      <c r="A11" s="65" t="s">
        <v>30</v>
      </c>
      <c r="B11" s="42" t="s">
        <v>435</v>
      </c>
      <c r="C11" s="65" t="s">
        <v>397</v>
      </c>
      <c r="D11" s="65">
        <v>14</v>
      </c>
      <c r="E11" s="65">
        <v>2</v>
      </c>
      <c r="F11" s="42" t="s">
        <v>436</v>
      </c>
      <c r="G11" s="42" t="s">
        <v>437</v>
      </c>
      <c r="H11" s="42" t="s">
        <v>438</v>
      </c>
      <c r="I11" s="42" t="s">
        <v>439</v>
      </c>
      <c r="J11" s="42" t="s">
        <v>440</v>
      </c>
      <c r="K11" s="42" t="s">
        <v>390</v>
      </c>
      <c r="L11" s="42" t="s">
        <v>390</v>
      </c>
      <c r="M11" s="42" t="s">
        <v>390</v>
      </c>
      <c r="N11" s="42" t="s">
        <v>390</v>
      </c>
      <c r="O11" s="42" t="s">
        <v>391</v>
      </c>
      <c r="P11" s="42" t="s">
        <v>391</v>
      </c>
      <c r="Q11" s="42" t="s">
        <v>391</v>
      </c>
      <c r="R11" s="42" t="s">
        <v>391</v>
      </c>
    </row>
    <row r="12" spans="1:18">
      <c r="A12" s="65" t="s">
        <v>30</v>
      </c>
      <c r="B12" s="42" t="s">
        <v>435</v>
      </c>
      <c r="C12" s="65" t="s">
        <v>397</v>
      </c>
      <c r="D12" s="65">
        <v>15</v>
      </c>
      <c r="E12" s="65">
        <v>2</v>
      </c>
      <c r="F12" s="42" t="s">
        <v>441</v>
      </c>
      <c r="G12" s="42" t="s">
        <v>442</v>
      </c>
      <c r="H12" s="42" t="s">
        <v>443</v>
      </c>
      <c r="I12" s="42" t="s">
        <v>444</v>
      </c>
      <c r="J12" s="42" t="s">
        <v>445</v>
      </c>
      <c r="K12" s="42" t="s">
        <v>390</v>
      </c>
      <c r="L12" s="42" t="s">
        <v>390</v>
      </c>
      <c r="M12" s="42" t="s">
        <v>390</v>
      </c>
      <c r="N12" s="42" t="s">
        <v>390</v>
      </c>
      <c r="O12" s="42" t="s">
        <v>391</v>
      </c>
      <c r="P12" s="42" t="s">
        <v>391</v>
      </c>
      <c r="Q12" s="42" t="s">
        <v>391</v>
      </c>
      <c r="R12" s="42" t="s">
        <v>391</v>
      </c>
    </row>
    <row r="13" spans="1:18">
      <c r="A13" s="65" t="s">
        <v>30</v>
      </c>
      <c r="B13" s="42" t="s">
        <v>435</v>
      </c>
      <c r="C13" s="65" t="s">
        <v>397</v>
      </c>
      <c r="D13" s="65">
        <v>16</v>
      </c>
      <c r="E13" s="65">
        <v>2</v>
      </c>
      <c r="F13" s="42" t="s">
        <v>446</v>
      </c>
      <c r="G13" s="42" t="s">
        <v>447</v>
      </c>
      <c r="H13" s="42" t="s">
        <v>448</v>
      </c>
      <c r="I13" s="42" t="s">
        <v>449</v>
      </c>
      <c r="J13" s="42" t="s">
        <v>450</v>
      </c>
      <c r="K13" s="42" t="s">
        <v>390</v>
      </c>
      <c r="L13" s="42" t="s">
        <v>390</v>
      </c>
      <c r="M13" s="42" t="s">
        <v>390</v>
      </c>
      <c r="N13" s="42" t="s">
        <v>390</v>
      </c>
      <c r="O13" s="42" t="s">
        <v>391</v>
      </c>
      <c r="P13" s="42" t="s">
        <v>391</v>
      </c>
      <c r="Q13" s="42" t="s">
        <v>391</v>
      </c>
      <c r="R13" s="42" t="s">
        <v>391</v>
      </c>
    </row>
    <row r="14" spans="1:18">
      <c r="A14" s="65" t="s">
        <v>30</v>
      </c>
      <c r="B14" s="42" t="s">
        <v>451</v>
      </c>
      <c r="C14" s="65" t="s">
        <v>384</v>
      </c>
      <c r="D14" s="65">
        <v>11</v>
      </c>
      <c r="E14" s="65">
        <v>3</v>
      </c>
      <c r="F14" s="42" t="s">
        <v>452</v>
      </c>
      <c r="G14" s="42" t="s">
        <v>453</v>
      </c>
      <c r="H14" s="42" t="s">
        <v>454</v>
      </c>
      <c r="I14" s="42" t="s">
        <v>455</v>
      </c>
      <c r="J14" s="42" t="s">
        <v>456</v>
      </c>
      <c r="K14" s="42" t="s">
        <v>390</v>
      </c>
      <c r="L14" s="42" t="s">
        <v>390</v>
      </c>
      <c r="M14" s="42" t="s">
        <v>390</v>
      </c>
      <c r="N14" s="42" t="s">
        <v>390</v>
      </c>
      <c r="O14" s="42" t="s">
        <v>391</v>
      </c>
      <c r="P14" s="42" t="s">
        <v>391</v>
      </c>
      <c r="Q14" s="42" t="s">
        <v>391</v>
      </c>
      <c r="R14" s="42" t="s">
        <v>391</v>
      </c>
    </row>
    <row r="15" spans="1:18">
      <c r="A15" s="65" t="s">
        <v>30</v>
      </c>
      <c r="B15" s="42" t="s">
        <v>451</v>
      </c>
      <c r="C15" s="65" t="s">
        <v>384</v>
      </c>
      <c r="D15" s="65">
        <v>12</v>
      </c>
      <c r="E15" s="65">
        <v>3</v>
      </c>
      <c r="F15" s="42" t="s">
        <v>457</v>
      </c>
      <c r="G15" s="42" t="s">
        <v>458</v>
      </c>
      <c r="H15" s="42" t="s">
        <v>459</v>
      </c>
      <c r="I15" s="42" t="s">
        <v>460</v>
      </c>
      <c r="J15" s="42" t="s">
        <v>461</v>
      </c>
      <c r="K15" s="42" t="s">
        <v>390</v>
      </c>
      <c r="L15" s="42" t="s">
        <v>390</v>
      </c>
      <c r="M15" s="42" t="s">
        <v>390</v>
      </c>
      <c r="N15" s="42" t="s">
        <v>390</v>
      </c>
      <c r="O15" s="42" t="s">
        <v>391</v>
      </c>
      <c r="P15" s="42" t="s">
        <v>391</v>
      </c>
      <c r="Q15" s="42" t="s">
        <v>391</v>
      </c>
      <c r="R15" s="42" t="s">
        <v>391</v>
      </c>
    </row>
    <row r="16" spans="1:18">
      <c r="A16" s="65" t="s">
        <v>30</v>
      </c>
      <c r="B16" s="42" t="s">
        <v>462</v>
      </c>
      <c r="C16" s="65" t="s">
        <v>397</v>
      </c>
      <c r="D16" s="65">
        <v>13</v>
      </c>
      <c r="E16" s="65">
        <v>3</v>
      </c>
      <c r="F16" s="42" t="s">
        <v>463</v>
      </c>
      <c r="G16" s="42" t="s">
        <v>464</v>
      </c>
      <c r="H16" s="42" t="s">
        <v>465</v>
      </c>
      <c r="I16" s="42" t="s">
        <v>466</v>
      </c>
      <c r="J16" s="42" t="s">
        <v>467</v>
      </c>
      <c r="K16" s="42" t="s">
        <v>390</v>
      </c>
      <c r="L16" s="42" t="s">
        <v>390</v>
      </c>
      <c r="M16" s="42" t="s">
        <v>390</v>
      </c>
      <c r="N16" s="42" t="s">
        <v>390</v>
      </c>
      <c r="O16" s="42" t="s">
        <v>391</v>
      </c>
      <c r="P16" s="42" t="s">
        <v>391</v>
      </c>
      <c r="Q16" s="42" t="s">
        <v>391</v>
      </c>
      <c r="R16" s="42" t="s">
        <v>391</v>
      </c>
    </row>
    <row r="17" spans="1:18">
      <c r="A17" s="65" t="s">
        <v>30</v>
      </c>
      <c r="B17" s="42" t="s">
        <v>462</v>
      </c>
      <c r="C17" s="65" t="s">
        <v>397</v>
      </c>
      <c r="D17" s="65">
        <v>14</v>
      </c>
      <c r="E17" s="65">
        <v>3</v>
      </c>
      <c r="F17" s="42" t="s">
        <v>468</v>
      </c>
      <c r="G17" s="42" t="s">
        <v>469</v>
      </c>
      <c r="H17" s="42" t="s">
        <v>470</v>
      </c>
      <c r="I17" s="42" t="s">
        <v>471</v>
      </c>
      <c r="J17" s="42" t="s">
        <v>472</v>
      </c>
      <c r="K17" s="42" t="s">
        <v>390</v>
      </c>
      <c r="L17" s="42" t="s">
        <v>390</v>
      </c>
      <c r="M17" s="42" t="s">
        <v>390</v>
      </c>
      <c r="N17" s="42" t="s">
        <v>390</v>
      </c>
      <c r="O17" s="42" t="s">
        <v>391</v>
      </c>
      <c r="P17" s="42" t="s">
        <v>391</v>
      </c>
      <c r="Q17" s="42" t="s">
        <v>391</v>
      </c>
      <c r="R17" s="42" t="s">
        <v>391</v>
      </c>
    </row>
    <row r="18" spans="1:18">
      <c r="A18" s="65" t="s">
        <v>30</v>
      </c>
      <c r="B18" s="42" t="s">
        <v>462</v>
      </c>
      <c r="C18" s="65" t="s">
        <v>397</v>
      </c>
      <c r="D18" s="65">
        <v>15</v>
      </c>
      <c r="E18" s="65">
        <v>3</v>
      </c>
      <c r="F18" s="42" t="s">
        <v>473</v>
      </c>
      <c r="G18" s="42" t="s">
        <v>474</v>
      </c>
      <c r="H18" s="42" t="s">
        <v>475</v>
      </c>
      <c r="I18" s="42" t="s">
        <v>476</v>
      </c>
      <c r="J18" s="42" t="s">
        <v>477</v>
      </c>
      <c r="K18" s="42" t="s">
        <v>390</v>
      </c>
      <c r="L18" s="42" t="s">
        <v>390</v>
      </c>
      <c r="M18" s="42" t="s">
        <v>390</v>
      </c>
      <c r="N18" s="42" t="s">
        <v>390</v>
      </c>
      <c r="O18" s="42" t="s">
        <v>391</v>
      </c>
      <c r="P18" s="42" t="s">
        <v>391</v>
      </c>
      <c r="Q18" s="42" t="s">
        <v>391</v>
      </c>
      <c r="R18" s="42" t="s">
        <v>391</v>
      </c>
    </row>
    <row r="19" spans="1:18">
      <c r="A19" s="65" t="s">
        <v>30</v>
      </c>
      <c r="B19" s="42" t="s">
        <v>478</v>
      </c>
      <c r="C19" s="65" t="s">
        <v>384</v>
      </c>
      <c r="D19" s="65">
        <v>11</v>
      </c>
      <c r="E19" s="65">
        <v>4</v>
      </c>
      <c r="F19" s="42" t="s">
        <v>479</v>
      </c>
      <c r="G19" s="42" t="s">
        <v>480</v>
      </c>
      <c r="H19" s="42" t="s">
        <v>481</v>
      </c>
      <c r="I19" s="42" t="s">
        <v>482</v>
      </c>
      <c r="J19" s="42" t="s">
        <v>483</v>
      </c>
      <c r="K19" s="42" t="s">
        <v>390</v>
      </c>
      <c r="L19" s="42" t="s">
        <v>390</v>
      </c>
      <c r="M19" s="42" t="s">
        <v>390</v>
      </c>
      <c r="N19" s="42" t="s">
        <v>390</v>
      </c>
      <c r="O19" s="42" t="s">
        <v>391</v>
      </c>
      <c r="P19" s="42" t="s">
        <v>391</v>
      </c>
      <c r="Q19" s="42" t="s">
        <v>391</v>
      </c>
      <c r="R19" s="42" t="s">
        <v>391</v>
      </c>
    </row>
    <row r="20" spans="1:18">
      <c r="A20" s="65" t="s">
        <v>30</v>
      </c>
      <c r="B20" s="42" t="s">
        <v>478</v>
      </c>
      <c r="C20" s="65" t="s">
        <v>384</v>
      </c>
      <c r="D20" s="65">
        <v>12</v>
      </c>
      <c r="E20" s="65">
        <v>4</v>
      </c>
      <c r="F20" s="42" t="s">
        <v>484</v>
      </c>
      <c r="G20" s="42" t="s">
        <v>485</v>
      </c>
      <c r="H20" s="42" t="s">
        <v>486</v>
      </c>
      <c r="I20" s="42" t="s">
        <v>487</v>
      </c>
      <c r="J20" s="42" t="s">
        <v>488</v>
      </c>
      <c r="K20" s="42" t="s">
        <v>390</v>
      </c>
      <c r="L20" s="42" t="s">
        <v>390</v>
      </c>
      <c r="M20" s="42" t="s">
        <v>390</v>
      </c>
      <c r="N20" s="42" t="s">
        <v>390</v>
      </c>
      <c r="O20" s="42" t="s">
        <v>391</v>
      </c>
      <c r="P20" s="42" t="s">
        <v>391</v>
      </c>
      <c r="Q20" s="42" t="s">
        <v>391</v>
      </c>
      <c r="R20" s="42" t="s">
        <v>391</v>
      </c>
    </row>
    <row r="21" spans="1:18">
      <c r="A21" s="65" t="s">
        <v>30</v>
      </c>
      <c r="B21" s="42" t="s">
        <v>478</v>
      </c>
      <c r="C21" s="65" t="s">
        <v>397</v>
      </c>
      <c r="D21" s="65">
        <v>13</v>
      </c>
      <c r="E21" s="65">
        <v>4</v>
      </c>
      <c r="F21" s="42" t="s">
        <v>489</v>
      </c>
      <c r="G21" s="42" t="s">
        <v>490</v>
      </c>
      <c r="H21" s="42" t="s">
        <v>491</v>
      </c>
      <c r="I21" s="42" t="s">
        <v>492</v>
      </c>
      <c r="J21" s="42" t="s">
        <v>493</v>
      </c>
      <c r="K21" s="42" t="s">
        <v>390</v>
      </c>
      <c r="L21" s="42" t="s">
        <v>390</v>
      </c>
      <c r="M21" s="42" t="s">
        <v>390</v>
      </c>
      <c r="N21" s="42" t="s">
        <v>390</v>
      </c>
      <c r="O21" s="42" t="s">
        <v>391</v>
      </c>
      <c r="P21" s="42" t="s">
        <v>391</v>
      </c>
      <c r="Q21" s="42" t="s">
        <v>391</v>
      </c>
      <c r="R21" s="42" t="s">
        <v>391</v>
      </c>
    </row>
    <row r="22" spans="1:18">
      <c r="A22" s="65" t="s">
        <v>30</v>
      </c>
      <c r="B22" s="42" t="s">
        <v>478</v>
      </c>
      <c r="C22" s="65" t="s">
        <v>397</v>
      </c>
      <c r="D22" s="65">
        <v>14</v>
      </c>
      <c r="E22" s="65">
        <v>4</v>
      </c>
      <c r="F22" s="42" t="s">
        <v>494</v>
      </c>
      <c r="G22" s="42" t="s">
        <v>495</v>
      </c>
      <c r="H22" s="42" t="s">
        <v>496</v>
      </c>
      <c r="I22" s="42" t="s">
        <v>497</v>
      </c>
      <c r="J22" s="42" t="s">
        <v>498</v>
      </c>
      <c r="K22" s="42" t="s">
        <v>390</v>
      </c>
      <c r="L22" s="42" t="s">
        <v>390</v>
      </c>
      <c r="M22" s="42" t="s">
        <v>390</v>
      </c>
      <c r="N22" s="42" t="s">
        <v>390</v>
      </c>
      <c r="O22" s="42" t="s">
        <v>391</v>
      </c>
      <c r="P22" s="42" t="s">
        <v>391</v>
      </c>
      <c r="Q22" s="42" t="s">
        <v>391</v>
      </c>
      <c r="R22" s="42" t="s">
        <v>391</v>
      </c>
    </row>
    <row r="23" spans="1:18">
      <c r="A23" s="65" t="s">
        <v>30</v>
      </c>
      <c r="B23" s="42" t="s">
        <v>499</v>
      </c>
      <c r="C23" s="65" t="s">
        <v>384</v>
      </c>
      <c r="D23" s="65">
        <v>11</v>
      </c>
      <c r="E23" s="65">
        <v>5</v>
      </c>
      <c r="F23" s="42" t="s">
        <v>500</v>
      </c>
      <c r="G23" s="42" t="s">
        <v>501</v>
      </c>
      <c r="H23" s="42" t="s">
        <v>502</v>
      </c>
      <c r="I23" s="42" t="s">
        <v>503</v>
      </c>
      <c r="J23" s="42" t="s">
        <v>504</v>
      </c>
      <c r="K23" s="42" t="s">
        <v>390</v>
      </c>
      <c r="L23" s="42" t="s">
        <v>390</v>
      </c>
      <c r="M23" s="42" t="s">
        <v>390</v>
      </c>
      <c r="N23" s="42" t="s">
        <v>390</v>
      </c>
      <c r="O23" s="42" t="s">
        <v>391</v>
      </c>
      <c r="P23" s="42" t="s">
        <v>391</v>
      </c>
      <c r="Q23" s="42" t="s">
        <v>391</v>
      </c>
      <c r="R23" s="42" t="s">
        <v>391</v>
      </c>
    </row>
    <row r="24" spans="1:18">
      <c r="A24" s="65" t="s">
        <v>30</v>
      </c>
      <c r="B24" s="42" t="s">
        <v>499</v>
      </c>
      <c r="C24" s="65" t="s">
        <v>384</v>
      </c>
      <c r="D24" s="65">
        <v>12</v>
      </c>
      <c r="E24" s="65">
        <v>5</v>
      </c>
      <c r="F24" s="42" t="s">
        <v>505</v>
      </c>
      <c r="G24" s="42" t="s">
        <v>506</v>
      </c>
      <c r="H24" s="42" t="s">
        <v>507</v>
      </c>
      <c r="I24" s="42" t="s">
        <v>508</v>
      </c>
      <c r="J24" s="42" t="s">
        <v>509</v>
      </c>
      <c r="K24" s="42" t="s">
        <v>390</v>
      </c>
      <c r="L24" s="42" t="s">
        <v>390</v>
      </c>
      <c r="M24" s="42" t="s">
        <v>390</v>
      </c>
      <c r="N24" s="42" t="s">
        <v>390</v>
      </c>
      <c r="O24" s="42" t="s">
        <v>391</v>
      </c>
      <c r="P24" s="42" t="s">
        <v>391</v>
      </c>
      <c r="Q24" s="42" t="s">
        <v>391</v>
      </c>
      <c r="R24" s="42" t="s">
        <v>391</v>
      </c>
    </row>
    <row r="25" spans="1:18">
      <c r="A25" s="65" t="s">
        <v>30</v>
      </c>
      <c r="B25" s="42" t="s">
        <v>510</v>
      </c>
      <c r="C25" s="65" t="s">
        <v>397</v>
      </c>
      <c r="D25" s="65">
        <v>13</v>
      </c>
      <c r="E25" s="65">
        <v>5</v>
      </c>
      <c r="F25" s="42" t="s">
        <v>511</v>
      </c>
      <c r="G25" s="42" t="s">
        <v>512</v>
      </c>
      <c r="H25" s="42" t="s">
        <v>513</v>
      </c>
      <c r="I25" s="42" t="s">
        <v>514</v>
      </c>
      <c r="J25" s="42" t="s">
        <v>515</v>
      </c>
      <c r="K25" s="42" t="s">
        <v>390</v>
      </c>
      <c r="L25" s="42" t="s">
        <v>390</v>
      </c>
      <c r="M25" s="42" t="s">
        <v>390</v>
      </c>
      <c r="N25" s="42" t="s">
        <v>390</v>
      </c>
      <c r="O25" s="42" t="s">
        <v>391</v>
      </c>
      <c r="P25" s="42" t="s">
        <v>391</v>
      </c>
      <c r="Q25" s="42" t="s">
        <v>391</v>
      </c>
      <c r="R25" s="42" t="s">
        <v>391</v>
      </c>
    </row>
    <row r="26" spans="1:18">
      <c r="A26" s="65" t="s">
        <v>30</v>
      </c>
      <c r="B26" s="42" t="s">
        <v>510</v>
      </c>
      <c r="C26" s="65" t="s">
        <v>397</v>
      </c>
      <c r="D26" s="65">
        <v>14</v>
      </c>
      <c r="E26" s="65">
        <v>5</v>
      </c>
      <c r="F26" s="42" t="s">
        <v>516</v>
      </c>
      <c r="G26" s="42" t="s">
        <v>517</v>
      </c>
      <c r="H26" s="42" t="s">
        <v>518</v>
      </c>
      <c r="I26" s="42" t="s">
        <v>519</v>
      </c>
      <c r="J26" s="42" t="s">
        <v>520</v>
      </c>
      <c r="K26" s="42" t="s">
        <v>390</v>
      </c>
      <c r="L26" s="42" t="s">
        <v>390</v>
      </c>
      <c r="M26" s="42" t="s">
        <v>390</v>
      </c>
      <c r="N26" s="42" t="s">
        <v>390</v>
      </c>
      <c r="O26" s="42" t="s">
        <v>391</v>
      </c>
      <c r="P26" s="42" t="s">
        <v>391</v>
      </c>
      <c r="Q26" s="42" t="s">
        <v>391</v>
      </c>
      <c r="R26" s="42" t="s">
        <v>391</v>
      </c>
    </row>
    <row r="27" spans="1:18">
      <c r="A27" s="65" t="s">
        <v>30</v>
      </c>
      <c r="B27" s="42" t="s">
        <v>510</v>
      </c>
      <c r="C27" s="65" t="s">
        <v>397</v>
      </c>
      <c r="D27" s="65">
        <v>15</v>
      </c>
      <c r="E27" s="65">
        <v>5</v>
      </c>
      <c r="F27" s="42" t="s">
        <v>521</v>
      </c>
      <c r="G27" s="42" t="s">
        <v>522</v>
      </c>
      <c r="H27" s="42" t="s">
        <v>523</v>
      </c>
      <c r="I27" s="42" t="s">
        <v>524</v>
      </c>
      <c r="J27" s="42" t="s">
        <v>525</v>
      </c>
      <c r="K27" s="42" t="s">
        <v>390</v>
      </c>
      <c r="L27" s="42" t="s">
        <v>390</v>
      </c>
      <c r="M27" s="42" t="s">
        <v>390</v>
      </c>
      <c r="N27" s="42" t="s">
        <v>390</v>
      </c>
      <c r="O27" s="42" t="s">
        <v>391</v>
      </c>
      <c r="P27" s="42" t="s">
        <v>391</v>
      </c>
      <c r="Q27" s="42" t="s">
        <v>391</v>
      </c>
      <c r="R27" s="42" t="s">
        <v>391</v>
      </c>
    </row>
    <row r="28" spans="1:18">
      <c r="A28" s="65" t="s">
        <v>30</v>
      </c>
      <c r="B28" s="42" t="s">
        <v>526</v>
      </c>
      <c r="C28" s="65" t="s">
        <v>384</v>
      </c>
      <c r="D28" s="65">
        <v>11</v>
      </c>
      <c r="E28" s="65">
        <v>6</v>
      </c>
      <c r="F28" s="42" t="s">
        <v>527</v>
      </c>
      <c r="G28" s="42" t="s">
        <v>528</v>
      </c>
      <c r="H28" s="42" t="s">
        <v>529</v>
      </c>
      <c r="I28" s="42" t="s">
        <v>530</v>
      </c>
      <c r="J28" s="42" t="s">
        <v>531</v>
      </c>
      <c r="K28" s="42" t="s">
        <v>390</v>
      </c>
      <c r="L28" s="42" t="s">
        <v>390</v>
      </c>
      <c r="M28" s="42" t="s">
        <v>390</v>
      </c>
      <c r="N28" s="42" t="s">
        <v>390</v>
      </c>
      <c r="O28" s="42" t="s">
        <v>391</v>
      </c>
      <c r="P28" s="42" t="s">
        <v>391</v>
      </c>
      <c r="Q28" s="42" t="s">
        <v>391</v>
      </c>
      <c r="R28" s="42" t="s">
        <v>391</v>
      </c>
    </row>
    <row r="29" spans="1:18">
      <c r="A29" s="65" t="s">
        <v>30</v>
      </c>
      <c r="B29" s="42" t="s">
        <v>526</v>
      </c>
      <c r="C29" s="65" t="s">
        <v>384</v>
      </c>
      <c r="D29" s="65">
        <v>12</v>
      </c>
      <c r="E29" s="65">
        <v>6</v>
      </c>
      <c r="F29" s="42" t="s">
        <v>532</v>
      </c>
      <c r="G29" s="42" t="s">
        <v>533</v>
      </c>
      <c r="H29" s="42" t="s">
        <v>534</v>
      </c>
      <c r="I29" s="42" t="s">
        <v>535</v>
      </c>
      <c r="J29" s="42" t="s">
        <v>536</v>
      </c>
      <c r="K29" s="42" t="s">
        <v>390</v>
      </c>
      <c r="L29" s="42" t="s">
        <v>390</v>
      </c>
      <c r="M29" s="42" t="s">
        <v>390</v>
      </c>
      <c r="N29" s="42" t="s">
        <v>390</v>
      </c>
      <c r="O29" s="42" t="s">
        <v>391</v>
      </c>
      <c r="P29" s="42" t="s">
        <v>391</v>
      </c>
      <c r="Q29" s="42" t="s">
        <v>391</v>
      </c>
      <c r="R29" s="42" t="s">
        <v>391</v>
      </c>
    </row>
    <row r="30" spans="1:18">
      <c r="A30" s="65" t="s">
        <v>30</v>
      </c>
      <c r="B30" s="42" t="s">
        <v>537</v>
      </c>
      <c r="C30" s="65" t="s">
        <v>397</v>
      </c>
      <c r="D30" s="65">
        <v>13</v>
      </c>
      <c r="E30" s="65">
        <v>6</v>
      </c>
      <c r="F30" s="42" t="s">
        <v>538</v>
      </c>
      <c r="G30" s="42" t="s">
        <v>539</v>
      </c>
      <c r="H30" s="42" t="s">
        <v>540</v>
      </c>
      <c r="I30" s="42" t="s">
        <v>541</v>
      </c>
      <c r="J30" s="42" t="s">
        <v>542</v>
      </c>
      <c r="K30" s="42" t="s">
        <v>390</v>
      </c>
      <c r="L30" s="42" t="s">
        <v>390</v>
      </c>
      <c r="M30" s="42" t="s">
        <v>390</v>
      </c>
      <c r="N30" s="42" t="s">
        <v>390</v>
      </c>
      <c r="O30" s="42" t="s">
        <v>391</v>
      </c>
      <c r="P30" s="42" t="s">
        <v>391</v>
      </c>
      <c r="Q30" s="42" t="s">
        <v>391</v>
      </c>
      <c r="R30" s="42" t="s">
        <v>391</v>
      </c>
    </row>
    <row r="31" spans="1:18">
      <c r="A31" s="65" t="s">
        <v>30</v>
      </c>
      <c r="B31" s="42" t="s">
        <v>537</v>
      </c>
      <c r="C31" s="65" t="s">
        <v>397</v>
      </c>
      <c r="D31" s="65">
        <v>14</v>
      </c>
      <c r="E31" s="65">
        <v>6</v>
      </c>
      <c r="F31" s="42" t="s">
        <v>543</v>
      </c>
      <c r="G31" s="42" t="s">
        <v>544</v>
      </c>
      <c r="H31" s="42" t="s">
        <v>545</v>
      </c>
      <c r="I31" s="42" t="s">
        <v>546</v>
      </c>
      <c r="J31" s="42" t="s">
        <v>547</v>
      </c>
      <c r="K31" s="42" t="s">
        <v>390</v>
      </c>
      <c r="L31" s="42" t="s">
        <v>390</v>
      </c>
      <c r="M31" s="42" t="s">
        <v>390</v>
      </c>
      <c r="N31" s="42" t="s">
        <v>390</v>
      </c>
      <c r="O31" s="42" t="s">
        <v>391</v>
      </c>
      <c r="P31" s="42" t="s">
        <v>391</v>
      </c>
      <c r="Q31" s="42" t="s">
        <v>391</v>
      </c>
      <c r="R31" s="42" t="s">
        <v>391</v>
      </c>
    </row>
    <row r="32" spans="1:18">
      <c r="A32" s="65" t="s">
        <v>30</v>
      </c>
      <c r="B32" s="42" t="s">
        <v>537</v>
      </c>
      <c r="C32" s="65" t="s">
        <v>397</v>
      </c>
      <c r="D32" s="65">
        <v>15</v>
      </c>
      <c r="E32" s="65">
        <v>6</v>
      </c>
      <c r="F32" s="42" t="s">
        <v>548</v>
      </c>
      <c r="G32" s="42" t="s">
        <v>549</v>
      </c>
      <c r="H32" s="42" t="s">
        <v>550</v>
      </c>
      <c r="I32" s="42" t="s">
        <v>551</v>
      </c>
      <c r="J32" s="42" t="s">
        <v>552</v>
      </c>
      <c r="K32" s="42" t="s">
        <v>390</v>
      </c>
      <c r="L32" s="42" t="s">
        <v>390</v>
      </c>
      <c r="M32" s="42" t="s">
        <v>390</v>
      </c>
      <c r="N32" s="42" t="s">
        <v>390</v>
      </c>
      <c r="O32" s="42" t="s">
        <v>391</v>
      </c>
      <c r="P32" s="42" t="s">
        <v>391</v>
      </c>
      <c r="Q32" s="42" t="s">
        <v>391</v>
      </c>
      <c r="R32" s="42" t="s">
        <v>391</v>
      </c>
    </row>
    <row r="33" spans="1:18">
      <c r="A33" s="65" t="s">
        <v>30</v>
      </c>
      <c r="B33" s="42" t="s">
        <v>553</v>
      </c>
      <c r="C33" s="65" t="s">
        <v>384</v>
      </c>
      <c r="D33" s="65">
        <v>11</v>
      </c>
      <c r="E33" s="65">
        <v>7</v>
      </c>
      <c r="F33" s="42" t="s">
        <v>554</v>
      </c>
      <c r="G33" s="42" t="s">
        <v>555</v>
      </c>
      <c r="H33" s="42" t="s">
        <v>556</v>
      </c>
      <c r="I33" s="42" t="s">
        <v>557</v>
      </c>
      <c r="J33" s="42" t="s">
        <v>558</v>
      </c>
      <c r="K33" s="42" t="s">
        <v>390</v>
      </c>
      <c r="L33" s="42" t="s">
        <v>390</v>
      </c>
      <c r="M33" s="42" t="s">
        <v>390</v>
      </c>
      <c r="N33" s="42" t="s">
        <v>390</v>
      </c>
      <c r="O33" s="42" t="s">
        <v>391</v>
      </c>
      <c r="P33" s="42" t="s">
        <v>391</v>
      </c>
      <c r="Q33" s="42" t="s">
        <v>391</v>
      </c>
      <c r="R33" s="42" t="s">
        <v>391</v>
      </c>
    </row>
    <row r="34" spans="1:18">
      <c r="A34" s="65" t="s">
        <v>30</v>
      </c>
      <c r="B34" s="42" t="s">
        <v>553</v>
      </c>
      <c r="C34" s="65" t="s">
        <v>384</v>
      </c>
      <c r="D34" s="65">
        <v>12</v>
      </c>
      <c r="E34" s="65">
        <v>7</v>
      </c>
      <c r="F34" s="42" t="s">
        <v>559</v>
      </c>
      <c r="G34" s="42" t="s">
        <v>560</v>
      </c>
      <c r="H34" s="42" t="s">
        <v>561</v>
      </c>
      <c r="I34" s="42" t="s">
        <v>562</v>
      </c>
      <c r="J34" s="42" t="s">
        <v>563</v>
      </c>
      <c r="K34" s="42" t="s">
        <v>390</v>
      </c>
      <c r="L34" s="42" t="s">
        <v>390</v>
      </c>
      <c r="M34" s="42" t="s">
        <v>390</v>
      </c>
      <c r="N34" s="42" t="s">
        <v>390</v>
      </c>
      <c r="O34" s="42" t="s">
        <v>391</v>
      </c>
      <c r="P34" s="42" t="s">
        <v>391</v>
      </c>
      <c r="Q34" s="42" t="s">
        <v>391</v>
      </c>
      <c r="R34" s="42" t="s">
        <v>391</v>
      </c>
    </row>
    <row r="35" spans="1:18">
      <c r="A35" s="65" t="s">
        <v>30</v>
      </c>
      <c r="B35" s="42" t="s">
        <v>564</v>
      </c>
      <c r="C35" s="65" t="s">
        <v>397</v>
      </c>
      <c r="D35" s="65">
        <v>13</v>
      </c>
      <c r="E35" s="65">
        <v>7</v>
      </c>
      <c r="F35" s="42" t="s">
        <v>565</v>
      </c>
      <c r="G35" s="42" t="s">
        <v>566</v>
      </c>
      <c r="H35" s="42" t="s">
        <v>567</v>
      </c>
      <c r="I35" s="42" t="s">
        <v>568</v>
      </c>
      <c r="J35" s="42" t="s">
        <v>569</v>
      </c>
      <c r="K35" s="42" t="s">
        <v>390</v>
      </c>
      <c r="L35" s="42" t="s">
        <v>390</v>
      </c>
      <c r="M35" s="42" t="s">
        <v>390</v>
      </c>
      <c r="N35" s="42" t="s">
        <v>390</v>
      </c>
      <c r="O35" s="42" t="s">
        <v>391</v>
      </c>
      <c r="P35" s="42" t="s">
        <v>391</v>
      </c>
      <c r="Q35" s="42" t="s">
        <v>391</v>
      </c>
      <c r="R35" s="42" t="s">
        <v>391</v>
      </c>
    </row>
    <row r="36" spans="1:18">
      <c r="A36" s="65" t="s">
        <v>30</v>
      </c>
      <c r="B36" s="42" t="s">
        <v>564</v>
      </c>
      <c r="C36" s="65" t="s">
        <v>397</v>
      </c>
      <c r="D36" s="65">
        <v>14</v>
      </c>
      <c r="E36" s="65">
        <v>7</v>
      </c>
      <c r="F36" s="42" t="s">
        <v>570</v>
      </c>
      <c r="G36" s="42" t="s">
        <v>571</v>
      </c>
      <c r="H36" s="42" t="s">
        <v>572</v>
      </c>
      <c r="I36" s="42" t="s">
        <v>573</v>
      </c>
      <c r="J36" s="42" t="s">
        <v>574</v>
      </c>
      <c r="K36" s="42" t="s">
        <v>390</v>
      </c>
      <c r="L36" s="42" t="s">
        <v>390</v>
      </c>
      <c r="M36" s="42" t="s">
        <v>390</v>
      </c>
      <c r="N36" s="42" t="s">
        <v>390</v>
      </c>
      <c r="O36" s="42" t="s">
        <v>391</v>
      </c>
      <c r="P36" s="42" t="s">
        <v>391</v>
      </c>
      <c r="Q36" s="42" t="s">
        <v>391</v>
      </c>
      <c r="R36" s="42" t="s">
        <v>391</v>
      </c>
    </row>
    <row r="37" spans="1:18">
      <c r="A37" s="65" t="s">
        <v>30</v>
      </c>
      <c r="B37" s="42" t="s">
        <v>564</v>
      </c>
      <c r="C37" s="65" t="s">
        <v>397</v>
      </c>
      <c r="D37" s="65">
        <v>15</v>
      </c>
      <c r="E37" s="65">
        <v>7</v>
      </c>
      <c r="F37" s="42" t="s">
        <v>575</v>
      </c>
      <c r="G37" s="42" t="s">
        <v>576</v>
      </c>
      <c r="H37" s="42" t="s">
        <v>577</v>
      </c>
      <c r="I37" s="42" t="s">
        <v>578</v>
      </c>
      <c r="J37" s="42" t="s">
        <v>579</v>
      </c>
      <c r="K37" s="42" t="s">
        <v>390</v>
      </c>
      <c r="L37" s="42" t="s">
        <v>390</v>
      </c>
      <c r="M37" s="42" t="s">
        <v>390</v>
      </c>
      <c r="N37" s="42" t="s">
        <v>390</v>
      </c>
      <c r="O37" s="42" t="s">
        <v>391</v>
      </c>
      <c r="P37" s="42" t="s">
        <v>391</v>
      </c>
      <c r="Q37" s="42" t="s">
        <v>391</v>
      </c>
      <c r="R37" s="42" t="s">
        <v>391</v>
      </c>
    </row>
    <row r="38" spans="1:18">
      <c r="A38" s="65" t="s">
        <v>30</v>
      </c>
      <c r="B38" s="42" t="s">
        <v>580</v>
      </c>
      <c r="C38" s="65" t="s">
        <v>384</v>
      </c>
      <c r="D38" s="65">
        <v>11</v>
      </c>
      <c r="E38" s="65">
        <v>8</v>
      </c>
      <c r="F38" s="42" t="s">
        <v>581</v>
      </c>
      <c r="G38" s="42" t="s">
        <v>582</v>
      </c>
      <c r="H38" s="42" t="s">
        <v>583</v>
      </c>
      <c r="I38" s="42" t="s">
        <v>584</v>
      </c>
      <c r="J38" s="42" t="s">
        <v>585</v>
      </c>
      <c r="K38" s="42" t="s">
        <v>390</v>
      </c>
      <c r="L38" s="42" t="s">
        <v>390</v>
      </c>
      <c r="M38" s="42" t="s">
        <v>390</v>
      </c>
      <c r="N38" s="42" t="s">
        <v>390</v>
      </c>
      <c r="O38" s="42" t="s">
        <v>391</v>
      </c>
      <c r="P38" s="42" t="s">
        <v>391</v>
      </c>
      <c r="Q38" s="42" t="s">
        <v>391</v>
      </c>
      <c r="R38" s="42" t="s">
        <v>391</v>
      </c>
    </row>
    <row r="39" spans="1:18">
      <c r="A39" s="65" t="s">
        <v>30</v>
      </c>
      <c r="B39" s="42" t="s">
        <v>580</v>
      </c>
      <c r="C39" s="65" t="s">
        <v>384</v>
      </c>
      <c r="D39" s="65">
        <v>12</v>
      </c>
      <c r="E39" s="65">
        <v>8</v>
      </c>
      <c r="F39" s="42" t="s">
        <v>586</v>
      </c>
      <c r="G39" s="42" t="s">
        <v>587</v>
      </c>
      <c r="H39" s="42" t="s">
        <v>588</v>
      </c>
      <c r="I39" s="42" t="s">
        <v>589</v>
      </c>
      <c r="J39" s="42" t="s">
        <v>590</v>
      </c>
      <c r="K39" s="42" t="s">
        <v>390</v>
      </c>
      <c r="L39" s="42" t="s">
        <v>390</v>
      </c>
      <c r="M39" s="42" t="s">
        <v>390</v>
      </c>
      <c r="N39" s="42" t="s">
        <v>390</v>
      </c>
      <c r="O39" s="42" t="s">
        <v>391</v>
      </c>
      <c r="P39" s="42" t="s">
        <v>391</v>
      </c>
      <c r="Q39" s="42" t="s">
        <v>391</v>
      </c>
      <c r="R39" s="42" t="s">
        <v>391</v>
      </c>
    </row>
    <row r="40" spans="1:18">
      <c r="A40" s="65" t="s">
        <v>30</v>
      </c>
      <c r="B40" s="42" t="s">
        <v>591</v>
      </c>
      <c r="C40" s="65" t="s">
        <v>397</v>
      </c>
      <c r="D40" s="65">
        <v>13</v>
      </c>
      <c r="E40" s="65">
        <v>8</v>
      </c>
      <c r="F40" s="42" t="s">
        <v>592</v>
      </c>
      <c r="G40" s="42" t="s">
        <v>593</v>
      </c>
      <c r="H40" s="42" t="s">
        <v>594</v>
      </c>
      <c r="I40" s="42" t="s">
        <v>595</v>
      </c>
      <c r="J40" s="42" t="s">
        <v>596</v>
      </c>
      <c r="K40" s="42" t="s">
        <v>390</v>
      </c>
      <c r="L40" s="42" t="s">
        <v>390</v>
      </c>
      <c r="M40" s="42" t="s">
        <v>390</v>
      </c>
      <c r="N40" s="42" t="s">
        <v>390</v>
      </c>
      <c r="O40" s="42" t="s">
        <v>391</v>
      </c>
      <c r="P40" s="42" t="s">
        <v>391</v>
      </c>
      <c r="Q40" s="42" t="s">
        <v>391</v>
      </c>
      <c r="R40" s="42" t="s">
        <v>391</v>
      </c>
    </row>
    <row r="41" spans="1:18">
      <c r="A41" s="65" t="s">
        <v>30</v>
      </c>
      <c r="B41" s="42" t="s">
        <v>591</v>
      </c>
      <c r="C41" s="65" t="s">
        <v>397</v>
      </c>
      <c r="D41" s="65">
        <v>14</v>
      </c>
      <c r="E41" s="65">
        <v>8</v>
      </c>
      <c r="F41" s="42" t="s">
        <v>597</v>
      </c>
      <c r="G41" s="42" t="s">
        <v>598</v>
      </c>
      <c r="H41" s="42" t="s">
        <v>599</v>
      </c>
      <c r="I41" s="42" t="s">
        <v>600</v>
      </c>
      <c r="J41" s="42" t="s">
        <v>601</v>
      </c>
      <c r="K41" s="42" t="s">
        <v>390</v>
      </c>
      <c r="L41" s="42" t="s">
        <v>390</v>
      </c>
      <c r="M41" s="42" t="s">
        <v>390</v>
      </c>
      <c r="N41" s="42" t="s">
        <v>390</v>
      </c>
      <c r="O41" s="42" t="s">
        <v>391</v>
      </c>
      <c r="P41" s="42" t="s">
        <v>391</v>
      </c>
      <c r="Q41" s="42" t="s">
        <v>391</v>
      </c>
      <c r="R41" s="42" t="s">
        <v>391</v>
      </c>
    </row>
    <row r="42" spans="1:18">
      <c r="A42" s="65" t="s">
        <v>30</v>
      </c>
      <c r="B42" s="42" t="s">
        <v>591</v>
      </c>
      <c r="C42" s="65" t="s">
        <v>397</v>
      </c>
      <c r="D42" s="65">
        <v>15</v>
      </c>
      <c r="E42" s="65">
        <v>8</v>
      </c>
      <c r="F42" s="42" t="s">
        <v>602</v>
      </c>
      <c r="G42" s="42" t="s">
        <v>603</v>
      </c>
      <c r="H42" s="42" t="s">
        <v>604</v>
      </c>
      <c r="I42" s="42" t="s">
        <v>605</v>
      </c>
      <c r="J42" s="42" t="s">
        <v>606</v>
      </c>
      <c r="K42" s="42" t="s">
        <v>390</v>
      </c>
      <c r="L42" s="42" t="s">
        <v>390</v>
      </c>
      <c r="M42" s="42" t="s">
        <v>390</v>
      </c>
      <c r="N42" s="42" t="s">
        <v>390</v>
      </c>
      <c r="O42" s="42" t="s">
        <v>391</v>
      </c>
      <c r="P42" s="42" t="s">
        <v>391</v>
      </c>
      <c r="Q42" s="42" t="s">
        <v>391</v>
      </c>
      <c r="R42" s="42" t="s">
        <v>391</v>
      </c>
    </row>
    <row r="43" spans="1:18">
      <c r="A43" s="65" t="s">
        <v>30</v>
      </c>
      <c r="B43" s="42" t="s">
        <v>607</v>
      </c>
      <c r="C43" s="65" t="s">
        <v>384</v>
      </c>
      <c r="D43" s="65">
        <v>11</v>
      </c>
      <c r="E43" s="65">
        <v>9</v>
      </c>
      <c r="F43" s="42" t="s">
        <v>608</v>
      </c>
      <c r="G43" s="42" t="s">
        <v>609</v>
      </c>
      <c r="H43" s="42" t="s">
        <v>610</v>
      </c>
      <c r="I43" s="42" t="s">
        <v>611</v>
      </c>
      <c r="J43" s="42" t="s">
        <v>612</v>
      </c>
      <c r="K43" s="42" t="s">
        <v>390</v>
      </c>
      <c r="L43" s="42" t="s">
        <v>390</v>
      </c>
      <c r="M43" s="42" t="s">
        <v>390</v>
      </c>
      <c r="N43" s="42" t="s">
        <v>390</v>
      </c>
      <c r="O43" s="42" t="s">
        <v>391</v>
      </c>
      <c r="P43" s="42" t="s">
        <v>391</v>
      </c>
      <c r="Q43" s="42" t="s">
        <v>391</v>
      </c>
      <c r="R43" s="42" t="s">
        <v>391</v>
      </c>
    </row>
    <row r="44" spans="1:18">
      <c r="A44" s="65" t="s">
        <v>30</v>
      </c>
      <c r="B44" s="42" t="s">
        <v>607</v>
      </c>
      <c r="C44" s="65" t="s">
        <v>384</v>
      </c>
      <c r="D44" s="65">
        <v>12</v>
      </c>
      <c r="E44" s="65">
        <v>9</v>
      </c>
      <c r="F44" s="42" t="s">
        <v>613</v>
      </c>
      <c r="G44" s="42" t="s">
        <v>614</v>
      </c>
      <c r="H44" s="42" t="s">
        <v>615</v>
      </c>
      <c r="I44" s="42" t="s">
        <v>616</v>
      </c>
      <c r="J44" s="42" t="s">
        <v>617</v>
      </c>
      <c r="K44" s="42" t="s">
        <v>390</v>
      </c>
      <c r="L44" s="42" t="s">
        <v>390</v>
      </c>
      <c r="M44" s="42" t="s">
        <v>390</v>
      </c>
      <c r="N44" s="42" t="s">
        <v>390</v>
      </c>
      <c r="O44" s="42" t="s">
        <v>391</v>
      </c>
      <c r="P44" s="42" t="s">
        <v>391</v>
      </c>
      <c r="Q44" s="42" t="s">
        <v>391</v>
      </c>
      <c r="R44" s="42" t="s">
        <v>391</v>
      </c>
    </row>
    <row r="45" spans="1:18">
      <c r="A45" s="65" t="s">
        <v>30</v>
      </c>
      <c r="B45" s="42" t="s">
        <v>618</v>
      </c>
      <c r="C45" s="65" t="s">
        <v>397</v>
      </c>
      <c r="D45" s="65">
        <v>13</v>
      </c>
      <c r="E45" s="65">
        <v>9</v>
      </c>
      <c r="F45" s="42" t="s">
        <v>619</v>
      </c>
      <c r="G45" s="42" t="s">
        <v>620</v>
      </c>
      <c r="H45" s="42" t="s">
        <v>621</v>
      </c>
      <c r="I45" s="42" t="s">
        <v>622</v>
      </c>
      <c r="J45" s="42" t="s">
        <v>623</v>
      </c>
      <c r="K45" s="42" t="s">
        <v>390</v>
      </c>
      <c r="L45" s="42" t="s">
        <v>390</v>
      </c>
      <c r="M45" s="42" t="s">
        <v>390</v>
      </c>
      <c r="N45" s="42" t="s">
        <v>390</v>
      </c>
      <c r="O45" s="42" t="s">
        <v>391</v>
      </c>
      <c r="P45" s="42" t="s">
        <v>391</v>
      </c>
      <c r="Q45" s="42" t="s">
        <v>391</v>
      </c>
      <c r="R45" s="42" t="s">
        <v>391</v>
      </c>
    </row>
    <row r="46" spans="1:18">
      <c r="A46" s="65" t="s">
        <v>30</v>
      </c>
      <c r="B46" s="42" t="s">
        <v>618</v>
      </c>
      <c r="C46" s="65" t="s">
        <v>397</v>
      </c>
      <c r="D46" s="65">
        <v>14</v>
      </c>
      <c r="E46" s="65">
        <v>9</v>
      </c>
      <c r="F46" s="42" t="s">
        <v>624</v>
      </c>
      <c r="G46" s="42" t="s">
        <v>625</v>
      </c>
      <c r="H46" s="42" t="s">
        <v>626</v>
      </c>
      <c r="I46" s="42" t="s">
        <v>627</v>
      </c>
      <c r="J46" s="42" t="s">
        <v>628</v>
      </c>
      <c r="K46" s="42" t="s">
        <v>390</v>
      </c>
      <c r="L46" s="42" t="s">
        <v>390</v>
      </c>
      <c r="M46" s="42" t="s">
        <v>390</v>
      </c>
      <c r="N46" s="42" t="s">
        <v>390</v>
      </c>
      <c r="O46" s="42" t="s">
        <v>391</v>
      </c>
      <c r="P46" s="42" t="s">
        <v>391</v>
      </c>
      <c r="Q46" s="42" t="s">
        <v>391</v>
      </c>
      <c r="R46" s="42" t="s">
        <v>391</v>
      </c>
    </row>
    <row r="47" spans="1:18">
      <c r="A47" s="65" t="s">
        <v>30</v>
      </c>
      <c r="B47" s="42" t="s">
        <v>618</v>
      </c>
      <c r="C47" s="65" t="s">
        <v>397</v>
      </c>
      <c r="D47" s="65">
        <v>15</v>
      </c>
      <c r="E47" s="65">
        <v>9</v>
      </c>
      <c r="F47" s="42" t="s">
        <v>629</v>
      </c>
      <c r="G47" s="42" t="s">
        <v>630</v>
      </c>
      <c r="H47" s="42" t="s">
        <v>631</v>
      </c>
      <c r="I47" s="42" t="s">
        <v>632</v>
      </c>
      <c r="J47" s="42" t="s">
        <v>633</v>
      </c>
      <c r="K47" s="42" t="s">
        <v>390</v>
      </c>
      <c r="L47" s="42" t="s">
        <v>390</v>
      </c>
      <c r="M47" s="42" t="s">
        <v>390</v>
      </c>
      <c r="N47" s="42" t="s">
        <v>390</v>
      </c>
      <c r="O47" s="42" t="s">
        <v>391</v>
      </c>
      <c r="P47" s="42" t="s">
        <v>391</v>
      </c>
      <c r="Q47" s="42" t="s">
        <v>391</v>
      </c>
      <c r="R47" s="42" t="s">
        <v>391</v>
      </c>
    </row>
    <row r="48" spans="1:18">
      <c r="A48" s="65" t="s">
        <v>30</v>
      </c>
      <c r="B48" s="42" t="s">
        <v>634</v>
      </c>
      <c r="C48" s="65" t="s">
        <v>384</v>
      </c>
      <c r="D48" s="65">
        <v>11</v>
      </c>
      <c r="E48" s="65">
        <v>10</v>
      </c>
      <c r="F48" s="42" t="s">
        <v>635</v>
      </c>
      <c r="G48" s="42" t="s">
        <v>636</v>
      </c>
      <c r="H48" s="42" t="s">
        <v>637</v>
      </c>
      <c r="I48" s="42" t="s">
        <v>638</v>
      </c>
      <c r="J48" s="42" t="s">
        <v>639</v>
      </c>
      <c r="K48" s="42" t="s">
        <v>390</v>
      </c>
      <c r="L48" s="42" t="s">
        <v>390</v>
      </c>
      <c r="M48" s="42" t="s">
        <v>390</v>
      </c>
      <c r="N48" s="42" t="s">
        <v>390</v>
      </c>
      <c r="O48" s="42" t="s">
        <v>391</v>
      </c>
      <c r="P48" s="42" t="s">
        <v>391</v>
      </c>
      <c r="Q48" s="42" t="s">
        <v>391</v>
      </c>
      <c r="R48" s="42" t="s">
        <v>391</v>
      </c>
    </row>
    <row r="49" spans="1:18">
      <c r="A49" s="65" t="s">
        <v>30</v>
      </c>
      <c r="B49" s="42" t="s">
        <v>634</v>
      </c>
      <c r="C49" s="65" t="s">
        <v>384</v>
      </c>
      <c r="D49" s="65">
        <v>12</v>
      </c>
      <c r="E49" s="65">
        <v>10</v>
      </c>
      <c r="F49" s="42" t="s">
        <v>640</v>
      </c>
      <c r="G49" s="42" t="s">
        <v>641</v>
      </c>
      <c r="H49" s="42" t="s">
        <v>642</v>
      </c>
      <c r="I49" s="42" t="s">
        <v>643</v>
      </c>
      <c r="J49" s="42" t="s">
        <v>644</v>
      </c>
      <c r="K49" s="42" t="s">
        <v>390</v>
      </c>
      <c r="L49" s="42" t="s">
        <v>390</v>
      </c>
      <c r="M49" s="42" t="s">
        <v>390</v>
      </c>
      <c r="N49" s="42" t="s">
        <v>390</v>
      </c>
      <c r="O49" s="42" t="s">
        <v>391</v>
      </c>
      <c r="P49" s="42" t="s">
        <v>391</v>
      </c>
      <c r="Q49" s="42" t="s">
        <v>391</v>
      </c>
      <c r="R49" s="42" t="s">
        <v>391</v>
      </c>
    </row>
    <row r="50" spans="1:18">
      <c r="A50" s="65" t="s">
        <v>30</v>
      </c>
      <c r="B50" s="42" t="s">
        <v>645</v>
      </c>
      <c r="C50" s="65" t="s">
        <v>397</v>
      </c>
      <c r="D50" s="65">
        <v>13</v>
      </c>
      <c r="E50" s="65">
        <v>10</v>
      </c>
      <c r="F50" s="42" t="s">
        <v>646</v>
      </c>
      <c r="G50" s="42" t="s">
        <v>647</v>
      </c>
      <c r="H50" s="42" t="s">
        <v>648</v>
      </c>
      <c r="I50" s="42" t="s">
        <v>649</v>
      </c>
      <c r="J50" s="42" t="s">
        <v>650</v>
      </c>
      <c r="K50" s="42" t="s">
        <v>390</v>
      </c>
      <c r="L50" s="42" t="s">
        <v>390</v>
      </c>
      <c r="M50" s="42" t="s">
        <v>390</v>
      </c>
      <c r="N50" s="42" t="s">
        <v>390</v>
      </c>
      <c r="O50" s="42" t="s">
        <v>391</v>
      </c>
      <c r="P50" s="42" t="s">
        <v>391</v>
      </c>
      <c r="Q50" s="42" t="s">
        <v>391</v>
      </c>
      <c r="R50" s="42" t="s">
        <v>391</v>
      </c>
    </row>
    <row r="51" spans="1:18">
      <c r="A51" s="65" t="s">
        <v>30</v>
      </c>
      <c r="B51" s="42" t="s">
        <v>645</v>
      </c>
      <c r="C51" s="65" t="s">
        <v>397</v>
      </c>
      <c r="D51" s="65">
        <v>14</v>
      </c>
      <c r="E51" s="65">
        <v>10</v>
      </c>
      <c r="F51" s="42" t="s">
        <v>651</v>
      </c>
      <c r="G51" s="42" t="s">
        <v>652</v>
      </c>
      <c r="H51" s="42" t="s">
        <v>653</v>
      </c>
      <c r="I51" s="42" t="s">
        <v>654</v>
      </c>
      <c r="J51" s="42" t="s">
        <v>655</v>
      </c>
      <c r="K51" s="42" t="s">
        <v>390</v>
      </c>
      <c r="L51" s="42" t="s">
        <v>390</v>
      </c>
      <c r="M51" s="42" t="s">
        <v>390</v>
      </c>
      <c r="N51" s="42" t="s">
        <v>390</v>
      </c>
      <c r="O51" s="42" t="s">
        <v>391</v>
      </c>
      <c r="P51" s="42" t="s">
        <v>391</v>
      </c>
      <c r="Q51" s="42" t="s">
        <v>391</v>
      </c>
      <c r="R51" s="42" t="s">
        <v>391</v>
      </c>
    </row>
    <row r="52" spans="1:18">
      <c r="A52" s="65" t="s">
        <v>30</v>
      </c>
      <c r="B52" s="42" t="s">
        <v>645</v>
      </c>
      <c r="C52" s="65" t="s">
        <v>397</v>
      </c>
      <c r="D52" s="65">
        <v>15</v>
      </c>
      <c r="E52" s="65">
        <v>10</v>
      </c>
      <c r="F52" s="42" t="s">
        <v>656</v>
      </c>
      <c r="G52" s="42" t="s">
        <v>657</v>
      </c>
      <c r="H52" s="42" t="s">
        <v>658</v>
      </c>
      <c r="I52" s="42" t="s">
        <v>659</v>
      </c>
      <c r="J52" s="42" t="s">
        <v>660</v>
      </c>
      <c r="K52" s="42" t="s">
        <v>390</v>
      </c>
      <c r="L52" s="42" t="s">
        <v>390</v>
      </c>
      <c r="M52" s="42" t="s">
        <v>390</v>
      </c>
      <c r="N52" s="42" t="s">
        <v>390</v>
      </c>
      <c r="O52" s="42" t="s">
        <v>391</v>
      </c>
      <c r="P52" s="42" t="s">
        <v>391</v>
      </c>
      <c r="Q52" s="42" t="s">
        <v>391</v>
      </c>
      <c r="R52" s="42" t="s">
        <v>391</v>
      </c>
    </row>
    <row r="53" spans="1:18">
      <c r="A53" s="65" t="s">
        <v>30</v>
      </c>
      <c r="B53" s="42" t="s">
        <v>661</v>
      </c>
      <c r="C53" s="65" t="s">
        <v>384</v>
      </c>
      <c r="D53" s="65">
        <v>11</v>
      </c>
      <c r="E53" s="65">
        <v>11</v>
      </c>
      <c r="F53" s="42" t="s">
        <v>662</v>
      </c>
      <c r="G53" s="42" t="s">
        <v>663</v>
      </c>
      <c r="H53" s="42" t="s">
        <v>664</v>
      </c>
      <c r="I53" s="42" t="s">
        <v>665</v>
      </c>
      <c r="J53" s="42" t="s">
        <v>666</v>
      </c>
      <c r="K53" s="42" t="s">
        <v>390</v>
      </c>
      <c r="L53" s="42" t="s">
        <v>390</v>
      </c>
      <c r="M53" s="42" t="s">
        <v>390</v>
      </c>
      <c r="N53" s="42" t="s">
        <v>390</v>
      </c>
      <c r="O53" s="42" t="s">
        <v>391</v>
      </c>
      <c r="P53" s="42" t="s">
        <v>391</v>
      </c>
      <c r="Q53" s="42" t="s">
        <v>391</v>
      </c>
      <c r="R53" s="42" t="s">
        <v>391</v>
      </c>
    </row>
    <row r="54" spans="1:18">
      <c r="A54" s="65" t="s">
        <v>30</v>
      </c>
      <c r="B54" s="42" t="s">
        <v>661</v>
      </c>
      <c r="C54" s="65" t="s">
        <v>384</v>
      </c>
      <c r="D54" s="65">
        <v>12</v>
      </c>
      <c r="E54" s="65">
        <v>11</v>
      </c>
      <c r="F54" s="42" t="s">
        <v>667</v>
      </c>
      <c r="G54" s="42" t="s">
        <v>668</v>
      </c>
      <c r="H54" s="42" t="s">
        <v>669</v>
      </c>
      <c r="I54" s="42" t="s">
        <v>670</v>
      </c>
      <c r="J54" s="42" t="s">
        <v>671</v>
      </c>
      <c r="K54" s="42" t="s">
        <v>390</v>
      </c>
      <c r="L54" s="42" t="s">
        <v>390</v>
      </c>
      <c r="M54" s="42" t="s">
        <v>390</v>
      </c>
      <c r="N54" s="42" t="s">
        <v>390</v>
      </c>
      <c r="O54" s="42" t="s">
        <v>391</v>
      </c>
      <c r="P54" s="42" t="s">
        <v>391</v>
      </c>
      <c r="Q54" s="42" t="s">
        <v>391</v>
      </c>
      <c r="R54" s="42" t="s">
        <v>391</v>
      </c>
    </row>
    <row r="55" spans="1:18">
      <c r="A55" s="65" t="s">
        <v>30</v>
      </c>
      <c r="B55" s="42" t="s">
        <v>672</v>
      </c>
      <c r="C55" s="65" t="s">
        <v>397</v>
      </c>
      <c r="D55" s="65">
        <v>13</v>
      </c>
      <c r="E55" s="65">
        <v>11</v>
      </c>
      <c r="F55" s="42" t="s">
        <v>673</v>
      </c>
      <c r="G55" s="42" t="s">
        <v>674</v>
      </c>
      <c r="H55" s="42" t="s">
        <v>675</v>
      </c>
      <c r="I55" s="42" t="s">
        <v>676</v>
      </c>
      <c r="J55" s="42" t="s">
        <v>677</v>
      </c>
      <c r="K55" s="42" t="s">
        <v>390</v>
      </c>
      <c r="L55" s="42" t="s">
        <v>390</v>
      </c>
      <c r="M55" s="42" t="s">
        <v>390</v>
      </c>
      <c r="N55" s="42" t="s">
        <v>390</v>
      </c>
      <c r="O55" s="42" t="s">
        <v>391</v>
      </c>
      <c r="P55" s="42" t="s">
        <v>391</v>
      </c>
      <c r="Q55" s="42" t="s">
        <v>391</v>
      </c>
      <c r="R55" s="42" t="s">
        <v>391</v>
      </c>
    </row>
    <row r="56" spans="1:18" ht="16.5">
      <c r="A56" s="65" t="s">
        <v>30</v>
      </c>
      <c r="B56" s="42" t="s">
        <v>672</v>
      </c>
      <c r="C56" s="65" t="s">
        <v>397</v>
      </c>
      <c r="D56" s="65">
        <v>14</v>
      </c>
      <c r="E56" s="65">
        <v>11</v>
      </c>
      <c r="F56" s="42" t="s">
        <v>678</v>
      </c>
      <c r="G56" s="42" t="s">
        <v>679</v>
      </c>
      <c r="H56" s="42" t="s">
        <v>680</v>
      </c>
      <c r="I56" s="148" t="s">
        <v>681</v>
      </c>
      <c r="J56" s="42" t="s">
        <v>682</v>
      </c>
      <c r="K56" s="42" t="s">
        <v>390</v>
      </c>
      <c r="L56" s="42" t="s">
        <v>390</v>
      </c>
      <c r="M56" s="42" t="s">
        <v>390</v>
      </c>
      <c r="N56" s="42" t="s">
        <v>390</v>
      </c>
      <c r="O56" s="42" t="s">
        <v>391</v>
      </c>
      <c r="P56" s="42" t="s">
        <v>391</v>
      </c>
      <c r="Q56" s="42" t="s">
        <v>391</v>
      </c>
      <c r="R56" s="42" t="s">
        <v>391</v>
      </c>
    </row>
    <row r="57" spans="1:18">
      <c r="A57" s="65" t="s">
        <v>30</v>
      </c>
      <c r="B57" s="42" t="s">
        <v>672</v>
      </c>
      <c r="C57" s="65" t="s">
        <v>397</v>
      </c>
      <c r="D57" s="65">
        <v>15</v>
      </c>
      <c r="E57" s="65">
        <v>11</v>
      </c>
      <c r="F57" s="42" t="s">
        <v>683</v>
      </c>
      <c r="G57" s="42" t="s">
        <v>684</v>
      </c>
      <c r="H57" s="42" t="s">
        <v>685</v>
      </c>
      <c r="I57" s="42" t="s">
        <v>686</v>
      </c>
      <c r="J57" s="42" t="s">
        <v>687</v>
      </c>
      <c r="K57" s="42" t="s">
        <v>390</v>
      </c>
      <c r="L57" s="42" t="s">
        <v>390</v>
      </c>
      <c r="M57" s="42" t="s">
        <v>390</v>
      </c>
      <c r="N57" s="42" t="s">
        <v>390</v>
      </c>
      <c r="O57" s="42" t="s">
        <v>391</v>
      </c>
      <c r="P57" s="42" t="s">
        <v>391</v>
      </c>
      <c r="Q57" s="42" t="s">
        <v>391</v>
      </c>
      <c r="R57" s="42" t="s">
        <v>391</v>
      </c>
    </row>
    <row r="58" spans="1:18">
      <c r="A58" s="65" t="s">
        <v>30</v>
      </c>
      <c r="B58" s="42" t="s">
        <v>688</v>
      </c>
      <c r="C58" s="65" t="s">
        <v>384</v>
      </c>
      <c r="D58" s="65">
        <v>11</v>
      </c>
      <c r="E58" s="65">
        <v>12</v>
      </c>
      <c r="F58" s="42" t="s">
        <v>689</v>
      </c>
      <c r="G58" s="42" t="s">
        <v>690</v>
      </c>
      <c r="H58" s="42" t="s">
        <v>691</v>
      </c>
      <c r="I58" s="42" t="s">
        <v>692</v>
      </c>
      <c r="J58" s="42" t="s">
        <v>693</v>
      </c>
      <c r="K58" s="42" t="s">
        <v>390</v>
      </c>
      <c r="L58" s="42" t="s">
        <v>390</v>
      </c>
      <c r="M58" s="42" t="s">
        <v>390</v>
      </c>
      <c r="N58" s="42" t="s">
        <v>390</v>
      </c>
      <c r="O58" s="42" t="s">
        <v>391</v>
      </c>
      <c r="P58" s="42" t="s">
        <v>391</v>
      </c>
      <c r="Q58" s="42" t="s">
        <v>391</v>
      </c>
      <c r="R58" s="42" t="s">
        <v>391</v>
      </c>
    </row>
    <row r="59" spans="1:18">
      <c r="A59" s="65" t="s">
        <v>30</v>
      </c>
      <c r="B59" s="42" t="s">
        <v>688</v>
      </c>
      <c r="C59" s="65" t="s">
        <v>384</v>
      </c>
      <c r="D59" s="65">
        <v>12</v>
      </c>
      <c r="E59" s="65">
        <v>12</v>
      </c>
      <c r="F59" s="42" t="s">
        <v>694</v>
      </c>
      <c r="G59" s="42" t="s">
        <v>695</v>
      </c>
      <c r="H59" s="42" t="s">
        <v>696</v>
      </c>
      <c r="I59" s="42" t="s">
        <v>697</v>
      </c>
      <c r="J59" s="42" t="s">
        <v>698</v>
      </c>
      <c r="K59" s="42" t="s">
        <v>390</v>
      </c>
      <c r="L59" s="42" t="s">
        <v>390</v>
      </c>
      <c r="M59" s="42" t="s">
        <v>390</v>
      </c>
      <c r="N59" s="42" t="s">
        <v>390</v>
      </c>
      <c r="O59" s="42" t="s">
        <v>391</v>
      </c>
      <c r="P59" s="42" t="s">
        <v>391</v>
      </c>
      <c r="Q59" s="42" t="s">
        <v>391</v>
      </c>
      <c r="R59" s="42" t="s">
        <v>391</v>
      </c>
    </row>
    <row r="60" spans="1:18">
      <c r="A60" s="65" t="s">
        <v>30</v>
      </c>
      <c r="B60" s="42" t="s">
        <v>688</v>
      </c>
      <c r="C60" s="65" t="s">
        <v>397</v>
      </c>
      <c r="D60" s="65">
        <v>13</v>
      </c>
      <c r="E60" s="65">
        <v>12</v>
      </c>
      <c r="F60" s="42" t="s">
        <v>699</v>
      </c>
      <c r="G60" s="42" t="s">
        <v>700</v>
      </c>
      <c r="H60" s="42" t="s">
        <v>701</v>
      </c>
      <c r="I60" s="42" t="s">
        <v>702</v>
      </c>
      <c r="J60" s="42" t="s">
        <v>703</v>
      </c>
      <c r="K60" s="42" t="s">
        <v>390</v>
      </c>
      <c r="L60" s="42" t="s">
        <v>390</v>
      </c>
      <c r="M60" s="42" t="s">
        <v>390</v>
      </c>
      <c r="N60" s="42" t="s">
        <v>390</v>
      </c>
      <c r="O60" s="42" t="s">
        <v>391</v>
      </c>
      <c r="P60" s="42" t="s">
        <v>391</v>
      </c>
      <c r="Q60" s="42" t="s">
        <v>391</v>
      </c>
      <c r="R60" s="42" t="s">
        <v>391</v>
      </c>
    </row>
    <row r="61" spans="1:18">
      <c r="A61" s="65" t="s">
        <v>30</v>
      </c>
      <c r="B61" s="42" t="s">
        <v>688</v>
      </c>
      <c r="C61" s="65" t="s">
        <v>397</v>
      </c>
      <c r="D61" s="65">
        <v>14</v>
      </c>
      <c r="E61" s="65">
        <v>12</v>
      </c>
      <c r="F61" s="42" t="s">
        <v>704</v>
      </c>
      <c r="G61" s="42" t="s">
        <v>705</v>
      </c>
      <c r="H61" s="42" t="s">
        <v>706</v>
      </c>
      <c r="I61" s="42" t="s">
        <v>707</v>
      </c>
      <c r="J61" s="42" t="s">
        <v>708</v>
      </c>
      <c r="K61" s="42" t="s">
        <v>390</v>
      </c>
      <c r="L61" s="42" t="s">
        <v>390</v>
      </c>
      <c r="M61" s="42" t="s">
        <v>390</v>
      </c>
      <c r="N61" s="42" t="s">
        <v>390</v>
      </c>
      <c r="O61" s="42" t="s">
        <v>391</v>
      </c>
      <c r="P61" s="42" t="s">
        <v>391</v>
      </c>
      <c r="Q61" s="42" t="s">
        <v>391</v>
      </c>
      <c r="R61" s="42" t="s">
        <v>391</v>
      </c>
    </row>
    <row r="62" spans="1:18">
      <c r="A62" s="65" t="s">
        <v>30</v>
      </c>
      <c r="B62" s="42" t="s">
        <v>709</v>
      </c>
      <c r="C62" s="65" t="s">
        <v>384</v>
      </c>
      <c r="D62" s="65">
        <v>11</v>
      </c>
      <c r="E62" s="65">
        <v>13</v>
      </c>
      <c r="F62" s="42" t="s">
        <v>710</v>
      </c>
      <c r="G62" s="42" t="s">
        <v>711</v>
      </c>
      <c r="H62" s="42" t="s">
        <v>712</v>
      </c>
      <c r="I62" s="42" t="s">
        <v>713</v>
      </c>
      <c r="J62" s="42" t="s">
        <v>714</v>
      </c>
      <c r="K62" s="42" t="s">
        <v>390</v>
      </c>
      <c r="L62" s="42" t="s">
        <v>390</v>
      </c>
      <c r="M62" s="42" t="s">
        <v>390</v>
      </c>
      <c r="N62" s="42" t="s">
        <v>390</v>
      </c>
      <c r="O62" s="42" t="s">
        <v>391</v>
      </c>
      <c r="P62" s="42" t="s">
        <v>391</v>
      </c>
      <c r="Q62" s="42" t="s">
        <v>391</v>
      </c>
      <c r="R62" s="42" t="s">
        <v>391</v>
      </c>
    </row>
    <row r="63" spans="1:18">
      <c r="A63" s="65" t="s">
        <v>30</v>
      </c>
      <c r="B63" s="42" t="s">
        <v>709</v>
      </c>
      <c r="C63" s="65" t="s">
        <v>384</v>
      </c>
      <c r="D63" s="65">
        <v>12</v>
      </c>
      <c r="E63" s="65">
        <v>13</v>
      </c>
      <c r="F63" s="42" t="s">
        <v>715</v>
      </c>
      <c r="G63" s="42" t="s">
        <v>716</v>
      </c>
      <c r="H63" s="42" t="s">
        <v>717</v>
      </c>
      <c r="I63" s="42" t="s">
        <v>718</v>
      </c>
      <c r="J63" s="42" t="s">
        <v>719</v>
      </c>
      <c r="K63" s="42" t="s">
        <v>390</v>
      </c>
      <c r="L63" s="42" t="s">
        <v>390</v>
      </c>
      <c r="M63" s="42" t="s">
        <v>390</v>
      </c>
      <c r="N63" s="42" t="s">
        <v>390</v>
      </c>
      <c r="O63" s="42" t="s">
        <v>391</v>
      </c>
      <c r="P63" s="42" t="s">
        <v>391</v>
      </c>
      <c r="Q63" s="42" t="s">
        <v>391</v>
      </c>
      <c r="R63" s="42" t="s">
        <v>391</v>
      </c>
    </row>
    <row r="64" spans="1:18">
      <c r="A64" s="65" t="s">
        <v>30</v>
      </c>
      <c r="B64" s="42" t="s">
        <v>720</v>
      </c>
      <c r="C64" s="65" t="s">
        <v>397</v>
      </c>
      <c r="D64" s="65">
        <v>13</v>
      </c>
      <c r="E64" s="65">
        <v>13</v>
      </c>
      <c r="F64" s="42" t="s">
        <v>721</v>
      </c>
      <c r="G64" s="42" t="s">
        <v>722</v>
      </c>
      <c r="H64" s="42" t="s">
        <v>723</v>
      </c>
      <c r="I64" s="42" t="s">
        <v>724</v>
      </c>
      <c r="J64" s="42" t="s">
        <v>725</v>
      </c>
      <c r="K64" s="42" t="s">
        <v>390</v>
      </c>
      <c r="L64" s="42" t="s">
        <v>390</v>
      </c>
      <c r="M64" s="42" t="s">
        <v>390</v>
      </c>
      <c r="N64" s="42" t="s">
        <v>390</v>
      </c>
      <c r="O64" s="42" t="s">
        <v>391</v>
      </c>
      <c r="P64" s="42" t="s">
        <v>391</v>
      </c>
      <c r="Q64" s="42" t="s">
        <v>391</v>
      </c>
      <c r="R64" s="42" t="s">
        <v>391</v>
      </c>
    </row>
    <row r="65" spans="1:18">
      <c r="A65" s="65" t="s">
        <v>30</v>
      </c>
      <c r="B65" s="42" t="s">
        <v>720</v>
      </c>
      <c r="C65" s="65" t="s">
        <v>397</v>
      </c>
      <c r="D65" s="65">
        <v>14</v>
      </c>
      <c r="E65" s="65">
        <v>13</v>
      </c>
      <c r="F65" s="42" t="s">
        <v>726</v>
      </c>
      <c r="G65" s="42" t="s">
        <v>727</v>
      </c>
      <c r="H65" s="42" t="s">
        <v>728</v>
      </c>
      <c r="I65" s="42" t="s">
        <v>729</v>
      </c>
      <c r="J65" s="42" t="s">
        <v>730</v>
      </c>
      <c r="K65" s="42" t="s">
        <v>390</v>
      </c>
      <c r="L65" s="42" t="s">
        <v>390</v>
      </c>
      <c r="M65" s="42" t="s">
        <v>390</v>
      </c>
      <c r="N65" s="42" t="s">
        <v>390</v>
      </c>
      <c r="O65" s="42" t="s">
        <v>391</v>
      </c>
      <c r="P65" s="42" t="s">
        <v>391</v>
      </c>
      <c r="Q65" s="42" t="s">
        <v>391</v>
      </c>
      <c r="R65" s="42" t="s">
        <v>391</v>
      </c>
    </row>
    <row r="66" spans="1:18">
      <c r="A66" s="65" t="s">
        <v>30</v>
      </c>
      <c r="B66" s="42" t="s">
        <v>720</v>
      </c>
      <c r="C66" s="65" t="s">
        <v>397</v>
      </c>
      <c r="D66" s="65">
        <v>15</v>
      </c>
      <c r="E66" s="65">
        <v>13</v>
      </c>
      <c r="F66" s="42" t="s">
        <v>731</v>
      </c>
      <c r="G66" s="42" t="s">
        <v>732</v>
      </c>
      <c r="H66" s="42" t="s">
        <v>733</v>
      </c>
      <c r="I66" s="42" t="s">
        <v>734</v>
      </c>
      <c r="J66" s="42" t="s">
        <v>735</v>
      </c>
      <c r="K66" s="42" t="s">
        <v>390</v>
      </c>
      <c r="L66" s="42" t="s">
        <v>390</v>
      </c>
      <c r="M66" s="42" t="s">
        <v>390</v>
      </c>
      <c r="N66" s="42" t="s">
        <v>390</v>
      </c>
      <c r="O66" s="42" t="s">
        <v>391</v>
      </c>
      <c r="P66" s="42" t="s">
        <v>391</v>
      </c>
      <c r="Q66" s="42" t="s">
        <v>391</v>
      </c>
      <c r="R66" s="42" t="s">
        <v>391</v>
      </c>
    </row>
    <row r="67" spans="1:18">
      <c r="A67" s="65" t="s">
        <v>30</v>
      </c>
      <c r="B67" s="42" t="s">
        <v>736</v>
      </c>
      <c r="C67" s="65" t="s">
        <v>384</v>
      </c>
      <c r="D67" s="65">
        <v>11</v>
      </c>
      <c r="E67" s="65">
        <v>14</v>
      </c>
      <c r="F67" s="42" t="s">
        <v>737</v>
      </c>
      <c r="G67" s="42" t="s">
        <v>738</v>
      </c>
      <c r="H67" s="42" t="s">
        <v>739</v>
      </c>
      <c r="I67" s="42" t="s">
        <v>740</v>
      </c>
      <c r="J67" s="42" t="s">
        <v>741</v>
      </c>
      <c r="K67" s="42" t="s">
        <v>390</v>
      </c>
      <c r="L67" s="42" t="s">
        <v>390</v>
      </c>
      <c r="M67" s="42" t="s">
        <v>390</v>
      </c>
      <c r="N67" s="42" t="s">
        <v>390</v>
      </c>
      <c r="O67" s="42" t="s">
        <v>391</v>
      </c>
      <c r="P67" s="42" t="s">
        <v>391</v>
      </c>
      <c r="Q67" s="42" t="s">
        <v>391</v>
      </c>
      <c r="R67" s="42" t="s">
        <v>391</v>
      </c>
    </row>
    <row r="68" spans="1:18">
      <c r="A68" s="65" t="s">
        <v>30</v>
      </c>
      <c r="B68" s="42" t="s">
        <v>736</v>
      </c>
      <c r="C68" s="65" t="s">
        <v>384</v>
      </c>
      <c r="D68" s="65">
        <v>12</v>
      </c>
      <c r="E68" s="65">
        <v>14</v>
      </c>
      <c r="F68" s="42" t="s">
        <v>742</v>
      </c>
      <c r="G68" s="42" t="s">
        <v>743</v>
      </c>
      <c r="H68" s="42" t="s">
        <v>744</v>
      </c>
      <c r="I68" s="42" t="s">
        <v>745</v>
      </c>
      <c r="J68" s="42" t="s">
        <v>746</v>
      </c>
      <c r="K68" s="42" t="s">
        <v>390</v>
      </c>
      <c r="L68" s="42" t="s">
        <v>390</v>
      </c>
      <c r="M68" s="42" t="s">
        <v>390</v>
      </c>
      <c r="N68" s="42" t="s">
        <v>390</v>
      </c>
      <c r="O68" s="42" t="s">
        <v>391</v>
      </c>
      <c r="P68" s="42" t="s">
        <v>391</v>
      </c>
      <c r="Q68" s="42" t="s">
        <v>391</v>
      </c>
      <c r="R68" s="42" t="s">
        <v>391</v>
      </c>
    </row>
    <row r="69" spans="1:18">
      <c r="A69" s="65" t="s">
        <v>30</v>
      </c>
      <c r="B69" s="42" t="s">
        <v>736</v>
      </c>
      <c r="C69" s="65" t="s">
        <v>397</v>
      </c>
      <c r="D69" s="65">
        <v>13</v>
      </c>
      <c r="E69" s="65">
        <v>14</v>
      </c>
      <c r="F69" s="42" t="s">
        <v>747</v>
      </c>
      <c r="G69" s="42" t="s">
        <v>748</v>
      </c>
      <c r="H69" s="42" t="s">
        <v>749</v>
      </c>
      <c r="I69" s="42" t="s">
        <v>750</v>
      </c>
      <c r="J69" s="42" t="s">
        <v>751</v>
      </c>
      <c r="K69" s="42" t="s">
        <v>390</v>
      </c>
      <c r="L69" s="42" t="s">
        <v>390</v>
      </c>
      <c r="M69" s="42" t="s">
        <v>390</v>
      </c>
      <c r="N69" s="42" t="s">
        <v>390</v>
      </c>
      <c r="O69" s="42" t="s">
        <v>391</v>
      </c>
      <c r="P69" s="42" t="s">
        <v>391</v>
      </c>
      <c r="Q69" s="42" t="s">
        <v>391</v>
      </c>
      <c r="R69" s="42" t="s">
        <v>391</v>
      </c>
    </row>
    <row r="70" spans="1:18">
      <c r="A70" s="65" t="s">
        <v>30</v>
      </c>
      <c r="B70" s="42" t="s">
        <v>736</v>
      </c>
      <c r="C70" s="65" t="s">
        <v>397</v>
      </c>
      <c r="D70" s="65">
        <v>14</v>
      </c>
      <c r="E70" s="65">
        <v>14</v>
      </c>
      <c r="F70" s="42" t="s">
        <v>752</v>
      </c>
      <c r="G70" s="42" t="s">
        <v>753</v>
      </c>
      <c r="H70" s="42" t="s">
        <v>754</v>
      </c>
      <c r="I70" s="42" t="s">
        <v>755</v>
      </c>
      <c r="J70" s="42" t="s">
        <v>756</v>
      </c>
      <c r="K70" s="42" t="s">
        <v>390</v>
      </c>
      <c r="L70" s="42" t="s">
        <v>390</v>
      </c>
      <c r="M70" s="42" t="s">
        <v>390</v>
      </c>
      <c r="N70" s="42" t="s">
        <v>390</v>
      </c>
      <c r="O70" s="42" t="s">
        <v>391</v>
      </c>
      <c r="P70" s="42" t="s">
        <v>391</v>
      </c>
      <c r="Q70" s="42" t="s">
        <v>391</v>
      </c>
      <c r="R70" s="42" t="s">
        <v>391</v>
      </c>
    </row>
    <row r="71" spans="1:18">
      <c r="A71" s="65" t="s">
        <v>30</v>
      </c>
      <c r="B71" s="42" t="s">
        <v>757</v>
      </c>
      <c r="C71" s="65" t="s">
        <v>384</v>
      </c>
      <c r="D71" s="65">
        <v>11</v>
      </c>
      <c r="E71" s="65">
        <v>15</v>
      </c>
      <c r="F71" s="42" t="s">
        <v>758</v>
      </c>
      <c r="G71" s="42" t="s">
        <v>759</v>
      </c>
      <c r="H71" s="42" t="s">
        <v>760</v>
      </c>
      <c r="I71" s="42" t="s">
        <v>761</v>
      </c>
      <c r="J71" s="42" t="s">
        <v>762</v>
      </c>
      <c r="K71" s="42" t="s">
        <v>390</v>
      </c>
      <c r="L71" s="42" t="s">
        <v>390</v>
      </c>
      <c r="M71" s="42" t="s">
        <v>390</v>
      </c>
      <c r="N71" s="42" t="s">
        <v>390</v>
      </c>
      <c r="O71" s="42" t="s">
        <v>391</v>
      </c>
      <c r="P71" s="42" t="s">
        <v>391</v>
      </c>
      <c r="Q71" s="42" t="s">
        <v>391</v>
      </c>
      <c r="R71" s="42" t="s">
        <v>391</v>
      </c>
    </row>
    <row r="72" spans="1:18">
      <c r="A72" s="65" t="s">
        <v>30</v>
      </c>
      <c r="B72" s="42" t="s">
        <v>757</v>
      </c>
      <c r="C72" s="65" t="s">
        <v>384</v>
      </c>
      <c r="D72" s="65">
        <v>12</v>
      </c>
      <c r="E72" s="65">
        <v>15</v>
      </c>
      <c r="F72" s="42" t="s">
        <v>763</v>
      </c>
      <c r="G72" s="42" t="s">
        <v>764</v>
      </c>
      <c r="H72" s="42" t="s">
        <v>765</v>
      </c>
      <c r="I72" s="42" t="s">
        <v>766</v>
      </c>
      <c r="J72" s="42" t="s">
        <v>767</v>
      </c>
      <c r="K72" s="42" t="s">
        <v>390</v>
      </c>
      <c r="L72" s="42" t="s">
        <v>390</v>
      </c>
      <c r="M72" s="42" t="s">
        <v>390</v>
      </c>
      <c r="N72" s="42" t="s">
        <v>390</v>
      </c>
      <c r="O72" s="42" t="s">
        <v>391</v>
      </c>
      <c r="P72" s="42" t="s">
        <v>391</v>
      </c>
      <c r="Q72" s="42" t="s">
        <v>391</v>
      </c>
      <c r="R72" s="42" t="s">
        <v>391</v>
      </c>
    </row>
    <row r="73" spans="1:18">
      <c r="A73" s="65" t="s">
        <v>30</v>
      </c>
      <c r="B73" s="42" t="s">
        <v>768</v>
      </c>
      <c r="C73" s="65" t="s">
        <v>397</v>
      </c>
      <c r="D73" s="65">
        <v>13</v>
      </c>
      <c r="E73" s="65">
        <v>15</v>
      </c>
      <c r="F73" s="42" t="s">
        <v>769</v>
      </c>
      <c r="G73" s="42" t="s">
        <v>770</v>
      </c>
      <c r="H73" s="42" t="s">
        <v>771</v>
      </c>
      <c r="I73" s="42" t="s">
        <v>772</v>
      </c>
      <c r="J73" s="42" t="s">
        <v>773</v>
      </c>
      <c r="K73" s="42" t="s">
        <v>390</v>
      </c>
      <c r="L73" s="42" t="s">
        <v>390</v>
      </c>
      <c r="M73" s="42" t="s">
        <v>390</v>
      </c>
      <c r="N73" s="42" t="s">
        <v>390</v>
      </c>
      <c r="O73" s="42" t="s">
        <v>391</v>
      </c>
      <c r="P73" s="42" t="s">
        <v>391</v>
      </c>
      <c r="Q73" s="42" t="s">
        <v>391</v>
      </c>
      <c r="R73" s="42" t="s">
        <v>391</v>
      </c>
    </row>
    <row r="74" spans="1:18">
      <c r="A74" s="65" t="s">
        <v>30</v>
      </c>
      <c r="B74" s="42" t="s">
        <v>768</v>
      </c>
      <c r="C74" s="65" t="s">
        <v>397</v>
      </c>
      <c r="D74" s="65">
        <v>14</v>
      </c>
      <c r="E74" s="65">
        <v>15</v>
      </c>
      <c r="F74" s="42" t="s">
        <v>774</v>
      </c>
      <c r="G74" s="42" t="s">
        <v>775</v>
      </c>
      <c r="H74" s="42" t="s">
        <v>776</v>
      </c>
      <c r="I74" s="42" t="s">
        <v>777</v>
      </c>
      <c r="J74" s="42" t="s">
        <v>778</v>
      </c>
      <c r="K74" s="42" t="s">
        <v>390</v>
      </c>
      <c r="L74" s="42" t="s">
        <v>390</v>
      </c>
      <c r="M74" s="42" t="s">
        <v>390</v>
      </c>
      <c r="N74" s="42" t="s">
        <v>390</v>
      </c>
      <c r="O74" s="42" t="s">
        <v>391</v>
      </c>
      <c r="P74" s="42" t="s">
        <v>391</v>
      </c>
      <c r="Q74" s="42" t="s">
        <v>391</v>
      </c>
      <c r="R74" s="42" t="s">
        <v>391</v>
      </c>
    </row>
    <row r="75" spans="1:18">
      <c r="A75" s="65" t="s">
        <v>30</v>
      </c>
      <c r="B75" s="42" t="s">
        <v>768</v>
      </c>
      <c r="C75" s="65" t="s">
        <v>397</v>
      </c>
      <c r="D75" s="65">
        <v>15</v>
      </c>
      <c r="E75" s="65">
        <v>15</v>
      </c>
      <c r="F75" s="42" t="s">
        <v>779</v>
      </c>
      <c r="G75" s="42" t="s">
        <v>780</v>
      </c>
      <c r="H75" s="42" t="s">
        <v>781</v>
      </c>
      <c r="I75" s="42" t="s">
        <v>782</v>
      </c>
      <c r="J75" s="42" t="s">
        <v>783</v>
      </c>
      <c r="K75" s="42" t="s">
        <v>390</v>
      </c>
      <c r="L75" s="42" t="s">
        <v>390</v>
      </c>
      <c r="M75" s="42" t="s">
        <v>390</v>
      </c>
      <c r="N75" s="42" t="s">
        <v>390</v>
      </c>
      <c r="O75" s="42" t="s">
        <v>391</v>
      </c>
      <c r="P75" s="42" t="s">
        <v>391</v>
      </c>
      <c r="Q75" s="42" t="s">
        <v>391</v>
      </c>
      <c r="R75" s="42" t="s">
        <v>391</v>
      </c>
    </row>
    <row r="76" spans="1:18">
      <c r="A76" s="65" t="s">
        <v>30</v>
      </c>
      <c r="B76" s="42" t="s">
        <v>784</v>
      </c>
      <c r="C76" s="65" t="s">
        <v>384</v>
      </c>
      <c r="D76" s="65">
        <v>11</v>
      </c>
      <c r="E76" s="65">
        <v>16</v>
      </c>
      <c r="F76" s="42" t="s">
        <v>785</v>
      </c>
      <c r="G76" s="42" t="s">
        <v>786</v>
      </c>
      <c r="H76" s="42" t="s">
        <v>787</v>
      </c>
      <c r="I76" s="42" t="s">
        <v>788</v>
      </c>
      <c r="J76" s="42" t="s">
        <v>789</v>
      </c>
      <c r="K76" s="42" t="s">
        <v>390</v>
      </c>
      <c r="L76" s="42" t="s">
        <v>390</v>
      </c>
      <c r="M76" s="42" t="s">
        <v>390</v>
      </c>
      <c r="N76" s="42" t="s">
        <v>390</v>
      </c>
      <c r="O76" s="42" t="s">
        <v>391</v>
      </c>
      <c r="P76" s="42" t="s">
        <v>391</v>
      </c>
      <c r="Q76" s="42" t="s">
        <v>391</v>
      </c>
      <c r="R76" s="42" t="s">
        <v>391</v>
      </c>
    </row>
    <row r="77" spans="1:18">
      <c r="A77" s="65" t="s">
        <v>30</v>
      </c>
      <c r="B77" s="42" t="s">
        <v>784</v>
      </c>
      <c r="C77" s="65" t="s">
        <v>384</v>
      </c>
      <c r="D77" s="65">
        <v>12</v>
      </c>
      <c r="E77" s="65">
        <v>16</v>
      </c>
      <c r="F77" s="42" t="s">
        <v>790</v>
      </c>
      <c r="G77" s="42" t="s">
        <v>791</v>
      </c>
      <c r="H77" s="42" t="s">
        <v>792</v>
      </c>
      <c r="I77" s="42" t="s">
        <v>793</v>
      </c>
      <c r="J77" s="42" t="s">
        <v>794</v>
      </c>
      <c r="K77" s="42" t="s">
        <v>390</v>
      </c>
      <c r="L77" s="42" t="s">
        <v>390</v>
      </c>
      <c r="M77" s="42" t="s">
        <v>390</v>
      </c>
      <c r="N77" s="42" t="s">
        <v>390</v>
      </c>
      <c r="O77" s="42" t="s">
        <v>391</v>
      </c>
      <c r="P77" s="42" t="s">
        <v>391</v>
      </c>
      <c r="Q77" s="42" t="s">
        <v>391</v>
      </c>
      <c r="R77" s="42" t="s">
        <v>391</v>
      </c>
    </row>
    <row r="78" spans="1:18">
      <c r="A78" s="65" t="s">
        <v>30</v>
      </c>
      <c r="B78" s="42" t="s">
        <v>784</v>
      </c>
      <c r="C78" s="65" t="s">
        <v>397</v>
      </c>
      <c r="D78" s="65">
        <v>13</v>
      </c>
      <c r="E78" s="65">
        <v>16</v>
      </c>
      <c r="F78" s="42" t="s">
        <v>795</v>
      </c>
      <c r="G78" s="42" t="s">
        <v>796</v>
      </c>
      <c r="H78" s="42" t="s">
        <v>797</v>
      </c>
      <c r="I78" s="42" t="s">
        <v>798</v>
      </c>
      <c r="J78" s="42" t="s">
        <v>799</v>
      </c>
      <c r="K78" s="42" t="s">
        <v>390</v>
      </c>
      <c r="L78" s="42" t="s">
        <v>390</v>
      </c>
      <c r="M78" s="42" t="s">
        <v>390</v>
      </c>
      <c r="N78" s="42" t="s">
        <v>390</v>
      </c>
      <c r="O78" s="42" t="s">
        <v>391</v>
      </c>
      <c r="P78" s="42" t="s">
        <v>391</v>
      </c>
      <c r="Q78" s="42" t="s">
        <v>391</v>
      </c>
      <c r="R78" s="42" t="s">
        <v>391</v>
      </c>
    </row>
    <row r="79" spans="1:18">
      <c r="A79" s="65" t="s">
        <v>30</v>
      </c>
      <c r="B79" s="42" t="s">
        <v>784</v>
      </c>
      <c r="C79" s="65" t="s">
        <v>397</v>
      </c>
      <c r="D79" s="65">
        <v>14</v>
      </c>
      <c r="E79" s="65">
        <v>16</v>
      </c>
      <c r="F79" s="42" t="s">
        <v>800</v>
      </c>
      <c r="G79" s="42" t="s">
        <v>801</v>
      </c>
      <c r="H79" s="42" t="s">
        <v>802</v>
      </c>
      <c r="I79" s="42" t="s">
        <v>803</v>
      </c>
      <c r="J79" s="42" t="s">
        <v>804</v>
      </c>
      <c r="K79" s="42" t="s">
        <v>390</v>
      </c>
      <c r="L79" s="42" t="s">
        <v>390</v>
      </c>
      <c r="M79" s="42" t="s">
        <v>390</v>
      </c>
      <c r="N79" s="42" t="s">
        <v>390</v>
      </c>
      <c r="O79" s="42" t="s">
        <v>391</v>
      </c>
      <c r="P79" s="42" t="s">
        <v>391</v>
      </c>
      <c r="Q79" s="42" t="s">
        <v>391</v>
      </c>
      <c r="R79" s="42" t="s">
        <v>391</v>
      </c>
    </row>
    <row r="80" spans="1:18">
      <c r="A80" s="65" t="s">
        <v>30</v>
      </c>
      <c r="B80" s="42" t="s">
        <v>805</v>
      </c>
      <c r="C80" s="65" t="s">
        <v>384</v>
      </c>
      <c r="D80" s="65">
        <v>11</v>
      </c>
      <c r="E80" s="65">
        <v>17</v>
      </c>
      <c r="F80" s="42" t="s">
        <v>806</v>
      </c>
      <c r="G80" s="42" t="s">
        <v>807</v>
      </c>
      <c r="H80" s="42" t="s">
        <v>808</v>
      </c>
      <c r="I80" s="42" t="s">
        <v>809</v>
      </c>
      <c r="J80" s="42" t="s">
        <v>810</v>
      </c>
      <c r="K80" s="42" t="s">
        <v>390</v>
      </c>
      <c r="L80" s="42" t="s">
        <v>390</v>
      </c>
      <c r="M80" s="42" t="s">
        <v>390</v>
      </c>
      <c r="N80" s="42" t="s">
        <v>390</v>
      </c>
      <c r="O80" s="42" t="s">
        <v>391</v>
      </c>
      <c r="P80" s="42" t="s">
        <v>391</v>
      </c>
      <c r="Q80" s="42" t="s">
        <v>391</v>
      </c>
      <c r="R80" s="42" t="s">
        <v>391</v>
      </c>
    </row>
    <row r="81" spans="1:18">
      <c r="A81" s="65" t="s">
        <v>30</v>
      </c>
      <c r="B81" s="42" t="s">
        <v>805</v>
      </c>
      <c r="C81" s="65" t="s">
        <v>384</v>
      </c>
      <c r="D81" s="65">
        <v>12</v>
      </c>
      <c r="E81" s="65">
        <v>17</v>
      </c>
      <c r="F81" s="42" t="s">
        <v>811</v>
      </c>
      <c r="G81" s="42" t="s">
        <v>812</v>
      </c>
      <c r="H81" s="42" t="s">
        <v>813</v>
      </c>
      <c r="I81" s="42" t="s">
        <v>814</v>
      </c>
      <c r="J81" s="42" t="s">
        <v>815</v>
      </c>
      <c r="K81" s="42" t="s">
        <v>390</v>
      </c>
      <c r="L81" s="42" t="s">
        <v>390</v>
      </c>
      <c r="M81" s="42" t="s">
        <v>390</v>
      </c>
      <c r="N81" s="42" t="s">
        <v>390</v>
      </c>
      <c r="O81" s="42" t="s">
        <v>391</v>
      </c>
      <c r="P81" s="42" t="s">
        <v>391</v>
      </c>
      <c r="Q81" s="42" t="s">
        <v>391</v>
      </c>
      <c r="R81" s="42" t="s">
        <v>391</v>
      </c>
    </row>
    <row r="82" spans="1:18">
      <c r="A82" s="65" t="s">
        <v>30</v>
      </c>
      <c r="B82" s="42" t="s">
        <v>816</v>
      </c>
      <c r="C82" s="65" t="s">
        <v>397</v>
      </c>
      <c r="D82" s="65">
        <v>13</v>
      </c>
      <c r="E82" s="65">
        <v>17</v>
      </c>
      <c r="F82" s="42" t="s">
        <v>817</v>
      </c>
      <c r="G82" s="42" t="s">
        <v>818</v>
      </c>
      <c r="H82" s="42" t="s">
        <v>819</v>
      </c>
      <c r="I82" s="42" t="s">
        <v>820</v>
      </c>
      <c r="J82" s="42" t="s">
        <v>821</v>
      </c>
      <c r="K82" s="42" t="s">
        <v>390</v>
      </c>
      <c r="L82" s="42" t="s">
        <v>390</v>
      </c>
      <c r="M82" s="42" t="s">
        <v>390</v>
      </c>
      <c r="N82" s="42" t="s">
        <v>390</v>
      </c>
      <c r="O82" s="42" t="s">
        <v>391</v>
      </c>
      <c r="P82" s="42" t="s">
        <v>391</v>
      </c>
      <c r="Q82" s="42" t="s">
        <v>391</v>
      </c>
      <c r="R82" s="42" t="s">
        <v>391</v>
      </c>
    </row>
    <row r="83" spans="1:18">
      <c r="A83" s="65" t="s">
        <v>30</v>
      </c>
      <c r="B83" s="42" t="s">
        <v>816</v>
      </c>
      <c r="C83" s="65" t="s">
        <v>397</v>
      </c>
      <c r="D83" s="65">
        <v>14</v>
      </c>
      <c r="E83" s="65">
        <v>17</v>
      </c>
      <c r="F83" s="42" t="s">
        <v>822</v>
      </c>
      <c r="G83" s="42" t="s">
        <v>823</v>
      </c>
      <c r="H83" s="42" t="s">
        <v>824</v>
      </c>
      <c r="I83" s="42" t="s">
        <v>825</v>
      </c>
      <c r="J83" s="42" t="s">
        <v>826</v>
      </c>
      <c r="K83" s="42" t="s">
        <v>390</v>
      </c>
      <c r="L83" s="42" t="s">
        <v>390</v>
      </c>
      <c r="M83" s="42" t="s">
        <v>390</v>
      </c>
      <c r="N83" s="42" t="s">
        <v>390</v>
      </c>
      <c r="O83" s="42" t="s">
        <v>391</v>
      </c>
      <c r="P83" s="42" t="s">
        <v>391</v>
      </c>
      <c r="Q83" s="42" t="s">
        <v>391</v>
      </c>
      <c r="R83" s="42" t="s">
        <v>391</v>
      </c>
    </row>
    <row r="84" spans="1:18">
      <c r="A84" s="65" t="s">
        <v>30</v>
      </c>
      <c r="B84" s="42" t="s">
        <v>816</v>
      </c>
      <c r="C84" s="65" t="s">
        <v>397</v>
      </c>
      <c r="D84" s="65">
        <v>15</v>
      </c>
      <c r="E84" s="65">
        <v>17</v>
      </c>
      <c r="F84" s="42" t="s">
        <v>827</v>
      </c>
      <c r="G84" s="42" t="s">
        <v>828</v>
      </c>
      <c r="H84" s="42" t="s">
        <v>829</v>
      </c>
      <c r="I84" s="42" t="s">
        <v>830</v>
      </c>
      <c r="J84" s="42" t="s">
        <v>831</v>
      </c>
      <c r="K84" s="42" t="s">
        <v>390</v>
      </c>
      <c r="L84" s="42" t="s">
        <v>390</v>
      </c>
      <c r="M84" s="42" t="s">
        <v>390</v>
      </c>
      <c r="N84" s="42" t="s">
        <v>390</v>
      </c>
      <c r="O84" s="42" t="s">
        <v>391</v>
      </c>
      <c r="P84" s="42" t="s">
        <v>391</v>
      </c>
      <c r="Q84" s="42" t="s">
        <v>391</v>
      </c>
      <c r="R84" s="42" t="s">
        <v>391</v>
      </c>
    </row>
    <row r="85" spans="1:18">
      <c r="A85" s="65" t="s">
        <v>30</v>
      </c>
      <c r="B85" s="42" t="s">
        <v>832</v>
      </c>
      <c r="C85" s="65" t="s">
        <v>384</v>
      </c>
      <c r="D85" s="65">
        <v>11</v>
      </c>
      <c r="E85" s="65">
        <v>18</v>
      </c>
      <c r="F85" s="42" t="s">
        <v>833</v>
      </c>
      <c r="G85" s="42" t="s">
        <v>834</v>
      </c>
      <c r="H85" s="42" t="s">
        <v>835</v>
      </c>
      <c r="I85" s="42" t="s">
        <v>836</v>
      </c>
      <c r="J85" s="42" t="s">
        <v>837</v>
      </c>
      <c r="K85" s="42" t="s">
        <v>390</v>
      </c>
      <c r="L85" s="42" t="s">
        <v>390</v>
      </c>
      <c r="M85" s="42" t="s">
        <v>390</v>
      </c>
      <c r="N85" s="42" t="s">
        <v>390</v>
      </c>
      <c r="O85" s="42" t="s">
        <v>391</v>
      </c>
      <c r="P85" s="42" t="s">
        <v>391</v>
      </c>
      <c r="Q85" s="42" t="s">
        <v>391</v>
      </c>
      <c r="R85" s="42" t="s">
        <v>391</v>
      </c>
    </row>
    <row r="86" spans="1:18">
      <c r="A86" s="65" t="s">
        <v>30</v>
      </c>
      <c r="B86" s="42" t="s">
        <v>832</v>
      </c>
      <c r="C86" s="65" t="s">
        <v>384</v>
      </c>
      <c r="D86" s="65">
        <v>12</v>
      </c>
      <c r="E86" s="65">
        <v>18</v>
      </c>
      <c r="F86" s="42" t="s">
        <v>838</v>
      </c>
      <c r="G86" s="42" t="s">
        <v>839</v>
      </c>
      <c r="H86" s="42" t="s">
        <v>840</v>
      </c>
      <c r="I86" s="42" t="s">
        <v>841</v>
      </c>
      <c r="J86" s="42" t="s">
        <v>842</v>
      </c>
      <c r="K86" s="42" t="s">
        <v>390</v>
      </c>
      <c r="L86" s="42" t="s">
        <v>390</v>
      </c>
      <c r="M86" s="42" t="s">
        <v>390</v>
      </c>
      <c r="N86" s="42" t="s">
        <v>390</v>
      </c>
      <c r="O86" s="42" t="s">
        <v>391</v>
      </c>
      <c r="P86" s="42" t="s">
        <v>391</v>
      </c>
      <c r="Q86" s="42" t="s">
        <v>391</v>
      </c>
      <c r="R86" s="42" t="s">
        <v>391</v>
      </c>
    </row>
    <row r="87" spans="1:18">
      <c r="A87" s="65" t="s">
        <v>30</v>
      </c>
      <c r="B87" s="42" t="s">
        <v>832</v>
      </c>
      <c r="C87" s="65" t="s">
        <v>397</v>
      </c>
      <c r="D87" s="65">
        <v>13</v>
      </c>
      <c r="E87" s="65">
        <v>18</v>
      </c>
      <c r="F87" s="42" t="s">
        <v>843</v>
      </c>
      <c r="G87" s="42" t="s">
        <v>844</v>
      </c>
      <c r="H87" s="42" t="s">
        <v>845</v>
      </c>
      <c r="I87" s="42" t="s">
        <v>846</v>
      </c>
      <c r="J87" s="42" t="s">
        <v>847</v>
      </c>
      <c r="K87" s="42" t="s">
        <v>390</v>
      </c>
      <c r="L87" s="42" t="s">
        <v>390</v>
      </c>
      <c r="M87" s="42" t="s">
        <v>390</v>
      </c>
      <c r="N87" s="42" t="s">
        <v>390</v>
      </c>
      <c r="O87" s="42" t="s">
        <v>391</v>
      </c>
      <c r="P87" s="42" t="s">
        <v>391</v>
      </c>
      <c r="Q87" s="42" t="s">
        <v>391</v>
      </c>
      <c r="R87" s="42" t="s">
        <v>391</v>
      </c>
    </row>
    <row r="88" spans="1:18">
      <c r="A88" s="65" t="s">
        <v>30</v>
      </c>
      <c r="B88" s="42" t="s">
        <v>832</v>
      </c>
      <c r="C88" s="65" t="s">
        <v>397</v>
      </c>
      <c r="D88" s="65">
        <v>14</v>
      </c>
      <c r="E88" s="65">
        <v>18</v>
      </c>
      <c r="F88" s="42" t="s">
        <v>848</v>
      </c>
      <c r="G88" s="42" t="s">
        <v>849</v>
      </c>
      <c r="H88" s="42" t="s">
        <v>850</v>
      </c>
      <c r="I88" s="42" t="s">
        <v>851</v>
      </c>
      <c r="J88" s="42" t="s">
        <v>852</v>
      </c>
      <c r="K88" s="42" t="s">
        <v>390</v>
      </c>
      <c r="L88" s="42" t="s">
        <v>390</v>
      </c>
      <c r="M88" s="42" t="s">
        <v>390</v>
      </c>
      <c r="N88" s="42" t="s">
        <v>390</v>
      </c>
      <c r="O88" s="42" t="s">
        <v>391</v>
      </c>
      <c r="P88" s="42" t="s">
        <v>391</v>
      </c>
      <c r="Q88" s="42" t="s">
        <v>391</v>
      </c>
      <c r="R88" s="42" t="s">
        <v>391</v>
      </c>
    </row>
    <row r="89" spans="1:18">
      <c r="A89" s="65" t="s">
        <v>30</v>
      </c>
      <c r="B89" s="42" t="s">
        <v>853</v>
      </c>
      <c r="C89" s="65" t="s">
        <v>384</v>
      </c>
      <c r="D89" s="65">
        <v>11</v>
      </c>
      <c r="E89" s="65">
        <v>19</v>
      </c>
      <c r="F89" s="42" t="s">
        <v>854</v>
      </c>
      <c r="G89" s="42" t="s">
        <v>855</v>
      </c>
      <c r="H89" s="42" t="s">
        <v>856</v>
      </c>
      <c r="I89" s="42" t="s">
        <v>857</v>
      </c>
      <c r="J89" s="42" t="s">
        <v>858</v>
      </c>
      <c r="K89" s="42" t="s">
        <v>390</v>
      </c>
      <c r="L89" s="42" t="s">
        <v>390</v>
      </c>
      <c r="M89" s="42" t="s">
        <v>390</v>
      </c>
      <c r="N89" s="42" t="s">
        <v>390</v>
      </c>
      <c r="O89" s="42" t="s">
        <v>391</v>
      </c>
      <c r="P89" s="42" t="s">
        <v>391</v>
      </c>
      <c r="Q89" s="42" t="s">
        <v>391</v>
      </c>
      <c r="R89" s="42" t="s">
        <v>391</v>
      </c>
    </row>
    <row r="90" spans="1:18">
      <c r="A90" s="65" t="s">
        <v>30</v>
      </c>
      <c r="B90" s="42" t="s">
        <v>853</v>
      </c>
      <c r="C90" s="65" t="s">
        <v>384</v>
      </c>
      <c r="D90" s="65">
        <v>12</v>
      </c>
      <c r="E90" s="65">
        <v>19</v>
      </c>
      <c r="F90" s="42" t="s">
        <v>859</v>
      </c>
      <c r="G90" s="42" t="s">
        <v>860</v>
      </c>
      <c r="H90" s="42" t="s">
        <v>861</v>
      </c>
      <c r="I90" s="42" t="s">
        <v>862</v>
      </c>
      <c r="J90" s="42" t="s">
        <v>863</v>
      </c>
      <c r="K90" s="42" t="s">
        <v>390</v>
      </c>
      <c r="L90" s="42" t="s">
        <v>390</v>
      </c>
      <c r="M90" s="42" t="s">
        <v>390</v>
      </c>
      <c r="N90" s="42" t="s">
        <v>390</v>
      </c>
      <c r="O90" s="42" t="s">
        <v>391</v>
      </c>
      <c r="P90" s="42" t="s">
        <v>391</v>
      </c>
      <c r="Q90" s="42" t="s">
        <v>391</v>
      </c>
      <c r="R90" s="42" t="s">
        <v>391</v>
      </c>
    </row>
    <row r="91" spans="1:18">
      <c r="A91" s="65" t="s">
        <v>30</v>
      </c>
      <c r="B91" s="42" t="s">
        <v>864</v>
      </c>
      <c r="C91" s="65" t="s">
        <v>397</v>
      </c>
      <c r="D91" s="65">
        <v>13</v>
      </c>
      <c r="E91" s="65">
        <v>19</v>
      </c>
      <c r="F91" s="42" t="s">
        <v>865</v>
      </c>
      <c r="G91" s="42" t="s">
        <v>866</v>
      </c>
      <c r="H91" s="42" t="s">
        <v>867</v>
      </c>
      <c r="I91" s="42" t="s">
        <v>868</v>
      </c>
      <c r="J91" s="42" t="s">
        <v>869</v>
      </c>
      <c r="K91" s="42" t="s">
        <v>390</v>
      </c>
      <c r="L91" s="42" t="s">
        <v>390</v>
      </c>
      <c r="M91" s="42" t="s">
        <v>390</v>
      </c>
      <c r="N91" s="42" t="s">
        <v>390</v>
      </c>
      <c r="O91" s="42" t="s">
        <v>391</v>
      </c>
      <c r="P91" s="42" t="s">
        <v>391</v>
      </c>
      <c r="Q91" s="42" t="s">
        <v>391</v>
      </c>
      <c r="R91" s="42" t="s">
        <v>391</v>
      </c>
    </row>
    <row r="92" spans="1:18">
      <c r="A92" s="65" t="s">
        <v>30</v>
      </c>
      <c r="B92" s="42" t="s">
        <v>864</v>
      </c>
      <c r="C92" s="65" t="s">
        <v>397</v>
      </c>
      <c r="D92" s="65">
        <v>14</v>
      </c>
      <c r="E92" s="65">
        <v>19</v>
      </c>
      <c r="F92" s="42" t="s">
        <v>870</v>
      </c>
      <c r="G92" s="42" t="s">
        <v>871</v>
      </c>
      <c r="H92" s="42" t="s">
        <v>872</v>
      </c>
      <c r="I92" s="42" t="s">
        <v>873</v>
      </c>
      <c r="J92" s="42" t="s">
        <v>874</v>
      </c>
      <c r="K92" s="42" t="s">
        <v>390</v>
      </c>
      <c r="L92" s="42" t="s">
        <v>390</v>
      </c>
      <c r="M92" s="42" t="s">
        <v>390</v>
      </c>
      <c r="N92" s="42" t="s">
        <v>390</v>
      </c>
      <c r="O92" s="42" t="s">
        <v>391</v>
      </c>
      <c r="P92" s="42" t="s">
        <v>391</v>
      </c>
      <c r="Q92" s="42" t="s">
        <v>391</v>
      </c>
      <c r="R92" s="42" t="s">
        <v>391</v>
      </c>
    </row>
    <row r="93" spans="1:18">
      <c r="A93" s="65" t="s">
        <v>30</v>
      </c>
      <c r="B93" s="42" t="s">
        <v>864</v>
      </c>
      <c r="C93" s="65" t="s">
        <v>397</v>
      </c>
      <c r="D93" s="65">
        <v>15</v>
      </c>
      <c r="E93" s="65">
        <v>19</v>
      </c>
      <c r="F93" s="42" t="s">
        <v>875</v>
      </c>
      <c r="G93" s="42" t="s">
        <v>876</v>
      </c>
      <c r="H93" s="42" t="s">
        <v>877</v>
      </c>
      <c r="I93" s="42" t="s">
        <v>878</v>
      </c>
      <c r="J93" s="42" t="s">
        <v>879</v>
      </c>
      <c r="K93" s="42" t="s">
        <v>390</v>
      </c>
      <c r="L93" s="42" t="s">
        <v>390</v>
      </c>
      <c r="M93" s="42" t="s">
        <v>390</v>
      </c>
      <c r="N93" s="42" t="s">
        <v>390</v>
      </c>
      <c r="O93" s="42" t="s">
        <v>391</v>
      </c>
      <c r="P93" s="42" t="s">
        <v>391</v>
      </c>
      <c r="Q93" s="42" t="s">
        <v>391</v>
      </c>
      <c r="R93" s="42" t="s">
        <v>391</v>
      </c>
    </row>
    <row r="94" spans="1:18">
      <c r="A94" s="65" t="s">
        <v>30</v>
      </c>
      <c r="B94" s="42" t="s">
        <v>880</v>
      </c>
      <c r="C94" s="65" t="s">
        <v>881</v>
      </c>
      <c r="D94" s="65">
        <v>16</v>
      </c>
      <c r="E94" s="65">
        <v>19</v>
      </c>
      <c r="F94" s="42" t="s">
        <v>882</v>
      </c>
      <c r="G94" s="42" t="s">
        <v>883</v>
      </c>
      <c r="H94" s="42" t="s">
        <v>884</v>
      </c>
      <c r="I94" s="42" t="s">
        <v>885</v>
      </c>
      <c r="J94" s="42" t="s">
        <v>886</v>
      </c>
      <c r="K94" s="42" t="s">
        <v>390</v>
      </c>
      <c r="L94" s="42" t="s">
        <v>390</v>
      </c>
      <c r="M94" s="42" t="s">
        <v>390</v>
      </c>
      <c r="N94" s="42" t="s">
        <v>390</v>
      </c>
      <c r="O94" s="42" t="s">
        <v>391</v>
      </c>
      <c r="P94" s="42" t="s">
        <v>391</v>
      </c>
      <c r="Q94" s="42" t="s">
        <v>391</v>
      </c>
      <c r="R94" s="42" t="s">
        <v>391</v>
      </c>
    </row>
    <row r="95" spans="1:18">
      <c r="A95" s="65" t="s">
        <v>30</v>
      </c>
      <c r="B95" s="42" t="s">
        <v>880</v>
      </c>
      <c r="C95" s="65" t="s">
        <v>881</v>
      </c>
      <c r="D95" s="65">
        <v>17</v>
      </c>
      <c r="E95" s="65">
        <v>19</v>
      </c>
      <c r="F95" s="42" t="s">
        <v>887</v>
      </c>
      <c r="G95" s="42" t="s">
        <v>888</v>
      </c>
      <c r="H95" s="42" t="s">
        <v>889</v>
      </c>
      <c r="I95" s="42" t="s">
        <v>890</v>
      </c>
      <c r="J95" s="42" t="s">
        <v>891</v>
      </c>
      <c r="K95" s="42" t="s">
        <v>390</v>
      </c>
      <c r="L95" s="42" t="s">
        <v>390</v>
      </c>
      <c r="M95" s="42" t="s">
        <v>390</v>
      </c>
      <c r="N95" s="42" t="s">
        <v>390</v>
      </c>
      <c r="O95" s="42" t="s">
        <v>391</v>
      </c>
      <c r="P95" s="42" t="s">
        <v>391</v>
      </c>
      <c r="Q95" s="42" t="s">
        <v>391</v>
      </c>
      <c r="R95" s="42" t="s">
        <v>391</v>
      </c>
    </row>
    <row r="96" spans="1:18">
      <c r="A96" s="65" t="s">
        <v>30</v>
      </c>
      <c r="B96" s="42" t="s">
        <v>880</v>
      </c>
      <c r="C96" s="65" t="s">
        <v>881</v>
      </c>
      <c r="D96" s="65">
        <v>18</v>
      </c>
      <c r="E96" s="65">
        <v>19</v>
      </c>
      <c r="F96" s="42" t="s">
        <v>892</v>
      </c>
      <c r="G96" s="42" t="s">
        <v>893</v>
      </c>
      <c r="H96" s="42" t="s">
        <v>894</v>
      </c>
      <c r="I96" s="42" t="s">
        <v>895</v>
      </c>
      <c r="J96" s="42" t="s">
        <v>896</v>
      </c>
      <c r="K96" s="42" t="s">
        <v>390</v>
      </c>
      <c r="L96" s="42" t="s">
        <v>390</v>
      </c>
      <c r="M96" s="42" t="s">
        <v>390</v>
      </c>
      <c r="N96" s="42" t="s">
        <v>390</v>
      </c>
      <c r="O96" s="42" t="s">
        <v>391</v>
      </c>
      <c r="P96" s="42" t="s">
        <v>391</v>
      </c>
      <c r="Q96" s="42" t="s">
        <v>391</v>
      </c>
      <c r="R96" s="42" t="s">
        <v>391</v>
      </c>
    </row>
    <row r="97" spans="1:18">
      <c r="A97" s="65" t="s">
        <v>30</v>
      </c>
      <c r="B97" s="42" t="s">
        <v>880</v>
      </c>
      <c r="C97" s="65" t="s">
        <v>881</v>
      </c>
      <c r="D97" s="65">
        <v>19</v>
      </c>
      <c r="E97" s="65">
        <v>19</v>
      </c>
      <c r="F97" s="42" t="s">
        <v>897</v>
      </c>
      <c r="G97" s="42" t="s">
        <v>898</v>
      </c>
      <c r="H97" s="42" t="s">
        <v>899</v>
      </c>
      <c r="I97" s="42" t="s">
        <v>900</v>
      </c>
      <c r="J97" s="42" t="s">
        <v>901</v>
      </c>
      <c r="K97" s="42" t="s">
        <v>390</v>
      </c>
      <c r="L97" s="42" t="s">
        <v>390</v>
      </c>
      <c r="M97" s="42" t="s">
        <v>390</v>
      </c>
      <c r="N97" s="42" t="s">
        <v>390</v>
      </c>
      <c r="O97" s="42" t="s">
        <v>391</v>
      </c>
      <c r="P97" s="42" t="s">
        <v>391</v>
      </c>
      <c r="Q97" s="42" t="s">
        <v>391</v>
      </c>
      <c r="R97" s="42" t="s">
        <v>391</v>
      </c>
    </row>
    <row r="98" spans="1:18">
      <c r="A98" s="65" t="s">
        <v>30</v>
      </c>
      <c r="B98" s="42" t="s">
        <v>902</v>
      </c>
      <c r="C98" s="65" t="s">
        <v>31</v>
      </c>
      <c r="D98" s="65">
        <v>11</v>
      </c>
      <c r="E98" s="65">
        <v>20</v>
      </c>
      <c r="F98" s="42" t="s">
        <v>903</v>
      </c>
      <c r="G98" s="42" t="s">
        <v>904</v>
      </c>
      <c r="H98" s="42" t="s">
        <v>905</v>
      </c>
      <c r="I98" s="42" t="s">
        <v>906</v>
      </c>
      <c r="J98" s="42" t="s">
        <v>907</v>
      </c>
      <c r="K98" s="42" t="s">
        <v>390</v>
      </c>
      <c r="L98" s="42" t="s">
        <v>390</v>
      </c>
      <c r="M98" s="42" t="s">
        <v>390</v>
      </c>
      <c r="N98" s="42" t="s">
        <v>390</v>
      </c>
      <c r="O98" s="42" t="s">
        <v>391</v>
      </c>
      <c r="P98" s="42" t="s">
        <v>391</v>
      </c>
      <c r="Q98" s="42" t="s">
        <v>391</v>
      </c>
      <c r="R98" s="42" t="s">
        <v>391</v>
      </c>
    </row>
    <row r="99" spans="1:18">
      <c r="A99" s="65" t="s">
        <v>30</v>
      </c>
      <c r="B99" s="42" t="s">
        <v>902</v>
      </c>
      <c r="C99" s="65" t="s">
        <v>31</v>
      </c>
      <c r="D99" s="65">
        <v>12</v>
      </c>
      <c r="E99" s="65">
        <v>20</v>
      </c>
      <c r="F99" s="42" t="s">
        <v>908</v>
      </c>
      <c r="G99" s="42" t="s">
        <v>909</v>
      </c>
      <c r="H99" s="42" t="s">
        <v>910</v>
      </c>
      <c r="I99" s="42" t="s">
        <v>911</v>
      </c>
      <c r="J99" s="42" t="s">
        <v>912</v>
      </c>
      <c r="K99" s="42" t="s">
        <v>390</v>
      </c>
      <c r="L99" s="42" t="s">
        <v>390</v>
      </c>
      <c r="M99" s="42" t="s">
        <v>390</v>
      </c>
      <c r="N99" s="42" t="s">
        <v>390</v>
      </c>
      <c r="O99" s="42" t="s">
        <v>391</v>
      </c>
      <c r="P99" s="42" t="s">
        <v>391</v>
      </c>
      <c r="Q99" s="42" t="s">
        <v>391</v>
      </c>
      <c r="R99" s="42" t="s">
        <v>391</v>
      </c>
    </row>
    <row r="100" spans="1:18">
      <c r="A100" s="65" t="s">
        <v>30</v>
      </c>
      <c r="B100" s="42" t="s">
        <v>902</v>
      </c>
      <c r="C100" s="65" t="s">
        <v>384</v>
      </c>
      <c r="D100" s="65">
        <v>13</v>
      </c>
      <c r="E100" s="65">
        <v>20</v>
      </c>
      <c r="F100" s="42" t="s">
        <v>913</v>
      </c>
      <c r="G100" s="42" t="s">
        <v>914</v>
      </c>
      <c r="H100" s="42" t="s">
        <v>915</v>
      </c>
      <c r="I100" s="42" t="s">
        <v>916</v>
      </c>
      <c r="J100" s="42" t="s">
        <v>917</v>
      </c>
      <c r="K100" s="42" t="s">
        <v>390</v>
      </c>
      <c r="L100" s="42" t="s">
        <v>390</v>
      </c>
      <c r="M100" s="42" t="s">
        <v>390</v>
      </c>
      <c r="N100" s="42" t="s">
        <v>390</v>
      </c>
      <c r="O100" s="42" t="s">
        <v>391</v>
      </c>
      <c r="P100" s="42" t="s">
        <v>391</v>
      </c>
      <c r="Q100" s="42" t="s">
        <v>391</v>
      </c>
      <c r="R100" s="42" t="s">
        <v>391</v>
      </c>
    </row>
    <row r="101" spans="1:18">
      <c r="A101" s="65" t="s">
        <v>30</v>
      </c>
      <c r="B101" s="42" t="s">
        <v>918</v>
      </c>
      <c r="C101" s="65" t="s">
        <v>384</v>
      </c>
      <c r="D101" s="65">
        <v>14</v>
      </c>
      <c r="E101" s="65">
        <v>20</v>
      </c>
      <c r="F101" s="42" t="s">
        <v>919</v>
      </c>
      <c r="G101" s="42" t="s">
        <v>920</v>
      </c>
      <c r="H101" s="42" t="s">
        <v>921</v>
      </c>
      <c r="I101" s="42" t="s">
        <v>922</v>
      </c>
      <c r="J101" s="42" t="s">
        <v>923</v>
      </c>
      <c r="K101" s="42" t="s">
        <v>390</v>
      </c>
      <c r="L101" s="42" t="s">
        <v>390</v>
      </c>
      <c r="M101" s="42" t="s">
        <v>390</v>
      </c>
      <c r="N101" s="42" t="s">
        <v>390</v>
      </c>
      <c r="O101" s="42" t="s">
        <v>391</v>
      </c>
      <c r="P101" s="42" t="s">
        <v>391</v>
      </c>
      <c r="Q101" s="42" t="s">
        <v>391</v>
      </c>
      <c r="R101" s="42" t="s">
        <v>391</v>
      </c>
    </row>
    <row r="102" spans="1:18">
      <c r="A102" s="65" t="s">
        <v>30</v>
      </c>
      <c r="B102" s="42" t="s">
        <v>918</v>
      </c>
      <c r="C102" s="65" t="s">
        <v>397</v>
      </c>
      <c r="D102" s="65">
        <v>15</v>
      </c>
      <c r="E102" s="65">
        <v>20</v>
      </c>
      <c r="F102" s="42" t="s">
        <v>924</v>
      </c>
      <c r="G102" s="42" t="s">
        <v>925</v>
      </c>
      <c r="H102" s="42" t="s">
        <v>926</v>
      </c>
      <c r="I102" s="42" t="s">
        <v>927</v>
      </c>
      <c r="J102" s="42" t="s">
        <v>928</v>
      </c>
      <c r="K102" s="42" t="s">
        <v>390</v>
      </c>
      <c r="L102" s="42" t="s">
        <v>390</v>
      </c>
      <c r="M102" s="42" t="s">
        <v>390</v>
      </c>
      <c r="N102" s="42" t="s">
        <v>390</v>
      </c>
      <c r="O102" s="42" t="s">
        <v>391</v>
      </c>
      <c r="P102" s="42" t="s">
        <v>391</v>
      </c>
      <c r="Q102" s="42" t="s">
        <v>391</v>
      </c>
      <c r="R102" s="42" t="s">
        <v>391</v>
      </c>
    </row>
    <row r="103" spans="1:18">
      <c r="A103" s="65" t="s">
        <v>30</v>
      </c>
      <c r="B103" s="42" t="s">
        <v>918</v>
      </c>
      <c r="C103" s="65" t="s">
        <v>397</v>
      </c>
      <c r="D103" s="65">
        <v>16</v>
      </c>
      <c r="E103" s="65">
        <v>20</v>
      </c>
      <c r="F103" s="42" t="s">
        <v>929</v>
      </c>
      <c r="G103" s="42" t="s">
        <v>930</v>
      </c>
      <c r="H103" s="42" t="s">
        <v>931</v>
      </c>
      <c r="I103" s="42" t="s">
        <v>932</v>
      </c>
      <c r="J103" s="42" t="s">
        <v>933</v>
      </c>
      <c r="K103" s="42" t="s">
        <v>390</v>
      </c>
      <c r="L103" s="42" t="s">
        <v>390</v>
      </c>
      <c r="M103" s="42" t="s">
        <v>390</v>
      </c>
      <c r="N103" s="42" t="s">
        <v>390</v>
      </c>
      <c r="O103" s="42" t="s">
        <v>391</v>
      </c>
      <c r="P103" s="42" t="s">
        <v>391</v>
      </c>
      <c r="Q103" s="42" t="s">
        <v>391</v>
      </c>
      <c r="R103" s="42" t="s">
        <v>391</v>
      </c>
    </row>
    <row r="104" spans="1:18">
      <c r="A104" s="65" t="s">
        <v>30</v>
      </c>
      <c r="B104" s="42" t="s">
        <v>934</v>
      </c>
      <c r="C104" s="65" t="s">
        <v>935</v>
      </c>
      <c r="D104" s="65">
        <v>11</v>
      </c>
      <c r="E104" s="65">
        <v>1</v>
      </c>
      <c r="F104" s="42" t="s">
        <v>936</v>
      </c>
      <c r="G104" s="42" t="s">
        <v>937</v>
      </c>
      <c r="H104" s="42" t="s">
        <v>938</v>
      </c>
      <c r="I104" s="42" t="s">
        <v>939</v>
      </c>
      <c r="J104" s="42" t="s">
        <v>940</v>
      </c>
      <c r="K104" s="42" t="s">
        <v>390</v>
      </c>
      <c r="L104" s="42" t="s">
        <v>390</v>
      </c>
      <c r="M104" s="42" t="s">
        <v>390</v>
      </c>
      <c r="N104" s="42" t="s">
        <v>390</v>
      </c>
      <c r="O104" s="42" t="s">
        <v>391</v>
      </c>
      <c r="P104" s="42" t="s">
        <v>391</v>
      </c>
      <c r="Q104" s="42" t="s">
        <v>391</v>
      </c>
      <c r="R104" s="42" t="s">
        <v>391</v>
      </c>
    </row>
    <row r="105" spans="1:18">
      <c r="A105" s="65" t="s">
        <v>30</v>
      </c>
      <c r="B105" s="42" t="s">
        <v>934</v>
      </c>
      <c r="C105" s="65" t="s">
        <v>935</v>
      </c>
      <c r="D105" s="65">
        <v>12</v>
      </c>
      <c r="E105" s="65">
        <v>1</v>
      </c>
      <c r="F105" s="42" t="s">
        <v>941</v>
      </c>
      <c r="G105" s="42" t="s">
        <v>942</v>
      </c>
      <c r="H105" s="42" t="s">
        <v>943</v>
      </c>
      <c r="I105" s="42" t="s">
        <v>944</v>
      </c>
      <c r="J105" s="42" t="s">
        <v>945</v>
      </c>
      <c r="K105" s="42" t="s">
        <v>390</v>
      </c>
      <c r="L105" s="42" t="s">
        <v>390</v>
      </c>
      <c r="M105" s="42" t="s">
        <v>390</v>
      </c>
      <c r="N105" s="42" t="s">
        <v>390</v>
      </c>
      <c r="O105" s="42" t="s">
        <v>391</v>
      </c>
      <c r="P105" s="42" t="s">
        <v>391</v>
      </c>
      <c r="Q105" s="42" t="s">
        <v>391</v>
      </c>
      <c r="R105" s="42" t="s">
        <v>391</v>
      </c>
    </row>
  </sheetData>
  <conditionalFormatting sqref="A1:A3 A8:A10 A14:A29 A33:A34 A43:A44 A53:A54 A62:A63 A71:A72 A80:A81 A89:A90 A38:A39 A48:A49 A58:A59 A67:A68 A76:A77 A85:A86 A98:A101 A106:A1048576">
    <cfRule type="cellIs" dxfId="234" priority="93" operator="equal">
      <formula>"True"</formula>
    </cfRule>
  </conditionalFormatting>
  <conditionalFormatting sqref="A4">
    <cfRule type="cellIs" dxfId="233" priority="92" operator="equal">
      <formula>"True"</formula>
    </cfRule>
  </conditionalFormatting>
  <conditionalFormatting sqref="A5">
    <cfRule type="cellIs" dxfId="232" priority="91" operator="equal">
      <formula>"True"</formula>
    </cfRule>
  </conditionalFormatting>
  <conditionalFormatting sqref="A6">
    <cfRule type="cellIs" dxfId="231" priority="90" operator="equal">
      <formula>"True"</formula>
    </cfRule>
  </conditionalFormatting>
  <conditionalFormatting sqref="A7">
    <cfRule type="cellIs" dxfId="230" priority="89" operator="equal">
      <formula>"True"</formula>
    </cfRule>
  </conditionalFormatting>
  <conditionalFormatting sqref="A11">
    <cfRule type="cellIs" dxfId="229" priority="88" operator="equal">
      <formula>"True"</formula>
    </cfRule>
  </conditionalFormatting>
  <conditionalFormatting sqref="A12">
    <cfRule type="cellIs" dxfId="228" priority="87" operator="equal">
      <formula>"True"</formula>
    </cfRule>
  </conditionalFormatting>
  <conditionalFormatting sqref="A13">
    <cfRule type="cellIs" dxfId="227" priority="86" operator="equal">
      <formula>"True"</formula>
    </cfRule>
  </conditionalFormatting>
  <conditionalFormatting sqref="A30">
    <cfRule type="cellIs" dxfId="226" priority="85" operator="equal">
      <formula>"True"</formula>
    </cfRule>
  </conditionalFormatting>
  <conditionalFormatting sqref="A31:A32">
    <cfRule type="cellIs" dxfId="225" priority="84" operator="equal">
      <formula>"True"</formula>
    </cfRule>
  </conditionalFormatting>
  <conditionalFormatting sqref="A40">
    <cfRule type="cellIs" dxfId="224" priority="83" operator="equal">
      <formula>"True"</formula>
    </cfRule>
  </conditionalFormatting>
  <conditionalFormatting sqref="A41">
    <cfRule type="cellIs" dxfId="223" priority="82" operator="equal">
      <formula>"True"</formula>
    </cfRule>
  </conditionalFormatting>
  <conditionalFormatting sqref="A50">
    <cfRule type="cellIs" dxfId="222" priority="81" operator="equal">
      <formula>"True"</formula>
    </cfRule>
  </conditionalFormatting>
  <conditionalFormatting sqref="A51:A52">
    <cfRule type="cellIs" dxfId="221" priority="80" operator="equal">
      <formula>"True"</formula>
    </cfRule>
  </conditionalFormatting>
  <conditionalFormatting sqref="A69">
    <cfRule type="cellIs" dxfId="220" priority="77" operator="equal">
      <formula>"True"</formula>
    </cfRule>
  </conditionalFormatting>
  <conditionalFormatting sqref="A70">
    <cfRule type="cellIs" dxfId="219" priority="76" operator="equal">
      <formula>"True"</formula>
    </cfRule>
  </conditionalFormatting>
  <conditionalFormatting sqref="A78">
    <cfRule type="cellIs" dxfId="218" priority="75" operator="equal">
      <formula>"True"</formula>
    </cfRule>
  </conditionalFormatting>
  <conditionalFormatting sqref="A79">
    <cfRule type="cellIs" dxfId="217" priority="74" operator="equal">
      <formula>"True"</formula>
    </cfRule>
  </conditionalFormatting>
  <conditionalFormatting sqref="A87">
    <cfRule type="cellIs" dxfId="216" priority="73" operator="equal">
      <formula>"True"</formula>
    </cfRule>
  </conditionalFormatting>
  <conditionalFormatting sqref="A88">
    <cfRule type="cellIs" dxfId="215" priority="72" operator="equal">
      <formula>"True"</formula>
    </cfRule>
  </conditionalFormatting>
  <conditionalFormatting sqref="A35">
    <cfRule type="cellIs" dxfId="214" priority="71" operator="equal">
      <formula>"True"</formula>
    </cfRule>
  </conditionalFormatting>
  <conditionalFormatting sqref="A36">
    <cfRule type="cellIs" dxfId="213" priority="70" operator="equal">
      <formula>"True"</formula>
    </cfRule>
  </conditionalFormatting>
  <conditionalFormatting sqref="A37">
    <cfRule type="cellIs" dxfId="212" priority="69" operator="equal">
      <formula>"True"</formula>
    </cfRule>
  </conditionalFormatting>
  <conditionalFormatting sqref="A45">
    <cfRule type="cellIs" dxfId="211" priority="68" operator="equal">
      <formula>"True"</formula>
    </cfRule>
  </conditionalFormatting>
  <conditionalFormatting sqref="A46">
    <cfRule type="cellIs" dxfId="210" priority="67" operator="equal">
      <formula>"True"</formula>
    </cfRule>
  </conditionalFormatting>
  <conditionalFormatting sqref="A47">
    <cfRule type="cellIs" dxfId="209" priority="66" operator="equal">
      <formula>"True"</formula>
    </cfRule>
  </conditionalFormatting>
  <conditionalFormatting sqref="A55">
    <cfRule type="cellIs" dxfId="208" priority="65" operator="equal">
      <formula>"True"</formula>
    </cfRule>
  </conditionalFormatting>
  <conditionalFormatting sqref="A56">
    <cfRule type="cellIs" dxfId="207" priority="64" operator="equal">
      <formula>"True"</formula>
    </cfRule>
  </conditionalFormatting>
  <conditionalFormatting sqref="A57">
    <cfRule type="cellIs" dxfId="206" priority="63" operator="equal">
      <formula>"True"</formula>
    </cfRule>
  </conditionalFormatting>
  <conditionalFormatting sqref="A64">
    <cfRule type="cellIs" dxfId="205" priority="62" operator="equal">
      <formula>"True"</formula>
    </cfRule>
  </conditionalFormatting>
  <conditionalFormatting sqref="A65">
    <cfRule type="cellIs" dxfId="204" priority="61" operator="equal">
      <formula>"True"</formula>
    </cfRule>
  </conditionalFormatting>
  <conditionalFormatting sqref="A66">
    <cfRule type="cellIs" dxfId="203" priority="60" operator="equal">
      <formula>"True"</formula>
    </cfRule>
  </conditionalFormatting>
  <conditionalFormatting sqref="A73">
    <cfRule type="cellIs" dxfId="202" priority="59" operator="equal">
      <formula>"True"</formula>
    </cfRule>
  </conditionalFormatting>
  <conditionalFormatting sqref="A74">
    <cfRule type="cellIs" dxfId="201" priority="58" operator="equal">
      <formula>"True"</formula>
    </cfRule>
  </conditionalFormatting>
  <conditionalFormatting sqref="A75">
    <cfRule type="cellIs" dxfId="200" priority="57" operator="equal">
      <formula>"True"</formula>
    </cfRule>
  </conditionalFormatting>
  <conditionalFormatting sqref="A82">
    <cfRule type="cellIs" dxfId="199" priority="56" operator="equal">
      <formula>"True"</formula>
    </cfRule>
  </conditionalFormatting>
  <conditionalFormatting sqref="A83">
    <cfRule type="cellIs" dxfId="198" priority="55" operator="equal">
      <formula>"True"</formula>
    </cfRule>
  </conditionalFormatting>
  <conditionalFormatting sqref="A84">
    <cfRule type="cellIs" dxfId="197" priority="54" operator="equal">
      <formula>"True"</formula>
    </cfRule>
  </conditionalFormatting>
  <conditionalFormatting sqref="A91">
    <cfRule type="cellIs" dxfId="196" priority="53" operator="equal">
      <formula>"True"</formula>
    </cfRule>
  </conditionalFormatting>
  <conditionalFormatting sqref="A92">
    <cfRule type="cellIs" dxfId="195" priority="52" operator="equal">
      <formula>"True"</formula>
    </cfRule>
  </conditionalFormatting>
  <conditionalFormatting sqref="A93:A97">
    <cfRule type="cellIs" dxfId="194" priority="51" operator="equal">
      <formula>"True"</formula>
    </cfRule>
  </conditionalFormatting>
  <conditionalFormatting sqref="A102">
    <cfRule type="cellIs" dxfId="193" priority="50" operator="equal">
      <formula>"True"</formula>
    </cfRule>
  </conditionalFormatting>
  <conditionalFormatting sqref="A103">
    <cfRule type="cellIs" dxfId="192" priority="49" operator="equal">
      <formula>"True"</formula>
    </cfRule>
  </conditionalFormatting>
  <conditionalFormatting sqref="A60">
    <cfRule type="cellIs" dxfId="191" priority="38" operator="equal">
      <formula>"True"</formula>
    </cfRule>
  </conditionalFormatting>
  <conditionalFormatting sqref="A61">
    <cfRule type="cellIs" dxfId="190" priority="37" operator="equal">
      <formula>"True"</formula>
    </cfRule>
  </conditionalFormatting>
  <conditionalFormatting sqref="A104:A105">
    <cfRule type="cellIs" dxfId="189" priority="35" operator="equal">
      <formula>"True"</formula>
    </cfRule>
  </conditionalFormatting>
  <conditionalFormatting sqref="A42">
    <cfRule type="cellIs" dxfId="188" priority="33" operator="equal">
      <formula>"True"</formula>
    </cfRule>
  </conditionalFormatting>
  <conditionalFormatting sqref="F1:F1048576">
    <cfRule type="containsText" dxfId="187" priority="31" operator="containsText" text="SR-">
      <formula>NOT(ISERROR(SEARCH("SR-",F1)))</formula>
    </cfRule>
  </conditionalFormatting>
  <conditionalFormatting sqref="G1:J16 G33:J51 G32 G63:J1048576 G62 I62:J62 G18:J31 G17:H17 G57:J61 G56:H56 J56 G53:J55">
    <cfRule type="containsText" dxfId="186" priority="30" operator="containsText" text=":C1">
      <formula>NOT(ISERROR(SEARCH(":C1",G1)))</formula>
    </cfRule>
  </conditionalFormatting>
  <conditionalFormatting sqref="G1:J16 G33:J51 G32 G63:J1048576 G62 I62:J62 G18:J31 G17:H17 G57:J61 G56:H56 J56 G53:J55">
    <cfRule type="containsText" dxfId="185" priority="29" operator="containsText" text=":C2">
      <formula>NOT(ISERROR(SEARCH(":C2",G1)))</formula>
    </cfRule>
  </conditionalFormatting>
  <conditionalFormatting sqref="G1:J16 G33:J51 G32 G63:J1048576 G62 I62:J62 G18:J31 G17:H17 G57:J61 G56:H56 J56 G53:J55">
    <cfRule type="containsText" dxfId="184" priority="28" operator="containsText" text=":C3">
      <formula>NOT(ISERROR(SEARCH(":C3",G1)))</formula>
    </cfRule>
  </conditionalFormatting>
  <conditionalFormatting sqref="G1:J16 G33:J51 G32 G63:J1048576 G62 I62:J62 G18:J31 G17:H17 G57:J61 G56:H56 J56 G53:J55">
    <cfRule type="containsText" dxfId="183" priority="27" operator="containsText" text=":C4">
      <formula>NOT(ISERROR(SEARCH(":C4",G1)))</formula>
    </cfRule>
  </conditionalFormatting>
  <conditionalFormatting sqref="H32:J32">
    <cfRule type="containsText" dxfId="182" priority="23" operator="containsText" text=":C1">
      <formula>NOT(ISERROR(SEARCH(":C1",H32)))</formula>
    </cfRule>
  </conditionalFormatting>
  <conditionalFormatting sqref="H32:J32">
    <cfRule type="containsText" dxfId="181" priority="22" operator="containsText" text=":C2">
      <formula>NOT(ISERROR(SEARCH(":C2",H32)))</formula>
    </cfRule>
  </conditionalFormatting>
  <conditionalFormatting sqref="H32:J32">
    <cfRule type="containsText" dxfId="180" priority="21" operator="containsText" text=":C3">
      <formula>NOT(ISERROR(SEARCH(":C3",H32)))</formula>
    </cfRule>
  </conditionalFormatting>
  <conditionalFormatting sqref="H32:J32">
    <cfRule type="containsText" dxfId="179" priority="20" operator="containsText" text=":C4">
      <formula>NOT(ISERROR(SEARCH(":C4",H32)))</formula>
    </cfRule>
  </conditionalFormatting>
  <conditionalFormatting sqref="H62">
    <cfRule type="containsText" dxfId="178" priority="19" operator="containsText" text=":C1">
      <formula>NOT(ISERROR(SEARCH(":C1",H62)))</formula>
    </cfRule>
  </conditionalFormatting>
  <conditionalFormatting sqref="H62">
    <cfRule type="containsText" dxfId="177" priority="18" operator="containsText" text=":C2">
      <formula>NOT(ISERROR(SEARCH(":C2",H62)))</formula>
    </cfRule>
  </conditionalFormatting>
  <conditionalFormatting sqref="H62">
    <cfRule type="containsText" dxfId="176" priority="17" operator="containsText" text=":C3">
      <formula>NOT(ISERROR(SEARCH(":C3",H62)))</formula>
    </cfRule>
  </conditionalFormatting>
  <conditionalFormatting sqref="H62">
    <cfRule type="containsText" dxfId="175" priority="16" operator="containsText" text=":C4">
      <formula>NOT(ISERROR(SEARCH(":C4",H62)))</formula>
    </cfRule>
  </conditionalFormatting>
  <conditionalFormatting sqref="I17:J17">
    <cfRule type="containsText" dxfId="174" priority="15" operator="containsText" text=":C1">
      <formula>NOT(ISERROR(SEARCH(":C1",I17)))</formula>
    </cfRule>
  </conditionalFormatting>
  <conditionalFormatting sqref="I17:J17">
    <cfRule type="containsText" dxfId="173" priority="14" operator="containsText" text=":C2">
      <formula>NOT(ISERROR(SEARCH(":C2",I17)))</formula>
    </cfRule>
  </conditionalFormatting>
  <conditionalFormatting sqref="I17:J17">
    <cfRule type="containsText" dxfId="172" priority="13" operator="containsText" text=":C3">
      <formula>NOT(ISERROR(SEARCH(":C3",I17)))</formula>
    </cfRule>
  </conditionalFormatting>
  <conditionalFormatting sqref="I17:J17">
    <cfRule type="containsText" dxfId="171" priority="12" operator="containsText" text=":C4">
      <formula>NOT(ISERROR(SEARCH(":C4",I17)))</formula>
    </cfRule>
  </conditionalFormatting>
  <conditionalFormatting sqref="H52:J52">
    <cfRule type="containsText" dxfId="170" priority="8" operator="containsText" text=":C1">
      <formula>NOT(ISERROR(SEARCH(":C1",H52)))</formula>
    </cfRule>
  </conditionalFormatting>
  <conditionalFormatting sqref="H52:J52">
    <cfRule type="containsText" dxfId="169" priority="7" operator="containsText" text=":C2">
      <formula>NOT(ISERROR(SEARCH(":C2",H52)))</formula>
    </cfRule>
  </conditionalFormatting>
  <conditionalFormatting sqref="H52:J52">
    <cfRule type="containsText" dxfId="168" priority="6" operator="containsText" text=":C3">
      <formula>NOT(ISERROR(SEARCH(":C3",H52)))</formula>
    </cfRule>
  </conditionalFormatting>
  <conditionalFormatting sqref="H52:J52">
    <cfRule type="containsText" dxfId="167" priority="5" operator="containsText" text=":C4">
      <formula>NOT(ISERROR(SEARCH(":C4",H52)))</formula>
    </cfRule>
  </conditionalFormatting>
  <conditionalFormatting sqref="G52">
    <cfRule type="containsText" dxfId="166" priority="4" operator="containsText" text=":C1">
      <formula>NOT(ISERROR(SEARCH(":C1",G52)))</formula>
    </cfRule>
  </conditionalFormatting>
  <conditionalFormatting sqref="G52">
    <cfRule type="containsText" dxfId="165" priority="3" operator="containsText" text=":C2">
      <formula>NOT(ISERROR(SEARCH(":C2",G52)))</formula>
    </cfRule>
  </conditionalFormatting>
  <conditionalFormatting sqref="G52">
    <cfRule type="containsText" dxfId="164" priority="2" operator="containsText" text=":C3">
      <formula>NOT(ISERROR(SEARCH(":C3",G52)))</formula>
    </cfRule>
  </conditionalFormatting>
  <conditionalFormatting sqref="G52">
    <cfRule type="containsText" dxfId="163" priority="1" operator="containsText" text=":C4">
      <formula>NOT(ISERROR(SEARCH(":C4",G52)))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B1:AC35"/>
  <sheetViews>
    <sheetView workbookViewId="0">
      <pane xSplit="5" ySplit="4" topLeftCell="F5" activePane="bottomRight" state="frozen"/>
      <selection pane="bottomRight" activeCell="D1" sqref="D1"/>
      <selection pane="bottomLeft"/>
      <selection pane="topRight"/>
    </sheetView>
  </sheetViews>
  <sheetFormatPr defaultColWidth="9.140625" defaultRowHeight="15"/>
  <cols>
    <col min="1" max="1" width="2.85546875" style="65" customWidth="1"/>
    <col min="2" max="2" width="9.140625" style="65"/>
    <col min="3" max="3" width="8.5703125" style="65" customWidth="1"/>
    <col min="4" max="4" width="15.42578125" style="65" customWidth="1"/>
    <col min="5" max="5" width="29.28515625" style="65" customWidth="1"/>
    <col min="6" max="6" width="20.140625" style="65" bestFit="1" customWidth="1"/>
    <col min="7" max="7" width="8.42578125" style="65" customWidth="1"/>
    <col min="8" max="8" width="12.28515625" style="65" customWidth="1"/>
    <col min="9" max="9" width="12" style="65" customWidth="1"/>
    <col min="10" max="10" width="11" style="65" customWidth="1"/>
    <col min="11" max="11" width="11.140625" style="65" customWidth="1"/>
    <col min="12" max="12" width="8.28515625" style="65" bestFit="1" customWidth="1"/>
    <col min="13" max="13" width="9.5703125" style="65" bestFit="1" customWidth="1"/>
    <col min="14" max="14" width="22" style="65" bestFit="1" customWidth="1"/>
    <col min="15" max="15" width="19.85546875" style="65" customWidth="1"/>
    <col min="16" max="16" width="14.140625" style="65" bestFit="1" customWidth="1"/>
    <col min="17" max="17" width="11" style="65" customWidth="1"/>
    <col min="18" max="18" width="22.28515625" style="65" bestFit="1" customWidth="1"/>
    <col min="19" max="19" width="34" style="65" customWidth="1"/>
    <col min="20" max="20" width="9.140625" style="65"/>
    <col min="21" max="21" width="5" style="65" customWidth="1"/>
    <col min="22" max="24" width="4.140625" style="65" customWidth="1"/>
    <col min="25" max="16384" width="9.140625" style="65"/>
  </cols>
  <sheetData>
    <row r="1" spans="2:29">
      <c r="F1" s="184" t="s">
        <v>946</v>
      </c>
      <c r="G1" s="184"/>
      <c r="H1" s="184"/>
      <c r="I1" s="184"/>
      <c r="J1" s="184"/>
      <c r="K1" s="184"/>
      <c r="L1" s="184"/>
      <c r="M1" s="184"/>
      <c r="N1" s="184"/>
    </row>
    <row r="2" spans="2:29">
      <c r="F2" s="185"/>
      <c r="G2" s="185"/>
      <c r="H2" s="185"/>
      <c r="I2" s="185"/>
      <c r="J2" s="185"/>
      <c r="K2" s="185"/>
      <c r="L2" s="185"/>
      <c r="M2" s="185"/>
      <c r="N2" s="185"/>
    </row>
    <row r="3" spans="2:29">
      <c r="C3" s="182" t="s">
        <v>0</v>
      </c>
      <c r="D3" s="181" t="s">
        <v>1</v>
      </c>
      <c r="E3" s="181" t="s">
        <v>947</v>
      </c>
      <c r="F3" s="181" t="s">
        <v>4</v>
      </c>
      <c r="G3" s="180" t="s">
        <v>948</v>
      </c>
      <c r="H3" s="189" t="s">
        <v>949</v>
      </c>
      <c r="I3" s="183" t="s">
        <v>950</v>
      </c>
      <c r="J3" s="183" t="s">
        <v>951</v>
      </c>
      <c r="K3" s="183" t="s">
        <v>952</v>
      </c>
      <c r="L3" s="181" t="s">
        <v>953</v>
      </c>
      <c r="M3" s="181" t="s">
        <v>954</v>
      </c>
      <c r="N3" s="178" t="s">
        <v>955</v>
      </c>
      <c r="O3" s="178" t="s">
        <v>956</v>
      </c>
      <c r="P3" s="179" t="s">
        <v>5</v>
      </c>
      <c r="Q3" s="180"/>
      <c r="R3" s="183" t="s">
        <v>957</v>
      </c>
      <c r="S3" s="189" t="s">
        <v>958</v>
      </c>
      <c r="U3" s="179" t="s">
        <v>959</v>
      </c>
      <c r="V3" s="179"/>
      <c r="W3" s="179"/>
      <c r="X3" s="179"/>
    </row>
    <row r="4" spans="2:29">
      <c r="C4" s="182"/>
      <c r="D4" s="181"/>
      <c r="E4" s="181"/>
      <c r="F4" s="181"/>
      <c r="G4" s="180"/>
      <c r="H4" s="189"/>
      <c r="I4" s="183"/>
      <c r="J4" s="183"/>
      <c r="K4" s="183"/>
      <c r="L4" s="181"/>
      <c r="M4" s="181"/>
      <c r="N4" s="178"/>
      <c r="O4" s="178"/>
      <c r="P4" s="115" t="s">
        <v>960</v>
      </c>
      <c r="Q4" s="115" t="s">
        <v>2</v>
      </c>
      <c r="R4" s="190"/>
      <c r="S4" s="181"/>
      <c r="U4" s="179"/>
      <c r="V4" s="179"/>
      <c r="W4" s="179"/>
      <c r="X4" s="179"/>
      <c r="Z4" s="65" t="s">
        <v>961</v>
      </c>
      <c r="AB4" s="65" t="s">
        <v>962</v>
      </c>
    </row>
    <row r="5" spans="2:29" ht="18.75">
      <c r="B5" s="177" t="s">
        <v>963</v>
      </c>
      <c r="C5" s="83" t="s">
        <v>30</v>
      </c>
      <c r="D5" s="68" t="str">
        <f t="shared" ref="D5:D17" si="0">_xlfn.CONCAT(U5,".",V5,".",W5,".",X5)</f>
        <v>10.128.170.107</v>
      </c>
      <c r="E5" s="68" t="s">
        <v>964</v>
      </c>
      <c r="F5" s="68" t="s">
        <v>965</v>
      </c>
      <c r="G5" s="68">
        <v>1</v>
      </c>
      <c r="H5" s="68">
        <f t="shared" ref="H5:H25" si="1">G5*100</f>
        <v>100</v>
      </c>
      <c r="I5" s="68">
        <v>600</v>
      </c>
      <c r="J5" s="68">
        <f>IF(I5="","",0.25*I5)</f>
        <v>150</v>
      </c>
      <c r="K5" s="68">
        <v>1</v>
      </c>
      <c r="L5" s="68">
        <v>5</v>
      </c>
      <c r="M5" s="68" t="s">
        <v>966</v>
      </c>
      <c r="N5" s="77" t="s">
        <v>967</v>
      </c>
      <c r="O5" s="77" t="s">
        <v>968</v>
      </c>
      <c r="P5" s="68" t="s">
        <v>969</v>
      </c>
      <c r="Q5" s="68" t="s">
        <v>970</v>
      </c>
      <c r="R5" s="68" t="s">
        <v>971</v>
      </c>
      <c r="S5" s="68" t="s">
        <v>972</v>
      </c>
      <c r="U5" s="157">
        <v>10</v>
      </c>
      <c r="V5" s="65">
        <v>128</v>
      </c>
      <c r="W5" s="65">
        <v>170</v>
      </c>
      <c r="X5" s="163">
        <v>107</v>
      </c>
      <c r="Z5" s="65" t="s">
        <v>336</v>
      </c>
      <c r="AB5" s="65" t="s">
        <v>336</v>
      </c>
      <c r="AC5" s="65" t="s">
        <v>973</v>
      </c>
    </row>
    <row r="6" spans="2:29" ht="18.75">
      <c r="B6" s="177"/>
      <c r="C6" s="83" t="s">
        <v>30</v>
      </c>
      <c r="D6" s="67" t="str">
        <f t="shared" si="0"/>
        <v>10.128.170.108</v>
      </c>
      <c r="E6" s="67" t="s">
        <v>974</v>
      </c>
      <c r="F6" s="67" t="s">
        <v>975</v>
      </c>
      <c r="G6" s="67">
        <v>10</v>
      </c>
      <c r="H6" s="68">
        <f t="shared" si="1"/>
        <v>1000</v>
      </c>
      <c r="I6" s="67">
        <v>4000</v>
      </c>
      <c r="J6" s="68">
        <f t="shared" ref="J6:J25" si="2">IF(I6="","",0.25*I6)</f>
        <v>1000</v>
      </c>
      <c r="K6" s="68">
        <v>1</v>
      </c>
      <c r="L6" s="67">
        <v>10</v>
      </c>
      <c r="M6" s="67" t="s">
        <v>966</v>
      </c>
      <c r="N6" s="71" t="s">
        <v>976</v>
      </c>
      <c r="O6" s="71" t="s">
        <v>977</v>
      </c>
      <c r="P6" s="67" t="s">
        <v>969</v>
      </c>
      <c r="Q6" s="67" t="s">
        <v>970</v>
      </c>
      <c r="R6" s="67" t="s">
        <v>978</v>
      </c>
      <c r="S6" s="67" t="s">
        <v>979</v>
      </c>
      <c r="U6" s="157">
        <v>10</v>
      </c>
      <c r="V6" s="65">
        <v>128</v>
      </c>
      <c r="W6" s="65">
        <v>170</v>
      </c>
      <c r="X6" s="163">
        <v>108</v>
      </c>
      <c r="Z6" s="65" t="s">
        <v>336</v>
      </c>
      <c r="AB6" s="65" t="s">
        <v>336</v>
      </c>
      <c r="AC6" s="65" t="s">
        <v>973</v>
      </c>
    </row>
    <row r="7" spans="2:29" ht="18.75">
      <c r="B7" s="177"/>
      <c r="C7" s="83" t="s">
        <v>30</v>
      </c>
      <c r="D7" s="67" t="str">
        <f t="shared" si="0"/>
        <v>10.128.170.109</v>
      </c>
      <c r="E7" s="67" t="s">
        <v>980</v>
      </c>
      <c r="F7" s="67" t="s">
        <v>981</v>
      </c>
      <c r="G7" s="67">
        <v>1</v>
      </c>
      <c r="H7" s="68">
        <f t="shared" si="1"/>
        <v>100</v>
      </c>
      <c r="I7" s="67">
        <v>800</v>
      </c>
      <c r="J7" s="68">
        <f t="shared" si="2"/>
        <v>200</v>
      </c>
      <c r="K7" s="68">
        <v>1</v>
      </c>
      <c r="L7" s="67">
        <v>17</v>
      </c>
      <c r="M7" s="67" t="s">
        <v>966</v>
      </c>
      <c r="N7" s="71" t="s">
        <v>982</v>
      </c>
      <c r="O7" s="71" t="s">
        <v>983</v>
      </c>
      <c r="P7" s="67" t="s">
        <v>969</v>
      </c>
      <c r="Q7" s="67" t="s">
        <v>984</v>
      </c>
      <c r="R7" s="67" t="s">
        <v>971</v>
      </c>
      <c r="S7" s="67" t="s">
        <v>985</v>
      </c>
      <c r="U7" s="157">
        <v>10</v>
      </c>
      <c r="V7" s="65">
        <v>128</v>
      </c>
      <c r="W7" s="65">
        <v>170</v>
      </c>
      <c r="X7" s="163">
        <v>109</v>
      </c>
      <c r="Z7" s="65" t="s">
        <v>336</v>
      </c>
      <c r="AB7" s="65" t="s">
        <v>336</v>
      </c>
      <c r="AC7" s="65" t="s">
        <v>973</v>
      </c>
    </row>
    <row r="8" spans="2:29" ht="18.75">
      <c r="B8" s="177"/>
      <c r="C8" s="83" t="s">
        <v>30</v>
      </c>
      <c r="D8" s="67" t="str">
        <f t="shared" si="0"/>
        <v>10.128.170.110</v>
      </c>
      <c r="E8" s="67" t="s">
        <v>986</v>
      </c>
      <c r="F8" s="67" t="s">
        <v>987</v>
      </c>
      <c r="G8" s="67">
        <v>1</v>
      </c>
      <c r="H8" s="68">
        <f t="shared" si="1"/>
        <v>100</v>
      </c>
      <c r="I8" s="67">
        <v>800</v>
      </c>
      <c r="J8" s="68">
        <f t="shared" si="2"/>
        <v>200</v>
      </c>
      <c r="K8" s="68">
        <v>1</v>
      </c>
      <c r="L8" s="67">
        <v>4</v>
      </c>
      <c r="M8" s="67" t="s">
        <v>966</v>
      </c>
      <c r="N8" s="67" t="s">
        <v>988</v>
      </c>
      <c r="O8" s="71" t="s">
        <v>989</v>
      </c>
      <c r="P8" s="67" t="s">
        <v>969</v>
      </c>
      <c r="Q8" s="67" t="s">
        <v>984</v>
      </c>
      <c r="R8" s="67" t="s">
        <v>971</v>
      </c>
      <c r="S8" s="67" t="s">
        <v>990</v>
      </c>
      <c r="U8" s="157">
        <v>10</v>
      </c>
      <c r="V8" s="65">
        <v>128</v>
      </c>
      <c r="W8" s="65">
        <v>170</v>
      </c>
      <c r="X8" s="163">
        <v>110</v>
      </c>
      <c r="Z8" s="65" t="s">
        <v>336</v>
      </c>
      <c r="AB8" s="65" t="s">
        <v>336</v>
      </c>
      <c r="AC8" s="65" t="s">
        <v>973</v>
      </c>
    </row>
    <row r="9" spans="2:29" ht="18.75">
      <c r="B9" s="177"/>
      <c r="C9" s="83" t="s">
        <v>30</v>
      </c>
      <c r="D9" s="67" t="str">
        <f t="shared" si="0"/>
        <v>10.128.170.111</v>
      </c>
      <c r="E9" s="67" t="s">
        <v>991</v>
      </c>
      <c r="F9" s="67" t="s">
        <v>992</v>
      </c>
      <c r="G9" s="67">
        <v>1</v>
      </c>
      <c r="H9" s="68">
        <f t="shared" si="1"/>
        <v>100</v>
      </c>
      <c r="I9" s="67">
        <v>800</v>
      </c>
      <c r="J9" s="68">
        <f t="shared" si="2"/>
        <v>200</v>
      </c>
      <c r="K9" s="68">
        <v>1</v>
      </c>
      <c r="L9" s="67">
        <v>7</v>
      </c>
      <c r="M9" s="67" t="s">
        <v>966</v>
      </c>
      <c r="N9" s="71" t="s">
        <v>993</v>
      </c>
      <c r="O9" s="71" t="s">
        <v>994</v>
      </c>
      <c r="P9" s="67" t="s">
        <v>969</v>
      </c>
      <c r="Q9" s="67" t="s">
        <v>984</v>
      </c>
      <c r="R9" s="67" t="s">
        <v>971</v>
      </c>
      <c r="S9" s="67" t="s">
        <v>995</v>
      </c>
      <c r="U9" s="157">
        <v>10</v>
      </c>
      <c r="V9" s="65">
        <v>128</v>
      </c>
      <c r="W9" s="65">
        <v>170</v>
      </c>
      <c r="X9" s="163">
        <v>111</v>
      </c>
      <c r="Z9" s="65" t="s">
        <v>336</v>
      </c>
      <c r="AB9" s="65" t="s">
        <v>336</v>
      </c>
      <c r="AC9" s="65" t="s">
        <v>973</v>
      </c>
    </row>
    <row r="10" spans="2:29" ht="18.75">
      <c r="B10" s="177"/>
      <c r="C10" s="84" t="s">
        <v>30</v>
      </c>
      <c r="D10" s="70" t="str">
        <f t="shared" si="0"/>
        <v>10.128.170.112</v>
      </c>
      <c r="E10" s="70" t="s">
        <v>996</v>
      </c>
      <c r="F10" s="70" t="s">
        <v>997</v>
      </c>
      <c r="G10" s="70">
        <v>30</v>
      </c>
      <c r="H10" s="68">
        <f t="shared" si="1"/>
        <v>3000</v>
      </c>
      <c r="I10" s="67">
        <v>8000</v>
      </c>
      <c r="J10" s="68">
        <f t="shared" si="2"/>
        <v>2000</v>
      </c>
      <c r="K10" s="68">
        <v>1</v>
      </c>
      <c r="L10" s="74">
        <v>888</v>
      </c>
      <c r="M10" s="70" t="s">
        <v>966</v>
      </c>
      <c r="N10" s="78" t="s">
        <v>998</v>
      </c>
      <c r="O10" s="78" t="s">
        <v>998</v>
      </c>
      <c r="P10" s="67" t="s">
        <v>969</v>
      </c>
      <c r="Q10" s="67" t="s">
        <v>999</v>
      </c>
      <c r="R10" s="70" t="s">
        <v>978</v>
      </c>
      <c r="S10" s="67" t="s">
        <v>1000</v>
      </c>
      <c r="U10" s="157">
        <v>10</v>
      </c>
      <c r="V10" s="65">
        <v>128</v>
      </c>
      <c r="W10" s="65">
        <v>170</v>
      </c>
      <c r="X10" s="163">
        <v>112</v>
      </c>
      <c r="Z10" s="65" t="s">
        <v>1001</v>
      </c>
      <c r="AB10" s="65" t="s">
        <v>1001</v>
      </c>
    </row>
    <row r="11" spans="2:29" ht="19.5" thickBot="1">
      <c r="B11" s="177"/>
      <c r="C11" s="85" t="s">
        <v>30</v>
      </c>
      <c r="D11" s="69" t="str">
        <f t="shared" si="0"/>
        <v>10.128.170.113</v>
      </c>
      <c r="E11" s="69" t="s">
        <v>1002</v>
      </c>
      <c r="F11" s="69" t="s">
        <v>1003</v>
      </c>
      <c r="G11" s="69">
        <v>15</v>
      </c>
      <c r="H11" s="128">
        <f t="shared" si="1"/>
        <v>1500</v>
      </c>
      <c r="I11" s="69">
        <v>8000</v>
      </c>
      <c r="J11" s="128">
        <f t="shared" si="2"/>
        <v>2000</v>
      </c>
      <c r="K11" s="128">
        <v>1</v>
      </c>
      <c r="L11" s="69">
        <v>8</v>
      </c>
      <c r="M11" s="69" t="s">
        <v>966</v>
      </c>
      <c r="N11" s="79" t="s">
        <v>1004</v>
      </c>
      <c r="O11" s="79" t="s">
        <v>1005</v>
      </c>
      <c r="P11" s="69" t="s">
        <v>969</v>
      </c>
      <c r="Q11" s="69" t="s">
        <v>999</v>
      </c>
      <c r="R11" s="69" t="s">
        <v>1006</v>
      </c>
      <c r="S11" s="69" t="s">
        <v>1007</v>
      </c>
      <c r="U11" s="157">
        <v>10</v>
      </c>
      <c r="V11" s="65">
        <v>128</v>
      </c>
      <c r="W11" s="65">
        <v>170</v>
      </c>
      <c r="X11" s="163">
        <v>113</v>
      </c>
      <c r="Z11" s="65" t="s">
        <v>1001</v>
      </c>
      <c r="AB11" s="65" t="s">
        <v>336</v>
      </c>
      <c r="AC11" s="65" t="s">
        <v>973</v>
      </c>
    </row>
    <row r="12" spans="2:29" ht="18.75">
      <c r="B12" s="177"/>
      <c r="C12" s="86" t="s">
        <v>30</v>
      </c>
      <c r="D12" s="68" t="str">
        <f>_xlfn.CONCAT(U12,".",V12,".",W12,".",X12)</f>
        <v>10.128.180.107</v>
      </c>
      <c r="E12" s="68" t="s">
        <v>1008</v>
      </c>
      <c r="F12" s="68" t="s">
        <v>1009</v>
      </c>
      <c r="G12" s="68">
        <v>10</v>
      </c>
      <c r="H12" s="68">
        <f t="shared" si="1"/>
        <v>1000</v>
      </c>
      <c r="I12" s="68">
        <v>4000</v>
      </c>
      <c r="J12" s="68">
        <f t="shared" si="2"/>
        <v>1000</v>
      </c>
      <c r="K12" s="68">
        <v>1</v>
      </c>
      <c r="L12" s="68">
        <v>2</v>
      </c>
      <c r="M12" s="68" t="s">
        <v>966</v>
      </c>
      <c r="N12" s="77" t="s">
        <v>1010</v>
      </c>
      <c r="O12" s="77" t="s">
        <v>1011</v>
      </c>
      <c r="P12" s="68" t="s">
        <v>1012</v>
      </c>
      <c r="Q12" s="68" t="s">
        <v>1013</v>
      </c>
      <c r="R12" s="68" t="s">
        <v>978</v>
      </c>
      <c r="S12" s="68" t="s">
        <v>1014</v>
      </c>
      <c r="U12" s="157">
        <v>10</v>
      </c>
      <c r="V12" s="65">
        <v>128</v>
      </c>
      <c r="W12" s="65">
        <v>180</v>
      </c>
      <c r="X12" s="163">
        <v>107</v>
      </c>
      <c r="Z12" s="65" t="s">
        <v>336</v>
      </c>
      <c r="AB12" s="65" t="s">
        <v>336</v>
      </c>
      <c r="AC12" s="65" t="s">
        <v>973</v>
      </c>
    </row>
    <row r="13" spans="2:29" ht="18.75">
      <c r="B13" s="177"/>
      <c r="C13" s="83" t="s">
        <v>30</v>
      </c>
      <c r="D13" s="67" t="str">
        <f t="shared" si="0"/>
        <v>10.128.180.108</v>
      </c>
      <c r="E13" s="67" t="s">
        <v>1015</v>
      </c>
      <c r="F13" s="67" t="s">
        <v>1016</v>
      </c>
      <c r="G13" s="67">
        <v>1</v>
      </c>
      <c r="H13" s="68">
        <f t="shared" si="1"/>
        <v>100</v>
      </c>
      <c r="I13" s="67">
        <v>800</v>
      </c>
      <c r="J13" s="68">
        <f t="shared" si="2"/>
        <v>200</v>
      </c>
      <c r="K13" s="68">
        <v>1</v>
      </c>
      <c r="L13" s="67">
        <v>9</v>
      </c>
      <c r="M13" s="67" t="s">
        <v>966</v>
      </c>
      <c r="N13" s="71" t="s">
        <v>1017</v>
      </c>
      <c r="O13" s="71" t="s">
        <v>1018</v>
      </c>
      <c r="P13" s="67" t="s">
        <v>1012</v>
      </c>
      <c r="Q13" s="67" t="s">
        <v>1019</v>
      </c>
      <c r="R13" s="67" t="s">
        <v>971</v>
      </c>
      <c r="S13" s="67" t="s">
        <v>1020</v>
      </c>
      <c r="U13" s="157">
        <v>10</v>
      </c>
      <c r="V13" s="65">
        <v>128</v>
      </c>
      <c r="W13" s="65">
        <v>180</v>
      </c>
      <c r="X13" s="163">
        <v>108</v>
      </c>
      <c r="Z13" s="65" t="s">
        <v>336</v>
      </c>
      <c r="AB13" s="65" t="s">
        <v>336</v>
      </c>
      <c r="AC13" s="65" t="s">
        <v>973</v>
      </c>
    </row>
    <row r="14" spans="2:29" ht="18.75">
      <c r="B14" s="177"/>
      <c r="C14" s="83" t="s">
        <v>30</v>
      </c>
      <c r="D14" s="67" t="str">
        <f t="shared" si="0"/>
        <v>10.128.180.109</v>
      </c>
      <c r="E14" s="67" t="s">
        <v>1021</v>
      </c>
      <c r="F14" s="67" t="s">
        <v>1022</v>
      </c>
      <c r="G14" s="67">
        <v>1</v>
      </c>
      <c r="H14" s="68">
        <f t="shared" si="1"/>
        <v>100</v>
      </c>
      <c r="I14" s="67">
        <v>800</v>
      </c>
      <c r="J14" s="68">
        <f t="shared" si="2"/>
        <v>200</v>
      </c>
      <c r="K14" s="68">
        <v>1</v>
      </c>
      <c r="L14" s="67">
        <v>6</v>
      </c>
      <c r="M14" s="67" t="s">
        <v>966</v>
      </c>
      <c r="N14" s="71" t="s">
        <v>1023</v>
      </c>
      <c r="O14" s="71" t="s">
        <v>1024</v>
      </c>
      <c r="P14" s="67" t="s">
        <v>1012</v>
      </c>
      <c r="Q14" s="67" t="s">
        <v>1019</v>
      </c>
      <c r="R14" s="67" t="s">
        <v>971</v>
      </c>
      <c r="S14" s="67" t="s">
        <v>1025</v>
      </c>
      <c r="U14" s="157">
        <v>10</v>
      </c>
      <c r="V14" s="65">
        <v>128</v>
      </c>
      <c r="W14" s="65">
        <v>180</v>
      </c>
      <c r="X14" s="163">
        <v>109</v>
      </c>
      <c r="Z14" s="65" t="s">
        <v>336</v>
      </c>
      <c r="AB14" s="65" t="s">
        <v>336</v>
      </c>
      <c r="AC14" s="65" t="s">
        <v>973</v>
      </c>
    </row>
    <row r="15" spans="2:29" ht="18.75">
      <c r="B15" s="177"/>
      <c r="C15" s="85" t="s">
        <v>30</v>
      </c>
      <c r="D15" s="69" t="str">
        <f t="shared" si="0"/>
        <v>10.128.180.110</v>
      </c>
      <c r="E15" s="69" t="s">
        <v>1026</v>
      </c>
      <c r="F15" s="69" t="s">
        <v>1027</v>
      </c>
      <c r="G15" s="151">
        <v>10</v>
      </c>
      <c r="H15" s="151">
        <v>1000</v>
      </c>
      <c r="I15" s="69">
        <v>8000</v>
      </c>
      <c r="J15" s="128">
        <f t="shared" si="2"/>
        <v>2000</v>
      </c>
      <c r="K15" s="128">
        <v>1</v>
      </c>
      <c r="L15" s="76">
        <v>888</v>
      </c>
      <c r="M15" s="69" t="s">
        <v>966</v>
      </c>
      <c r="N15" s="80" t="s">
        <v>1028</v>
      </c>
      <c r="O15" s="80" t="s">
        <v>998</v>
      </c>
      <c r="P15" s="69" t="s">
        <v>1012</v>
      </c>
      <c r="Q15" s="69" t="s">
        <v>1013</v>
      </c>
      <c r="R15" s="69" t="s">
        <v>978</v>
      </c>
      <c r="S15" s="69" t="s">
        <v>1029</v>
      </c>
      <c r="U15" s="157">
        <v>10</v>
      </c>
      <c r="V15" s="65">
        <v>128</v>
      </c>
      <c r="W15" s="65">
        <v>180</v>
      </c>
      <c r="X15" s="163">
        <v>110</v>
      </c>
      <c r="Z15" s="65" t="s">
        <v>1001</v>
      </c>
      <c r="AB15" s="65" t="s">
        <v>1001</v>
      </c>
    </row>
    <row r="16" spans="2:29" ht="18.75">
      <c r="B16" s="176" t="s">
        <v>1030</v>
      </c>
      <c r="C16" s="86" t="s">
        <v>30</v>
      </c>
      <c r="D16" s="70" t="str">
        <f t="shared" si="0"/>
        <v>10.128.170.114</v>
      </c>
      <c r="E16" s="68" t="s">
        <v>1031</v>
      </c>
      <c r="F16" s="68" t="s">
        <v>1032</v>
      </c>
      <c r="G16" s="68">
        <v>1</v>
      </c>
      <c r="H16" s="68">
        <f t="shared" si="1"/>
        <v>100</v>
      </c>
      <c r="I16" s="68">
        <v>800</v>
      </c>
      <c r="J16" s="68">
        <f t="shared" si="2"/>
        <v>200</v>
      </c>
      <c r="K16" s="68">
        <v>1</v>
      </c>
      <c r="L16" s="68">
        <v>1</v>
      </c>
      <c r="M16" s="68" t="s">
        <v>966</v>
      </c>
      <c r="N16" s="77" t="s">
        <v>1033</v>
      </c>
      <c r="O16" s="77" t="s">
        <v>1034</v>
      </c>
      <c r="P16" s="68" t="s">
        <v>969</v>
      </c>
      <c r="Q16" s="68" t="s">
        <v>984</v>
      </c>
      <c r="R16" s="68" t="s">
        <v>971</v>
      </c>
      <c r="S16" s="68" t="s">
        <v>1035</v>
      </c>
      <c r="U16" s="157">
        <v>10</v>
      </c>
      <c r="V16" s="65">
        <v>128</v>
      </c>
      <c r="W16" s="65">
        <v>170</v>
      </c>
      <c r="X16" s="163">
        <v>114</v>
      </c>
      <c r="AB16" s="65" t="s">
        <v>1001</v>
      </c>
    </row>
    <row r="17" spans="2:29" ht="18.75">
      <c r="B17" s="176"/>
      <c r="C17" s="88" t="s">
        <v>30</v>
      </c>
      <c r="D17" s="67" t="str">
        <f t="shared" si="0"/>
        <v>10.128.180.111</v>
      </c>
      <c r="E17" s="72" t="s">
        <v>1036</v>
      </c>
      <c r="F17" s="67" t="s">
        <v>1037</v>
      </c>
      <c r="G17" s="67">
        <v>1</v>
      </c>
      <c r="H17" s="68">
        <f t="shared" si="1"/>
        <v>100</v>
      </c>
      <c r="I17" s="67">
        <v>800</v>
      </c>
      <c r="J17" s="68">
        <f t="shared" si="2"/>
        <v>200</v>
      </c>
      <c r="K17" s="68">
        <v>1</v>
      </c>
      <c r="L17" s="67">
        <v>3</v>
      </c>
      <c r="M17" s="67" t="s">
        <v>966</v>
      </c>
      <c r="N17" s="71" t="s">
        <v>1038</v>
      </c>
      <c r="O17" s="71" t="s">
        <v>1039</v>
      </c>
      <c r="P17" s="67" t="s">
        <v>1012</v>
      </c>
      <c r="Q17" s="67" t="s">
        <v>1013</v>
      </c>
      <c r="R17" s="67" t="s">
        <v>971</v>
      </c>
      <c r="S17" s="67" t="s">
        <v>1035</v>
      </c>
      <c r="U17" s="157">
        <v>10</v>
      </c>
      <c r="V17" s="65">
        <v>128</v>
      </c>
      <c r="W17" s="65">
        <v>180</v>
      </c>
      <c r="X17" s="163">
        <v>111</v>
      </c>
      <c r="AB17" s="65" t="s">
        <v>1040</v>
      </c>
      <c r="AC17" s="65" t="s">
        <v>973</v>
      </c>
    </row>
    <row r="18" spans="2:29" ht="18.75">
      <c r="B18" s="176"/>
      <c r="C18" s="88" t="s">
        <v>1041</v>
      </c>
      <c r="D18" s="67" t="s">
        <v>1042</v>
      </c>
      <c r="E18" s="72" t="s">
        <v>1043</v>
      </c>
      <c r="F18" s="67" t="s">
        <v>1044</v>
      </c>
      <c r="G18" s="67">
        <v>1</v>
      </c>
      <c r="H18" s="68">
        <f t="shared" si="1"/>
        <v>100</v>
      </c>
      <c r="I18" s="67">
        <v>800</v>
      </c>
      <c r="J18" s="68">
        <f t="shared" si="2"/>
        <v>200</v>
      </c>
      <c r="K18" s="68">
        <v>1</v>
      </c>
      <c r="L18" s="73" t="s">
        <v>998</v>
      </c>
      <c r="M18" s="67" t="s">
        <v>966</v>
      </c>
      <c r="N18" s="71" t="s">
        <v>1045</v>
      </c>
      <c r="O18" s="71" t="s">
        <v>1046</v>
      </c>
      <c r="P18" s="67" t="s">
        <v>1047</v>
      </c>
      <c r="Q18" s="67" t="s">
        <v>1035</v>
      </c>
      <c r="R18" s="67" t="s">
        <v>971</v>
      </c>
      <c r="S18" s="67" t="s">
        <v>1035</v>
      </c>
      <c r="U18" s="186" t="s">
        <v>1042</v>
      </c>
      <c r="V18" s="186"/>
      <c r="W18" s="186"/>
      <c r="X18" s="187"/>
      <c r="AB18" s="65" t="s">
        <v>1001</v>
      </c>
    </row>
    <row r="19" spans="2:29" ht="18.75">
      <c r="B19" s="176"/>
      <c r="C19" s="88" t="s">
        <v>30</v>
      </c>
      <c r="D19" s="67" t="str">
        <f>_xlfn.CONCAT(U19,".",V19,".",W19,".",X19)</f>
        <v>10.128.101.115</v>
      </c>
      <c r="E19" s="72" t="s">
        <v>1048</v>
      </c>
      <c r="F19" s="67" t="s">
        <v>1049</v>
      </c>
      <c r="G19" s="67">
        <v>15</v>
      </c>
      <c r="H19" s="68">
        <f t="shared" si="1"/>
        <v>1500</v>
      </c>
      <c r="I19" s="67">
        <v>4000</v>
      </c>
      <c r="J19" s="68">
        <f t="shared" si="2"/>
        <v>1000</v>
      </c>
      <c r="K19" s="68">
        <v>1</v>
      </c>
      <c r="L19" s="67">
        <v>11</v>
      </c>
      <c r="M19" s="67" t="s">
        <v>966</v>
      </c>
      <c r="N19" s="71" t="s">
        <v>1050</v>
      </c>
      <c r="O19" s="71" t="s">
        <v>1051</v>
      </c>
      <c r="P19" s="67" t="s">
        <v>969</v>
      </c>
      <c r="Q19" s="67" t="s">
        <v>999</v>
      </c>
      <c r="R19" s="67" t="s">
        <v>978</v>
      </c>
      <c r="S19" s="67" t="s">
        <v>1035</v>
      </c>
      <c r="U19" s="157">
        <v>10</v>
      </c>
      <c r="V19" s="65">
        <v>128</v>
      </c>
      <c r="W19" s="65">
        <v>101</v>
      </c>
      <c r="X19" s="163">
        <v>115</v>
      </c>
      <c r="AB19" s="65" t="s">
        <v>1001</v>
      </c>
    </row>
    <row r="20" spans="2:29" ht="18.75">
      <c r="B20" s="176"/>
      <c r="C20" s="88" t="s">
        <v>30</v>
      </c>
      <c r="D20" s="67" t="str">
        <f>_xlfn.CONCAT(U20,".",V20,".",W20,".",X20)</f>
        <v>10.128.120.112</v>
      </c>
      <c r="E20" s="72" t="s">
        <v>1052</v>
      </c>
      <c r="F20" s="67" t="s">
        <v>1053</v>
      </c>
      <c r="G20" s="67">
        <v>10</v>
      </c>
      <c r="H20" s="68">
        <f t="shared" si="1"/>
        <v>1000</v>
      </c>
      <c r="I20" s="67">
        <v>4000</v>
      </c>
      <c r="J20" s="68">
        <f t="shared" si="2"/>
        <v>1000</v>
      </c>
      <c r="K20" s="68">
        <v>1</v>
      </c>
      <c r="L20" s="67">
        <v>16</v>
      </c>
      <c r="M20" s="67" t="s">
        <v>966</v>
      </c>
      <c r="N20" s="71" t="s">
        <v>1054</v>
      </c>
      <c r="O20" s="71" t="s">
        <v>1055</v>
      </c>
      <c r="P20" s="67" t="s">
        <v>1012</v>
      </c>
      <c r="Q20" s="67" t="s">
        <v>1013</v>
      </c>
      <c r="R20" s="67" t="s">
        <v>978</v>
      </c>
      <c r="S20" s="67" t="s">
        <v>1035</v>
      </c>
      <c r="U20" s="157">
        <v>10</v>
      </c>
      <c r="V20" s="65">
        <v>128</v>
      </c>
      <c r="W20" s="65">
        <v>120</v>
      </c>
      <c r="X20" s="163">
        <v>112</v>
      </c>
      <c r="AB20" s="65" t="s">
        <v>1040</v>
      </c>
      <c r="AC20" s="65" t="s">
        <v>973</v>
      </c>
    </row>
    <row r="21" spans="2:29" ht="18.75">
      <c r="B21" s="176"/>
      <c r="C21" s="88" t="s">
        <v>1041</v>
      </c>
      <c r="D21" s="67" t="s">
        <v>1042</v>
      </c>
      <c r="E21" s="89" t="s">
        <v>1056</v>
      </c>
      <c r="F21" s="67" t="s">
        <v>1057</v>
      </c>
      <c r="G21" s="67">
        <v>10</v>
      </c>
      <c r="H21" s="68">
        <f t="shared" si="1"/>
        <v>1000</v>
      </c>
      <c r="I21" s="67">
        <v>4000</v>
      </c>
      <c r="J21" s="68">
        <f t="shared" si="2"/>
        <v>1000</v>
      </c>
      <c r="K21" s="68">
        <v>1</v>
      </c>
      <c r="L21" s="73" t="s">
        <v>998</v>
      </c>
      <c r="M21" s="67" t="s">
        <v>966</v>
      </c>
      <c r="N21" s="71" t="s">
        <v>1058</v>
      </c>
      <c r="O21" s="71" t="s">
        <v>1059</v>
      </c>
      <c r="P21" s="67" t="s">
        <v>1047</v>
      </c>
      <c r="Q21" s="67" t="s">
        <v>1035</v>
      </c>
      <c r="R21" s="67" t="s">
        <v>978</v>
      </c>
      <c r="S21" s="67" t="s">
        <v>1035</v>
      </c>
      <c r="U21" s="186" t="s">
        <v>1042</v>
      </c>
      <c r="V21" s="186"/>
      <c r="W21" s="186"/>
      <c r="X21" s="187"/>
      <c r="AB21" s="65" t="s">
        <v>1001</v>
      </c>
    </row>
    <row r="22" spans="2:29" ht="18.75">
      <c r="B22" s="176"/>
      <c r="C22" s="87" t="s">
        <v>30</v>
      </c>
      <c r="D22" s="67" t="str">
        <f>_xlfn.CONCAT(U22,".",V22,".",W22,".",X22)</f>
        <v>10.128.101.116</v>
      </c>
      <c r="E22" s="72" t="s">
        <v>1060</v>
      </c>
      <c r="F22" s="67" t="s">
        <v>1061</v>
      </c>
      <c r="G22" s="70">
        <v>15</v>
      </c>
      <c r="H22" s="68">
        <f t="shared" si="1"/>
        <v>1500</v>
      </c>
      <c r="I22" s="70">
        <v>8000</v>
      </c>
      <c r="J22" s="68">
        <f t="shared" si="2"/>
        <v>2000</v>
      </c>
      <c r="K22" s="68">
        <v>1</v>
      </c>
      <c r="L22" s="70">
        <v>13</v>
      </c>
      <c r="M22" s="70" t="s">
        <v>966</v>
      </c>
      <c r="N22" s="81" t="s">
        <v>1062</v>
      </c>
      <c r="O22" s="81" t="s">
        <v>1063</v>
      </c>
      <c r="P22" s="67" t="s">
        <v>969</v>
      </c>
      <c r="Q22" s="67" t="s">
        <v>999</v>
      </c>
      <c r="R22" s="70" t="s">
        <v>1006</v>
      </c>
      <c r="S22" s="67" t="s">
        <v>1035</v>
      </c>
      <c r="U22" s="157">
        <v>10</v>
      </c>
      <c r="V22" s="65">
        <v>128</v>
      </c>
      <c r="W22" s="65">
        <v>101</v>
      </c>
      <c r="X22" s="163">
        <v>116</v>
      </c>
      <c r="AB22" s="65" t="s">
        <v>1040</v>
      </c>
      <c r="AC22" s="65" t="s">
        <v>973</v>
      </c>
    </row>
    <row r="23" spans="2:29" ht="18.75">
      <c r="B23" s="176"/>
      <c r="C23" s="84" t="s">
        <v>1041</v>
      </c>
      <c r="D23" s="68" t="s">
        <v>1042</v>
      </c>
      <c r="E23" s="67" t="s">
        <v>1064</v>
      </c>
      <c r="F23" s="67" t="s">
        <v>1065</v>
      </c>
      <c r="G23" s="67">
        <v>15</v>
      </c>
      <c r="H23" s="68">
        <f t="shared" si="1"/>
        <v>1500</v>
      </c>
      <c r="I23" s="67">
        <v>8000</v>
      </c>
      <c r="J23" s="68">
        <f t="shared" si="2"/>
        <v>2000</v>
      </c>
      <c r="K23" s="68">
        <v>1</v>
      </c>
      <c r="L23" s="73" t="s">
        <v>998</v>
      </c>
      <c r="M23" s="70" t="s">
        <v>966</v>
      </c>
      <c r="N23" s="81" t="s">
        <v>1066</v>
      </c>
      <c r="O23" s="81" t="s">
        <v>1067</v>
      </c>
      <c r="P23" s="73" t="s">
        <v>998</v>
      </c>
      <c r="Q23" s="73" t="s">
        <v>998</v>
      </c>
      <c r="R23" s="70" t="s">
        <v>1006</v>
      </c>
      <c r="S23" s="67" t="s">
        <v>1035</v>
      </c>
      <c r="U23" s="186" t="s">
        <v>1042</v>
      </c>
      <c r="V23" s="186"/>
      <c r="W23" s="186"/>
      <c r="X23" s="187"/>
      <c r="AB23" s="65" t="s">
        <v>1001</v>
      </c>
    </row>
    <row r="24" spans="2:29" ht="18.75">
      <c r="B24" s="176"/>
      <c r="C24" s="83" t="s">
        <v>1041</v>
      </c>
      <c r="D24" s="72" t="s">
        <v>1042</v>
      </c>
      <c r="E24" s="70" t="s">
        <v>1068</v>
      </c>
      <c r="F24" s="70" t="s">
        <v>1068</v>
      </c>
      <c r="G24" s="70">
        <v>15</v>
      </c>
      <c r="H24" s="68">
        <f t="shared" si="1"/>
        <v>1500</v>
      </c>
      <c r="I24" s="81">
        <v>8000</v>
      </c>
      <c r="J24" s="127">
        <f t="shared" si="2"/>
        <v>2000</v>
      </c>
      <c r="K24" s="129">
        <v>1</v>
      </c>
      <c r="L24" s="81">
        <v>12</v>
      </c>
      <c r="M24" s="70" t="s">
        <v>966</v>
      </c>
      <c r="N24" s="72" t="s">
        <v>1069</v>
      </c>
      <c r="O24" s="82" t="s">
        <v>1035</v>
      </c>
      <c r="P24" s="67" t="s">
        <v>1047</v>
      </c>
      <c r="Q24" s="67" t="s">
        <v>1035</v>
      </c>
      <c r="R24" s="67" t="s">
        <v>1006</v>
      </c>
      <c r="S24" s="67" t="s">
        <v>1035</v>
      </c>
      <c r="U24" s="188" t="s">
        <v>1042</v>
      </c>
      <c r="V24" s="188"/>
      <c r="W24" s="188"/>
      <c r="X24" s="176"/>
      <c r="AB24" s="65" t="s">
        <v>1040</v>
      </c>
      <c r="AC24" s="65" t="s">
        <v>973</v>
      </c>
    </row>
    <row r="25" spans="2:29" ht="18.75">
      <c r="B25" s="160" t="s">
        <v>1070</v>
      </c>
      <c r="C25" s="123" t="s">
        <v>1041</v>
      </c>
      <c r="D25" s="125" t="str">
        <f>_xlfn.CONCAT(U25,".",V25,".",W25,".",X25)</f>
        <v>10.0.6.40</v>
      </c>
      <c r="E25" s="124" t="s">
        <v>1071</v>
      </c>
      <c r="F25" s="120" t="s">
        <v>1072</v>
      </c>
      <c r="G25" s="120">
        <v>1</v>
      </c>
      <c r="H25" s="68">
        <f t="shared" si="1"/>
        <v>100</v>
      </c>
      <c r="I25" s="120">
        <v>0</v>
      </c>
      <c r="J25" s="122">
        <f t="shared" si="2"/>
        <v>0</v>
      </c>
      <c r="K25" s="118">
        <v>0</v>
      </c>
      <c r="L25" s="120">
        <v>20</v>
      </c>
      <c r="M25" s="121" t="s">
        <v>966</v>
      </c>
      <c r="N25" s="120" t="s">
        <v>1073</v>
      </c>
      <c r="O25" s="120"/>
      <c r="P25" s="120" t="s">
        <v>1047</v>
      </c>
      <c r="Q25" s="120" t="s">
        <v>1035</v>
      </c>
      <c r="R25" s="126" t="s">
        <v>1074</v>
      </c>
      <c r="S25" s="121" t="s">
        <v>1035</v>
      </c>
      <c r="U25" s="164">
        <v>10</v>
      </c>
      <c r="V25" s="118">
        <v>0</v>
      </c>
      <c r="W25" s="118">
        <v>6</v>
      </c>
      <c r="X25" s="119">
        <v>40</v>
      </c>
      <c r="AB25" s="65" t="s">
        <v>336</v>
      </c>
      <c r="AC25" s="65" t="s">
        <v>973</v>
      </c>
    </row>
    <row r="29" spans="2:29">
      <c r="E29" s="65" t="s">
        <v>1075</v>
      </c>
      <c r="L29" s="75" t="s">
        <v>998</v>
      </c>
      <c r="M29" s="65" t="s">
        <v>1076</v>
      </c>
      <c r="P29" s="66"/>
    </row>
    <row r="30" spans="2:29">
      <c r="P30" s="66"/>
    </row>
    <row r="31" spans="2:29">
      <c r="M31" s="65" t="s">
        <v>1077</v>
      </c>
      <c r="P31" s="66"/>
      <c r="R31" s="65">
        <v>14</v>
      </c>
    </row>
    <row r="32" spans="2:29">
      <c r="M32" s="65" t="s">
        <v>1078</v>
      </c>
      <c r="P32" s="66"/>
      <c r="R32" s="65">
        <v>18</v>
      </c>
    </row>
    <row r="33" spans="18:18">
      <c r="R33" s="65">
        <v>19</v>
      </c>
    </row>
    <row r="34" spans="18:18">
      <c r="R34" s="65">
        <v>20</v>
      </c>
    </row>
    <row r="35" spans="18:18">
      <c r="R35" s="65">
        <v>15</v>
      </c>
    </row>
  </sheetData>
  <mergeCells count="24">
    <mergeCell ref="F1:N2"/>
    <mergeCell ref="U23:X23"/>
    <mergeCell ref="U24:X24"/>
    <mergeCell ref="U3:X4"/>
    <mergeCell ref="S3:S4"/>
    <mergeCell ref="G3:G4"/>
    <mergeCell ref="R3:R4"/>
    <mergeCell ref="H3:H4"/>
    <mergeCell ref="L3:L4"/>
    <mergeCell ref="U18:X18"/>
    <mergeCell ref="U21:X21"/>
    <mergeCell ref="B16:B24"/>
    <mergeCell ref="B5:B15"/>
    <mergeCell ref="N3:N4"/>
    <mergeCell ref="P3:Q3"/>
    <mergeCell ref="O3:O4"/>
    <mergeCell ref="E3:E4"/>
    <mergeCell ref="D3:D4"/>
    <mergeCell ref="C3:C4"/>
    <mergeCell ref="M3:M4"/>
    <mergeCell ref="I3:I4"/>
    <mergeCell ref="J3:J4"/>
    <mergeCell ref="K3:K4"/>
    <mergeCell ref="F3:F4"/>
  </mergeCells>
  <conditionalFormatting sqref="C3 C5:C1048576">
    <cfRule type="cellIs" dxfId="162"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302" workbookViewId="0">
      <selection activeCell="C302" sqref="C302"/>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200" t="s">
        <v>1079</v>
      </c>
      <c r="B1" s="200"/>
      <c r="C1" s="200"/>
      <c r="D1" s="200"/>
      <c r="E1" s="200"/>
      <c r="F1" s="200"/>
      <c r="G1" s="200"/>
      <c r="H1" s="200"/>
      <c r="I1" s="200"/>
      <c r="J1" s="200"/>
      <c r="K1" s="200"/>
    </row>
    <row r="2" spans="1:14">
      <c r="A2" s="1"/>
      <c r="B2" s="1"/>
      <c r="C2" s="3"/>
      <c r="D2" s="3"/>
      <c r="E2" s="17"/>
      <c r="F2" s="201" t="s">
        <v>370</v>
      </c>
      <c r="G2" s="201"/>
      <c r="H2" s="201"/>
      <c r="I2" s="201"/>
      <c r="J2" s="201"/>
      <c r="K2" s="201"/>
      <c r="M2" s="47" t="s">
        <v>1080</v>
      </c>
      <c r="N2">
        <f>COUNTA(B4:B597)</f>
        <v>147</v>
      </c>
    </row>
    <row r="3" spans="1:14">
      <c r="A3" s="2" t="s">
        <v>348</v>
      </c>
      <c r="B3" s="4" t="s">
        <v>1081</v>
      </c>
      <c r="C3" s="4" t="s">
        <v>1082</v>
      </c>
      <c r="D3" s="4" t="s">
        <v>1083</v>
      </c>
      <c r="E3" s="159" t="s">
        <v>1084</v>
      </c>
      <c r="F3" s="12">
        <v>1</v>
      </c>
      <c r="G3" s="13">
        <v>2</v>
      </c>
      <c r="H3" s="13">
        <v>3</v>
      </c>
      <c r="I3" s="13">
        <v>4</v>
      </c>
      <c r="J3" s="13">
        <v>5</v>
      </c>
      <c r="K3" s="13">
        <v>6</v>
      </c>
      <c r="L3" s="4" t="s">
        <v>2</v>
      </c>
    </row>
    <row r="4" spans="1:14">
      <c r="A4" s="198">
        <v>1</v>
      </c>
      <c r="B4" s="14" t="s">
        <v>1085</v>
      </c>
      <c r="C4" s="14" t="s">
        <v>1086</v>
      </c>
      <c r="D4" s="22" t="s">
        <v>1087</v>
      </c>
      <c r="E4" s="162" t="s">
        <v>1088</v>
      </c>
      <c r="F4" s="5" t="s">
        <v>384</v>
      </c>
      <c r="G4" s="21" t="s">
        <v>397</v>
      </c>
      <c r="H4" s="6" t="s">
        <v>397</v>
      </c>
      <c r="I4" s="6" t="s">
        <v>397</v>
      </c>
      <c r="J4" s="19"/>
      <c r="K4" s="55"/>
      <c r="L4" s="51"/>
    </row>
    <row r="5" spans="1:14">
      <c r="A5" s="199"/>
      <c r="B5" s="14" t="s">
        <v>1089</v>
      </c>
      <c r="C5" s="14" t="s">
        <v>383</v>
      </c>
      <c r="D5" s="22" t="s">
        <v>1087</v>
      </c>
      <c r="E5" s="191" t="s">
        <v>1090</v>
      </c>
      <c r="F5" s="19" t="s">
        <v>384</v>
      </c>
      <c r="G5" s="19" t="s">
        <v>384</v>
      </c>
      <c r="H5" s="6" t="s">
        <v>397</v>
      </c>
      <c r="I5" s="6"/>
      <c r="J5" s="19"/>
      <c r="K5" s="55"/>
      <c r="L5" s="51"/>
    </row>
    <row r="6" spans="1:14">
      <c r="A6" s="199"/>
      <c r="B6" s="14" t="s">
        <v>1091</v>
      </c>
      <c r="C6" s="14" t="s">
        <v>403</v>
      </c>
      <c r="D6" s="22" t="s">
        <v>1087</v>
      </c>
      <c r="E6" s="191"/>
      <c r="F6" s="19"/>
      <c r="G6" s="21"/>
      <c r="H6" s="6"/>
      <c r="I6" s="6" t="s">
        <v>397</v>
      </c>
      <c r="J6" s="6" t="s">
        <v>397</v>
      </c>
      <c r="K6" s="56" t="s">
        <v>397</v>
      </c>
      <c r="L6" s="51"/>
    </row>
    <row r="7" spans="1:14">
      <c r="A7" s="199"/>
      <c r="B7" s="14" t="s">
        <v>1092</v>
      </c>
      <c r="C7" s="14" t="s">
        <v>1093</v>
      </c>
      <c r="D7" s="22" t="s">
        <v>1087</v>
      </c>
      <c r="E7" s="29" t="s">
        <v>1094</v>
      </c>
      <c r="F7" s="19"/>
      <c r="G7" s="19"/>
      <c r="H7" s="6"/>
      <c r="I7" s="5"/>
      <c r="J7" s="19"/>
      <c r="K7" s="55"/>
      <c r="L7" s="51"/>
    </row>
    <row r="8" spans="1:14">
      <c r="A8" s="199"/>
      <c r="B8" s="14" t="s">
        <v>1095</v>
      </c>
      <c r="C8" s="14" t="s">
        <v>1096</v>
      </c>
      <c r="D8" s="22" t="s">
        <v>1087</v>
      </c>
      <c r="E8" s="94" t="s">
        <v>1097</v>
      </c>
      <c r="F8" s="5"/>
      <c r="G8" s="19"/>
      <c r="H8" s="6"/>
      <c r="I8" s="5"/>
      <c r="J8" s="19"/>
      <c r="K8" s="55"/>
      <c r="L8" s="51"/>
    </row>
    <row r="9" spans="1:14">
      <c r="A9" s="199"/>
      <c r="B9" s="14" t="s">
        <v>1098</v>
      </c>
      <c r="C9" s="14" t="s">
        <v>1099</v>
      </c>
      <c r="D9" s="22" t="s">
        <v>1087</v>
      </c>
      <c r="E9" s="161" t="s">
        <v>1100</v>
      </c>
      <c r="F9" s="5" t="s">
        <v>1101</v>
      </c>
      <c r="G9" s="6" t="s">
        <v>1102</v>
      </c>
      <c r="H9" s="21" t="s">
        <v>1103</v>
      </c>
      <c r="I9" s="6" t="s">
        <v>1104</v>
      </c>
      <c r="J9" s="21" t="s">
        <v>1105</v>
      </c>
      <c r="K9" s="55"/>
      <c r="L9" s="51"/>
    </row>
    <row r="10" spans="1:14">
      <c r="A10" s="199"/>
      <c r="B10" s="14" t="s">
        <v>1106</v>
      </c>
      <c r="C10" s="14" t="s">
        <v>1107</v>
      </c>
      <c r="D10" s="22" t="s">
        <v>1087</v>
      </c>
      <c r="E10" s="94" t="s">
        <v>1108</v>
      </c>
      <c r="F10" s="5"/>
      <c r="G10" s="21"/>
      <c r="H10" s="21"/>
      <c r="I10" s="6"/>
      <c r="J10" s="21"/>
      <c r="K10" s="55"/>
      <c r="L10" s="51" t="s">
        <v>1109</v>
      </c>
    </row>
    <row r="11" spans="1:14">
      <c r="A11" s="199"/>
      <c r="B11" s="14" t="s">
        <v>1106</v>
      </c>
      <c r="C11" s="14" t="s">
        <v>1110</v>
      </c>
      <c r="D11" s="22" t="s">
        <v>1087</v>
      </c>
      <c r="E11" s="94" t="s">
        <v>1111</v>
      </c>
      <c r="F11" s="5"/>
      <c r="G11" s="21"/>
      <c r="H11" s="21"/>
      <c r="I11" s="6"/>
      <c r="J11" s="21"/>
      <c r="K11" s="55"/>
      <c r="L11" s="51" t="s">
        <v>1109</v>
      </c>
    </row>
    <row r="12" spans="1:14">
      <c r="A12" s="199"/>
      <c r="B12" s="14" t="s">
        <v>1106</v>
      </c>
      <c r="C12" s="14" t="s">
        <v>1112</v>
      </c>
      <c r="D12" s="22" t="s">
        <v>1087</v>
      </c>
      <c r="E12" s="94" t="s">
        <v>1113</v>
      </c>
      <c r="F12" s="5"/>
      <c r="G12" s="21"/>
      <c r="H12" s="21"/>
      <c r="I12" s="6"/>
      <c r="J12" s="21"/>
      <c r="K12" s="55"/>
      <c r="L12" s="51" t="s">
        <v>1114</v>
      </c>
    </row>
    <row r="13" spans="1:14">
      <c r="A13" s="199"/>
      <c r="B13" s="14" t="s">
        <v>1106</v>
      </c>
      <c r="C13" s="14" t="s">
        <v>1115</v>
      </c>
      <c r="D13" s="22" t="s">
        <v>1087</v>
      </c>
      <c r="E13" s="94" t="s">
        <v>1116</v>
      </c>
      <c r="F13" s="5"/>
      <c r="G13" s="21"/>
      <c r="H13" s="21"/>
      <c r="I13" s="6"/>
      <c r="J13" s="21"/>
      <c r="K13" s="55"/>
      <c r="L13" s="51" t="s">
        <v>1114</v>
      </c>
    </row>
    <row r="14" spans="1:14">
      <c r="A14" s="199"/>
      <c r="B14" s="14" t="s">
        <v>1106</v>
      </c>
      <c r="C14" s="14" t="s">
        <v>1117</v>
      </c>
      <c r="D14" s="22" t="s">
        <v>1087</v>
      </c>
      <c r="E14" s="94" t="s">
        <v>1118</v>
      </c>
      <c r="F14" s="5"/>
      <c r="G14" s="19"/>
      <c r="H14" s="21"/>
      <c r="I14" s="5"/>
      <c r="J14" s="19"/>
      <c r="K14" s="55"/>
      <c r="L14" s="51" t="s">
        <v>1114</v>
      </c>
    </row>
    <row r="15" spans="1:14">
      <c r="A15" s="199"/>
      <c r="B15" s="14" t="s">
        <v>1106</v>
      </c>
      <c r="C15" s="14" t="s">
        <v>1119</v>
      </c>
      <c r="D15" s="22" t="s">
        <v>1087</v>
      </c>
      <c r="E15" s="94" t="s">
        <v>1120</v>
      </c>
      <c r="F15" s="5"/>
      <c r="G15" s="19"/>
      <c r="H15" s="21"/>
      <c r="I15" s="5"/>
      <c r="J15" s="19"/>
      <c r="K15" s="55"/>
      <c r="L15" s="51" t="s">
        <v>1121</v>
      </c>
    </row>
    <row r="16" spans="1:14">
      <c r="A16" s="199"/>
      <c r="B16" s="14" t="s">
        <v>1106</v>
      </c>
      <c r="C16" s="14" t="s">
        <v>1122</v>
      </c>
      <c r="D16" s="22" t="s">
        <v>1087</v>
      </c>
      <c r="E16" s="161" t="s">
        <v>1123</v>
      </c>
      <c r="F16" s="5"/>
      <c r="G16" s="6"/>
      <c r="H16" s="21"/>
      <c r="I16" s="6"/>
      <c r="J16" s="21"/>
      <c r="K16" s="56"/>
      <c r="L16" s="51" t="s">
        <v>1121</v>
      </c>
    </row>
    <row r="17" spans="1:12">
      <c r="A17" s="199"/>
      <c r="B17" s="14" t="s">
        <v>1106</v>
      </c>
      <c r="C17" s="14" t="s">
        <v>1124</v>
      </c>
      <c r="D17" s="22" t="s">
        <v>1087</v>
      </c>
      <c r="E17" s="94" t="s">
        <v>1125</v>
      </c>
      <c r="F17" s="5"/>
      <c r="G17" s="19"/>
      <c r="H17" s="21"/>
      <c r="I17" s="5"/>
      <c r="J17" s="19"/>
      <c r="K17" s="55"/>
      <c r="L17" s="51" t="s">
        <v>1114</v>
      </c>
    </row>
    <row r="18" spans="1:12">
      <c r="A18" s="199"/>
      <c r="B18" s="14" t="s">
        <v>1106</v>
      </c>
      <c r="C18" s="14" t="s">
        <v>1126</v>
      </c>
      <c r="D18" s="22" t="s">
        <v>1087</v>
      </c>
      <c r="E18" s="94" t="s">
        <v>1127</v>
      </c>
      <c r="F18" s="5"/>
      <c r="G18" s="19"/>
      <c r="H18" s="21"/>
      <c r="I18" s="5"/>
      <c r="J18" s="19"/>
      <c r="K18" s="55"/>
      <c r="L18" s="51" t="s">
        <v>1121</v>
      </c>
    </row>
    <row r="19" spans="1:12">
      <c r="A19" s="199"/>
      <c r="B19" s="14" t="s">
        <v>1106</v>
      </c>
      <c r="C19" s="14" t="s">
        <v>1128</v>
      </c>
      <c r="D19" s="22" t="s">
        <v>1087</v>
      </c>
      <c r="E19" s="94" t="s">
        <v>1129</v>
      </c>
      <c r="F19" s="5"/>
      <c r="G19" s="19"/>
      <c r="H19" s="21"/>
      <c r="I19" s="5"/>
      <c r="J19" s="19"/>
      <c r="K19" s="55"/>
      <c r="L19" s="51" t="s">
        <v>1121</v>
      </c>
    </row>
    <row r="20" spans="1:12">
      <c r="A20" s="199"/>
      <c r="B20" s="14" t="s">
        <v>1130</v>
      </c>
      <c r="C20" s="14" t="s">
        <v>1131</v>
      </c>
      <c r="D20" s="22"/>
      <c r="E20" s="161" t="s">
        <v>1132</v>
      </c>
      <c r="F20" s="5"/>
      <c r="G20" s="19"/>
      <c r="H20" s="21"/>
      <c r="I20" s="5"/>
      <c r="J20" s="19"/>
      <c r="K20" s="55"/>
      <c r="L20" s="51"/>
    </row>
    <row r="21" spans="1:12">
      <c r="A21" s="199"/>
      <c r="B21" s="14" t="s">
        <v>1133</v>
      </c>
      <c r="C21" s="14" t="s">
        <v>1134</v>
      </c>
      <c r="D21" s="22"/>
      <c r="E21" s="161" t="s">
        <v>1135</v>
      </c>
      <c r="F21" s="5"/>
      <c r="G21" s="19"/>
      <c r="H21" s="21"/>
      <c r="I21" s="5"/>
      <c r="J21" s="19"/>
      <c r="K21" s="55"/>
      <c r="L21" s="51"/>
    </row>
    <row r="22" spans="1:12">
      <c r="A22" s="199"/>
      <c r="B22" s="14"/>
      <c r="C22" s="30" t="s">
        <v>1136</v>
      </c>
      <c r="D22" s="22"/>
      <c r="E22" s="94"/>
      <c r="F22" s="5"/>
      <c r="G22" s="19"/>
      <c r="H22" s="21"/>
      <c r="I22" s="5"/>
      <c r="J22" s="19"/>
      <c r="K22" s="55"/>
      <c r="L22" s="51"/>
    </row>
    <row r="23" spans="1:12">
      <c r="A23" s="199"/>
      <c r="B23" s="14" t="s">
        <v>1106</v>
      </c>
      <c r="C23" s="14" t="s">
        <v>1137</v>
      </c>
      <c r="D23" s="22" t="s">
        <v>1087</v>
      </c>
      <c r="E23" s="161" t="s">
        <v>1138</v>
      </c>
      <c r="F23" s="5"/>
      <c r="G23" s="6"/>
      <c r="H23" s="21"/>
      <c r="I23" s="6"/>
      <c r="J23" s="21"/>
      <c r="K23" s="56"/>
      <c r="L23" s="51"/>
    </row>
    <row r="24" spans="1:12">
      <c r="A24" s="199"/>
      <c r="B24" s="14"/>
      <c r="C24" s="112" t="s">
        <v>1139</v>
      </c>
      <c r="D24" s="22"/>
      <c r="E24" s="161" t="s">
        <v>1140</v>
      </c>
      <c r="F24" s="5"/>
      <c r="G24" s="21"/>
      <c r="H24" s="21"/>
      <c r="I24" s="6"/>
      <c r="J24" s="21"/>
      <c r="K24" s="56"/>
      <c r="L24" s="51"/>
    </row>
    <row r="25" spans="1:12">
      <c r="A25" s="199"/>
      <c r="B25" s="14"/>
      <c r="C25" s="112" t="s">
        <v>1141</v>
      </c>
      <c r="D25" s="22"/>
      <c r="E25" s="161" t="s">
        <v>1142</v>
      </c>
      <c r="F25" s="5"/>
      <c r="G25" s="21"/>
      <c r="H25" s="21"/>
      <c r="I25" s="6"/>
      <c r="J25" s="21"/>
      <c r="K25" s="56"/>
      <c r="L25" s="51"/>
    </row>
    <row r="26" spans="1:12">
      <c r="A26" s="199"/>
      <c r="B26" s="14"/>
      <c r="C26" s="112" t="s">
        <v>1143</v>
      </c>
      <c r="D26" s="22"/>
      <c r="E26" s="161" t="s">
        <v>1144</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198">
        <v>2</v>
      </c>
      <c r="B28" s="14" t="s">
        <v>1145</v>
      </c>
      <c r="C28" s="14" t="s">
        <v>1146</v>
      </c>
      <c r="D28" s="22" t="s">
        <v>1147</v>
      </c>
      <c r="E28" s="161" t="s">
        <v>1088</v>
      </c>
      <c r="F28" s="7" t="s">
        <v>384</v>
      </c>
      <c r="G28" s="20" t="s">
        <v>397</v>
      </c>
      <c r="H28" s="7" t="s">
        <v>397</v>
      </c>
      <c r="I28" s="7" t="s">
        <v>397</v>
      </c>
      <c r="J28" s="15"/>
      <c r="K28" s="58"/>
      <c r="L28" s="51"/>
    </row>
    <row r="29" spans="1:12">
      <c r="A29" s="199"/>
      <c r="B29" s="14" t="s">
        <v>1148</v>
      </c>
      <c r="C29" s="14" t="s">
        <v>419</v>
      </c>
      <c r="D29" s="22" t="s">
        <v>1147</v>
      </c>
      <c r="E29" s="191" t="s">
        <v>1090</v>
      </c>
      <c r="F29" s="7" t="s">
        <v>384</v>
      </c>
      <c r="G29" s="20" t="s">
        <v>384</v>
      </c>
      <c r="H29" s="7" t="s">
        <v>384</v>
      </c>
      <c r="I29" s="8"/>
      <c r="J29" s="15"/>
      <c r="K29" s="58"/>
      <c r="L29" s="51"/>
    </row>
    <row r="30" spans="1:12">
      <c r="A30" s="199"/>
      <c r="B30" s="14" t="s">
        <v>1149</v>
      </c>
      <c r="C30" s="14" t="s">
        <v>435</v>
      </c>
      <c r="D30" s="22" t="s">
        <v>1147</v>
      </c>
      <c r="E30" s="191"/>
      <c r="F30" s="8"/>
      <c r="G30" s="15"/>
      <c r="H30" s="8"/>
      <c r="I30" s="7" t="s">
        <v>397</v>
      </c>
      <c r="J30" s="20" t="s">
        <v>397</v>
      </c>
      <c r="K30" s="59" t="s">
        <v>397</v>
      </c>
      <c r="L30" s="51"/>
    </row>
    <row r="31" spans="1:12">
      <c r="A31" s="199"/>
      <c r="B31" s="14" t="s">
        <v>1150</v>
      </c>
      <c r="C31" s="14" t="s">
        <v>1151</v>
      </c>
      <c r="D31" s="22" t="s">
        <v>1147</v>
      </c>
      <c r="E31" s="27" t="s">
        <v>1094</v>
      </c>
      <c r="F31" s="19"/>
      <c r="G31" s="21"/>
      <c r="H31" s="6"/>
      <c r="I31" s="6"/>
      <c r="J31" s="19"/>
      <c r="K31" s="55"/>
      <c r="L31" s="51"/>
    </row>
    <row r="32" spans="1:12">
      <c r="A32" s="199"/>
      <c r="B32" s="14" t="s">
        <v>1152</v>
      </c>
      <c r="C32" s="14" t="s">
        <v>1153</v>
      </c>
      <c r="D32" s="22" t="s">
        <v>1147</v>
      </c>
      <c r="E32" s="161" t="s">
        <v>1097</v>
      </c>
      <c r="F32" s="21"/>
      <c r="G32" s="21"/>
      <c r="H32" s="9"/>
      <c r="I32" s="5"/>
      <c r="J32" s="19"/>
      <c r="K32" s="55"/>
      <c r="L32" s="51"/>
    </row>
    <row r="33" spans="1:12">
      <c r="A33" s="199"/>
      <c r="B33" s="14"/>
      <c r="C33" s="30" t="s">
        <v>1154</v>
      </c>
      <c r="D33" s="36"/>
      <c r="E33" s="161"/>
      <c r="F33" s="21"/>
      <c r="G33" s="21"/>
      <c r="H33" s="9"/>
      <c r="I33" s="5"/>
      <c r="J33" s="19"/>
      <c r="K33" s="55"/>
      <c r="L33" s="51"/>
    </row>
    <row r="34" spans="1:12">
      <c r="A34" s="199"/>
      <c r="B34" s="14" t="s">
        <v>1155</v>
      </c>
      <c r="C34" s="14" t="s">
        <v>1156</v>
      </c>
      <c r="D34" s="22" t="s">
        <v>1147</v>
      </c>
      <c r="E34" s="161" t="s">
        <v>1132</v>
      </c>
      <c r="F34" s="21"/>
      <c r="G34" s="21"/>
      <c r="H34" s="9"/>
      <c r="I34" s="5"/>
      <c r="J34" s="19"/>
      <c r="K34" s="55"/>
      <c r="L34" s="51"/>
    </row>
    <row r="35" spans="1:12">
      <c r="A35" s="199"/>
      <c r="B35" s="14" t="s">
        <v>1157</v>
      </c>
      <c r="C35" s="14" t="s">
        <v>1158</v>
      </c>
      <c r="D35" s="22" t="s">
        <v>1147</v>
      </c>
      <c r="E35" s="161" t="s">
        <v>1135</v>
      </c>
      <c r="F35" s="19"/>
      <c r="G35" s="19"/>
      <c r="H35" s="5"/>
      <c r="I35" s="6"/>
      <c r="J35" s="21"/>
      <c r="K35" s="56"/>
      <c r="L35" s="51"/>
    </row>
    <row r="36" spans="1:12">
      <c r="A36" s="199"/>
      <c r="B36" s="14"/>
      <c r="C36" s="14" t="s">
        <v>1159</v>
      </c>
      <c r="D36" s="22"/>
      <c r="E36" s="161" t="s">
        <v>1140</v>
      </c>
      <c r="F36" s="19"/>
      <c r="G36" s="19"/>
      <c r="H36" s="19"/>
      <c r="I36" s="6"/>
      <c r="J36" s="21"/>
      <c r="K36" s="56"/>
      <c r="L36" s="51"/>
    </row>
    <row r="37" spans="1:12">
      <c r="A37" s="199"/>
      <c r="B37" s="14"/>
      <c r="C37" s="14" t="s">
        <v>1160</v>
      </c>
      <c r="D37" s="22"/>
      <c r="E37" s="161" t="s">
        <v>1142</v>
      </c>
      <c r="F37" s="19"/>
      <c r="G37" s="19"/>
      <c r="H37" s="19"/>
      <c r="I37" s="6"/>
      <c r="J37" s="21"/>
      <c r="K37" s="56"/>
      <c r="L37" s="51"/>
    </row>
    <row r="38" spans="1:12">
      <c r="A38" s="199"/>
      <c r="B38" s="14"/>
      <c r="C38" s="14" t="s">
        <v>1161</v>
      </c>
      <c r="D38" s="22"/>
      <c r="E38" s="161" t="s">
        <v>1162</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198">
        <v>3</v>
      </c>
      <c r="B40" s="14" t="s">
        <v>1163</v>
      </c>
      <c r="C40" s="14" t="s">
        <v>1164</v>
      </c>
      <c r="D40" s="48"/>
      <c r="E40" s="161" t="s">
        <v>1088</v>
      </c>
      <c r="F40" s="20" t="s">
        <v>384</v>
      </c>
      <c r="G40" s="20" t="s">
        <v>397</v>
      </c>
      <c r="H40" s="7" t="s">
        <v>397</v>
      </c>
      <c r="I40" s="7" t="s">
        <v>397</v>
      </c>
      <c r="J40" s="15"/>
      <c r="K40" s="58"/>
      <c r="L40" s="51"/>
    </row>
    <row r="41" spans="1:12">
      <c r="A41" s="199"/>
      <c r="B41" s="14" t="s">
        <v>1165</v>
      </c>
      <c r="C41" s="14" t="s">
        <v>451</v>
      </c>
      <c r="D41" s="48"/>
      <c r="E41" s="191" t="s">
        <v>1090</v>
      </c>
      <c r="F41" s="20" t="s">
        <v>384</v>
      </c>
      <c r="G41" s="20" t="s">
        <v>384</v>
      </c>
      <c r="H41" s="7" t="s">
        <v>397</v>
      </c>
      <c r="I41" s="7" t="s">
        <v>397</v>
      </c>
      <c r="J41" s="15"/>
      <c r="K41" s="58"/>
      <c r="L41" s="51"/>
    </row>
    <row r="42" spans="1:12">
      <c r="A42" s="199"/>
      <c r="B42" s="14" t="s">
        <v>1166</v>
      </c>
      <c r="C42" s="14" t="s">
        <v>462</v>
      </c>
      <c r="D42" s="48"/>
      <c r="E42" s="191"/>
      <c r="F42" s="15"/>
      <c r="G42" s="15"/>
      <c r="H42" s="8"/>
      <c r="I42" s="10"/>
      <c r="J42" s="23"/>
      <c r="K42" s="60"/>
      <c r="L42" s="51"/>
    </row>
    <row r="43" spans="1:12">
      <c r="A43" s="199"/>
      <c r="B43" s="14"/>
      <c r="C43" s="14" t="s">
        <v>1167</v>
      </c>
      <c r="D43" s="48"/>
      <c r="E43" s="28" t="s">
        <v>1094</v>
      </c>
      <c r="F43" s="19"/>
      <c r="G43" s="21"/>
      <c r="H43" s="6"/>
      <c r="I43" s="6"/>
      <c r="J43" s="19"/>
      <c r="K43" s="55"/>
      <c r="L43" s="51"/>
    </row>
    <row r="44" spans="1:12">
      <c r="A44" s="199"/>
      <c r="B44" s="14"/>
      <c r="C44" s="30" t="s">
        <v>1168</v>
      </c>
      <c r="D44" s="48"/>
      <c r="E44" s="94"/>
      <c r="F44" s="21"/>
      <c r="G44" s="21"/>
      <c r="H44" s="9"/>
      <c r="I44" s="5"/>
      <c r="J44" s="19"/>
      <c r="K44" s="55"/>
      <c r="L44" s="51"/>
    </row>
    <row r="45" spans="1:12">
      <c r="A45" s="199"/>
      <c r="B45" s="14" t="s">
        <v>1169</v>
      </c>
      <c r="C45" s="14" t="s">
        <v>1170</v>
      </c>
      <c r="D45" s="48"/>
      <c r="E45" s="161" t="s">
        <v>1100</v>
      </c>
      <c r="F45" s="21" t="s">
        <v>1171</v>
      </c>
      <c r="G45" s="6" t="s">
        <v>1172</v>
      </c>
      <c r="H45" s="6" t="s">
        <v>1173</v>
      </c>
      <c r="I45" s="6" t="s">
        <v>1174</v>
      </c>
      <c r="J45" s="21" t="s">
        <v>1175</v>
      </c>
      <c r="K45" s="55"/>
      <c r="L45" s="51"/>
    </row>
    <row r="46" spans="1:12">
      <c r="A46" s="199"/>
      <c r="B46" s="14" t="s">
        <v>1176</v>
      </c>
      <c r="C46" s="14" t="s">
        <v>1177</v>
      </c>
      <c r="D46" s="50"/>
      <c r="E46" s="161" t="s">
        <v>1132</v>
      </c>
      <c r="F46" s="21"/>
      <c r="G46" s="21"/>
      <c r="H46" s="9"/>
      <c r="I46" s="5"/>
      <c r="J46" s="19"/>
      <c r="K46" s="55"/>
      <c r="L46" s="51"/>
    </row>
    <row r="47" spans="1:12">
      <c r="A47" s="199"/>
      <c r="B47" s="14" t="s">
        <v>1178</v>
      </c>
      <c r="C47" s="14" t="s">
        <v>1179</v>
      </c>
      <c r="D47" s="49"/>
      <c r="E47" s="161" t="s">
        <v>1135</v>
      </c>
      <c r="F47" s="21"/>
      <c r="G47" s="6"/>
      <c r="H47" s="6"/>
      <c r="I47" s="6"/>
      <c r="J47" s="21"/>
      <c r="K47" s="56"/>
      <c r="L47" s="51"/>
    </row>
    <row r="48" spans="1:12">
      <c r="A48" s="199"/>
      <c r="B48" s="14"/>
      <c r="C48" s="14" t="s">
        <v>1180</v>
      </c>
      <c r="D48" s="49"/>
      <c r="E48" s="113" t="s">
        <v>1144</v>
      </c>
      <c r="F48" s="21"/>
      <c r="G48" s="21"/>
      <c r="H48" s="21"/>
      <c r="I48" s="6"/>
      <c r="J48" s="21"/>
      <c r="K48" s="56"/>
      <c r="L48" s="51"/>
    </row>
    <row r="49" spans="1:12">
      <c r="A49" s="199"/>
      <c r="B49" s="14"/>
      <c r="C49" s="14" t="s">
        <v>1181</v>
      </c>
      <c r="D49" s="49"/>
      <c r="E49" s="113" t="s">
        <v>1182</v>
      </c>
      <c r="F49" s="21"/>
      <c r="G49" s="21"/>
      <c r="H49" s="21"/>
      <c r="I49" s="6"/>
      <c r="J49" s="21"/>
      <c r="K49" s="56"/>
      <c r="L49" s="51"/>
    </row>
    <row r="50" spans="1:12">
      <c r="A50" s="199"/>
      <c r="B50" s="14"/>
      <c r="C50" s="14" t="s">
        <v>1183</v>
      </c>
      <c r="D50" s="49"/>
      <c r="E50" s="113" t="s">
        <v>1140</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198">
        <v>4</v>
      </c>
      <c r="B52" s="14" t="s">
        <v>1184</v>
      </c>
      <c r="C52" s="14" t="s">
        <v>1185</v>
      </c>
      <c r="D52" s="36"/>
      <c r="E52" s="161" t="s">
        <v>1088</v>
      </c>
      <c r="F52" s="20" t="s">
        <v>384</v>
      </c>
      <c r="G52" s="20" t="s">
        <v>397</v>
      </c>
      <c r="H52" s="7" t="s">
        <v>397</v>
      </c>
      <c r="I52" s="7" t="s">
        <v>397</v>
      </c>
      <c r="J52" s="15"/>
      <c r="K52" s="58"/>
      <c r="L52" s="51"/>
    </row>
    <row r="53" spans="1:12">
      <c r="A53" s="198"/>
      <c r="B53" s="14" t="s">
        <v>1186</v>
      </c>
      <c r="C53" s="14" t="s">
        <v>478</v>
      </c>
      <c r="D53" s="36"/>
      <c r="E53" s="161" t="s">
        <v>1090</v>
      </c>
      <c r="F53" s="20" t="s">
        <v>384</v>
      </c>
      <c r="G53" s="20" t="s">
        <v>384</v>
      </c>
      <c r="H53" s="7" t="s">
        <v>397</v>
      </c>
      <c r="I53" s="7" t="s">
        <v>397</v>
      </c>
      <c r="J53" s="15"/>
      <c r="K53" s="58"/>
      <c r="L53" s="51"/>
    </row>
    <row r="54" spans="1:12">
      <c r="A54" s="198"/>
      <c r="B54" s="14"/>
      <c r="C54" s="30" t="s">
        <v>1187</v>
      </c>
      <c r="D54" s="36"/>
      <c r="E54" s="43"/>
      <c r="F54" s="15"/>
      <c r="G54" s="15"/>
      <c r="H54" s="8"/>
      <c r="I54" s="10"/>
      <c r="J54" s="23"/>
      <c r="K54" s="60"/>
      <c r="L54" s="51"/>
    </row>
    <row r="55" spans="1:12">
      <c r="A55" s="198"/>
      <c r="B55" s="14" t="s">
        <v>1188</v>
      </c>
      <c r="C55" s="14" t="s">
        <v>1189</v>
      </c>
      <c r="D55" s="48"/>
      <c r="E55" s="29" t="s">
        <v>1094</v>
      </c>
      <c r="F55" s="5"/>
      <c r="G55" s="21"/>
      <c r="H55" s="6"/>
      <c r="I55" s="6"/>
      <c r="J55" s="19"/>
      <c r="K55" s="55"/>
      <c r="L55" s="51"/>
    </row>
    <row r="56" spans="1:12">
      <c r="A56" s="198"/>
      <c r="B56" s="14" t="s">
        <v>1190</v>
      </c>
      <c r="C56" s="14" t="s">
        <v>1191</v>
      </c>
      <c r="D56" s="48"/>
      <c r="E56" s="161" t="s">
        <v>1097</v>
      </c>
      <c r="F56" s="6"/>
      <c r="G56" s="21"/>
      <c r="H56" s="9"/>
      <c r="I56" s="5"/>
      <c r="J56" s="19"/>
      <c r="K56" s="55"/>
      <c r="L56" s="51"/>
    </row>
    <row r="57" spans="1:12">
      <c r="A57" s="198"/>
      <c r="B57" s="14"/>
      <c r="C57" s="30" t="s">
        <v>1192</v>
      </c>
      <c r="D57" s="49"/>
      <c r="E57" s="161"/>
      <c r="F57" s="6"/>
      <c r="G57" s="21"/>
      <c r="H57" s="9"/>
      <c r="I57" s="5"/>
      <c r="J57" s="19"/>
      <c r="K57" s="55"/>
      <c r="L57" s="51"/>
    </row>
    <row r="58" spans="1:12">
      <c r="A58" s="198"/>
      <c r="B58" s="14" t="s">
        <v>1193</v>
      </c>
      <c r="C58" s="14" t="s">
        <v>1194</v>
      </c>
      <c r="D58" s="36"/>
      <c r="E58" s="161" t="s">
        <v>1132</v>
      </c>
      <c r="F58" s="6"/>
      <c r="G58" s="21"/>
      <c r="H58" s="9"/>
      <c r="I58" s="5"/>
      <c r="J58" s="19"/>
      <c r="K58" s="55"/>
      <c r="L58" s="51"/>
    </row>
    <row r="59" spans="1:12">
      <c r="A59" s="198"/>
      <c r="B59" s="14" t="s">
        <v>1195</v>
      </c>
      <c r="C59" s="14" t="s">
        <v>1196</v>
      </c>
      <c r="D59" s="36"/>
      <c r="E59" s="161" t="s">
        <v>1135</v>
      </c>
      <c r="F59" s="5"/>
      <c r="G59" s="19"/>
      <c r="H59" s="5"/>
      <c r="I59" s="6"/>
      <c r="J59" s="21"/>
      <c r="K59" s="56"/>
      <c r="L59" s="51"/>
    </row>
    <row r="60" spans="1:12">
      <c r="A60" s="198"/>
      <c r="B60" s="14"/>
      <c r="C60" s="14" t="s">
        <v>1197</v>
      </c>
      <c r="D60" s="36"/>
      <c r="E60" s="161" t="s">
        <v>1140</v>
      </c>
      <c r="F60" s="5"/>
      <c r="G60" s="19"/>
      <c r="H60" s="19"/>
      <c r="I60" s="6"/>
      <c r="J60" s="21"/>
      <c r="K60" s="56"/>
      <c r="L60" s="51"/>
    </row>
    <row r="61" spans="1:12">
      <c r="A61" s="198"/>
      <c r="B61" s="14"/>
      <c r="C61" s="14" t="s">
        <v>1198</v>
      </c>
      <c r="D61" s="36"/>
      <c r="E61" s="161" t="s">
        <v>1142</v>
      </c>
      <c r="F61" s="5"/>
      <c r="G61" s="19"/>
      <c r="H61" s="19"/>
      <c r="I61" s="6"/>
      <c r="J61" s="21"/>
      <c r="K61" s="56"/>
      <c r="L61" s="51"/>
    </row>
    <row r="62" spans="1:12">
      <c r="A62" s="198"/>
      <c r="B62" s="14"/>
      <c r="C62" s="14" t="s">
        <v>1199</v>
      </c>
      <c r="D62" s="36"/>
      <c r="E62" s="161" t="s">
        <v>1144</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198">
        <v>5</v>
      </c>
      <c r="B64" s="14" t="s">
        <v>1200</v>
      </c>
      <c r="C64" s="14" t="s">
        <v>1201</v>
      </c>
      <c r="D64" s="36"/>
      <c r="E64" s="161" t="s">
        <v>1088</v>
      </c>
      <c r="F64" s="7" t="s">
        <v>384</v>
      </c>
      <c r="G64" s="20" t="s">
        <v>397</v>
      </c>
      <c r="H64" s="7" t="s">
        <v>397</v>
      </c>
      <c r="I64" s="7" t="s">
        <v>397</v>
      </c>
      <c r="J64" s="15"/>
      <c r="K64" s="58"/>
      <c r="L64" s="51"/>
    </row>
    <row r="65" spans="1:12">
      <c r="A65" s="198"/>
      <c r="B65" s="14" t="s">
        <v>1202</v>
      </c>
      <c r="C65" s="14" t="s">
        <v>499</v>
      </c>
      <c r="D65" s="36"/>
      <c r="E65" s="191" t="s">
        <v>1090</v>
      </c>
      <c r="F65" s="7" t="s">
        <v>384</v>
      </c>
      <c r="G65" s="20" t="s">
        <v>384</v>
      </c>
      <c r="H65" s="7" t="s">
        <v>397</v>
      </c>
      <c r="I65" s="7" t="s">
        <v>397</v>
      </c>
      <c r="J65" s="15"/>
      <c r="K65" s="58"/>
      <c r="L65" s="51"/>
    </row>
    <row r="66" spans="1:12">
      <c r="A66" s="198"/>
      <c r="B66" s="14" t="s">
        <v>1203</v>
      </c>
      <c r="C66" s="14" t="s">
        <v>510</v>
      </c>
      <c r="D66" s="36"/>
      <c r="E66" s="191"/>
      <c r="F66" s="8"/>
      <c r="G66" s="15"/>
      <c r="H66" s="8"/>
      <c r="I66" s="10"/>
      <c r="J66" s="23"/>
      <c r="K66" s="60"/>
      <c r="L66" s="51"/>
    </row>
    <row r="67" spans="1:12">
      <c r="A67" s="198"/>
      <c r="B67" s="14" t="s">
        <v>1204</v>
      </c>
      <c r="C67" s="14" t="s">
        <v>1205</v>
      </c>
      <c r="D67" s="36"/>
      <c r="E67" s="29" t="s">
        <v>1094</v>
      </c>
      <c r="F67" s="19"/>
      <c r="G67" s="21"/>
      <c r="H67" s="6"/>
      <c r="I67" s="6"/>
      <c r="J67" s="19"/>
      <c r="K67" s="55"/>
      <c r="L67" s="51"/>
    </row>
    <row r="68" spans="1:12">
      <c r="A68" s="198"/>
      <c r="B68" s="14" t="s">
        <v>1206</v>
      </c>
      <c r="C68" s="14" t="s">
        <v>1207</v>
      </c>
      <c r="D68" s="36"/>
      <c r="E68" s="161" t="s">
        <v>1097</v>
      </c>
      <c r="F68" s="6"/>
      <c r="G68" s="21"/>
      <c r="H68" s="9"/>
      <c r="I68" s="5"/>
      <c r="J68" s="19"/>
      <c r="K68" s="55"/>
      <c r="L68" s="51"/>
    </row>
    <row r="69" spans="1:12">
      <c r="A69" s="198"/>
      <c r="B69" s="14" t="s">
        <v>1208</v>
      </c>
      <c r="C69" s="14" t="s">
        <v>1209</v>
      </c>
      <c r="D69" s="36"/>
      <c r="E69" s="161" t="s">
        <v>1100</v>
      </c>
      <c r="F69" s="21" t="s">
        <v>1210</v>
      </c>
      <c r="G69" s="6" t="s">
        <v>1211</v>
      </c>
      <c r="H69" s="6" t="s">
        <v>1212</v>
      </c>
      <c r="I69" s="6" t="s">
        <v>1213</v>
      </c>
      <c r="J69" s="21" t="s">
        <v>1214</v>
      </c>
      <c r="K69" s="55"/>
      <c r="L69" s="51"/>
    </row>
    <row r="70" spans="1:12">
      <c r="A70" s="198"/>
      <c r="B70" s="14" t="s">
        <v>1215</v>
      </c>
      <c r="C70" s="14" t="s">
        <v>1216</v>
      </c>
      <c r="D70" s="36"/>
      <c r="E70" s="161" t="s">
        <v>1132</v>
      </c>
      <c r="F70" s="21"/>
      <c r="G70" s="21"/>
      <c r="H70" s="9"/>
      <c r="I70" s="5"/>
      <c r="J70" s="19"/>
      <c r="K70" s="55"/>
      <c r="L70" s="51"/>
    </row>
    <row r="71" spans="1:12">
      <c r="A71" s="198"/>
      <c r="B71" s="14" t="s">
        <v>1217</v>
      </c>
      <c r="C71" s="14" t="s">
        <v>1218</v>
      </c>
      <c r="D71" s="36"/>
      <c r="E71" s="161" t="s">
        <v>1135</v>
      </c>
      <c r="F71" s="21"/>
      <c r="G71" s="6"/>
      <c r="H71" s="6"/>
      <c r="I71" s="6"/>
      <c r="J71" s="21"/>
      <c r="K71" s="56"/>
      <c r="L71" s="51"/>
    </row>
    <row r="72" spans="1:12">
      <c r="A72" s="198"/>
      <c r="B72" s="14"/>
      <c r="C72" s="14" t="s">
        <v>1219</v>
      </c>
      <c r="D72" s="36"/>
      <c r="E72" s="161" t="s">
        <v>1140</v>
      </c>
      <c r="F72" s="21"/>
      <c r="G72" s="21"/>
      <c r="H72" s="21"/>
      <c r="I72" s="6"/>
      <c r="J72" s="21"/>
      <c r="K72" s="56"/>
      <c r="L72" s="51"/>
    </row>
    <row r="73" spans="1:12">
      <c r="A73" s="198"/>
      <c r="B73" s="14"/>
      <c r="C73" s="14" t="s">
        <v>1220</v>
      </c>
      <c r="D73" s="36"/>
      <c r="E73" s="161" t="s">
        <v>1142</v>
      </c>
      <c r="F73" s="21"/>
      <c r="G73" s="21"/>
      <c r="H73" s="21"/>
      <c r="I73" s="6"/>
      <c r="J73" s="21"/>
      <c r="K73" s="56"/>
      <c r="L73" s="51"/>
    </row>
    <row r="74" spans="1:12">
      <c r="A74" s="198"/>
      <c r="B74" s="14"/>
      <c r="C74" s="14" t="s">
        <v>1221</v>
      </c>
      <c r="D74" s="36"/>
      <c r="E74" s="161" t="s">
        <v>1144</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198">
        <v>6</v>
      </c>
      <c r="B76" s="14" t="s">
        <v>1222</v>
      </c>
      <c r="C76" s="14" t="s">
        <v>1223</v>
      </c>
      <c r="D76" s="36"/>
      <c r="E76" s="161" t="s">
        <v>1088</v>
      </c>
      <c r="F76" s="7" t="s">
        <v>384</v>
      </c>
      <c r="G76" s="20" t="s">
        <v>397</v>
      </c>
      <c r="H76" s="7" t="s">
        <v>397</v>
      </c>
      <c r="I76" s="7" t="s">
        <v>397</v>
      </c>
      <c r="J76" s="15"/>
      <c r="K76" s="58"/>
      <c r="L76" s="51"/>
    </row>
    <row r="77" spans="1:12">
      <c r="A77" s="198"/>
      <c r="B77" s="14" t="s">
        <v>1224</v>
      </c>
      <c r="C77" s="14" t="s">
        <v>526</v>
      </c>
      <c r="D77" s="36"/>
      <c r="E77" s="161" t="s">
        <v>1090</v>
      </c>
      <c r="F77" s="7" t="s">
        <v>384</v>
      </c>
      <c r="G77" s="20" t="s">
        <v>384</v>
      </c>
      <c r="H77" s="7" t="s">
        <v>397</v>
      </c>
      <c r="I77" s="7" t="s">
        <v>397</v>
      </c>
      <c r="J77" s="15"/>
      <c r="K77" s="58"/>
      <c r="L77" s="51"/>
    </row>
    <row r="78" spans="1:12">
      <c r="A78" s="198"/>
      <c r="B78" s="14"/>
      <c r="C78" s="30" t="s">
        <v>537</v>
      </c>
      <c r="D78" s="36"/>
      <c r="E78" s="43"/>
      <c r="F78" s="8"/>
      <c r="G78" s="15"/>
      <c r="H78" s="8"/>
      <c r="I78" s="10"/>
      <c r="J78" s="23"/>
      <c r="K78" s="60"/>
      <c r="L78" s="51"/>
    </row>
    <row r="79" spans="1:12">
      <c r="A79" s="198"/>
      <c r="B79" s="14"/>
      <c r="C79" s="14" t="s">
        <v>1225</v>
      </c>
      <c r="D79" s="36"/>
      <c r="E79" s="28" t="s">
        <v>1094</v>
      </c>
      <c r="F79" s="19"/>
      <c r="G79" s="21"/>
      <c r="H79" s="6"/>
      <c r="I79" s="6"/>
      <c r="J79" s="19"/>
      <c r="K79" s="55"/>
      <c r="L79" s="51"/>
    </row>
    <row r="80" spans="1:12">
      <c r="A80" s="198"/>
      <c r="B80" s="14"/>
      <c r="C80" s="30" t="s">
        <v>1226</v>
      </c>
      <c r="D80" s="36"/>
      <c r="E80" s="94"/>
      <c r="F80" s="6"/>
      <c r="G80" s="21"/>
      <c r="H80" s="9"/>
      <c r="I80" s="5"/>
      <c r="J80" s="19"/>
      <c r="K80" s="55"/>
      <c r="L80" s="51"/>
    </row>
    <row r="81" spans="1:12">
      <c r="A81" s="198"/>
      <c r="B81" s="14"/>
      <c r="C81" s="30" t="s">
        <v>1227</v>
      </c>
      <c r="D81" s="36"/>
      <c r="E81" s="94"/>
      <c r="F81" s="6"/>
      <c r="G81" s="21"/>
      <c r="H81" s="9"/>
      <c r="I81" s="5"/>
      <c r="J81" s="19"/>
      <c r="K81" s="55"/>
      <c r="L81" s="51"/>
    </row>
    <row r="82" spans="1:12">
      <c r="A82" s="198"/>
      <c r="B82" s="14" t="s">
        <v>1228</v>
      </c>
      <c r="C82" s="14" t="s">
        <v>1229</v>
      </c>
      <c r="D82" s="14"/>
      <c r="E82" s="161" t="s">
        <v>1132</v>
      </c>
      <c r="F82" s="6"/>
      <c r="G82" s="21"/>
      <c r="H82" s="9"/>
      <c r="I82" s="5"/>
      <c r="J82" s="19"/>
      <c r="K82" s="55"/>
      <c r="L82" s="51"/>
    </row>
    <row r="83" spans="1:12">
      <c r="A83" s="198"/>
      <c r="B83" s="14" t="s">
        <v>1230</v>
      </c>
      <c r="C83" s="14" t="s">
        <v>1231</v>
      </c>
      <c r="D83" s="36"/>
      <c r="E83" s="161" t="s">
        <v>1135</v>
      </c>
      <c r="F83" s="5"/>
      <c r="G83" s="19"/>
      <c r="H83" s="5"/>
      <c r="I83" s="6"/>
      <c r="J83" s="21"/>
      <c r="K83" s="56"/>
      <c r="L83" s="51"/>
    </row>
    <row r="84" spans="1:12">
      <c r="A84" s="198"/>
      <c r="B84" s="14"/>
      <c r="C84" s="14" t="s">
        <v>1232</v>
      </c>
      <c r="D84" s="36"/>
      <c r="E84" s="161" t="s">
        <v>1140</v>
      </c>
      <c r="F84" s="5"/>
      <c r="G84" s="19"/>
      <c r="H84" s="19"/>
      <c r="I84" s="6"/>
      <c r="J84" s="21"/>
      <c r="K84" s="56"/>
      <c r="L84" s="51"/>
    </row>
    <row r="85" spans="1:12">
      <c r="A85" s="198"/>
      <c r="B85" s="14"/>
      <c r="C85" s="14" t="s">
        <v>1233</v>
      </c>
      <c r="D85" s="36"/>
      <c r="E85" s="161" t="s">
        <v>1142</v>
      </c>
      <c r="F85" s="5"/>
      <c r="G85" s="19"/>
      <c r="H85" s="19"/>
      <c r="I85" s="6"/>
      <c r="J85" s="21"/>
      <c r="K85" s="56"/>
      <c r="L85" s="51"/>
    </row>
    <row r="86" spans="1:12">
      <c r="A86" s="198"/>
      <c r="B86" s="14"/>
      <c r="C86" s="14" t="s">
        <v>1234</v>
      </c>
      <c r="D86" s="36"/>
      <c r="E86" s="161" t="s">
        <v>1144</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198">
        <v>7</v>
      </c>
      <c r="B88" s="14" t="s">
        <v>1235</v>
      </c>
      <c r="C88" s="14" t="s">
        <v>1236</v>
      </c>
      <c r="D88" s="36"/>
      <c r="E88" s="161" t="s">
        <v>1088</v>
      </c>
      <c r="F88" s="7" t="s">
        <v>384</v>
      </c>
      <c r="G88" s="20" t="s">
        <v>397</v>
      </c>
      <c r="H88" s="7" t="s">
        <v>397</v>
      </c>
      <c r="I88" s="7" t="s">
        <v>397</v>
      </c>
      <c r="J88" s="15"/>
      <c r="K88" s="58"/>
      <c r="L88" s="51"/>
    </row>
    <row r="89" spans="1:12">
      <c r="A89" s="198"/>
      <c r="B89" s="14" t="s">
        <v>1237</v>
      </c>
      <c r="C89" s="14" t="s">
        <v>553</v>
      </c>
      <c r="D89" s="36"/>
      <c r="E89" s="202" t="s">
        <v>1090</v>
      </c>
      <c r="F89" s="7" t="s">
        <v>384</v>
      </c>
      <c r="G89" s="20" t="s">
        <v>384</v>
      </c>
      <c r="H89" s="7" t="s">
        <v>397</v>
      </c>
      <c r="I89" s="7" t="s">
        <v>397</v>
      </c>
      <c r="J89" s="15"/>
      <c r="K89" s="58"/>
      <c r="L89" s="51"/>
    </row>
    <row r="90" spans="1:12">
      <c r="A90" s="198"/>
      <c r="B90" s="14" t="s">
        <v>1238</v>
      </c>
      <c r="C90" s="14" t="s">
        <v>564</v>
      </c>
      <c r="D90" s="36"/>
      <c r="E90" s="202"/>
      <c r="F90" s="8"/>
      <c r="G90" s="15"/>
      <c r="H90" s="8"/>
      <c r="I90" s="10"/>
      <c r="J90" s="23"/>
      <c r="K90" s="60"/>
      <c r="L90" s="51"/>
    </row>
    <row r="91" spans="1:12">
      <c r="A91" s="198"/>
      <c r="B91" s="14" t="s">
        <v>1239</v>
      </c>
      <c r="C91" s="14" t="s">
        <v>1240</v>
      </c>
      <c r="D91" s="36"/>
      <c r="E91" s="28" t="s">
        <v>1094</v>
      </c>
      <c r="F91" s="5"/>
      <c r="G91" s="21"/>
      <c r="H91" s="6"/>
      <c r="I91" s="6"/>
      <c r="J91" s="19"/>
      <c r="K91" s="55"/>
      <c r="L91" s="51"/>
    </row>
    <row r="92" spans="1:12">
      <c r="A92" s="198"/>
      <c r="B92" s="14" t="s">
        <v>1241</v>
      </c>
      <c r="C92" s="14" t="s">
        <v>1242</v>
      </c>
      <c r="D92" s="36"/>
      <c r="E92" s="161" t="s">
        <v>1097</v>
      </c>
      <c r="F92" s="6"/>
      <c r="G92" s="21"/>
      <c r="H92" s="9"/>
      <c r="I92" s="5"/>
      <c r="J92" s="19"/>
      <c r="K92" s="55"/>
      <c r="L92" s="51"/>
    </row>
    <row r="93" spans="1:12">
      <c r="A93" s="198"/>
      <c r="B93" s="14" t="s">
        <v>1243</v>
      </c>
      <c r="C93" s="14" t="s">
        <v>1244</v>
      </c>
      <c r="D93" s="36"/>
      <c r="E93" s="161" t="s">
        <v>1100</v>
      </c>
      <c r="F93" s="21" t="s">
        <v>1245</v>
      </c>
      <c r="G93" s="6" t="s">
        <v>1246</v>
      </c>
      <c r="H93" s="6" t="s">
        <v>1247</v>
      </c>
      <c r="I93" s="6" t="s">
        <v>1248</v>
      </c>
      <c r="J93" s="21" t="s">
        <v>1249</v>
      </c>
      <c r="K93" s="55"/>
      <c r="L93" s="51"/>
    </row>
    <row r="94" spans="1:12">
      <c r="A94" s="198"/>
      <c r="B94" s="14" t="s">
        <v>1250</v>
      </c>
      <c r="C94" s="14" t="s">
        <v>1251</v>
      </c>
      <c r="D94" s="36"/>
      <c r="E94" s="161" t="s">
        <v>1132</v>
      </c>
      <c r="F94" s="21"/>
      <c r="G94" s="21"/>
      <c r="H94" s="9"/>
      <c r="I94" s="5"/>
      <c r="J94" s="19"/>
      <c r="K94" s="55"/>
      <c r="L94" s="51"/>
    </row>
    <row r="95" spans="1:12">
      <c r="A95" s="198"/>
      <c r="B95" s="14" t="s">
        <v>1252</v>
      </c>
      <c r="C95" s="14" t="s">
        <v>1253</v>
      </c>
      <c r="D95" s="36"/>
      <c r="E95" s="161" t="s">
        <v>1135</v>
      </c>
      <c r="F95" s="21"/>
      <c r="G95" s="6"/>
      <c r="H95" s="6"/>
      <c r="I95" s="6"/>
      <c r="J95" s="21"/>
      <c r="K95" s="56"/>
      <c r="L95" s="51"/>
    </row>
    <row r="96" spans="1:12">
      <c r="A96" s="198"/>
      <c r="B96" s="14"/>
      <c r="C96" s="14" t="s">
        <v>1254</v>
      </c>
      <c r="D96" s="36"/>
      <c r="E96" s="161" t="s">
        <v>1140</v>
      </c>
      <c r="F96" s="21"/>
      <c r="G96" s="21"/>
      <c r="H96" s="21"/>
      <c r="I96" s="6"/>
      <c r="J96" s="21"/>
      <c r="K96" s="56"/>
      <c r="L96" s="51"/>
    </row>
    <row r="97" spans="1:12">
      <c r="A97" s="198"/>
      <c r="B97" s="14"/>
      <c r="C97" s="14" t="s">
        <v>1255</v>
      </c>
      <c r="D97" s="36"/>
      <c r="E97" s="161" t="s">
        <v>1142</v>
      </c>
      <c r="F97" s="21"/>
      <c r="G97" s="21"/>
      <c r="H97" s="21"/>
      <c r="I97" s="6"/>
      <c r="J97" s="21"/>
      <c r="K97" s="56"/>
      <c r="L97" s="51"/>
    </row>
    <row r="98" spans="1:12">
      <c r="A98" s="198"/>
      <c r="B98" s="14"/>
      <c r="C98" s="14" t="s">
        <v>1256</v>
      </c>
      <c r="D98" s="36"/>
      <c r="E98" s="161" t="s">
        <v>1144</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198">
        <v>8</v>
      </c>
      <c r="B100" s="14" t="s">
        <v>1257</v>
      </c>
      <c r="C100" s="14" t="s">
        <v>1258</v>
      </c>
      <c r="D100" s="36"/>
      <c r="E100" s="161" t="s">
        <v>1088</v>
      </c>
      <c r="F100" s="7" t="s">
        <v>384</v>
      </c>
      <c r="G100" s="20" t="s">
        <v>397</v>
      </c>
      <c r="H100" s="7" t="s">
        <v>397</v>
      </c>
      <c r="I100" s="7" t="s">
        <v>397</v>
      </c>
      <c r="J100" s="15"/>
      <c r="K100" s="58"/>
      <c r="L100" s="51"/>
    </row>
    <row r="101" spans="1:12">
      <c r="A101" s="198"/>
      <c r="B101" s="14" t="s">
        <v>1259</v>
      </c>
      <c r="C101" s="14" t="s">
        <v>580</v>
      </c>
      <c r="D101" s="36"/>
      <c r="E101" s="161" t="s">
        <v>1090</v>
      </c>
      <c r="F101" s="7" t="s">
        <v>384</v>
      </c>
      <c r="G101" s="20" t="s">
        <v>384</v>
      </c>
      <c r="H101" s="7" t="s">
        <v>397</v>
      </c>
      <c r="I101" s="7" t="s">
        <v>397</v>
      </c>
      <c r="J101" s="15"/>
      <c r="K101" s="58"/>
      <c r="L101" s="51"/>
    </row>
    <row r="102" spans="1:12">
      <c r="A102" s="198"/>
      <c r="B102" s="14"/>
      <c r="C102" s="30" t="s">
        <v>591</v>
      </c>
      <c r="D102" s="36"/>
      <c r="E102" s="43"/>
      <c r="F102" s="8"/>
      <c r="G102" s="15"/>
      <c r="H102" s="8"/>
      <c r="I102" s="10"/>
      <c r="J102" s="23"/>
      <c r="K102" s="60"/>
      <c r="L102" s="51"/>
    </row>
    <row r="103" spans="1:12">
      <c r="A103" s="198"/>
      <c r="B103" s="14" t="s">
        <v>1260</v>
      </c>
      <c r="C103" s="14" t="s">
        <v>1261</v>
      </c>
      <c r="D103" s="36"/>
      <c r="E103" s="28" t="s">
        <v>1094</v>
      </c>
      <c r="F103" s="5"/>
      <c r="G103" s="21"/>
      <c r="H103" s="6"/>
      <c r="I103" s="6"/>
      <c r="J103" s="19"/>
      <c r="K103" s="55"/>
      <c r="L103" s="51"/>
    </row>
    <row r="104" spans="1:12">
      <c r="A104" s="198"/>
      <c r="B104" s="14" t="s">
        <v>1262</v>
      </c>
      <c r="C104" s="14" t="s">
        <v>1263</v>
      </c>
      <c r="D104" s="36"/>
      <c r="E104" s="161" t="s">
        <v>1097</v>
      </c>
      <c r="F104" s="6"/>
      <c r="G104" s="21"/>
      <c r="H104" s="9"/>
      <c r="I104" s="5"/>
      <c r="J104" s="19"/>
      <c r="K104" s="55"/>
      <c r="L104" s="51"/>
    </row>
    <row r="105" spans="1:12">
      <c r="A105" s="198"/>
      <c r="B105" s="14"/>
      <c r="C105" s="30" t="s">
        <v>1264</v>
      </c>
      <c r="D105" s="36"/>
      <c r="E105" s="161"/>
      <c r="F105" s="6"/>
      <c r="G105" s="21"/>
      <c r="H105" s="9"/>
      <c r="I105" s="5"/>
      <c r="J105" s="19"/>
      <c r="K105" s="55"/>
      <c r="L105" s="51"/>
    </row>
    <row r="106" spans="1:12">
      <c r="A106" s="198"/>
      <c r="B106" s="14" t="s">
        <v>1265</v>
      </c>
      <c r="C106" s="14" t="s">
        <v>1266</v>
      </c>
      <c r="D106" s="36"/>
      <c r="E106" s="161" t="s">
        <v>1132</v>
      </c>
      <c r="F106" s="6"/>
      <c r="G106" s="21"/>
      <c r="H106" s="9"/>
      <c r="I106" s="5"/>
      <c r="J106" s="19"/>
      <c r="K106" s="55"/>
      <c r="L106" s="51"/>
    </row>
    <row r="107" spans="1:12">
      <c r="A107" s="198"/>
      <c r="B107" s="14" t="s">
        <v>1267</v>
      </c>
      <c r="C107" s="14" t="s">
        <v>1268</v>
      </c>
      <c r="D107" s="36"/>
      <c r="E107" s="161" t="s">
        <v>1135</v>
      </c>
      <c r="F107" s="5"/>
      <c r="G107" s="19"/>
      <c r="H107" s="5"/>
      <c r="I107" s="6"/>
      <c r="J107" s="21"/>
      <c r="K107" s="56"/>
      <c r="L107" s="51"/>
    </row>
    <row r="108" spans="1:12">
      <c r="A108" s="198"/>
      <c r="B108" s="14"/>
      <c r="C108" s="14" t="s">
        <v>1269</v>
      </c>
      <c r="D108" s="36"/>
      <c r="E108" s="161" t="s">
        <v>1140</v>
      </c>
      <c r="F108" s="5"/>
      <c r="G108" s="19"/>
      <c r="H108" s="19"/>
      <c r="I108" s="6"/>
      <c r="J108" s="21"/>
      <c r="K108" s="56"/>
      <c r="L108" s="51"/>
    </row>
    <row r="109" spans="1:12">
      <c r="A109" s="198"/>
      <c r="B109" s="14"/>
      <c r="C109" s="14" t="s">
        <v>1270</v>
      </c>
      <c r="D109" s="36"/>
      <c r="E109" s="161" t="s">
        <v>1142</v>
      </c>
      <c r="F109" s="5"/>
      <c r="G109" s="19"/>
      <c r="H109" s="19"/>
      <c r="I109" s="6"/>
      <c r="J109" s="21"/>
      <c r="K109" s="56"/>
      <c r="L109" s="51"/>
    </row>
    <row r="110" spans="1:12">
      <c r="A110" s="198"/>
      <c r="B110" s="14"/>
      <c r="C110" s="14" t="s">
        <v>1271</v>
      </c>
      <c r="D110" s="36"/>
      <c r="E110" s="161" t="s">
        <v>1144</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198">
        <v>9</v>
      </c>
      <c r="B112" s="14" t="s">
        <v>1272</v>
      </c>
      <c r="C112" s="14" t="s">
        <v>1273</v>
      </c>
      <c r="D112" s="36"/>
      <c r="E112" s="161" t="s">
        <v>1088</v>
      </c>
      <c r="F112" s="7" t="s">
        <v>384</v>
      </c>
      <c r="G112" s="20" t="s">
        <v>397</v>
      </c>
      <c r="H112" s="7" t="s">
        <v>397</v>
      </c>
      <c r="I112" s="7" t="s">
        <v>397</v>
      </c>
      <c r="J112" s="15"/>
      <c r="K112" s="58"/>
      <c r="L112" s="51"/>
    </row>
    <row r="113" spans="1:12">
      <c r="A113" s="198"/>
      <c r="B113" s="14" t="s">
        <v>1274</v>
      </c>
      <c r="C113" s="14" t="s">
        <v>607</v>
      </c>
      <c r="D113" s="36"/>
      <c r="E113" s="202" t="s">
        <v>1090</v>
      </c>
      <c r="F113" s="7" t="s">
        <v>384</v>
      </c>
      <c r="G113" s="20" t="s">
        <v>384</v>
      </c>
      <c r="H113" s="7" t="s">
        <v>397</v>
      </c>
      <c r="I113" s="7" t="s">
        <v>397</v>
      </c>
      <c r="J113" s="15"/>
      <c r="K113" s="58"/>
      <c r="L113" s="51"/>
    </row>
    <row r="114" spans="1:12">
      <c r="A114" s="198"/>
      <c r="B114" s="14" t="s">
        <v>1275</v>
      </c>
      <c r="C114" s="14" t="s">
        <v>618</v>
      </c>
      <c r="D114" s="36"/>
      <c r="E114" s="202"/>
      <c r="F114" s="8"/>
      <c r="G114" s="15"/>
      <c r="H114" s="8"/>
      <c r="I114" s="10"/>
      <c r="J114" s="23"/>
      <c r="K114" s="60"/>
      <c r="L114" s="51"/>
    </row>
    <row r="115" spans="1:12">
      <c r="A115" s="198"/>
      <c r="B115" s="14"/>
      <c r="C115" s="14" t="s">
        <v>1225</v>
      </c>
      <c r="D115" s="36"/>
      <c r="E115" s="28" t="s">
        <v>1094</v>
      </c>
      <c r="F115" s="5"/>
      <c r="G115" s="21"/>
      <c r="H115" s="6"/>
      <c r="I115" s="6"/>
      <c r="J115" s="19"/>
      <c r="K115" s="55"/>
      <c r="L115" s="51"/>
    </row>
    <row r="116" spans="1:12">
      <c r="A116" s="198"/>
      <c r="B116" s="14"/>
      <c r="C116" s="30" t="s">
        <v>1226</v>
      </c>
      <c r="D116" s="36"/>
      <c r="E116" s="162"/>
      <c r="F116" s="21"/>
      <c r="G116" s="21"/>
      <c r="H116" s="9"/>
      <c r="I116" s="5"/>
      <c r="J116" s="19"/>
      <c r="K116" s="55"/>
      <c r="L116" s="51"/>
    </row>
    <row r="117" spans="1:12">
      <c r="A117" s="198"/>
      <c r="B117" s="14" t="s">
        <v>1276</v>
      </c>
      <c r="C117" s="14" t="s">
        <v>1277</v>
      </c>
      <c r="D117" s="36"/>
      <c r="E117" s="161" t="s">
        <v>1100</v>
      </c>
      <c r="F117" s="21" t="s">
        <v>1278</v>
      </c>
      <c r="G117" s="6" t="s">
        <v>1279</v>
      </c>
      <c r="H117" s="6" t="s">
        <v>1280</v>
      </c>
      <c r="I117" s="6" t="s">
        <v>1281</v>
      </c>
      <c r="J117" s="24" t="s">
        <v>1282</v>
      </c>
      <c r="K117" s="155"/>
      <c r="L117" s="51"/>
    </row>
    <row r="118" spans="1:12">
      <c r="A118" s="198"/>
      <c r="B118" s="14" t="s">
        <v>1283</v>
      </c>
      <c r="C118" s="14" t="s">
        <v>1284</v>
      </c>
      <c r="D118" s="36"/>
      <c r="E118" s="161" t="s">
        <v>1132</v>
      </c>
      <c r="F118" s="21"/>
      <c r="G118" s="21"/>
      <c r="H118" s="9"/>
      <c r="I118" s="5"/>
      <c r="J118" s="140"/>
      <c r="K118" s="155"/>
      <c r="L118" s="51"/>
    </row>
    <row r="119" spans="1:12">
      <c r="A119" s="198"/>
      <c r="B119" s="14" t="s">
        <v>1285</v>
      </c>
      <c r="C119" s="14" t="s">
        <v>1286</v>
      </c>
      <c r="D119" s="36"/>
      <c r="E119" s="161" t="s">
        <v>1135</v>
      </c>
      <c r="F119" s="21"/>
      <c r="G119" s="6"/>
      <c r="H119" s="6"/>
      <c r="I119" s="6"/>
      <c r="J119" s="24"/>
      <c r="K119" s="61"/>
      <c r="L119" s="51"/>
    </row>
    <row r="120" spans="1:12">
      <c r="A120" s="198"/>
      <c r="B120" s="14"/>
      <c r="C120" s="14" t="s">
        <v>1287</v>
      </c>
      <c r="D120" s="36"/>
      <c r="E120" s="161" t="s">
        <v>1140</v>
      </c>
      <c r="F120" s="21"/>
      <c r="G120" s="21"/>
      <c r="H120" s="21"/>
      <c r="I120" s="6"/>
      <c r="J120" s="24"/>
      <c r="K120" s="61"/>
      <c r="L120" s="51"/>
    </row>
    <row r="121" spans="1:12">
      <c r="A121" s="198"/>
      <c r="B121" s="106"/>
      <c r="C121" s="14" t="s">
        <v>1288</v>
      </c>
      <c r="D121" s="107"/>
      <c r="E121" s="161" t="s">
        <v>1142</v>
      </c>
      <c r="F121" s="107"/>
      <c r="G121" s="107"/>
      <c r="H121" s="107"/>
      <c r="I121" s="107"/>
      <c r="J121" s="107"/>
      <c r="K121" s="107"/>
      <c r="L121" s="108"/>
    </row>
    <row r="122" spans="1:12">
      <c r="A122" s="198"/>
      <c r="B122" s="109"/>
      <c r="C122" s="14" t="s">
        <v>1289</v>
      </c>
      <c r="D122" s="110"/>
      <c r="E122" s="161" t="s">
        <v>1144</v>
      </c>
      <c r="F122" s="110"/>
      <c r="G122" s="110"/>
      <c r="H122" s="110"/>
      <c r="I122" s="110"/>
      <c r="J122" s="110"/>
      <c r="K122" s="110"/>
      <c r="L122" s="111"/>
    </row>
    <row r="123" spans="1:12">
      <c r="A123" s="198"/>
      <c r="B123" s="14"/>
      <c r="C123" s="14"/>
      <c r="D123" s="36"/>
      <c r="E123" s="161"/>
      <c r="F123" s="21"/>
      <c r="G123" s="21"/>
      <c r="H123" s="21"/>
      <c r="I123" s="6"/>
      <c r="J123" s="24"/>
      <c r="K123" s="61"/>
      <c r="L123" s="51"/>
    </row>
    <row r="124" spans="1:12">
      <c r="A124" s="198"/>
      <c r="B124" s="14"/>
      <c r="C124" s="14"/>
      <c r="D124" s="36"/>
      <c r="E124" s="161"/>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192">
        <v>10</v>
      </c>
      <c r="B126" s="14" t="s">
        <v>1290</v>
      </c>
      <c r="C126" s="14" t="s">
        <v>1291</v>
      </c>
      <c r="D126" s="36"/>
      <c r="E126" s="161" t="s">
        <v>1088</v>
      </c>
      <c r="F126" s="8" t="s">
        <v>384</v>
      </c>
      <c r="G126" s="15" t="s">
        <v>397</v>
      </c>
      <c r="H126" s="8" t="s">
        <v>397</v>
      </c>
      <c r="I126" s="8" t="s">
        <v>397</v>
      </c>
      <c r="J126" s="15"/>
      <c r="K126" s="58"/>
      <c r="L126" s="51"/>
    </row>
    <row r="127" spans="1:12">
      <c r="A127" s="192"/>
      <c r="B127" s="14" t="s">
        <v>1292</v>
      </c>
      <c r="C127" s="14" t="s">
        <v>634</v>
      </c>
      <c r="D127" s="36"/>
      <c r="E127" s="161" t="s">
        <v>1090</v>
      </c>
      <c r="F127" s="8" t="s">
        <v>384</v>
      </c>
      <c r="G127" s="15" t="s">
        <v>384</v>
      </c>
      <c r="H127" s="7" t="s">
        <v>397</v>
      </c>
      <c r="I127" s="7" t="s">
        <v>397</v>
      </c>
      <c r="J127" s="15"/>
      <c r="K127" s="58"/>
      <c r="L127" s="51"/>
    </row>
    <row r="128" spans="1:12">
      <c r="A128" s="192"/>
      <c r="B128" s="14"/>
      <c r="C128" s="30" t="s">
        <v>645</v>
      </c>
      <c r="D128" s="36"/>
      <c r="E128" s="43"/>
      <c r="F128" s="8"/>
      <c r="G128" s="15"/>
      <c r="H128" s="8"/>
      <c r="I128" s="10"/>
      <c r="J128" s="23"/>
      <c r="K128" s="60"/>
      <c r="L128" s="51"/>
    </row>
    <row r="129" spans="1:12">
      <c r="A129" s="192"/>
      <c r="B129" s="14" t="s">
        <v>1293</v>
      </c>
      <c r="C129" s="14" t="s">
        <v>1294</v>
      </c>
      <c r="D129" s="36"/>
      <c r="E129" s="28" t="s">
        <v>1094</v>
      </c>
      <c r="F129" s="5"/>
      <c r="G129" s="21"/>
      <c r="H129" s="6"/>
      <c r="I129" s="6"/>
      <c r="J129" s="19"/>
      <c r="K129" s="55"/>
      <c r="L129" s="51"/>
    </row>
    <row r="130" spans="1:12">
      <c r="A130" s="192"/>
      <c r="B130" s="14" t="s">
        <v>1295</v>
      </c>
      <c r="C130" s="14" t="s">
        <v>1296</v>
      </c>
      <c r="D130" s="36"/>
      <c r="E130" s="161" t="s">
        <v>1097</v>
      </c>
      <c r="F130" s="6"/>
      <c r="G130" s="21"/>
      <c r="H130" s="9"/>
      <c r="I130" s="5"/>
      <c r="J130" s="19"/>
      <c r="K130" s="55"/>
      <c r="L130" s="51"/>
    </row>
    <row r="131" spans="1:12">
      <c r="A131" s="192"/>
      <c r="B131" s="14"/>
      <c r="C131" s="30" t="s">
        <v>1297</v>
      </c>
      <c r="D131" s="36"/>
      <c r="E131" s="161"/>
      <c r="F131" s="6"/>
      <c r="G131" s="21"/>
      <c r="H131" s="9"/>
      <c r="I131" s="5"/>
      <c r="J131" s="19"/>
      <c r="K131" s="55"/>
      <c r="L131" s="51"/>
    </row>
    <row r="132" spans="1:12">
      <c r="A132" s="192"/>
      <c r="B132" s="14" t="s">
        <v>1298</v>
      </c>
      <c r="C132" s="14" t="s">
        <v>1299</v>
      </c>
      <c r="D132" s="36"/>
      <c r="E132" s="161" t="s">
        <v>1132</v>
      </c>
      <c r="F132" s="6"/>
      <c r="G132" s="21"/>
      <c r="H132" s="9"/>
      <c r="I132" s="5"/>
      <c r="J132" s="19"/>
      <c r="K132" s="55"/>
      <c r="L132" s="51"/>
    </row>
    <row r="133" spans="1:12">
      <c r="A133" s="192"/>
      <c r="B133" s="14" t="s">
        <v>1300</v>
      </c>
      <c r="C133" s="14" t="s">
        <v>1301</v>
      </c>
      <c r="D133" s="36"/>
      <c r="E133" s="161" t="s">
        <v>1135</v>
      </c>
      <c r="F133" s="5"/>
      <c r="G133" s="19"/>
      <c r="H133" s="5"/>
      <c r="I133" s="6"/>
      <c r="J133" s="21"/>
      <c r="K133" s="56"/>
      <c r="L133" s="51"/>
    </row>
    <row r="134" spans="1:12">
      <c r="A134" s="192"/>
      <c r="B134" s="14"/>
      <c r="C134" s="14" t="s">
        <v>1302</v>
      </c>
      <c r="D134" s="36"/>
      <c r="E134" s="161" t="s">
        <v>1140</v>
      </c>
      <c r="F134" s="5"/>
      <c r="G134" s="19"/>
      <c r="H134" s="19"/>
      <c r="I134" s="6"/>
      <c r="J134" s="21"/>
      <c r="K134" s="56"/>
      <c r="L134" s="51"/>
    </row>
    <row r="135" spans="1:12">
      <c r="A135" s="192"/>
      <c r="B135" s="14"/>
      <c r="C135" s="14" t="s">
        <v>1303</v>
      </c>
      <c r="D135" s="36"/>
      <c r="E135" s="161" t="s">
        <v>1142</v>
      </c>
      <c r="F135" s="5"/>
      <c r="G135" s="19"/>
      <c r="H135" s="19"/>
      <c r="I135" s="6"/>
      <c r="J135" s="21"/>
      <c r="K135" s="56"/>
      <c r="L135" s="51"/>
    </row>
    <row r="136" spans="1:12">
      <c r="A136" s="192"/>
      <c r="B136" s="14"/>
      <c r="C136" s="14" t="s">
        <v>1304</v>
      </c>
      <c r="D136" s="36"/>
      <c r="E136" s="161" t="s">
        <v>1144</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192">
        <v>11</v>
      </c>
      <c r="B138" s="14" t="s">
        <v>1305</v>
      </c>
      <c r="C138" s="14" t="s">
        <v>1306</v>
      </c>
      <c r="D138" s="36"/>
      <c r="E138" s="161" t="s">
        <v>1088</v>
      </c>
      <c r="F138" s="8"/>
      <c r="G138" s="20"/>
      <c r="H138" s="7"/>
      <c r="I138" s="7"/>
      <c r="J138" s="25"/>
      <c r="K138" s="58"/>
      <c r="L138" s="51"/>
    </row>
    <row r="139" spans="1:12">
      <c r="A139" s="193"/>
      <c r="B139" s="14" t="s">
        <v>1307</v>
      </c>
      <c r="C139" s="14" t="s">
        <v>661</v>
      </c>
      <c r="D139" s="36"/>
      <c r="E139" s="191" t="s">
        <v>1090</v>
      </c>
      <c r="F139" s="8"/>
      <c r="G139" s="15"/>
      <c r="H139" s="8"/>
      <c r="I139" s="8"/>
      <c r="J139" s="15"/>
      <c r="K139" s="58"/>
      <c r="L139" s="51"/>
    </row>
    <row r="140" spans="1:12">
      <c r="A140" s="193"/>
      <c r="B140" s="14" t="s">
        <v>1308</v>
      </c>
      <c r="C140" s="14" t="s">
        <v>672</v>
      </c>
      <c r="D140" s="36"/>
      <c r="E140" s="191"/>
      <c r="F140" s="8"/>
      <c r="G140" s="15"/>
      <c r="H140" s="8"/>
      <c r="I140" s="8"/>
      <c r="J140" s="20"/>
      <c r="K140" s="59"/>
      <c r="L140" s="51"/>
    </row>
    <row r="141" spans="1:12">
      <c r="A141" s="193"/>
      <c r="B141" s="14" t="s">
        <v>1309</v>
      </c>
      <c r="C141" s="14" t="s">
        <v>1310</v>
      </c>
      <c r="D141" s="36"/>
      <c r="E141" s="28" t="s">
        <v>1094</v>
      </c>
      <c r="F141" s="8"/>
      <c r="G141" s="15"/>
      <c r="H141" s="8"/>
      <c r="I141" s="8"/>
      <c r="J141" s="15"/>
      <c r="K141" s="58"/>
      <c r="L141" s="51"/>
    </row>
    <row r="142" spans="1:12">
      <c r="A142" s="193"/>
      <c r="B142" s="14" t="s">
        <v>1311</v>
      </c>
      <c r="C142" s="14" t="s">
        <v>1312</v>
      </c>
      <c r="D142" s="36"/>
      <c r="E142" s="161" t="s">
        <v>1097</v>
      </c>
      <c r="F142" s="11"/>
      <c r="G142" s="25"/>
      <c r="H142" s="11"/>
      <c r="I142" s="11"/>
      <c r="J142" s="25"/>
      <c r="K142" s="62"/>
      <c r="L142" s="51"/>
    </row>
    <row r="143" spans="1:12">
      <c r="A143" s="193"/>
      <c r="B143" s="14" t="s">
        <v>1313</v>
      </c>
      <c r="C143" s="14" t="s">
        <v>1314</v>
      </c>
      <c r="D143" s="36"/>
      <c r="E143" s="161" t="s">
        <v>1100</v>
      </c>
      <c r="F143" s="11" t="s">
        <v>1315</v>
      </c>
      <c r="G143" s="25" t="s">
        <v>1316</v>
      </c>
      <c r="H143" s="11" t="s">
        <v>1317</v>
      </c>
      <c r="I143" s="11" t="s">
        <v>1318</v>
      </c>
      <c r="J143" s="25" t="s">
        <v>1319</v>
      </c>
      <c r="K143" s="62"/>
      <c r="L143" s="51"/>
    </row>
    <row r="144" spans="1:12">
      <c r="A144" s="193"/>
      <c r="B144" s="14" t="s">
        <v>1320</v>
      </c>
      <c r="C144" s="14" t="s">
        <v>1321</v>
      </c>
      <c r="D144" s="36"/>
      <c r="E144" s="161" t="s">
        <v>1132</v>
      </c>
      <c r="F144" s="11"/>
      <c r="G144" s="25"/>
      <c r="H144" s="11"/>
      <c r="I144" s="11"/>
      <c r="J144" s="25"/>
      <c r="K144" s="62"/>
      <c r="L144" s="51"/>
    </row>
    <row r="145" spans="1:12">
      <c r="A145" s="193"/>
      <c r="B145" s="14" t="s">
        <v>1322</v>
      </c>
      <c r="C145" s="14" t="s">
        <v>1323</v>
      </c>
      <c r="D145" s="36"/>
      <c r="E145" s="161" t="s">
        <v>1135</v>
      </c>
      <c r="F145" s="11"/>
      <c r="G145" s="25"/>
      <c r="H145" s="11"/>
      <c r="I145" s="11"/>
      <c r="J145" s="25"/>
      <c r="K145" s="62"/>
      <c r="L145" s="51"/>
    </row>
    <row r="146" spans="1:12">
      <c r="A146" s="193"/>
      <c r="B146" s="14"/>
      <c r="C146" s="14" t="s">
        <v>1324</v>
      </c>
      <c r="D146" s="36"/>
      <c r="E146" s="161" t="s">
        <v>1140</v>
      </c>
      <c r="F146" s="11"/>
      <c r="G146" s="25"/>
      <c r="H146" s="25"/>
      <c r="I146" s="11"/>
      <c r="J146" s="25"/>
      <c r="K146" s="62"/>
      <c r="L146" s="51"/>
    </row>
    <row r="147" spans="1:12">
      <c r="A147" s="193"/>
      <c r="B147" s="14"/>
      <c r="C147" s="14" t="s">
        <v>1325</v>
      </c>
      <c r="D147" s="36"/>
      <c r="E147" s="161" t="s">
        <v>1142</v>
      </c>
      <c r="F147" s="11"/>
      <c r="G147" s="25"/>
      <c r="H147" s="25"/>
      <c r="I147" s="11"/>
      <c r="J147" s="25"/>
      <c r="K147" s="62"/>
      <c r="L147" s="51"/>
    </row>
    <row r="148" spans="1:12">
      <c r="A148" s="193"/>
      <c r="B148" s="14"/>
      <c r="C148" s="14" t="s">
        <v>1326</v>
      </c>
      <c r="D148" s="36"/>
      <c r="E148" s="161" t="s">
        <v>1144</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192">
        <v>12</v>
      </c>
      <c r="B150" s="14" t="s">
        <v>1327</v>
      </c>
      <c r="C150" s="14" t="s">
        <v>1328</v>
      </c>
      <c r="D150" s="36"/>
      <c r="E150" s="161" t="s">
        <v>1088</v>
      </c>
      <c r="F150" s="11"/>
      <c r="G150" s="25"/>
      <c r="H150" s="11"/>
      <c r="I150" s="11"/>
      <c r="J150" s="25"/>
      <c r="K150" s="62"/>
      <c r="L150" s="51"/>
    </row>
    <row r="151" spans="1:12">
      <c r="A151" s="193"/>
      <c r="B151" s="14" t="s">
        <v>1329</v>
      </c>
      <c r="C151" s="14" t="s">
        <v>688</v>
      </c>
      <c r="D151" s="36"/>
      <c r="E151" s="161" t="s">
        <v>1090</v>
      </c>
      <c r="F151" s="11"/>
      <c r="G151" s="25"/>
      <c r="H151" s="11"/>
      <c r="I151" s="11"/>
      <c r="J151" s="25"/>
      <c r="K151" s="62"/>
      <c r="L151" s="51"/>
    </row>
    <row r="152" spans="1:12">
      <c r="A152" s="193"/>
      <c r="B152" s="14"/>
      <c r="C152" s="30" t="s">
        <v>1330</v>
      </c>
      <c r="D152" s="36"/>
      <c r="E152" s="43"/>
      <c r="F152" s="11"/>
      <c r="G152" s="25"/>
      <c r="H152" s="11"/>
      <c r="I152" s="11"/>
      <c r="J152" s="25"/>
      <c r="K152" s="62"/>
      <c r="L152" s="51"/>
    </row>
    <row r="153" spans="1:12">
      <c r="A153" s="193"/>
      <c r="B153" s="14"/>
      <c r="C153" s="14" t="s">
        <v>1331</v>
      </c>
      <c r="D153" s="36"/>
      <c r="E153" s="28" t="s">
        <v>1094</v>
      </c>
      <c r="F153" s="11"/>
      <c r="G153" s="25"/>
      <c r="H153" s="11"/>
      <c r="I153" s="11"/>
      <c r="J153" s="25"/>
      <c r="K153" s="62"/>
      <c r="L153" s="51"/>
    </row>
    <row r="154" spans="1:12">
      <c r="A154" s="193"/>
      <c r="B154" s="14"/>
      <c r="C154" s="30" t="s">
        <v>1332</v>
      </c>
      <c r="D154" s="36"/>
      <c r="E154" s="161"/>
      <c r="F154" s="11"/>
      <c r="G154" s="25"/>
      <c r="H154" s="11"/>
      <c r="I154" s="11"/>
      <c r="J154" s="25"/>
      <c r="K154" s="62"/>
      <c r="L154" s="51"/>
    </row>
    <row r="155" spans="1:12">
      <c r="A155" s="193"/>
      <c r="B155" s="14"/>
      <c r="C155" s="30" t="s">
        <v>1333</v>
      </c>
      <c r="D155" s="36"/>
      <c r="E155" s="161"/>
      <c r="F155" s="11"/>
      <c r="G155" s="25"/>
      <c r="H155" s="11"/>
      <c r="I155" s="11"/>
      <c r="J155" s="25"/>
      <c r="K155" s="62"/>
      <c r="L155" s="51"/>
    </row>
    <row r="156" spans="1:12">
      <c r="A156" s="193"/>
      <c r="B156" s="14" t="s">
        <v>1334</v>
      </c>
      <c r="C156" s="14" t="s">
        <v>1335</v>
      </c>
      <c r="D156" s="36"/>
      <c r="E156" s="161" t="s">
        <v>1132</v>
      </c>
      <c r="F156" s="11"/>
      <c r="G156" s="25"/>
      <c r="H156" s="11"/>
      <c r="I156" s="11"/>
      <c r="J156" s="25"/>
      <c r="K156" s="62"/>
      <c r="L156" s="51"/>
    </row>
    <row r="157" spans="1:12">
      <c r="A157" s="193"/>
      <c r="B157" s="14" t="s">
        <v>1336</v>
      </c>
      <c r="C157" s="14" t="s">
        <v>1337</v>
      </c>
      <c r="D157" s="36"/>
      <c r="E157" s="161" t="s">
        <v>1135</v>
      </c>
      <c r="F157" s="11"/>
      <c r="G157" s="25"/>
      <c r="H157" s="11"/>
      <c r="I157" s="11"/>
      <c r="J157" s="25"/>
      <c r="K157" s="62"/>
      <c r="L157" s="51"/>
    </row>
    <row r="158" spans="1:12">
      <c r="A158" s="193"/>
      <c r="B158" s="14"/>
      <c r="C158" s="14" t="s">
        <v>1338</v>
      </c>
      <c r="D158" s="36"/>
      <c r="E158" s="161" t="s">
        <v>1140</v>
      </c>
      <c r="F158" s="11"/>
      <c r="G158" s="25"/>
      <c r="H158" s="25"/>
      <c r="I158" s="11"/>
      <c r="J158" s="25"/>
      <c r="K158" s="62"/>
      <c r="L158" s="51"/>
    </row>
    <row r="159" spans="1:12">
      <c r="A159" s="193"/>
      <c r="B159" s="14"/>
      <c r="C159" s="14" t="s">
        <v>1339</v>
      </c>
      <c r="D159" s="36"/>
      <c r="E159" s="161" t="s">
        <v>1142</v>
      </c>
      <c r="F159" s="11"/>
      <c r="G159" s="25"/>
      <c r="H159" s="25"/>
      <c r="I159" s="11"/>
      <c r="J159" s="25"/>
      <c r="K159" s="62"/>
      <c r="L159" s="51"/>
    </row>
    <row r="160" spans="1:12">
      <c r="A160" s="193"/>
      <c r="B160" s="14"/>
      <c r="C160" s="14" t="s">
        <v>1340</v>
      </c>
      <c r="D160" s="36"/>
      <c r="E160" s="161" t="s">
        <v>1144</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192">
        <v>13</v>
      </c>
      <c r="B162" s="14" t="s">
        <v>1341</v>
      </c>
      <c r="C162" s="14" t="s">
        <v>1342</v>
      </c>
      <c r="D162" s="36"/>
      <c r="E162" s="161" t="s">
        <v>1088</v>
      </c>
      <c r="F162" s="11" t="s">
        <v>384</v>
      </c>
      <c r="G162" s="25" t="s">
        <v>397</v>
      </c>
      <c r="H162" s="11" t="s">
        <v>397</v>
      </c>
      <c r="I162" s="11" t="s">
        <v>397</v>
      </c>
      <c r="J162" s="25"/>
      <c r="K162" s="62"/>
      <c r="L162" s="51"/>
    </row>
    <row r="163" spans="1:12">
      <c r="A163" s="193"/>
      <c r="B163" s="14" t="s">
        <v>1343</v>
      </c>
      <c r="C163" s="14" t="s">
        <v>709</v>
      </c>
      <c r="D163" s="36"/>
      <c r="E163" s="191" t="s">
        <v>1090</v>
      </c>
      <c r="F163" s="8" t="s">
        <v>384</v>
      </c>
      <c r="G163" s="15" t="s">
        <v>384</v>
      </c>
      <c r="H163" s="11"/>
      <c r="I163" s="11"/>
      <c r="J163" s="25"/>
      <c r="K163" s="62"/>
      <c r="L163" s="51"/>
    </row>
    <row r="164" spans="1:12">
      <c r="A164" s="193"/>
      <c r="B164" s="14" t="s">
        <v>1344</v>
      </c>
      <c r="C164" s="14" t="s">
        <v>720</v>
      </c>
      <c r="D164" s="36"/>
      <c r="E164" s="191"/>
      <c r="F164" s="11"/>
      <c r="G164" s="25"/>
      <c r="H164" s="11" t="s">
        <v>397</v>
      </c>
      <c r="I164" s="11" t="s">
        <v>397</v>
      </c>
      <c r="J164" s="11" t="s">
        <v>397</v>
      </c>
      <c r="K164" s="62"/>
      <c r="L164" s="51"/>
    </row>
    <row r="165" spans="1:12">
      <c r="A165" s="193"/>
      <c r="B165" s="14" t="s">
        <v>1345</v>
      </c>
      <c r="C165" s="14" t="s">
        <v>1346</v>
      </c>
      <c r="D165" s="36"/>
      <c r="E165" s="28" t="s">
        <v>1094</v>
      </c>
      <c r="F165" s="11"/>
      <c r="G165" s="25"/>
      <c r="H165" s="11"/>
      <c r="I165" s="11"/>
      <c r="J165" s="25"/>
      <c r="K165" s="62"/>
      <c r="L165" s="51"/>
    </row>
    <row r="166" spans="1:12">
      <c r="A166" s="193"/>
      <c r="B166" s="14" t="s">
        <v>1347</v>
      </c>
      <c r="C166" s="14" t="s">
        <v>1348</v>
      </c>
      <c r="D166" s="36"/>
      <c r="E166" s="161" t="s">
        <v>1097</v>
      </c>
      <c r="F166" s="11"/>
      <c r="G166" s="25"/>
      <c r="H166" s="11"/>
      <c r="I166" s="11"/>
      <c r="J166" s="25"/>
      <c r="K166" s="62"/>
      <c r="L166" s="51"/>
    </row>
    <row r="167" spans="1:12">
      <c r="A167" s="193"/>
      <c r="B167" s="14" t="s">
        <v>1349</v>
      </c>
      <c r="C167" s="14" t="s">
        <v>1350</v>
      </c>
      <c r="D167" s="36"/>
      <c r="E167" s="161" t="s">
        <v>1100</v>
      </c>
      <c r="F167" s="11" t="s">
        <v>1351</v>
      </c>
      <c r="G167" s="25" t="s">
        <v>1352</v>
      </c>
      <c r="H167" s="11" t="s">
        <v>1353</v>
      </c>
      <c r="I167" s="11" t="s">
        <v>1354</v>
      </c>
      <c r="J167" s="25" t="s">
        <v>1355</v>
      </c>
      <c r="K167" s="62"/>
      <c r="L167" s="51"/>
    </row>
    <row r="168" spans="1:12">
      <c r="A168" s="193"/>
      <c r="B168" s="14" t="s">
        <v>1356</v>
      </c>
      <c r="C168" s="14" t="s">
        <v>1357</v>
      </c>
      <c r="D168" s="36"/>
      <c r="E168" s="161" t="s">
        <v>1132</v>
      </c>
      <c r="F168" s="11"/>
      <c r="G168" s="25"/>
      <c r="H168" s="11"/>
      <c r="I168" s="11"/>
      <c r="J168" s="25"/>
      <c r="K168" s="62"/>
      <c r="L168" s="51"/>
    </row>
    <row r="169" spans="1:12">
      <c r="A169" s="193"/>
      <c r="B169" s="14" t="s">
        <v>1358</v>
      </c>
      <c r="C169" s="14" t="s">
        <v>1359</v>
      </c>
      <c r="D169" s="36"/>
      <c r="E169" s="161" t="s">
        <v>1135</v>
      </c>
      <c r="F169" s="11"/>
      <c r="G169" s="25"/>
      <c r="H169" s="11"/>
      <c r="I169" s="11"/>
      <c r="J169" s="25"/>
      <c r="K169" s="62"/>
      <c r="L169" s="51"/>
    </row>
    <row r="170" spans="1:12">
      <c r="A170" s="193"/>
      <c r="B170" s="14"/>
      <c r="C170" s="14" t="s">
        <v>1360</v>
      </c>
      <c r="D170" s="36"/>
      <c r="E170" s="161" t="s">
        <v>1140</v>
      </c>
      <c r="F170" s="11"/>
      <c r="G170" s="25"/>
      <c r="H170" s="25"/>
      <c r="I170" s="11"/>
      <c r="J170" s="25"/>
      <c r="K170" s="62"/>
      <c r="L170" s="51"/>
    </row>
    <row r="171" spans="1:12">
      <c r="A171" s="193"/>
      <c r="B171" s="14"/>
      <c r="C171" s="14" t="s">
        <v>1361</v>
      </c>
      <c r="D171" s="36"/>
      <c r="E171" s="161" t="s">
        <v>1142</v>
      </c>
      <c r="F171" s="11"/>
      <c r="G171" s="25"/>
      <c r="H171" s="25"/>
      <c r="I171" s="11"/>
      <c r="J171" s="25"/>
      <c r="K171" s="62"/>
      <c r="L171" s="51"/>
    </row>
    <row r="172" spans="1:12">
      <c r="A172" s="193"/>
      <c r="B172" s="14"/>
      <c r="C172" s="14" t="s">
        <v>1362</v>
      </c>
      <c r="D172" s="36"/>
      <c r="E172" s="161" t="s">
        <v>1144</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192">
        <v>14</v>
      </c>
      <c r="B174" s="14" t="s">
        <v>1363</v>
      </c>
      <c r="C174" s="14" t="s">
        <v>1364</v>
      </c>
      <c r="D174" s="36"/>
      <c r="E174" s="161" t="s">
        <v>1088</v>
      </c>
      <c r="F174" s="8" t="s">
        <v>384</v>
      </c>
      <c r="G174" s="25" t="s">
        <v>397</v>
      </c>
      <c r="H174" s="11" t="s">
        <v>397</v>
      </c>
      <c r="I174" s="11" t="s">
        <v>397</v>
      </c>
      <c r="J174" s="25"/>
      <c r="K174" s="62"/>
      <c r="L174" s="51"/>
    </row>
    <row r="175" spans="1:12">
      <c r="A175" s="193"/>
      <c r="B175" s="14" t="s">
        <v>1365</v>
      </c>
      <c r="C175" s="14" t="s">
        <v>736</v>
      </c>
      <c r="D175" s="36"/>
      <c r="E175" s="161" t="s">
        <v>1090</v>
      </c>
      <c r="F175" s="8" t="s">
        <v>384</v>
      </c>
      <c r="G175" s="15" t="s">
        <v>384</v>
      </c>
      <c r="H175" s="11" t="s">
        <v>397</v>
      </c>
      <c r="I175" s="11" t="s">
        <v>397</v>
      </c>
      <c r="J175" s="25"/>
      <c r="K175" s="62"/>
      <c r="L175" s="51"/>
    </row>
    <row r="176" spans="1:12">
      <c r="A176" s="193"/>
      <c r="B176" s="14"/>
      <c r="C176" s="36" t="s">
        <v>1366</v>
      </c>
      <c r="D176" s="36"/>
      <c r="E176" s="43"/>
      <c r="F176" s="11"/>
      <c r="G176" s="25"/>
      <c r="H176" s="11"/>
      <c r="I176" s="11"/>
      <c r="J176" s="25"/>
      <c r="K176" s="62"/>
      <c r="L176" s="51"/>
    </row>
    <row r="177" spans="1:12">
      <c r="A177" s="193"/>
      <c r="B177" s="14" t="s">
        <v>1367</v>
      </c>
      <c r="C177" s="51" t="s">
        <v>1368</v>
      </c>
      <c r="D177" s="36"/>
      <c r="E177" s="28" t="s">
        <v>1094</v>
      </c>
      <c r="F177" s="11"/>
      <c r="G177" s="25"/>
      <c r="H177" s="11"/>
      <c r="I177" s="11"/>
      <c r="J177" s="25"/>
      <c r="K177" s="62"/>
      <c r="L177" s="51"/>
    </row>
    <row r="178" spans="1:12">
      <c r="A178" s="193"/>
      <c r="B178" s="14" t="s">
        <v>1369</v>
      </c>
      <c r="C178" s="16" t="s">
        <v>1370</v>
      </c>
      <c r="D178" s="36"/>
      <c r="E178" s="161" t="s">
        <v>1097</v>
      </c>
      <c r="F178" s="11"/>
      <c r="G178" s="25"/>
      <c r="H178" s="11"/>
      <c r="I178" s="11"/>
      <c r="J178" s="25"/>
      <c r="K178" s="62"/>
      <c r="L178" s="51"/>
    </row>
    <row r="179" spans="1:12">
      <c r="A179" s="193"/>
      <c r="B179" s="14"/>
      <c r="C179" s="30" t="s">
        <v>1371</v>
      </c>
      <c r="D179" s="50"/>
      <c r="E179" s="161"/>
      <c r="F179" s="11"/>
      <c r="G179" s="25"/>
      <c r="H179" s="11"/>
      <c r="I179" s="11"/>
      <c r="J179" s="25"/>
      <c r="K179" s="62"/>
      <c r="L179" s="51"/>
    </row>
    <row r="180" spans="1:12">
      <c r="A180" s="193"/>
      <c r="B180" s="14" t="s">
        <v>1372</v>
      </c>
      <c r="C180" s="14" t="s">
        <v>1373</v>
      </c>
      <c r="D180" s="49"/>
      <c r="E180" s="161" t="s">
        <v>1132</v>
      </c>
      <c r="F180" s="11"/>
      <c r="G180" s="25"/>
      <c r="H180" s="11"/>
      <c r="I180" s="11"/>
      <c r="J180" s="25"/>
      <c r="K180" s="62"/>
      <c r="L180" s="51"/>
    </row>
    <row r="181" spans="1:12">
      <c r="A181" s="193"/>
      <c r="B181" s="14" t="s">
        <v>1374</v>
      </c>
      <c r="C181" s="14" t="s">
        <v>1375</v>
      </c>
      <c r="D181" s="36"/>
      <c r="E181" s="161" t="s">
        <v>1135</v>
      </c>
      <c r="F181" s="11"/>
      <c r="G181" s="25"/>
      <c r="H181" s="11"/>
      <c r="I181" s="11"/>
      <c r="J181" s="25"/>
      <c r="K181" s="62"/>
      <c r="L181" s="51"/>
    </row>
    <row r="182" spans="1:12">
      <c r="A182" s="193"/>
      <c r="B182" s="14"/>
      <c r="C182" s="14" t="s">
        <v>1376</v>
      </c>
      <c r="D182" s="36"/>
      <c r="E182" s="161" t="s">
        <v>1140</v>
      </c>
      <c r="F182" s="11"/>
      <c r="G182" s="25"/>
      <c r="H182" s="25"/>
      <c r="I182" s="11"/>
      <c r="J182" s="25"/>
      <c r="K182" s="62"/>
      <c r="L182" s="51"/>
    </row>
    <row r="183" spans="1:12">
      <c r="A183" s="193"/>
      <c r="B183" s="14"/>
      <c r="C183" s="14" t="s">
        <v>1377</v>
      </c>
      <c r="D183" s="36"/>
      <c r="E183" s="161" t="s">
        <v>1142</v>
      </c>
      <c r="F183" s="11"/>
      <c r="G183" s="25"/>
      <c r="H183" s="25"/>
      <c r="I183" s="11"/>
      <c r="J183" s="25"/>
      <c r="K183" s="62"/>
      <c r="L183" s="51"/>
    </row>
    <row r="184" spans="1:12">
      <c r="A184" s="193"/>
      <c r="B184" s="14"/>
      <c r="C184" s="14" t="s">
        <v>1378</v>
      </c>
      <c r="D184" s="36"/>
      <c r="E184" s="161" t="s">
        <v>1144</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192">
        <v>15</v>
      </c>
      <c r="B186" s="14" t="s">
        <v>1379</v>
      </c>
      <c r="C186" s="14" t="s">
        <v>1380</v>
      </c>
      <c r="D186" s="36"/>
      <c r="E186" s="162" t="s">
        <v>1088</v>
      </c>
      <c r="F186" s="11" t="s">
        <v>384</v>
      </c>
      <c r="G186" s="25" t="s">
        <v>397</v>
      </c>
      <c r="H186" s="11" t="s">
        <v>397</v>
      </c>
      <c r="I186" s="11" t="s">
        <v>397</v>
      </c>
      <c r="J186" s="25"/>
      <c r="K186" s="62"/>
      <c r="L186" s="51"/>
    </row>
    <row r="187" spans="1:12">
      <c r="A187" s="193"/>
      <c r="B187" s="14" t="s">
        <v>1381</v>
      </c>
      <c r="C187" s="14" t="s">
        <v>757</v>
      </c>
      <c r="D187" s="36"/>
      <c r="E187" s="191" t="s">
        <v>1090</v>
      </c>
      <c r="F187" s="15" t="s">
        <v>384</v>
      </c>
      <c r="G187" s="15" t="s">
        <v>384</v>
      </c>
      <c r="H187" s="11"/>
      <c r="I187" s="11"/>
      <c r="J187" s="25"/>
      <c r="K187" s="62"/>
      <c r="L187" s="51"/>
    </row>
    <row r="188" spans="1:12">
      <c r="A188" s="193"/>
      <c r="B188" s="14" t="s">
        <v>1382</v>
      </c>
      <c r="C188" s="14" t="s">
        <v>768</v>
      </c>
      <c r="D188" s="36"/>
      <c r="E188" s="191"/>
      <c r="F188" s="25"/>
      <c r="G188" s="25"/>
      <c r="H188" s="11" t="s">
        <v>397</v>
      </c>
      <c r="I188" s="11" t="s">
        <v>397</v>
      </c>
      <c r="J188" s="25" t="s">
        <v>397</v>
      </c>
      <c r="K188" s="62"/>
      <c r="L188" s="51"/>
    </row>
    <row r="189" spans="1:12">
      <c r="A189" s="193"/>
      <c r="B189" s="14"/>
      <c r="C189" s="14" t="s">
        <v>1383</v>
      </c>
      <c r="D189" s="36"/>
      <c r="E189" s="28" t="s">
        <v>1094</v>
      </c>
      <c r="F189" s="11"/>
      <c r="G189" s="25"/>
      <c r="H189" s="11"/>
      <c r="I189" s="11"/>
      <c r="J189" s="25"/>
      <c r="K189" s="62"/>
      <c r="L189" s="51"/>
    </row>
    <row r="190" spans="1:12">
      <c r="A190" s="193"/>
      <c r="B190" s="14"/>
      <c r="C190" s="30" t="s">
        <v>1384</v>
      </c>
      <c r="D190" s="36"/>
      <c r="E190" s="161"/>
      <c r="F190" s="11"/>
      <c r="G190" s="25"/>
      <c r="H190" s="11"/>
      <c r="I190" s="11"/>
      <c r="J190" s="25"/>
      <c r="K190" s="62"/>
      <c r="L190" s="51"/>
    </row>
    <row r="191" spans="1:12">
      <c r="A191" s="193"/>
      <c r="B191" s="14" t="s">
        <v>1385</v>
      </c>
      <c r="C191" s="14" t="s">
        <v>1386</v>
      </c>
      <c r="D191" s="36"/>
      <c r="E191" s="161" t="s">
        <v>1100</v>
      </c>
      <c r="F191" s="11" t="s">
        <v>1387</v>
      </c>
      <c r="G191" s="25" t="s">
        <v>1388</v>
      </c>
      <c r="H191" s="11" t="s">
        <v>1389</v>
      </c>
      <c r="I191" s="11" t="s">
        <v>1390</v>
      </c>
      <c r="J191" s="25" t="s">
        <v>1391</v>
      </c>
      <c r="K191" s="62"/>
      <c r="L191" s="51"/>
    </row>
    <row r="192" spans="1:12">
      <c r="A192" s="193"/>
      <c r="B192" s="14" t="s">
        <v>1392</v>
      </c>
      <c r="C192" s="14" t="s">
        <v>1393</v>
      </c>
      <c r="D192" s="36"/>
      <c r="E192" s="161" t="s">
        <v>1132</v>
      </c>
      <c r="F192" s="11"/>
      <c r="G192" s="25"/>
      <c r="H192" s="11"/>
      <c r="I192" s="11"/>
      <c r="J192" s="25"/>
      <c r="K192" s="62"/>
      <c r="L192" s="51"/>
    </row>
    <row r="193" spans="1:12">
      <c r="A193" s="193"/>
      <c r="B193" s="14" t="s">
        <v>1394</v>
      </c>
      <c r="C193" s="14" t="s">
        <v>1395</v>
      </c>
      <c r="D193" s="36"/>
      <c r="E193" s="161" t="s">
        <v>1135</v>
      </c>
      <c r="F193" s="11"/>
      <c r="G193" s="25"/>
      <c r="H193" s="11"/>
      <c r="I193" s="11"/>
      <c r="J193" s="25"/>
      <c r="K193" s="62"/>
      <c r="L193" s="51"/>
    </row>
    <row r="194" spans="1:12">
      <c r="A194" s="193"/>
      <c r="B194" s="14"/>
      <c r="C194" s="14" t="s">
        <v>1396</v>
      </c>
      <c r="D194" s="36"/>
      <c r="E194" s="161" t="s">
        <v>1140</v>
      </c>
      <c r="F194" s="11"/>
      <c r="G194" s="25"/>
      <c r="H194" s="25"/>
      <c r="I194" s="11"/>
      <c r="J194" s="25"/>
      <c r="K194" s="62"/>
      <c r="L194" s="51"/>
    </row>
    <row r="195" spans="1:12">
      <c r="A195" s="193"/>
      <c r="B195" s="14"/>
      <c r="C195" s="14" t="s">
        <v>1397</v>
      </c>
      <c r="D195" s="36"/>
      <c r="E195" s="161" t="s">
        <v>1142</v>
      </c>
      <c r="F195" s="11"/>
      <c r="G195" s="25"/>
      <c r="H195" s="25"/>
      <c r="I195" s="11"/>
      <c r="J195" s="25"/>
      <c r="K195" s="62"/>
      <c r="L195" s="51"/>
    </row>
    <row r="196" spans="1:12">
      <c r="A196" s="193"/>
      <c r="B196" s="14"/>
      <c r="C196" s="14" t="s">
        <v>1398</v>
      </c>
      <c r="D196" s="36"/>
      <c r="E196" s="161" t="s">
        <v>1144</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192">
        <v>16</v>
      </c>
      <c r="B198" s="14" t="s">
        <v>1399</v>
      </c>
      <c r="C198" s="14" t="s">
        <v>1400</v>
      </c>
      <c r="D198" s="36"/>
      <c r="E198" s="161" t="s">
        <v>1088</v>
      </c>
      <c r="F198" s="8" t="s">
        <v>384</v>
      </c>
      <c r="G198" s="25" t="s">
        <v>397</v>
      </c>
      <c r="H198" s="11" t="s">
        <v>397</v>
      </c>
      <c r="I198" s="11" t="s">
        <v>397</v>
      </c>
      <c r="J198" s="25"/>
      <c r="K198" s="62"/>
      <c r="L198" s="51"/>
    </row>
    <row r="199" spans="1:12">
      <c r="A199" s="193"/>
      <c r="B199" s="14" t="s">
        <v>1401</v>
      </c>
      <c r="C199" s="14" t="s">
        <v>784</v>
      </c>
      <c r="D199" s="36"/>
      <c r="E199" s="161" t="s">
        <v>1090</v>
      </c>
      <c r="F199" s="8" t="s">
        <v>384</v>
      </c>
      <c r="G199" s="15" t="s">
        <v>384</v>
      </c>
      <c r="H199" s="11" t="s">
        <v>397</v>
      </c>
      <c r="I199" s="11" t="s">
        <v>397</v>
      </c>
      <c r="J199" s="25"/>
      <c r="K199" s="62"/>
      <c r="L199" s="51"/>
    </row>
    <row r="200" spans="1:12">
      <c r="A200" s="193"/>
      <c r="B200" s="14"/>
      <c r="C200" s="30" t="s">
        <v>1402</v>
      </c>
      <c r="D200" s="36"/>
      <c r="E200" s="43"/>
      <c r="F200" s="11"/>
      <c r="G200" s="25"/>
      <c r="H200" s="11"/>
      <c r="I200" s="11"/>
      <c r="J200" s="25"/>
      <c r="K200" s="62"/>
      <c r="L200" s="51"/>
    </row>
    <row r="201" spans="1:12">
      <c r="A201" s="193"/>
      <c r="B201" s="14" t="s">
        <v>1403</v>
      </c>
      <c r="C201" s="14" t="s">
        <v>1404</v>
      </c>
      <c r="D201" s="36"/>
      <c r="E201" s="28" t="s">
        <v>1094</v>
      </c>
      <c r="F201" s="11"/>
      <c r="G201" s="25"/>
      <c r="H201" s="11"/>
      <c r="I201" s="11"/>
      <c r="J201" s="25"/>
      <c r="K201" s="62"/>
      <c r="L201" s="51"/>
    </row>
    <row r="202" spans="1:12">
      <c r="A202" s="193"/>
      <c r="B202" s="14" t="s">
        <v>1405</v>
      </c>
      <c r="C202" s="14" t="s">
        <v>1406</v>
      </c>
      <c r="D202" s="36"/>
      <c r="E202" s="161" t="s">
        <v>1097</v>
      </c>
      <c r="F202" s="11"/>
      <c r="G202" s="25"/>
      <c r="H202" s="11"/>
      <c r="I202" s="11"/>
      <c r="J202" s="25"/>
      <c r="K202" s="62"/>
      <c r="L202" s="51"/>
    </row>
    <row r="203" spans="1:12">
      <c r="A203" s="193"/>
      <c r="B203" s="14"/>
      <c r="C203" s="30" t="s">
        <v>1407</v>
      </c>
      <c r="D203" s="36"/>
      <c r="E203" s="161"/>
      <c r="F203" s="11"/>
      <c r="G203" s="25"/>
      <c r="H203" s="11"/>
      <c r="I203" s="11"/>
      <c r="J203" s="25"/>
      <c r="K203" s="62"/>
      <c r="L203" s="51"/>
    </row>
    <row r="204" spans="1:12">
      <c r="A204" s="193"/>
      <c r="B204" s="14" t="s">
        <v>1408</v>
      </c>
      <c r="C204" s="14" t="s">
        <v>1409</v>
      </c>
      <c r="D204" s="36"/>
      <c r="E204" s="161" t="s">
        <v>1132</v>
      </c>
      <c r="F204" s="11"/>
      <c r="G204" s="25"/>
      <c r="H204" s="11"/>
      <c r="I204" s="11"/>
      <c r="J204" s="25"/>
      <c r="K204" s="62"/>
      <c r="L204" s="51"/>
    </row>
    <row r="205" spans="1:12">
      <c r="A205" s="193"/>
      <c r="B205" s="14" t="s">
        <v>1410</v>
      </c>
      <c r="C205" s="14" t="s">
        <v>1411</v>
      </c>
      <c r="D205" s="36"/>
      <c r="E205" s="161" t="s">
        <v>1135</v>
      </c>
      <c r="F205" s="11"/>
      <c r="G205" s="25"/>
      <c r="H205" s="11"/>
      <c r="I205" s="11"/>
      <c r="J205" s="25"/>
      <c r="K205" s="62"/>
      <c r="L205" s="51"/>
    </row>
    <row r="206" spans="1:12">
      <c r="A206" s="193"/>
      <c r="B206" s="14"/>
      <c r="C206" s="14" t="s">
        <v>1412</v>
      </c>
      <c r="D206" s="36"/>
      <c r="E206" s="161" t="s">
        <v>1140</v>
      </c>
      <c r="F206" s="11"/>
      <c r="G206" s="25"/>
      <c r="H206" s="25"/>
      <c r="I206" s="11"/>
      <c r="J206" s="25"/>
      <c r="K206" s="62"/>
      <c r="L206" s="51"/>
    </row>
    <row r="207" spans="1:12">
      <c r="A207" s="193"/>
      <c r="B207" s="14"/>
      <c r="C207" s="14" t="s">
        <v>1413</v>
      </c>
      <c r="D207" s="36"/>
      <c r="E207" s="161" t="s">
        <v>1142</v>
      </c>
      <c r="F207" s="11"/>
      <c r="G207" s="25"/>
      <c r="H207" s="25"/>
      <c r="I207" s="11"/>
      <c r="J207" s="25"/>
      <c r="K207" s="62"/>
      <c r="L207" s="51"/>
    </row>
    <row r="208" spans="1:12">
      <c r="A208" s="193"/>
      <c r="B208" s="14"/>
      <c r="C208" s="14" t="s">
        <v>1414</v>
      </c>
      <c r="D208" s="36"/>
      <c r="E208" s="161" t="s">
        <v>1144</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192">
        <v>17</v>
      </c>
      <c r="B210" s="26" t="s">
        <v>1415</v>
      </c>
      <c r="C210" s="14" t="s">
        <v>1416</v>
      </c>
      <c r="D210" s="36"/>
      <c r="E210" s="161" t="s">
        <v>1088</v>
      </c>
      <c r="F210" s="11" t="s">
        <v>384</v>
      </c>
      <c r="G210" s="25" t="s">
        <v>397</v>
      </c>
      <c r="H210" s="11" t="s">
        <v>397</v>
      </c>
      <c r="I210" s="11" t="s">
        <v>397</v>
      </c>
      <c r="J210" s="25"/>
      <c r="K210" s="62"/>
      <c r="L210" s="51"/>
    </row>
    <row r="211" spans="1:12">
      <c r="A211" s="193"/>
      <c r="B211" s="26" t="s">
        <v>1417</v>
      </c>
      <c r="C211" s="14" t="s">
        <v>805</v>
      </c>
      <c r="D211" s="36"/>
      <c r="E211" s="191" t="s">
        <v>1090</v>
      </c>
      <c r="F211" s="8" t="s">
        <v>384</v>
      </c>
      <c r="G211" s="15" t="s">
        <v>384</v>
      </c>
      <c r="H211" s="11"/>
      <c r="I211" s="11"/>
      <c r="J211" s="25"/>
      <c r="K211" s="62"/>
      <c r="L211" s="51"/>
    </row>
    <row r="212" spans="1:12">
      <c r="A212" s="193"/>
      <c r="B212" s="26" t="s">
        <v>1418</v>
      </c>
      <c r="C212" s="14" t="s">
        <v>816</v>
      </c>
      <c r="D212" s="36"/>
      <c r="E212" s="191"/>
      <c r="F212" s="11"/>
      <c r="G212" s="25"/>
      <c r="H212" s="11" t="s">
        <v>397</v>
      </c>
      <c r="I212" s="11" t="s">
        <v>397</v>
      </c>
      <c r="J212" s="25" t="s">
        <v>397</v>
      </c>
      <c r="K212" s="62"/>
      <c r="L212" s="51"/>
    </row>
    <row r="213" spans="1:12">
      <c r="A213" s="193"/>
      <c r="B213" s="26" t="s">
        <v>1419</v>
      </c>
      <c r="C213" s="14" t="s">
        <v>1420</v>
      </c>
      <c r="D213" s="36"/>
      <c r="E213" s="28" t="s">
        <v>1094</v>
      </c>
      <c r="F213" s="11"/>
      <c r="G213" s="25"/>
      <c r="H213" s="11"/>
      <c r="I213" s="11"/>
      <c r="J213" s="25"/>
      <c r="K213" s="62"/>
      <c r="L213" s="51"/>
    </row>
    <row r="214" spans="1:12">
      <c r="A214" s="193"/>
      <c r="B214" s="26" t="s">
        <v>1421</v>
      </c>
      <c r="C214" s="14" t="s">
        <v>1422</v>
      </c>
      <c r="D214" s="36"/>
      <c r="E214" s="161" t="s">
        <v>1097</v>
      </c>
      <c r="F214" s="11"/>
      <c r="G214" s="25"/>
      <c r="H214" s="11"/>
      <c r="I214" s="11"/>
      <c r="J214" s="25"/>
      <c r="K214" s="62"/>
      <c r="L214" s="51"/>
    </row>
    <row r="215" spans="1:12">
      <c r="A215" s="193"/>
      <c r="B215" s="26" t="s">
        <v>1423</v>
      </c>
      <c r="C215" s="14" t="s">
        <v>1424</v>
      </c>
      <c r="D215" s="36"/>
      <c r="E215" s="161" t="s">
        <v>1100</v>
      </c>
      <c r="F215" s="11" t="s">
        <v>1425</v>
      </c>
      <c r="G215" s="25" t="s">
        <v>1426</v>
      </c>
      <c r="H215" s="11" t="s">
        <v>1427</v>
      </c>
      <c r="I215" s="11" t="s">
        <v>1428</v>
      </c>
      <c r="J215" s="25" t="s">
        <v>1429</v>
      </c>
      <c r="K215" s="62"/>
      <c r="L215" s="51"/>
    </row>
    <row r="216" spans="1:12">
      <c r="A216" s="193"/>
      <c r="B216" s="16" t="s">
        <v>1430</v>
      </c>
      <c r="C216" s="14" t="s">
        <v>1431</v>
      </c>
      <c r="D216" s="36"/>
      <c r="E216" s="161" t="s">
        <v>1132</v>
      </c>
      <c r="F216" s="11"/>
      <c r="G216" s="25"/>
      <c r="H216" s="11"/>
      <c r="I216" s="11"/>
      <c r="J216" s="25"/>
      <c r="K216" s="62"/>
      <c r="L216" s="51"/>
    </row>
    <row r="217" spans="1:12">
      <c r="A217" s="193"/>
      <c r="B217" s="14" t="s">
        <v>1432</v>
      </c>
      <c r="C217" s="14" t="s">
        <v>1433</v>
      </c>
      <c r="D217" s="36"/>
      <c r="E217" s="161" t="s">
        <v>1135</v>
      </c>
      <c r="F217" s="11"/>
      <c r="G217" s="25"/>
      <c r="H217" s="11"/>
      <c r="I217" s="11"/>
      <c r="J217" s="25"/>
      <c r="K217" s="62"/>
      <c r="L217" s="51"/>
    </row>
    <row r="218" spans="1:12">
      <c r="A218" s="193"/>
      <c r="B218" s="14"/>
      <c r="C218" s="14" t="s">
        <v>1434</v>
      </c>
      <c r="D218" s="36"/>
      <c r="E218" s="161" t="s">
        <v>1140</v>
      </c>
      <c r="F218" s="11"/>
      <c r="G218" s="25"/>
      <c r="H218" s="25"/>
      <c r="I218" s="11"/>
      <c r="J218" s="25"/>
      <c r="K218" s="62"/>
      <c r="L218" s="51"/>
    </row>
    <row r="219" spans="1:12">
      <c r="A219" s="193"/>
      <c r="B219" s="14"/>
      <c r="C219" s="14" t="s">
        <v>1435</v>
      </c>
      <c r="D219" s="36"/>
      <c r="E219" s="161" t="s">
        <v>1142</v>
      </c>
      <c r="F219" s="11"/>
      <c r="G219" s="25"/>
      <c r="H219" s="25"/>
      <c r="I219" s="11"/>
      <c r="J219" s="25"/>
      <c r="K219" s="62"/>
      <c r="L219" s="51"/>
    </row>
    <row r="220" spans="1:12">
      <c r="A220" s="193"/>
      <c r="B220" s="14"/>
      <c r="C220" s="14" t="s">
        <v>1436</v>
      </c>
      <c r="D220" s="36"/>
      <c r="E220" s="161" t="s">
        <v>1144</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193">
        <v>18</v>
      </c>
      <c r="B222" s="14" t="s">
        <v>1437</v>
      </c>
      <c r="C222" s="14" t="s">
        <v>1438</v>
      </c>
      <c r="D222" s="36"/>
      <c r="E222" s="161" t="s">
        <v>1088</v>
      </c>
      <c r="F222" s="8" t="s">
        <v>384</v>
      </c>
      <c r="G222" s="25" t="s">
        <v>397</v>
      </c>
      <c r="H222" s="11" t="s">
        <v>397</v>
      </c>
      <c r="I222" s="11" t="s">
        <v>397</v>
      </c>
      <c r="J222" s="25"/>
      <c r="K222" s="62"/>
      <c r="L222" s="51"/>
    </row>
    <row r="223" spans="1:12">
      <c r="A223" s="193"/>
      <c r="B223" s="14" t="s">
        <v>1439</v>
      </c>
      <c r="C223" s="14" t="s">
        <v>832</v>
      </c>
      <c r="D223" s="36"/>
      <c r="E223" s="161" t="s">
        <v>1090</v>
      </c>
      <c r="F223" s="8" t="s">
        <v>384</v>
      </c>
      <c r="G223" s="15" t="s">
        <v>384</v>
      </c>
      <c r="H223" s="11" t="s">
        <v>397</v>
      </c>
      <c r="I223" s="11" t="s">
        <v>397</v>
      </c>
      <c r="J223" s="25"/>
      <c r="K223" s="62"/>
      <c r="L223" s="51"/>
    </row>
    <row r="224" spans="1:12">
      <c r="A224" s="193"/>
      <c r="B224" s="22"/>
      <c r="C224" s="30" t="s">
        <v>1440</v>
      </c>
      <c r="D224" s="36"/>
      <c r="E224" s="43"/>
      <c r="F224" s="11"/>
      <c r="G224" s="25"/>
      <c r="H224" s="11"/>
      <c r="I224" s="11"/>
      <c r="J224" s="25"/>
      <c r="K224" s="62"/>
      <c r="L224" s="51"/>
    </row>
    <row r="225" spans="1:12">
      <c r="A225" s="193"/>
      <c r="B225" s="14"/>
      <c r="C225" s="14" t="s">
        <v>1441</v>
      </c>
      <c r="D225" s="36"/>
      <c r="E225" s="28" t="s">
        <v>1094</v>
      </c>
      <c r="F225" s="11"/>
      <c r="G225" s="25"/>
      <c r="H225" s="11"/>
      <c r="I225" s="11"/>
      <c r="J225" s="25"/>
      <c r="K225" s="62"/>
      <c r="L225" s="51"/>
    </row>
    <row r="226" spans="1:12">
      <c r="A226" s="193"/>
      <c r="B226" s="16"/>
      <c r="C226" s="30" t="s">
        <v>1442</v>
      </c>
      <c r="D226" s="36"/>
      <c r="E226" s="161"/>
      <c r="F226" s="11"/>
      <c r="G226" s="25"/>
      <c r="H226" s="11"/>
      <c r="I226" s="11"/>
      <c r="J226" s="25"/>
      <c r="K226" s="62"/>
      <c r="L226" s="51"/>
    </row>
    <row r="227" spans="1:12">
      <c r="A227" s="193"/>
      <c r="B227" s="16"/>
      <c r="C227" s="30" t="s">
        <v>1443</v>
      </c>
      <c r="D227" s="36"/>
      <c r="E227" s="161"/>
      <c r="F227" s="11"/>
      <c r="G227" s="25"/>
      <c r="H227" s="11"/>
      <c r="I227" s="11"/>
      <c r="J227" s="25"/>
      <c r="K227" s="62"/>
      <c r="L227" s="51"/>
    </row>
    <row r="228" spans="1:12">
      <c r="A228" s="193"/>
      <c r="B228" s="14" t="s">
        <v>1444</v>
      </c>
      <c r="C228" s="14" t="s">
        <v>1445</v>
      </c>
      <c r="D228" s="36"/>
      <c r="E228" s="161" t="s">
        <v>1132</v>
      </c>
      <c r="F228" s="11"/>
      <c r="G228" s="25"/>
      <c r="H228" s="11"/>
      <c r="I228" s="11"/>
      <c r="J228" s="25"/>
      <c r="K228" s="62"/>
      <c r="L228" s="51"/>
    </row>
    <row r="229" spans="1:12">
      <c r="A229" s="193"/>
      <c r="B229" s="14" t="s">
        <v>1446</v>
      </c>
      <c r="C229" s="14" t="s">
        <v>1447</v>
      </c>
      <c r="D229" s="36"/>
      <c r="E229" s="161" t="s">
        <v>1135</v>
      </c>
      <c r="F229" s="11"/>
      <c r="G229" s="25"/>
      <c r="H229" s="11"/>
      <c r="I229" s="11"/>
      <c r="J229" s="25"/>
      <c r="K229" s="62"/>
      <c r="L229" s="51"/>
    </row>
    <row r="230" spans="1:12">
      <c r="A230" s="193"/>
      <c r="B230" s="14"/>
      <c r="C230" s="14" t="s">
        <v>1448</v>
      </c>
      <c r="D230" s="36"/>
      <c r="E230" s="161" t="s">
        <v>1140</v>
      </c>
      <c r="F230" s="11"/>
      <c r="G230" s="25"/>
      <c r="H230" s="25"/>
      <c r="I230" s="11"/>
      <c r="J230" s="25"/>
      <c r="K230" s="62"/>
      <c r="L230" s="51"/>
    </row>
    <row r="231" spans="1:12">
      <c r="A231" s="193"/>
      <c r="B231" s="14"/>
      <c r="C231" s="14" t="s">
        <v>1449</v>
      </c>
      <c r="D231" s="36"/>
      <c r="E231" s="161" t="s">
        <v>1142</v>
      </c>
      <c r="F231" s="11"/>
      <c r="G231" s="25"/>
      <c r="H231" s="25"/>
      <c r="I231" s="11"/>
      <c r="J231" s="25"/>
      <c r="K231" s="62"/>
      <c r="L231" s="51"/>
    </row>
    <row r="232" spans="1:12">
      <c r="A232" s="193"/>
      <c r="B232" s="14"/>
      <c r="C232" s="14" t="s">
        <v>1450</v>
      </c>
      <c r="D232" s="36"/>
      <c r="E232" s="161" t="s">
        <v>1144</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192">
        <v>19</v>
      </c>
      <c r="B234" s="14" t="s">
        <v>1451</v>
      </c>
      <c r="C234" s="14" t="s">
        <v>1452</v>
      </c>
      <c r="D234" s="36"/>
      <c r="E234" s="161" t="s">
        <v>1088</v>
      </c>
      <c r="F234" s="11" t="s">
        <v>384</v>
      </c>
      <c r="G234" s="25" t="s">
        <v>397</v>
      </c>
      <c r="H234" s="11" t="s">
        <v>397</v>
      </c>
      <c r="I234" s="11" t="s">
        <v>397</v>
      </c>
      <c r="J234" s="25"/>
      <c r="K234" s="62"/>
      <c r="L234" s="51"/>
    </row>
    <row r="235" spans="1:12">
      <c r="A235" s="193"/>
      <c r="B235" s="14" t="s">
        <v>1453</v>
      </c>
      <c r="C235" s="14" t="s">
        <v>853</v>
      </c>
      <c r="D235" s="36"/>
      <c r="E235" s="191" t="s">
        <v>1090</v>
      </c>
      <c r="F235" s="11" t="s">
        <v>384</v>
      </c>
      <c r="G235" s="25" t="s">
        <v>384</v>
      </c>
      <c r="H235" s="11"/>
      <c r="I235" s="11"/>
      <c r="J235" s="25"/>
      <c r="K235" s="62"/>
      <c r="L235" s="51"/>
    </row>
    <row r="236" spans="1:12">
      <c r="A236" s="193"/>
      <c r="B236" s="14" t="s">
        <v>1454</v>
      </c>
      <c r="C236" s="14" t="s">
        <v>864</v>
      </c>
      <c r="D236" s="36"/>
      <c r="E236" s="191"/>
      <c r="F236" s="11"/>
      <c r="G236" s="25"/>
      <c r="H236" s="11" t="s">
        <v>397</v>
      </c>
      <c r="I236" s="11" t="s">
        <v>397</v>
      </c>
      <c r="J236" s="25" t="s">
        <v>397</v>
      </c>
      <c r="K236" s="62"/>
      <c r="L236" s="51"/>
    </row>
    <row r="237" spans="1:12">
      <c r="A237" s="193"/>
      <c r="B237" s="14"/>
      <c r="C237" s="14" t="s">
        <v>1455</v>
      </c>
      <c r="D237" s="36"/>
      <c r="E237" s="28" t="s">
        <v>1094</v>
      </c>
      <c r="F237" s="11"/>
      <c r="G237" s="25"/>
      <c r="H237" s="11"/>
      <c r="I237" s="11"/>
      <c r="J237" s="25"/>
      <c r="K237" s="62"/>
      <c r="L237" s="51"/>
    </row>
    <row r="238" spans="1:12">
      <c r="A238" s="193"/>
      <c r="B238" s="14"/>
      <c r="C238" s="30" t="s">
        <v>1456</v>
      </c>
      <c r="D238" s="36"/>
      <c r="E238" s="161"/>
      <c r="F238" s="11"/>
      <c r="G238" s="25"/>
      <c r="H238" s="11"/>
      <c r="I238" s="11"/>
      <c r="J238" s="25"/>
      <c r="K238" s="62"/>
      <c r="L238" s="51"/>
    </row>
    <row r="239" spans="1:12">
      <c r="A239" s="193"/>
      <c r="B239" s="14" t="s">
        <v>1457</v>
      </c>
      <c r="C239" s="14" t="s">
        <v>1458</v>
      </c>
      <c r="D239" s="36"/>
      <c r="E239" s="161" t="s">
        <v>1100</v>
      </c>
      <c r="F239" s="11" t="s">
        <v>1459</v>
      </c>
      <c r="G239" s="25" t="s">
        <v>1460</v>
      </c>
      <c r="H239" s="11" t="s">
        <v>1461</v>
      </c>
      <c r="I239" s="11" t="s">
        <v>1462</v>
      </c>
      <c r="J239" s="25" t="s">
        <v>1463</v>
      </c>
      <c r="K239" s="62"/>
      <c r="L239" s="51"/>
    </row>
    <row r="240" spans="1:12">
      <c r="A240" s="193"/>
      <c r="B240" s="14" t="s">
        <v>1464</v>
      </c>
      <c r="C240" s="14" t="s">
        <v>1465</v>
      </c>
      <c r="D240" s="36"/>
      <c r="E240" s="161" t="s">
        <v>1132</v>
      </c>
      <c r="F240" s="11"/>
      <c r="G240" s="25"/>
      <c r="H240" s="11"/>
      <c r="I240" s="11"/>
      <c r="J240" s="25"/>
      <c r="K240" s="62"/>
      <c r="L240" s="51"/>
    </row>
    <row r="241" spans="1:12">
      <c r="A241" s="193"/>
      <c r="B241" s="14" t="s">
        <v>1466</v>
      </c>
      <c r="C241" s="14" t="s">
        <v>1467</v>
      </c>
      <c r="D241" s="36"/>
      <c r="E241" s="161" t="s">
        <v>1135</v>
      </c>
      <c r="F241" s="11"/>
      <c r="G241" s="25"/>
      <c r="H241" s="11"/>
      <c r="I241" s="11"/>
      <c r="J241" s="25"/>
      <c r="K241" s="62"/>
      <c r="L241" s="51"/>
    </row>
    <row r="242" spans="1:12">
      <c r="A242" s="193"/>
      <c r="B242" s="14"/>
      <c r="C242" s="14" t="s">
        <v>1468</v>
      </c>
      <c r="D242" s="36"/>
      <c r="E242" s="161" t="s">
        <v>1140</v>
      </c>
      <c r="F242" s="11"/>
      <c r="G242" s="25"/>
      <c r="H242" s="25"/>
      <c r="I242" s="11"/>
      <c r="J242" s="25"/>
      <c r="K242" s="62"/>
      <c r="L242" s="51"/>
    </row>
    <row r="243" spans="1:12">
      <c r="A243" s="193"/>
      <c r="B243" s="14"/>
      <c r="C243" s="14" t="s">
        <v>1469</v>
      </c>
      <c r="D243" s="36"/>
      <c r="E243" s="161" t="s">
        <v>1142</v>
      </c>
      <c r="F243" s="11"/>
      <c r="G243" s="25"/>
      <c r="H243" s="25"/>
      <c r="I243" s="11"/>
      <c r="J243" s="25"/>
      <c r="K243" s="62"/>
      <c r="L243" s="51"/>
    </row>
    <row r="244" spans="1:12">
      <c r="A244" s="193"/>
      <c r="B244" s="14"/>
      <c r="C244" s="14" t="s">
        <v>1470</v>
      </c>
      <c r="D244" s="36"/>
      <c r="E244" s="161" t="s">
        <v>1144</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192">
        <v>20</v>
      </c>
      <c r="B246" s="14" t="s">
        <v>1471</v>
      </c>
      <c r="C246" s="14" t="s">
        <v>1472</v>
      </c>
      <c r="D246" s="22" t="s">
        <v>1473</v>
      </c>
      <c r="E246" s="162" t="s">
        <v>1088</v>
      </c>
      <c r="F246" s="8" t="s">
        <v>31</v>
      </c>
      <c r="G246" s="25" t="s">
        <v>384</v>
      </c>
      <c r="H246" s="11" t="s">
        <v>397</v>
      </c>
      <c r="I246" s="11" t="s">
        <v>397</v>
      </c>
      <c r="J246" s="25" t="s">
        <v>397</v>
      </c>
      <c r="K246" s="62"/>
      <c r="L246" s="51"/>
    </row>
    <row r="247" spans="1:12">
      <c r="A247" s="193"/>
      <c r="B247" s="14" t="s">
        <v>1474</v>
      </c>
      <c r="C247" s="14" t="s">
        <v>902</v>
      </c>
      <c r="D247" s="51" t="s">
        <v>1473</v>
      </c>
      <c r="E247" s="196" t="s">
        <v>1090</v>
      </c>
      <c r="F247" s="15" t="s">
        <v>31</v>
      </c>
      <c r="G247" s="15" t="s">
        <v>31</v>
      </c>
      <c r="H247" s="8" t="s">
        <v>384</v>
      </c>
      <c r="I247" s="8"/>
      <c r="J247" s="25"/>
      <c r="K247" s="62"/>
      <c r="L247" s="51"/>
    </row>
    <row r="248" spans="1:12">
      <c r="A248" s="193"/>
      <c r="B248" s="14" t="s">
        <v>1475</v>
      </c>
      <c r="C248" s="14" t="s">
        <v>918</v>
      </c>
      <c r="D248" s="54" t="s">
        <v>1473</v>
      </c>
      <c r="E248" s="196"/>
      <c r="F248" s="15"/>
      <c r="G248" s="15"/>
      <c r="H248" s="8"/>
      <c r="I248" s="8" t="s">
        <v>384</v>
      </c>
      <c r="J248" s="25" t="s">
        <v>397</v>
      </c>
      <c r="K248" s="62" t="s">
        <v>397</v>
      </c>
      <c r="L248" s="51"/>
    </row>
    <row r="249" spans="1:12">
      <c r="A249" s="193"/>
      <c r="B249" s="14" t="s">
        <v>1476</v>
      </c>
      <c r="C249" s="14" t="s">
        <v>1477</v>
      </c>
      <c r="D249" s="22" t="s">
        <v>1473</v>
      </c>
      <c r="E249" s="29" t="s">
        <v>1094</v>
      </c>
      <c r="F249" s="11"/>
      <c r="G249" s="25"/>
      <c r="H249" s="11"/>
      <c r="I249" s="11"/>
      <c r="J249" s="25"/>
      <c r="K249" s="62"/>
      <c r="L249" s="51"/>
    </row>
    <row r="250" spans="1:12">
      <c r="A250" s="193"/>
      <c r="B250" s="14" t="s">
        <v>1478</v>
      </c>
      <c r="C250" s="14" t="s">
        <v>1479</v>
      </c>
      <c r="D250" s="22" t="s">
        <v>1473</v>
      </c>
      <c r="E250" s="161" t="s">
        <v>1097</v>
      </c>
      <c r="F250" s="11"/>
      <c r="G250" s="11"/>
      <c r="H250" s="11"/>
      <c r="I250" s="11"/>
      <c r="J250" s="11"/>
      <c r="K250" s="62"/>
      <c r="L250" s="51"/>
    </row>
    <row r="251" spans="1:12">
      <c r="A251" s="193"/>
      <c r="B251" s="14"/>
      <c r="C251" s="30" t="s">
        <v>1480</v>
      </c>
      <c r="D251" s="30"/>
      <c r="E251" s="30"/>
      <c r="F251" s="11"/>
      <c r="G251" s="11"/>
      <c r="H251" s="11"/>
      <c r="I251" s="11"/>
      <c r="J251" s="11"/>
      <c r="K251" s="62"/>
      <c r="L251" s="51"/>
    </row>
    <row r="252" spans="1:12">
      <c r="A252" s="193"/>
      <c r="B252" s="14"/>
      <c r="C252" s="14" t="s">
        <v>1481</v>
      </c>
      <c r="D252" s="22" t="s">
        <v>1473</v>
      </c>
      <c r="E252" s="161" t="s">
        <v>1482</v>
      </c>
      <c r="F252" s="11"/>
      <c r="G252" s="25"/>
      <c r="H252" s="11"/>
      <c r="I252" s="11"/>
      <c r="J252" s="25"/>
      <c r="K252" s="62"/>
      <c r="L252" s="51" t="s">
        <v>1483</v>
      </c>
    </row>
    <row r="253" spans="1:12">
      <c r="A253" s="193"/>
      <c r="B253" s="14"/>
      <c r="C253" s="14" t="s">
        <v>1484</v>
      </c>
      <c r="D253" s="22" t="s">
        <v>1473</v>
      </c>
      <c r="E253" s="161" t="s">
        <v>1485</v>
      </c>
      <c r="F253" s="11"/>
      <c r="G253" s="25"/>
      <c r="H253" s="11"/>
      <c r="I253" s="11"/>
      <c r="J253" s="25"/>
      <c r="K253" s="62"/>
      <c r="L253" s="51" t="s">
        <v>1486</v>
      </c>
    </row>
    <row r="254" spans="1:12">
      <c r="A254" s="193"/>
      <c r="B254" s="14"/>
      <c r="C254" s="14" t="s">
        <v>1487</v>
      </c>
      <c r="D254" s="22" t="s">
        <v>1473</v>
      </c>
      <c r="E254" s="161" t="s">
        <v>1488</v>
      </c>
      <c r="F254" s="11"/>
      <c r="G254" s="25"/>
      <c r="H254" s="11"/>
      <c r="I254" s="11"/>
      <c r="J254" s="25"/>
      <c r="K254" s="62"/>
      <c r="L254" s="51" t="s">
        <v>1486</v>
      </c>
    </row>
    <row r="255" spans="1:12">
      <c r="A255" s="193"/>
      <c r="B255" s="14"/>
      <c r="C255" s="14" t="s">
        <v>1489</v>
      </c>
      <c r="D255" s="22" t="s">
        <v>1473</v>
      </c>
      <c r="E255" s="161" t="s">
        <v>1490</v>
      </c>
      <c r="F255" s="11"/>
      <c r="G255" s="25"/>
      <c r="H255" s="11"/>
      <c r="I255" s="11"/>
      <c r="J255" s="25"/>
      <c r="K255" s="62"/>
      <c r="L255" s="51" t="s">
        <v>1483</v>
      </c>
    </row>
    <row r="256" spans="1:12">
      <c r="A256" s="193"/>
      <c r="B256" s="14"/>
      <c r="C256" s="14" t="s">
        <v>1491</v>
      </c>
      <c r="D256" s="22" t="s">
        <v>1473</v>
      </c>
      <c r="E256" s="161" t="s">
        <v>1492</v>
      </c>
      <c r="F256" s="11"/>
      <c r="G256" s="25"/>
      <c r="H256" s="11"/>
      <c r="I256" s="11"/>
      <c r="J256" s="25"/>
      <c r="K256" s="62"/>
      <c r="L256" s="51" t="s">
        <v>1483</v>
      </c>
    </row>
    <row r="257" spans="1:12">
      <c r="A257" s="193"/>
      <c r="B257" s="14"/>
      <c r="C257" s="14" t="s">
        <v>1493</v>
      </c>
      <c r="D257" s="22" t="s">
        <v>1473</v>
      </c>
      <c r="E257" s="161" t="s">
        <v>1494</v>
      </c>
      <c r="F257" s="11"/>
      <c r="G257" s="25"/>
      <c r="H257" s="11"/>
      <c r="I257" s="11"/>
      <c r="J257" s="25"/>
      <c r="K257" s="62"/>
      <c r="L257" s="51" t="s">
        <v>1483</v>
      </c>
    </row>
    <row r="258" spans="1:12">
      <c r="A258" s="193"/>
      <c r="B258" s="14"/>
      <c r="C258" s="14" t="s">
        <v>1495</v>
      </c>
      <c r="D258" s="22" t="s">
        <v>1473</v>
      </c>
      <c r="E258" s="161" t="s">
        <v>1132</v>
      </c>
      <c r="F258" s="11"/>
      <c r="G258" s="25"/>
      <c r="H258" s="11"/>
      <c r="I258" s="11"/>
      <c r="J258" s="25"/>
      <c r="K258" s="62"/>
      <c r="L258" s="51"/>
    </row>
    <row r="259" spans="1:12">
      <c r="A259" s="193"/>
      <c r="B259" s="14"/>
      <c r="C259" s="14" t="s">
        <v>1496</v>
      </c>
      <c r="D259" s="22" t="s">
        <v>1473</v>
      </c>
      <c r="E259" s="161" t="s">
        <v>1135</v>
      </c>
      <c r="F259" s="11"/>
      <c r="G259" s="25"/>
      <c r="H259" s="11"/>
      <c r="I259" s="11"/>
      <c r="J259" s="25"/>
      <c r="K259" s="62"/>
      <c r="L259" s="51"/>
    </row>
    <row r="260" spans="1:12">
      <c r="A260" s="193"/>
      <c r="B260" s="14"/>
      <c r="C260" s="14" t="s">
        <v>1497</v>
      </c>
      <c r="D260" s="22" t="s">
        <v>1473</v>
      </c>
      <c r="E260" s="161" t="s">
        <v>1140</v>
      </c>
      <c r="F260" s="11"/>
      <c r="G260" s="25"/>
      <c r="H260" s="25"/>
      <c r="I260" s="11"/>
      <c r="J260" s="25"/>
      <c r="K260" s="62"/>
      <c r="L260" s="51"/>
    </row>
    <row r="261" spans="1:12">
      <c r="A261" s="193"/>
      <c r="B261" s="14"/>
      <c r="C261" s="14" t="s">
        <v>1498</v>
      </c>
      <c r="D261" s="22" t="s">
        <v>1473</v>
      </c>
      <c r="E261" s="161" t="s">
        <v>1142</v>
      </c>
      <c r="F261" s="11"/>
      <c r="G261" s="25"/>
      <c r="H261" s="25"/>
      <c r="I261" s="11"/>
      <c r="J261" s="25"/>
      <c r="K261" s="62"/>
      <c r="L261" s="51"/>
    </row>
    <row r="262" spans="1:12">
      <c r="A262" s="193"/>
      <c r="B262" s="14"/>
      <c r="C262" s="14" t="s">
        <v>1499</v>
      </c>
      <c r="D262" s="22" t="s">
        <v>1473</v>
      </c>
      <c r="E262" s="161" t="s">
        <v>1144</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195">
        <v>21</v>
      </c>
      <c r="B264" s="14" t="s">
        <v>1106</v>
      </c>
      <c r="C264" s="14" t="s">
        <v>1500</v>
      </c>
      <c r="D264" s="14" t="s">
        <v>1501</v>
      </c>
      <c r="E264" s="14" t="s">
        <v>1502</v>
      </c>
      <c r="F264" s="11"/>
      <c r="G264" s="11"/>
      <c r="H264" s="11"/>
      <c r="I264" s="11"/>
      <c r="J264" s="11"/>
      <c r="K264" s="62"/>
      <c r="L264" s="51"/>
    </row>
    <row r="265" spans="1:12">
      <c r="A265" s="195"/>
      <c r="B265" s="14" t="s">
        <v>1106</v>
      </c>
      <c r="C265" s="14" t="s">
        <v>1503</v>
      </c>
      <c r="D265" s="14" t="s">
        <v>1501</v>
      </c>
      <c r="E265" s="14" t="s">
        <v>1504</v>
      </c>
      <c r="F265" s="11"/>
      <c r="G265" s="11"/>
      <c r="H265" s="11"/>
      <c r="I265" s="11"/>
      <c r="J265" s="11"/>
      <c r="K265" s="62"/>
      <c r="L265" s="51"/>
    </row>
    <row r="266" spans="1:12">
      <c r="A266" s="195"/>
      <c r="B266" s="14" t="s">
        <v>1106</v>
      </c>
      <c r="C266" s="14" t="s">
        <v>1505</v>
      </c>
      <c r="D266" s="14" t="s">
        <v>1501</v>
      </c>
      <c r="E266" s="14" t="s">
        <v>1506</v>
      </c>
      <c r="F266" s="11"/>
      <c r="G266" s="11"/>
      <c r="H266" s="11"/>
      <c r="I266" s="11"/>
      <c r="J266" s="11"/>
      <c r="K266" s="62"/>
      <c r="L266" s="51"/>
    </row>
    <row r="267" spans="1:12">
      <c r="A267" s="195"/>
      <c r="B267" s="14" t="s">
        <v>1106</v>
      </c>
      <c r="C267" s="14" t="s">
        <v>1507</v>
      </c>
      <c r="D267" s="14" t="s">
        <v>1501</v>
      </c>
      <c r="E267" s="14" t="s">
        <v>1508</v>
      </c>
      <c r="F267" s="11"/>
      <c r="G267" s="11"/>
      <c r="H267" s="11"/>
      <c r="I267" s="11"/>
      <c r="J267" s="11"/>
      <c r="K267" s="62"/>
      <c r="L267" s="51"/>
    </row>
    <row r="268" spans="1:12">
      <c r="A268" s="195"/>
      <c r="B268" s="14"/>
      <c r="C268" s="30" t="s">
        <v>1509</v>
      </c>
      <c r="D268" s="14"/>
      <c r="E268" s="14"/>
      <c r="F268" s="11"/>
      <c r="G268" s="11"/>
      <c r="H268" s="11"/>
      <c r="I268" s="11"/>
      <c r="J268" s="11"/>
      <c r="K268" s="62"/>
      <c r="L268" s="51"/>
    </row>
    <row r="269" spans="1:12">
      <c r="A269" s="195"/>
      <c r="B269" s="14"/>
      <c r="C269" s="30" t="s">
        <v>1510</v>
      </c>
      <c r="D269" s="14"/>
      <c r="E269" s="14"/>
      <c r="F269" s="11"/>
      <c r="G269" s="11"/>
      <c r="H269" s="11"/>
      <c r="I269" s="11"/>
      <c r="J269" s="11"/>
      <c r="K269" s="62"/>
      <c r="L269" s="51"/>
    </row>
    <row r="270" spans="1:12">
      <c r="A270" s="195"/>
      <c r="B270" s="14"/>
      <c r="C270" s="30" t="s">
        <v>1511</v>
      </c>
      <c r="D270" s="14"/>
      <c r="E270" s="22"/>
      <c r="F270" s="11"/>
      <c r="G270" s="11"/>
      <c r="H270" s="11"/>
      <c r="I270" s="11"/>
      <c r="J270" s="11"/>
      <c r="K270" s="62"/>
      <c r="L270" s="51"/>
    </row>
    <row r="271" spans="1:12">
      <c r="A271" s="195"/>
      <c r="B271" s="14"/>
      <c r="C271" s="30" t="s">
        <v>1512</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197">
        <v>22</v>
      </c>
      <c r="B273" s="14" t="s">
        <v>1106</v>
      </c>
      <c r="C273" s="14" t="s">
        <v>1513</v>
      </c>
      <c r="D273" s="14" t="s">
        <v>1514</v>
      </c>
      <c r="E273" s="14" t="s">
        <v>1515</v>
      </c>
      <c r="F273" s="8" t="s">
        <v>31</v>
      </c>
      <c r="G273" s="11"/>
      <c r="H273" s="11"/>
      <c r="I273" s="11"/>
      <c r="J273" s="11"/>
      <c r="K273" s="62"/>
      <c r="L273" s="51"/>
    </row>
    <row r="274" spans="1:12">
      <c r="A274" s="197"/>
      <c r="B274" s="14"/>
      <c r="C274" s="30" t="s">
        <v>287</v>
      </c>
      <c r="D274" s="14"/>
      <c r="E274" s="14"/>
      <c r="F274" s="11"/>
      <c r="G274" s="11"/>
      <c r="H274" s="11"/>
      <c r="I274" s="11"/>
      <c r="J274" s="11"/>
      <c r="K274" s="62"/>
      <c r="L274" s="51"/>
    </row>
    <row r="275" spans="1:12">
      <c r="A275" s="197"/>
      <c r="B275" s="14"/>
      <c r="C275" s="30" t="s">
        <v>1516</v>
      </c>
      <c r="D275" s="14"/>
      <c r="E275" s="14"/>
      <c r="F275" s="11"/>
      <c r="G275" s="11"/>
      <c r="H275" s="11"/>
      <c r="I275" s="11"/>
      <c r="J275" s="11"/>
      <c r="K275" s="62"/>
      <c r="L275" s="51"/>
    </row>
    <row r="276" spans="1:12">
      <c r="A276" s="197"/>
      <c r="B276" s="14"/>
      <c r="C276" s="30" t="s">
        <v>1517</v>
      </c>
      <c r="D276" s="14"/>
      <c r="E276" s="14"/>
      <c r="F276" s="11"/>
      <c r="G276" s="11"/>
      <c r="H276" s="11"/>
      <c r="I276" s="11"/>
      <c r="J276" s="11"/>
      <c r="K276" s="62"/>
      <c r="L276" s="51"/>
    </row>
    <row r="277" spans="1:12">
      <c r="A277" s="197"/>
      <c r="B277" s="14"/>
      <c r="C277" s="30" t="s">
        <v>1518</v>
      </c>
      <c r="D277" s="14"/>
      <c r="E277" s="14"/>
      <c r="F277" s="11"/>
      <c r="G277" s="11"/>
      <c r="H277" s="11"/>
      <c r="I277" s="11"/>
      <c r="J277" s="11"/>
      <c r="K277" s="62"/>
      <c r="L277" s="51"/>
    </row>
    <row r="278" spans="1:12">
      <c r="A278" s="197"/>
      <c r="B278" s="14"/>
      <c r="C278" s="30" t="s">
        <v>1519</v>
      </c>
      <c r="D278" s="14"/>
      <c r="E278" s="14"/>
      <c r="F278" s="11"/>
      <c r="G278" s="11"/>
      <c r="H278" s="11"/>
      <c r="I278" s="11"/>
      <c r="J278" s="11"/>
      <c r="K278" s="62"/>
      <c r="L278" s="51"/>
    </row>
    <row r="279" spans="1:12">
      <c r="A279" s="197"/>
      <c r="B279" s="14"/>
      <c r="C279" s="30" t="s">
        <v>1520</v>
      </c>
      <c r="D279" s="22"/>
      <c r="E279" s="22"/>
      <c r="F279" s="11"/>
      <c r="G279" s="11"/>
      <c r="H279" s="11"/>
      <c r="I279" s="11"/>
      <c r="J279" s="11"/>
      <c r="K279" s="62"/>
      <c r="L279" s="51"/>
    </row>
    <row r="280" spans="1:12">
      <c r="A280" s="197"/>
      <c r="B280" s="14"/>
      <c r="C280" s="14" t="s">
        <v>1521</v>
      </c>
      <c r="D280" s="51" t="s">
        <v>1514</v>
      </c>
      <c r="E280" s="51" t="s">
        <v>1522</v>
      </c>
      <c r="F280" s="15" t="s">
        <v>1523</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194">
        <v>23</v>
      </c>
      <c r="B282" s="14" t="s">
        <v>1106</v>
      </c>
      <c r="C282" s="14" t="s">
        <v>1524</v>
      </c>
      <c r="D282" s="14" t="s">
        <v>1525</v>
      </c>
      <c r="E282" s="14" t="s">
        <v>1526</v>
      </c>
      <c r="F282" s="11"/>
      <c r="G282" s="11"/>
      <c r="H282" s="11"/>
      <c r="I282" s="11"/>
      <c r="J282" s="11"/>
      <c r="K282" s="62"/>
      <c r="L282" s="51"/>
    </row>
    <row r="283" spans="1:12">
      <c r="A283" s="194"/>
      <c r="B283" s="14" t="s">
        <v>1106</v>
      </c>
      <c r="C283" s="14" t="s">
        <v>1527</v>
      </c>
      <c r="D283" s="14" t="s">
        <v>1525</v>
      </c>
      <c r="E283" s="14" t="s">
        <v>1528</v>
      </c>
      <c r="F283" s="11"/>
      <c r="G283" s="11"/>
      <c r="H283" s="11"/>
      <c r="I283" s="11"/>
      <c r="J283" s="11"/>
      <c r="K283" s="62"/>
      <c r="L283" s="51"/>
    </row>
    <row r="284" spans="1:12">
      <c r="A284" s="194"/>
      <c r="B284" s="14" t="s">
        <v>1106</v>
      </c>
      <c r="C284" s="14" t="s">
        <v>1529</v>
      </c>
      <c r="D284" s="14" t="s">
        <v>1525</v>
      </c>
      <c r="E284" s="14" t="s">
        <v>1530</v>
      </c>
      <c r="F284" s="11"/>
      <c r="G284" s="11"/>
      <c r="H284" s="11"/>
      <c r="I284" s="11"/>
      <c r="J284" s="11"/>
      <c r="K284" s="62"/>
      <c r="L284" s="51"/>
    </row>
    <row r="285" spans="1:12">
      <c r="A285" s="194"/>
      <c r="B285" s="14" t="s">
        <v>1106</v>
      </c>
      <c r="C285" s="14" t="s">
        <v>1531</v>
      </c>
      <c r="D285" s="14" t="s">
        <v>1525</v>
      </c>
      <c r="E285" s="14" t="s">
        <v>1532</v>
      </c>
      <c r="F285" s="11"/>
      <c r="G285" s="11"/>
      <c r="H285" s="11"/>
      <c r="I285" s="11"/>
      <c r="J285" s="11"/>
      <c r="K285" s="62"/>
      <c r="L285" s="51"/>
    </row>
    <row r="286" spans="1:12">
      <c r="A286" s="194"/>
      <c r="B286" s="14"/>
      <c r="C286" s="14" t="s">
        <v>1533</v>
      </c>
      <c r="D286" s="14" t="s">
        <v>1525</v>
      </c>
      <c r="E286" s="14" t="s">
        <v>1534</v>
      </c>
      <c r="F286" s="11"/>
      <c r="G286" s="11"/>
      <c r="H286" s="11"/>
      <c r="I286" s="11"/>
      <c r="J286" s="11"/>
      <c r="K286" s="62"/>
      <c r="L286" s="51" t="s">
        <v>1535</v>
      </c>
    </row>
    <row r="287" spans="1:12">
      <c r="A287" s="194"/>
      <c r="B287" s="14" t="s">
        <v>1106</v>
      </c>
      <c r="C287" s="14" t="s">
        <v>1536</v>
      </c>
      <c r="D287" s="14" t="s">
        <v>1525</v>
      </c>
      <c r="E287" s="14" t="s">
        <v>1537</v>
      </c>
      <c r="F287" s="11"/>
      <c r="G287" s="11"/>
      <c r="H287" s="11"/>
      <c r="I287" s="11"/>
      <c r="J287" s="11"/>
      <c r="K287" s="62"/>
      <c r="L287" s="51" t="s">
        <v>1535</v>
      </c>
    </row>
    <row r="288" spans="1:12">
      <c r="A288" s="194"/>
      <c r="B288" s="14"/>
      <c r="C288" s="30" t="s">
        <v>1538</v>
      </c>
      <c r="D288" s="14" t="s">
        <v>1525</v>
      </c>
      <c r="E288" s="14" t="s">
        <v>1539</v>
      </c>
      <c r="F288" s="104"/>
      <c r="G288" s="11"/>
      <c r="H288" s="11"/>
      <c r="I288" s="11"/>
      <c r="J288" s="11"/>
      <c r="K288" s="62"/>
      <c r="L288" s="51"/>
    </row>
    <row r="289" spans="1:12">
      <c r="A289" s="194"/>
      <c r="B289" s="14"/>
      <c r="C289" s="30" t="s">
        <v>1540</v>
      </c>
      <c r="D289" s="14" t="s">
        <v>1525</v>
      </c>
      <c r="E289" s="14" t="s">
        <v>1541</v>
      </c>
      <c r="F289" s="11"/>
      <c r="G289" s="25"/>
      <c r="H289" s="11"/>
      <c r="I289" s="11"/>
      <c r="J289" s="11"/>
      <c r="K289" s="62"/>
      <c r="L289" s="51"/>
    </row>
    <row r="290" spans="1:12">
      <c r="A290" s="194"/>
      <c r="B290" s="14"/>
      <c r="C290" s="30" t="s">
        <v>1542</v>
      </c>
      <c r="D290" s="14" t="s">
        <v>1525</v>
      </c>
      <c r="E290" s="51" t="s">
        <v>1543</v>
      </c>
      <c r="F290" s="105"/>
      <c r="G290" s="25"/>
      <c r="H290" s="25"/>
      <c r="I290" s="11"/>
      <c r="J290" s="25"/>
      <c r="K290" s="62"/>
      <c r="L290" s="51"/>
    </row>
    <row r="291" spans="1:12">
      <c r="A291" s="194"/>
      <c r="B291" s="14"/>
      <c r="C291" s="30" t="s">
        <v>1544</v>
      </c>
      <c r="D291" s="14" t="s">
        <v>1525</v>
      </c>
      <c r="E291" s="51" t="s">
        <v>1545</v>
      </c>
      <c r="F291" s="25"/>
      <c r="G291" s="25"/>
      <c r="H291" s="25"/>
      <c r="I291" s="11"/>
      <c r="J291" s="25"/>
      <c r="K291" s="62"/>
      <c r="L291" s="51"/>
    </row>
    <row r="292" spans="1:12">
      <c r="A292" s="194"/>
      <c r="B292" s="14"/>
      <c r="C292" s="30" t="s">
        <v>1546</v>
      </c>
      <c r="D292" s="14" t="s">
        <v>1525</v>
      </c>
      <c r="E292" s="51" t="s">
        <v>1547</v>
      </c>
      <c r="F292" s="25"/>
      <c r="G292" s="25"/>
      <c r="H292" s="25"/>
      <c r="I292" s="11"/>
      <c r="J292" s="25"/>
      <c r="K292" s="62"/>
      <c r="L292" s="51"/>
    </row>
    <row r="293" spans="1:12">
      <c r="A293" s="194"/>
      <c r="B293" s="14"/>
      <c r="C293" s="30" t="s">
        <v>1548</v>
      </c>
      <c r="D293" s="14" t="s">
        <v>1525</v>
      </c>
      <c r="E293" s="51" t="s">
        <v>1549</v>
      </c>
      <c r="F293" s="25"/>
      <c r="G293" s="25"/>
      <c r="H293" s="25"/>
      <c r="I293" s="11"/>
      <c r="J293" s="25"/>
      <c r="K293" s="62"/>
      <c r="L293" s="51"/>
    </row>
    <row r="294" spans="1:12">
      <c r="A294" s="194"/>
      <c r="B294" s="14"/>
      <c r="C294" s="30" t="s">
        <v>1550</v>
      </c>
      <c r="D294" s="14" t="s">
        <v>1525</v>
      </c>
      <c r="E294" s="51" t="s">
        <v>1551</v>
      </c>
      <c r="F294" s="25"/>
      <c r="G294" s="25"/>
      <c r="H294" s="25"/>
      <c r="I294" s="11"/>
      <c r="J294" s="25"/>
      <c r="K294" s="62"/>
      <c r="L294" s="51"/>
    </row>
    <row r="295" spans="1:12">
      <c r="A295" s="194"/>
      <c r="B295" s="14"/>
      <c r="C295" s="30" t="s">
        <v>1552</v>
      </c>
      <c r="D295" s="14" t="s">
        <v>1525</v>
      </c>
      <c r="E295" s="51" t="s">
        <v>1553</v>
      </c>
      <c r="F295" s="25"/>
      <c r="G295" s="25"/>
      <c r="H295" s="25"/>
      <c r="I295" s="11"/>
      <c r="J295" s="25"/>
      <c r="K295" s="62"/>
      <c r="L295" s="51"/>
    </row>
    <row r="296" spans="1:12">
      <c r="A296" s="194"/>
      <c r="B296" s="14"/>
      <c r="C296" s="30" t="s">
        <v>1554</v>
      </c>
      <c r="D296" s="14" t="s">
        <v>1525</v>
      </c>
      <c r="E296" s="51" t="s">
        <v>1555</v>
      </c>
      <c r="F296" s="25"/>
      <c r="G296" s="25"/>
      <c r="H296" s="25"/>
      <c r="I296" s="11"/>
      <c r="J296" s="25"/>
      <c r="K296" s="62"/>
      <c r="L296" s="51"/>
    </row>
    <row r="297" spans="1:12">
      <c r="A297" s="194"/>
      <c r="B297" s="14"/>
      <c r="C297" s="30" t="s">
        <v>1556</v>
      </c>
      <c r="D297" s="14" t="s">
        <v>1525</v>
      </c>
      <c r="E297" s="51" t="s">
        <v>1557</v>
      </c>
      <c r="F297" s="25"/>
      <c r="G297" s="25"/>
      <c r="H297" s="25"/>
      <c r="I297" s="11"/>
      <c r="J297" s="25"/>
      <c r="K297" s="62"/>
      <c r="L297" s="51"/>
    </row>
    <row r="298" spans="1:12">
      <c r="A298" s="194"/>
      <c r="B298" s="14"/>
      <c r="C298" s="30" t="s">
        <v>1558</v>
      </c>
      <c r="D298" s="14" t="s">
        <v>1525</v>
      </c>
      <c r="E298" s="51" t="s">
        <v>1559</v>
      </c>
      <c r="F298" s="25"/>
      <c r="G298" s="25"/>
      <c r="H298" s="25"/>
      <c r="I298" s="11"/>
      <c r="J298" s="25"/>
      <c r="K298" s="62"/>
      <c r="L298" s="51"/>
    </row>
    <row r="299" spans="1:12">
      <c r="A299" s="194"/>
      <c r="B299" s="14"/>
      <c r="C299" s="30" t="s">
        <v>1560</v>
      </c>
      <c r="D299" s="14" t="s">
        <v>1525</v>
      </c>
      <c r="E299" s="51" t="s">
        <v>1561</v>
      </c>
      <c r="F299" s="25"/>
      <c r="G299" s="25"/>
      <c r="H299" s="25"/>
      <c r="I299" s="11"/>
      <c r="J299" s="25"/>
      <c r="K299" s="62"/>
      <c r="L299" s="51"/>
    </row>
    <row r="300" spans="1:12">
      <c r="A300" s="194"/>
      <c r="B300" s="14"/>
      <c r="C300" s="30" t="s">
        <v>1562</v>
      </c>
      <c r="D300" s="14" t="s">
        <v>1525</v>
      </c>
      <c r="E300" s="51" t="s">
        <v>1563</v>
      </c>
      <c r="F300" s="25"/>
      <c r="G300" s="25"/>
      <c r="H300" s="25"/>
      <c r="I300" s="11"/>
      <c r="J300" s="25"/>
      <c r="K300" s="62"/>
      <c r="L300" s="51"/>
    </row>
    <row r="301" spans="1:12">
      <c r="A301" s="194"/>
      <c r="B301" s="14"/>
      <c r="C301" s="30" t="s">
        <v>1564</v>
      </c>
      <c r="D301" s="14" t="s">
        <v>1525</v>
      </c>
      <c r="E301" s="51" t="s">
        <v>1565</v>
      </c>
      <c r="F301" s="25"/>
      <c r="G301" s="25"/>
      <c r="H301" s="25"/>
      <c r="I301" s="11"/>
      <c r="J301" s="25"/>
      <c r="K301" s="62"/>
      <c r="L301" s="51"/>
    </row>
    <row r="302" spans="1:12">
      <c r="A302" s="194"/>
      <c r="B302" s="14"/>
      <c r="C302" s="30" t="s">
        <v>1564</v>
      </c>
      <c r="D302" s="14" t="s">
        <v>1525</v>
      </c>
      <c r="E302" s="51" t="s">
        <v>1566</v>
      </c>
      <c r="F302" s="25"/>
      <c r="G302" s="25"/>
      <c r="H302" s="25"/>
      <c r="I302" s="11"/>
      <c r="J302" s="25"/>
      <c r="K302" s="62"/>
      <c r="L302" s="51"/>
    </row>
    <row r="303" spans="1:12">
      <c r="A303" s="194"/>
      <c r="B303" s="14"/>
      <c r="C303" s="30" t="s">
        <v>1567</v>
      </c>
      <c r="D303" s="14" t="s">
        <v>1525</v>
      </c>
      <c r="E303" s="51" t="s">
        <v>1568</v>
      </c>
      <c r="F303" s="25"/>
      <c r="G303" s="25"/>
      <c r="H303" s="25"/>
      <c r="I303" s="11"/>
      <c r="J303" s="25"/>
      <c r="K303" s="62"/>
      <c r="L303" s="51"/>
    </row>
    <row r="304" spans="1:12">
      <c r="A304" s="194"/>
      <c r="B304" s="14"/>
      <c r="C304" s="30" t="s">
        <v>1569</v>
      </c>
      <c r="D304" s="14" t="s">
        <v>1525</v>
      </c>
      <c r="E304" s="51" t="s">
        <v>1570</v>
      </c>
      <c r="F304" s="25"/>
      <c r="G304" s="25"/>
      <c r="H304" s="25"/>
      <c r="I304" s="11"/>
      <c r="J304" s="25"/>
      <c r="K304" s="62"/>
      <c r="L304" s="51"/>
    </row>
    <row r="305" spans="1:12">
      <c r="A305" s="194"/>
      <c r="B305" s="14"/>
      <c r="C305" s="30" t="s">
        <v>1571</v>
      </c>
      <c r="D305" s="14" t="s">
        <v>1525</v>
      </c>
      <c r="E305" s="51" t="s">
        <v>1572</v>
      </c>
      <c r="F305" s="25"/>
      <c r="G305" s="25"/>
      <c r="H305" s="25"/>
      <c r="I305" s="11"/>
      <c r="J305" s="25"/>
      <c r="K305" s="62"/>
      <c r="L305" s="51"/>
    </row>
    <row r="306" spans="1:12">
      <c r="A306" s="194"/>
      <c r="B306" s="14"/>
      <c r="C306" s="30" t="s">
        <v>1573</v>
      </c>
      <c r="D306" s="14" t="s">
        <v>1525</v>
      </c>
      <c r="E306" s="51" t="s">
        <v>1574</v>
      </c>
      <c r="F306" s="25"/>
      <c r="G306" s="25"/>
      <c r="H306" s="25"/>
      <c r="I306" s="11"/>
      <c r="J306" s="25"/>
      <c r="K306" s="62"/>
      <c r="L306" s="51"/>
    </row>
    <row r="307" spans="1:12">
      <c r="A307" s="194"/>
      <c r="B307" s="14"/>
      <c r="C307" s="30" t="s">
        <v>1575</v>
      </c>
      <c r="D307" s="14" t="s">
        <v>1525</v>
      </c>
      <c r="E307" s="51" t="s">
        <v>1576</v>
      </c>
      <c r="F307" s="25"/>
      <c r="G307" s="25"/>
      <c r="H307" s="25"/>
      <c r="I307" s="11"/>
      <c r="J307" s="25"/>
      <c r="K307" s="62"/>
      <c r="L307" s="51"/>
    </row>
    <row r="308" spans="1:12">
      <c r="A308" s="194"/>
      <c r="B308" s="14"/>
      <c r="C308" s="30" t="s">
        <v>1577</v>
      </c>
      <c r="D308" s="14" t="s">
        <v>1525</v>
      </c>
      <c r="E308" s="51" t="s">
        <v>1578</v>
      </c>
      <c r="F308" s="25"/>
      <c r="G308" s="25"/>
      <c r="H308" s="25"/>
      <c r="I308" s="11"/>
      <c r="J308" s="25"/>
      <c r="K308" s="62"/>
      <c r="L308" s="51"/>
    </row>
    <row r="309" spans="1:12">
      <c r="A309" s="194"/>
      <c r="B309" s="14"/>
      <c r="C309" s="30" t="s">
        <v>1579</v>
      </c>
      <c r="D309" s="14" t="s">
        <v>1525</v>
      </c>
      <c r="E309" s="51" t="s">
        <v>1580</v>
      </c>
      <c r="F309" s="25"/>
      <c r="G309" s="25"/>
      <c r="H309" s="25"/>
      <c r="I309" s="11"/>
      <c r="J309" s="25"/>
      <c r="K309" s="62"/>
      <c r="L309" s="51"/>
    </row>
    <row r="310" spans="1:12">
      <c r="A310" s="194"/>
      <c r="B310" s="14"/>
      <c r="C310" s="30" t="s">
        <v>1581</v>
      </c>
      <c r="D310" s="14" t="s">
        <v>1525</v>
      </c>
      <c r="E310" s="51" t="s">
        <v>1582</v>
      </c>
      <c r="F310" s="25"/>
      <c r="G310" s="25"/>
      <c r="H310" s="25"/>
      <c r="I310" s="11"/>
      <c r="J310" s="25"/>
      <c r="K310" s="62"/>
      <c r="L310" s="51"/>
    </row>
    <row r="311" spans="1:12">
      <c r="A311" s="194"/>
      <c r="B311" s="14"/>
      <c r="C311" s="30" t="s">
        <v>1583</v>
      </c>
      <c r="D311" s="14" t="s">
        <v>1525</v>
      </c>
      <c r="E311" s="51" t="s">
        <v>1584</v>
      </c>
      <c r="F311" s="25"/>
      <c r="G311" s="25"/>
      <c r="H311" s="25"/>
      <c r="I311" s="11"/>
      <c r="J311" s="25"/>
      <c r="K311" s="62"/>
      <c r="L311" s="51"/>
    </row>
    <row r="312" spans="1:12">
      <c r="A312" s="194"/>
      <c r="B312" s="14"/>
      <c r="C312" s="30" t="s">
        <v>1585</v>
      </c>
      <c r="D312" s="14" t="s">
        <v>1525</v>
      </c>
      <c r="E312" s="51" t="s">
        <v>1586</v>
      </c>
      <c r="F312" s="25"/>
      <c r="G312" s="25"/>
      <c r="H312" s="25"/>
      <c r="I312" s="11"/>
      <c r="J312" s="25"/>
      <c r="K312" s="62"/>
      <c r="L312" s="51"/>
    </row>
    <row r="313" spans="1:12">
      <c r="A313" s="194"/>
      <c r="B313" s="14"/>
      <c r="C313" s="30" t="s">
        <v>1587</v>
      </c>
      <c r="D313" s="14" t="s">
        <v>1525</v>
      </c>
      <c r="E313" s="51" t="s">
        <v>1588</v>
      </c>
      <c r="F313" s="25"/>
      <c r="G313" s="25"/>
      <c r="H313" s="25"/>
      <c r="I313" s="11"/>
      <c r="J313" s="25"/>
      <c r="K313" s="62"/>
      <c r="L313" s="51"/>
    </row>
    <row r="314" spans="1:12">
      <c r="A314" s="194"/>
      <c r="B314" s="14"/>
      <c r="C314" s="30" t="s">
        <v>1589</v>
      </c>
      <c r="D314" s="14" t="s">
        <v>1525</v>
      </c>
      <c r="E314" s="51" t="s">
        <v>1590</v>
      </c>
      <c r="F314" s="25"/>
      <c r="G314" s="25"/>
      <c r="H314" s="25"/>
      <c r="I314" s="11"/>
      <c r="J314" s="25"/>
      <c r="K314" s="62"/>
      <c r="L314" s="51"/>
    </row>
    <row r="315" spans="1:12">
      <c r="A315" s="194"/>
      <c r="B315" s="14"/>
      <c r="C315" s="30" t="s">
        <v>1591</v>
      </c>
      <c r="D315" s="14" t="s">
        <v>1525</v>
      </c>
      <c r="E315" s="51" t="s">
        <v>1592</v>
      </c>
      <c r="F315" s="25"/>
      <c r="G315" s="25"/>
      <c r="H315" s="25"/>
      <c r="I315" s="11"/>
      <c r="J315" s="25"/>
      <c r="K315" s="62"/>
      <c r="L315" s="51"/>
    </row>
    <row r="316" spans="1:12">
      <c r="A316" s="194"/>
      <c r="B316" s="14"/>
      <c r="C316" s="30" t="s">
        <v>1593</v>
      </c>
      <c r="D316" s="14" t="s">
        <v>1525</v>
      </c>
      <c r="E316" s="51" t="s">
        <v>1594</v>
      </c>
      <c r="F316" s="25"/>
      <c r="G316" s="25"/>
      <c r="H316" s="25"/>
      <c r="I316" s="11"/>
      <c r="J316" s="25"/>
      <c r="K316" s="62"/>
      <c r="L316" s="51"/>
    </row>
    <row r="317" spans="1:12">
      <c r="A317" s="194"/>
      <c r="B317" s="14"/>
      <c r="C317" s="30" t="s">
        <v>1595</v>
      </c>
      <c r="D317" s="14" t="s">
        <v>1525</v>
      </c>
      <c r="E317" s="51" t="s">
        <v>1596</v>
      </c>
      <c r="F317" s="25"/>
      <c r="G317" s="25"/>
      <c r="H317" s="25"/>
      <c r="I317" s="11"/>
      <c r="J317" s="25"/>
      <c r="K317" s="62"/>
      <c r="L317" s="51"/>
    </row>
    <row r="318" spans="1:12">
      <c r="A318" s="194"/>
      <c r="B318" s="14"/>
      <c r="C318" s="30" t="s">
        <v>1597</v>
      </c>
      <c r="D318" s="14" t="s">
        <v>1525</v>
      </c>
      <c r="E318" s="51" t="s">
        <v>1598</v>
      </c>
      <c r="F318" s="25"/>
      <c r="G318" s="25"/>
      <c r="H318" s="25"/>
      <c r="I318" s="11"/>
      <c r="J318" s="25"/>
      <c r="K318" s="62"/>
      <c r="L318" s="51"/>
    </row>
    <row r="319" spans="1:12">
      <c r="A319" s="194"/>
      <c r="B319" s="14"/>
      <c r="C319" s="30" t="s">
        <v>1599</v>
      </c>
      <c r="D319" s="14" t="s">
        <v>1525</v>
      </c>
      <c r="E319" s="51" t="s">
        <v>1600</v>
      </c>
      <c r="F319" s="25"/>
      <c r="G319" s="25"/>
      <c r="H319" s="25"/>
      <c r="I319" s="11"/>
      <c r="J319" s="25"/>
      <c r="K319" s="62"/>
      <c r="L319" s="51"/>
    </row>
    <row r="320" spans="1:12">
      <c r="A320" s="194"/>
      <c r="B320" s="14"/>
      <c r="C320" s="30" t="s">
        <v>1601</v>
      </c>
      <c r="D320" s="14" t="s">
        <v>1525</v>
      </c>
      <c r="E320" s="51" t="s">
        <v>1602</v>
      </c>
      <c r="F320" s="25"/>
      <c r="G320" s="25"/>
      <c r="H320" s="25"/>
      <c r="I320" s="11"/>
      <c r="J320" s="25"/>
      <c r="K320" s="62"/>
      <c r="L320" s="51"/>
    </row>
    <row r="321" spans="1:12">
      <c r="A321" s="194"/>
      <c r="B321" s="14"/>
      <c r="C321" s="30" t="s">
        <v>1603</v>
      </c>
      <c r="D321" s="14" t="s">
        <v>1525</v>
      </c>
      <c r="E321" s="51" t="s">
        <v>1604</v>
      </c>
      <c r="F321" s="25"/>
      <c r="G321" s="25"/>
      <c r="H321" s="25"/>
      <c r="I321" s="11"/>
      <c r="J321" s="25"/>
      <c r="K321" s="62"/>
      <c r="L321" s="51"/>
    </row>
    <row r="322" spans="1:12">
      <c r="A322" s="194"/>
      <c r="B322" s="14"/>
      <c r="C322" s="30" t="s">
        <v>1605</v>
      </c>
      <c r="D322" s="14" t="s">
        <v>1525</v>
      </c>
      <c r="E322" s="51" t="s">
        <v>1606</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8"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03" t="s">
        <v>1607</v>
      </c>
      <c r="B1" s="204"/>
      <c r="D1" s="203" t="s">
        <v>1608</v>
      </c>
      <c r="E1" s="204"/>
      <c r="G1" s="203" t="s">
        <v>1609</v>
      </c>
      <c r="H1" s="204"/>
      <c r="J1" s="203" t="s">
        <v>1610</v>
      </c>
      <c r="K1" s="204"/>
      <c r="S1" s="44"/>
    </row>
    <row r="2" spans="1:19">
      <c r="A2" t="s">
        <v>1611</v>
      </c>
      <c r="B2" t="s">
        <v>1523</v>
      </c>
      <c r="D2" t="s">
        <v>1612</v>
      </c>
      <c r="E2" t="s">
        <v>1613</v>
      </c>
      <c r="G2" t="s">
        <v>1614</v>
      </c>
      <c r="H2" t="s">
        <v>1615</v>
      </c>
      <c r="J2" s="47" t="s">
        <v>1616</v>
      </c>
      <c r="K2" s="65" t="s">
        <v>1617</v>
      </c>
      <c r="L2" t="s">
        <v>1618</v>
      </c>
      <c r="S2" s="44"/>
    </row>
    <row r="3" spans="1:19">
      <c r="A3" t="s">
        <v>1619</v>
      </c>
      <c r="B3" t="s">
        <v>1620</v>
      </c>
      <c r="D3" t="s">
        <v>1621</v>
      </c>
      <c r="E3" t="s">
        <v>1622</v>
      </c>
      <c r="G3" t="s">
        <v>1614</v>
      </c>
      <c r="H3" t="s">
        <v>1623</v>
      </c>
      <c r="J3" s="47" t="s">
        <v>1624</v>
      </c>
      <c r="K3" s="65" t="s">
        <v>1625</v>
      </c>
      <c r="S3" s="44"/>
    </row>
    <row r="4" spans="1:19">
      <c r="A4" t="s">
        <v>1087</v>
      </c>
      <c r="B4" t="s">
        <v>1626</v>
      </c>
      <c r="D4" t="s">
        <v>1627</v>
      </c>
      <c r="E4" t="s">
        <v>1622</v>
      </c>
      <c r="G4" t="s">
        <v>1628</v>
      </c>
      <c r="H4" t="s">
        <v>1629</v>
      </c>
      <c r="J4" s="47" t="s">
        <v>1630</v>
      </c>
      <c r="K4" s="65" t="s">
        <v>1631</v>
      </c>
      <c r="S4" s="44"/>
    </row>
    <row r="5" spans="1:19">
      <c r="A5" t="s">
        <v>1147</v>
      </c>
      <c r="B5" t="s">
        <v>1632</v>
      </c>
      <c r="G5" t="s">
        <v>1633</v>
      </c>
      <c r="H5" t="s">
        <v>1634</v>
      </c>
      <c r="J5" s="47" t="s">
        <v>1635</v>
      </c>
      <c r="K5" s="65" t="s">
        <v>1636</v>
      </c>
      <c r="S5" s="44"/>
    </row>
    <row r="6" spans="1:19">
      <c r="A6" t="s">
        <v>1637</v>
      </c>
      <c r="B6" t="s">
        <v>1638</v>
      </c>
      <c r="G6" t="s">
        <v>1639</v>
      </c>
      <c r="H6" s="63" t="s">
        <v>1640</v>
      </c>
      <c r="J6" s="47" t="s">
        <v>1641</v>
      </c>
      <c r="K6" s="65" t="s">
        <v>1642</v>
      </c>
      <c r="S6" s="44"/>
    </row>
    <row r="7" spans="1:19">
      <c r="A7" t="s">
        <v>1643</v>
      </c>
      <c r="B7" t="s">
        <v>1644</v>
      </c>
      <c r="J7" s="47"/>
      <c r="K7" s="65" t="s">
        <v>1645</v>
      </c>
      <c r="S7" s="44"/>
    </row>
    <row r="8" spans="1:19">
      <c r="A8" t="s">
        <v>1646</v>
      </c>
      <c r="B8" t="s">
        <v>1647</v>
      </c>
      <c r="S8" s="44"/>
    </row>
    <row r="9" spans="1:19">
      <c r="A9" t="s">
        <v>1648</v>
      </c>
      <c r="B9" t="s">
        <v>1649</v>
      </c>
      <c r="S9" s="44"/>
    </row>
    <row r="10" spans="1:19">
      <c r="A10" t="s">
        <v>1650</v>
      </c>
      <c r="B10" t="s">
        <v>1651</v>
      </c>
      <c r="J10" t="s">
        <v>1621</v>
      </c>
      <c r="K10" t="s">
        <v>1652</v>
      </c>
      <c r="S10" s="44"/>
    </row>
    <row r="11" spans="1:19">
      <c r="A11" t="s">
        <v>1653</v>
      </c>
      <c r="B11" t="s">
        <v>1654</v>
      </c>
      <c r="J11" t="s">
        <v>1627</v>
      </c>
      <c r="S11" s="44"/>
    </row>
    <row r="12" spans="1:19">
      <c r="A12" t="s">
        <v>1655</v>
      </c>
      <c r="B12" t="s">
        <v>1656</v>
      </c>
      <c r="S12" s="44"/>
    </row>
    <row r="13" spans="1:19">
      <c r="A13" t="s">
        <v>1657</v>
      </c>
      <c r="B13" t="s">
        <v>1658</v>
      </c>
      <c r="S13" s="44"/>
    </row>
    <row r="14" spans="1:19">
      <c r="A14" t="s">
        <v>1659</v>
      </c>
      <c r="B14" t="s">
        <v>1660</v>
      </c>
      <c r="S14" s="44"/>
    </row>
    <row r="15" spans="1:19">
      <c r="A15" t="s">
        <v>1661</v>
      </c>
      <c r="B15" t="s">
        <v>1662</v>
      </c>
      <c r="S15" s="44"/>
    </row>
    <row r="16" spans="1:19">
      <c r="A16" t="s">
        <v>1663</v>
      </c>
      <c r="B16" t="s">
        <v>1664</v>
      </c>
      <c r="S16" s="44"/>
    </row>
    <row r="17" spans="1:19">
      <c r="A17" t="s">
        <v>1665</v>
      </c>
      <c r="B17" t="s">
        <v>1666</v>
      </c>
      <c r="S17" s="44"/>
    </row>
    <row r="18" spans="1:19">
      <c r="A18" t="s">
        <v>1667</v>
      </c>
      <c r="B18" t="s">
        <v>1668</v>
      </c>
      <c r="S18" s="44"/>
    </row>
    <row r="19" spans="1:19">
      <c r="A19" t="s">
        <v>1669</v>
      </c>
      <c r="B19" t="s">
        <v>1670</v>
      </c>
      <c r="S19" s="44"/>
    </row>
    <row r="20" spans="1:19">
      <c r="A20" t="s">
        <v>1671</v>
      </c>
      <c r="B20" t="s">
        <v>1672</v>
      </c>
      <c r="S20" s="44"/>
    </row>
    <row r="21" spans="1:19">
      <c r="A21" t="s">
        <v>1673</v>
      </c>
      <c r="B21" t="s">
        <v>1674</v>
      </c>
      <c r="S21" s="44"/>
    </row>
    <row r="22" spans="1:19">
      <c r="A22" t="s">
        <v>1675</v>
      </c>
      <c r="B22" t="s">
        <v>1676</v>
      </c>
      <c r="S22" s="44"/>
    </row>
    <row r="23" spans="1:19">
      <c r="A23" t="s">
        <v>1473</v>
      </c>
      <c r="B23" t="s">
        <v>1677</v>
      </c>
      <c r="S23" s="44"/>
    </row>
    <row r="24" spans="1:19">
      <c r="A24" t="s">
        <v>1501</v>
      </c>
      <c r="B24" t="s">
        <v>1678</v>
      </c>
      <c r="S24" s="44"/>
    </row>
    <row r="25" spans="1:19">
      <c r="A25" t="s">
        <v>1514</v>
      </c>
      <c r="B25" t="s">
        <v>1679</v>
      </c>
      <c r="S25" s="44"/>
    </row>
    <row r="26" spans="1:19">
      <c r="A26" t="s">
        <v>1525</v>
      </c>
      <c r="B26" t="s">
        <v>1680</v>
      </c>
      <c r="S26" s="44"/>
    </row>
    <row r="27" spans="1:19">
      <c r="A27" t="s">
        <v>1681</v>
      </c>
      <c r="B27" t="s">
        <v>1682</v>
      </c>
      <c r="S27" s="44"/>
    </row>
    <row r="28" spans="1:19">
      <c r="A28" t="s">
        <v>1683</v>
      </c>
      <c r="B28" t="s">
        <v>1684</v>
      </c>
      <c r="S28" s="44"/>
    </row>
    <row r="29" spans="1:19">
      <c r="A29" t="s">
        <v>1685</v>
      </c>
      <c r="B29" t="s">
        <v>1686</v>
      </c>
    </row>
    <row r="30" spans="1:19">
      <c r="A30" t="s">
        <v>1687</v>
      </c>
      <c r="B30" t="s">
        <v>1688</v>
      </c>
    </row>
    <row r="31" spans="1:19">
      <c r="A31" t="s">
        <v>1689</v>
      </c>
      <c r="B31" t="s">
        <v>1690</v>
      </c>
    </row>
    <row r="32" spans="1:19">
      <c r="A32" t="s">
        <v>1691</v>
      </c>
      <c r="B32" t="s">
        <v>1692</v>
      </c>
    </row>
    <row r="33" spans="1:2">
      <c r="A33" t="s">
        <v>1693</v>
      </c>
      <c r="B33" t="s">
        <v>1694</v>
      </c>
    </row>
    <row r="34" spans="1:2">
      <c r="A34" t="s">
        <v>1695</v>
      </c>
      <c r="B34" t="s">
        <v>1696</v>
      </c>
    </row>
    <row r="35" spans="1:2">
      <c r="A35" t="s">
        <v>1697</v>
      </c>
      <c r="B35" t="s">
        <v>1698</v>
      </c>
    </row>
    <row r="36" spans="1:2">
      <c r="A36" t="s">
        <v>1699</v>
      </c>
      <c r="B36" t="s">
        <v>1700</v>
      </c>
    </row>
    <row r="37" spans="1:2">
      <c r="A37" t="s">
        <v>1701</v>
      </c>
      <c r="B37" t="s">
        <v>1702</v>
      </c>
    </row>
    <row r="38" spans="1:2">
      <c r="A38" t="s">
        <v>1703</v>
      </c>
      <c r="B38" t="s">
        <v>1704</v>
      </c>
    </row>
    <row r="39" spans="1:2">
      <c r="A39" t="s">
        <v>1705</v>
      </c>
      <c r="B39" t="s">
        <v>1706</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80"/>
  <sheetViews>
    <sheetView topLeftCell="C1" workbookViewId="0">
      <selection activeCell="AF1" sqref="Y1:AF1048576"/>
    </sheetView>
  </sheetViews>
  <sheetFormatPr defaultColWidth="9.140625" defaultRowHeight="15"/>
  <cols>
    <col min="1" max="1" width="9.140625" style="65"/>
    <col min="2" max="2" width="14" style="42" bestFit="1" customWidth="1"/>
    <col min="3" max="3" width="8" style="65" bestFit="1" customWidth="1"/>
    <col min="4" max="4" width="8.5703125" style="65" bestFit="1" customWidth="1"/>
    <col min="5" max="5" width="5.140625" style="65" bestFit="1" customWidth="1"/>
    <col min="6" max="6" width="19.42578125" style="65" bestFit="1" customWidth="1"/>
    <col min="7" max="7" width="22.28515625" style="65" customWidth="1"/>
    <col min="8" max="8" width="22.42578125" style="65" customWidth="1"/>
    <col min="9" max="12" width="22.28515625" style="65" bestFit="1" customWidth="1"/>
    <col min="13" max="13" width="12.7109375" style="65" customWidth="1"/>
    <col min="14" max="15" width="5.7109375" style="42" bestFit="1" customWidth="1"/>
    <col min="16" max="19" width="5.5703125" style="42" bestFit="1" customWidth="1"/>
    <col min="20" max="21" width="7.5703125" style="42" bestFit="1" customWidth="1"/>
    <col min="22" max="25" width="7.42578125" style="42" bestFit="1" customWidth="1"/>
    <col min="26" max="26" width="13.140625" style="65" customWidth="1"/>
    <col min="27" max="27" width="10.85546875" style="65" customWidth="1"/>
    <col min="28" max="28" width="12.5703125" style="65" customWidth="1"/>
    <col min="29" max="29" width="11.85546875" style="65" customWidth="1"/>
    <col min="30" max="31" width="9.140625" style="65" customWidth="1"/>
    <col min="32" max="16384" width="9.140625" style="65"/>
  </cols>
  <sheetData>
    <row r="1" spans="1:31" ht="30">
      <c r="A1" s="41" t="s">
        <v>0</v>
      </c>
      <c r="B1" s="4" t="s">
        <v>1</v>
      </c>
      <c r="C1" s="4" t="s">
        <v>368</v>
      </c>
      <c r="D1" s="4" t="s">
        <v>369</v>
      </c>
      <c r="E1" s="4" t="s">
        <v>2</v>
      </c>
      <c r="F1" s="4" t="s">
        <v>370</v>
      </c>
      <c r="G1" s="4" t="s">
        <v>1707</v>
      </c>
      <c r="H1" s="4" t="s">
        <v>1708</v>
      </c>
      <c r="I1" s="4" t="s">
        <v>1101</v>
      </c>
      <c r="J1" s="4" t="s">
        <v>1102</v>
      </c>
      <c r="K1" s="4" t="s">
        <v>371</v>
      </c>
      <c r="L1" s="4" t="s">
        <v>372</v>
      </c>
      <c r="M1" s="4" t="s">
        <v>1709</v>
      </c>
      <c r="N1" s="4" t="s">
        <v>1710</v>
      </c>
      <c r="O1" s="4" t="s">
        <v>1711</v>
      </c>
      <c r="P1" s="4" t="s">
        <v>1712</v>
      </c>
      <c r="Q1" s="4" t="s">
        <v>1713</v>
      </c>
      <c r="R1" s="4" t="s">
        <v>375</v>
      </c>
      <c r="S1" s="4" t="s">
        <v>376</v>
      </c>
      <c r="T1" s="4" t="s">
        <v>1714</v>
      </c>
      <c r="U1" s="4" t="s">
        <v>1715</v>
      </c>
      <c r="V1" s="4" t="s">
        <v>1716</v>
      </c>
      <c r="W1" s="4" t="s">
        <v>1717</v>
      </c>
      <c r="X1" s="4" t="s">
        <v>379</v>
      </c>
      <c r="Y1" s="4" t="s">
        <v>380</v>
      </c>
      <c r="Z1" s="4" t="s">
        <v>1718</v>
      </c>
      <c r="AA1" s="4" t="s">
        <v>1719</v>
      </c>
      <c r="AB1" s="4" t="s">
        <v>1720</v>
      </c>
      <c r="AC1" s="4" t="s">
        <v>1721</v>
      </c>
      <c r="AD1" s="4" t="s">
        <v>1722</v>
      </c>
      <c r="AE1" s="4" t="s">
        <v>1723</v>
      </c>
    </row>
    <row r="2" spans="1:31">
      <c r="A2" s="65" t="s">
        <v>30</v>
      </c>
      <c r="B2" s="65" t="str">
        <f>_xlfn.CONCAT("10.128.",E2 + 100,".101")</f>
        <v>10.128.101.101</v>
      </c>
      <c r="C2" s="65" t="s">
        <v>384</v>
      </c>
      <c r="D2" s="65">
        <v>1</v>
      </c>
      <c r="E2" s="65">
        <v>1</v>
      </c>
      <c r="F2" s="65" t="s">
        <v>1724</v>
      </c>
      <c r="G2" s="65" t="s">
        <v>1725</v>
      </c>
      <c r="H2" s="92" t="str">
        <f>_xlfn.CONCAT($F2,":",H$1)</f>
        <v>BO-RA01:VA-VGC-01:A2</v>
      </c>
      <c r="I2" s="65" t="s">
        <v>1726</v>
      </c>
      <c r="J2" s="92" t="str">
        <f>_xlfn.CONCAT($F2,":",J$1)</f>
        <v>BO-RA01:VA-VGC-01:B2</v>
      </c>
      <c r="K2" s="65" t="s">
        <v>1727</v>
      </c>
      <c r="L2" s="65" t="s">
        <v>1728</v>
      </c>
      <c r="M2" s="65" t="s">
        <v>1729</v>
      </c>
      <c r="N2" s="42" t="s">
        <v>390</v>
      </c>
      <c r="O2" s="42" t="s">
        <v>390</v>
      </c>
      <c r="P2" s="42" t="s">
        <v>390</v>
      </c>
      <c r="Q2" s="42" t="s">
        <v>390</v>
      </c>
      <c r="R2" s="42" t="s">
        <v>390</v>
      </c>
      <c r="S2" s="42" t="s">
        <v>390</v>
      </c>
      <c r="T2" s="42" t="s">
        <v>391</v>
      </c>
      <c r="U2" s="42" t="s">
        <v>391</v>
      </c>
      <c r="V2" s="42" t="s">
        <v>391</v>
      </c>
      <c r="W2" s="42" t="s">
        <v>391</v>
      </c>
      <c r="X2" s="42" t="s">
        <v>391</v>
      </c>
      <c r="Y2" s="42" t="s">
        <v>391</v>
      </c>
      <c r="Z2" s="65" t="s">
        <v>1730</v>
      </c>
      <c r="AA2" s="65" t="s">
        <v>1731</v>
      </c>
      <c r="AB2" s="65" t="s">
        <v>1730</v>
      </c>
      <c r="AC2" s="65" t="s">
        <v>1731</v>
      </c>
      <c r="AD2" s="65" t="s">
        <v>1732</v>
      </c>
      <c r="AE2" s="65" t="s">
        <v>1732</v>
      </c>
    </row>
    <row r="3" spans="1:31">
      <c r="A3" s="65" t="s">
        <v>30</v>
      </c>
      <c r="B3" s="65" t="str">
        <f>_xlfn.CONCAT("10.128.",E3 + 100,".101")</f>
        <v>10.128.101.101</v>
      </c>
      <c r="C3" s="65" t="s">
        <v>397</v>
      </c>
      <c r="D3" s="65">
        <v>2</v>
      </c>
      <c r="E3" s="65">
        <v>1</v>
      </c>
      <c r="F3" s="65" t="s">
        <v>1733</v>
      </c>
      <c r="G3" s="65" t="s">
        <v>1734</v>
      </c>
      <c r="H3" s="92" t="str">
        <f>_xlfn.CONCAT($F3,":",H$1)</f>
        <v>SI-RA01:VA-VGC-02:A2</v>
      </c>
      <c r="I3" s="65" t="s">
        <v>1735</v>
      </c>
      <c r="J3" s="92" t="str">
        <f>_xlfn.CONCAT($F3,":",J$1)</f>
        <v>SI-RA01:VA-VGC-02:B2</v>
      </c>
      <c r="K3" s="65" t="s">
        <v>1736</v>
      </c>
      <c r="L3" s="92" t="str">
        <f>_xlfn.CONCAT($F3,":",L$1)</f>
        <v>SI-RA01:VA-VGC-02:C2</v>
      </c>
      <c r="M3" s="65" t="s">
        <v>1729</v>
      </c>
      <c r="N3" s="42" t="s">
        <v>390</v>
      </c>
      <c r="O3" s="42" t="s">
        <v>390</v>
      </c>
      <c r="P3" s="42" t="s">
        <v>390</v>
      </c>
      <c r="Q3" s="42" t="s">
        <v>390</v>
      </c>
      <c r="R3" s="42" t="s">
        <v>390</v>
      </c>
      <c r="S3" s="42" t="s">
        <v>390</v>
      </c>
      <c r="T3" s="42" t="s">
        <v>391</v>
      </c>
      <c r="U3" s="42" t="s">
        <v>391</v>
      </c>
      <c r="V3" s="42" t="s">
        <v>391</v>
      </c>
      <c r="W3" s="42" t="s">
        <v>391</v>
      </c>
      <c r="X3" s="42" t="s">
        <v>391</v>
      </c>
      <c r="Y3" s="42" t="s">
        <v>391</v>
      </c>
      <c r="Z3" s="65" t="s">
        <v>1730</v>
      </c>
      <c r="AA3" s="65" t="s">
        <v>1731</v>
      </c>
      <c r="AB3" s="65" t="s">
        <v>1730</v>
      </c>
      <c r="AC3" s="65" t="s">
        <v>1731</v>
      </c>
      <c r="AD3" s="65" t="s">
        <v>1732</v>
      </c>
      <c r="AE3" s="65" t="s">
        <v>1732</v>
      </c>
    </row>
    <row r="4" spans="1:31">
      <c r="A4" s="65" t="s">
        <v>30</v>
      </c>
      <c r="B4" s="65" t="str">
        <f>_xlfn.CONCAT("10.128.",E4 + 100,".101")</f>
        <v>10.128.101.101</v>
      </c>
      <c r="C4" s="65" t="s">
        <v>397</v>
      </c>
      <c r="D4" s="65">
        <v>3</v>
      </c>
      <c r="E4" s="65">
        <v>1</v>
      </c>
      <c r="F4" s="65" t="s">
        <v>1737</v>
      </c>
      <c r="G4" s="65" t="s">
        <v>1738</v>
      </c>
      <c r="H4" s="92" t="str">
        <f>_xlfn.CONCAT($F4,":",H$1)</f>
        <v>SI-RA01:VA-VGC-03:A2</v>
      </c>
      <c r="I4" s="65" t="s">
        <v>1739</v>
      </c>
      <c r="J4" s="92" t="str">
        <f>_xlfn.CONCAT($F4,":",J$1)</f>
        <v>SI-RA01:VA-VGC-03:B2</v>
      </c>
      <c r="K4" s="65" t="s">
        <v>1740</v>
      </c>
      <c r="L4" s="65" t="s">
        <v>1741</v>
      </c>
      <c r="M4" s="65" t="s">
        <v>1729</v>
      </c>
      <c r="N4" s="42" t="s">
        <v>390</v>
      </c>
      <c r="O4" s="42" t="s">
        <v>390</v>
      </c>
      <c r="P4" s="42" t="s">
        <v>390</v>
      </c>
      <c r="Q4" s="42" t="s">
        <v>390</v>
      </c>
      <c r="R4" s="42" t="s">
        <v>390</v>
      </c>
      <c r="S4" s="42" t="s">
        <v>390</v>
      </c>
      <c r="T4" s="42" t="s">
        <v>391</v>
      </c>
      <c r="U4" s="42" t="s">
        <v>391</v>
      </c>
      <c r="V4" s="42" t="s">
        <v>391</v>
      </c>
      <c r="W4" s="42" t="s">
        <v>391</v>
      </c>
      <c r="X4" s="42" t="s">
        <v>391</v>
      </c>
      <c r="Y4" s="42" t="s">
        <v>391</v>
      </c>
      <c r="Z4" s="65" t="s">
        <v>1730</v>
      </c>
      <c r="AA4" s="65" t="s">
        <v>1731</v>
      </c>
      <c r="AB4" s="65" t="s">
        <v>1730</v>
      </c>
      <c r="AC4" s="65" t="s">
        <v>1731</v>
      </c>
      <c r="AD4" s="65" t="s">
        <v>1732</v>
      </c>
      <c r="AE4" s="65" t="s">
        <v>1732</v>
      </c>
    </row>
    <row r="5" spans="1:31">
      <c r="A5" s="65" t="s">
        <v>30</v>
      </c>
      <c r="B5" s="65" t="str">
        <f>_xlfn.CONCAT("10.128.",E5 + 100,".101")</f>
        <v>10.128.101.101</v>
      </c>
      <c r="C5" s="65" t="s">
        <v>397</v>
      </c>
      <c r="D5" s="65">
        <v>4</v>
      </c>
      <c r="E5" s="65">
        <v>1</v>
      </c>
      <c r="F5" s="65" t="s">
        <v>1742</v>
      </c>
      <c r="G5" s="65" t="s">
        <v>1743</v>
      </c>
      <c r="H5" s="92" t="str">
        <f>_xlfn.CONCAT($F5,":",H$1)</f>
        <v>SI-RA01:VA-VGC-04:A2</v>
      </c>
      <c r="I5" s="65" t="s">
        <v>1744</v>
      </c>
      <c r="J5" s="92" t="str">
        <f>_xlfn.CONCAT($F5,":",J$1)</f>
        <v>SI-RA01:VA-VGC-04:B2</v>
      </c>
      <c r="K5" s="65" t="s">
        <v>1745</v>
      </c>
      <c r="L5" s="65" t="s">
        <v>1746</v>
      </c>
      <c r="M5" s="65" t="s">
        <v>1729</v>
      </c>
      <c r="N5" s="42" t="s">
        <v>390</v>
      </c>
      <c r="O5" s="42" t="s">
        <v>390</v>
      </c>
      <c r="P5" s="42" t="s">
        <v>390</v>
      </c>
      <c r="Q5" s="42" t="s">
        <v>390</v>
      </c>
      <c r="R5" s="42" t="s">
        <v>390</v>
      </c>
      <c r="S5" s="42" t="s">
        <v>390</v>
      </c>
      <c r="T5" s="42" t="s">
        <v>391</v>
      </c>
      <c r="U5" s="42" t="s">
        <v>391</v>
      </c>
      <c r="V5" s="42" t="s">
        <v>391</v>
      </c>
      <c r="W5" s="42" t="s">
        <v>391</v>
      </c>
      <c r="X5" s="42" t="s">
        <v>391</v>
      </c>
      <c r="Y5" s="42" t="s">
        <v>391</v>
      </c>
      <c r="Z5" s="65" t="s">
        <v>1730</v>
      </c>
      <c r="AA5" s="65" t="s">
        <v>1731</v>
      </c>
      <c r="AB5" s="65" t="s">
        <v>1730</v>
      </c>
      <c r="AC5" s="65" t="s">
        <v>1731</v>
      </c>
      <c r="AD5" s="65" t="s">
        <v>1732</v>
      </c>
      <c r="AE5" s="65" t="s">
        <v>1732</v>
      </c>
    </row>
    <row r="6" spans="1:31">
      <c r="A6" s="65" t="s">
        <v>30</v>
      </c>
      <c r="B6" s="65" t="str">
        <f>_xlfn.CONCAT("10.128.",E6 + 100,".101")</f>
        <v>10.128.102.101</v>
      </c>
      <c r="C6" s="65" t="s">
        <v>384</v>
      </c>
      <c r="D6" s="65">
        <v>1</v>
      </c>
      <c r="E6" s="65">
        <v>2</v>
      </c>
      <c r="F6" s="65" t="s">
        <v>1747</v>
      </c>
      <c r="G6" s="65" t="s">
        <v>1748</v>
      </c>
      <c r="H6" s="92" t="str">
        <f>_xlfn.CONCAT($F6,":",H$1)</f>
        <v>BO-RA02:VA-VGC-01:A2</v>
      </c>
      <c r="I6" s="65" t="s">
        <v>1749</v>
      </c>
      <c r="J6" s="92" t="str">
        <f>_xlfn.CONCAT($F6,":",J$1)</f>
        <v>BO-RA02:VA-VGC-01:B2</v>
      </c>
      <c r="K6" s="65" t="s">
        <v>1750</v>
      </c>
      <c r="L6" s="65" t="s">
        <v>1751</v>
      </c>
      <c r="M6" s="65" t="s">
        <v>1729</v>
      </c>
      <c r="N6" s="42" t="s">
        <v>390</v>
      </c>
      <c r="O6" s="42" t="s">
        <v>390</v>
      </c>
      <c r="P6" s="42" t="s">
        <v>390</v>
      </c>
      <c r="Q6" s="42" t="s">
        <v>390</v>
      </c>
      <c r="R6" s="42" t="s">
        <v>390</v>
      </c>
      <c r="S6" s="42" t="s">
        <v>390</v>
      </c>
      <c r="T6" s="42" t="s">
        <v>391</v>
      </c>
      <c r="U6" s="42" t="s">
        <v>391</v>
      </c>
      <c r="V6" s="42" t="s">
        <v>391</v>
      </c>
      <c r="W6" s="42" t="s">
        <v>391</v>
      </c>
      <c r="X6" s="42" t="s">
        <v>391</v>
      </c>
      <c r="Y6" s="42" t="s">
        <v>391</v>
      </c>
      <c r="Z6" s="65" t="s">
        <v>1730</v>
      </c>
      <c r="AA6" s="65" t="s">
        <v>1731</v>
      </c>
      <c r="AB6" s="65" t="s">
        <v>1730</v>
      </c>
      <c r="AC6" s="65" t="s">
        <v>1731</v>
      </c>
      <c r="AD6" s="65" t="s">
        <v>1732</v>
      </c>
      <c r="AE6" s="65" t="s">
        <v>1732</v>
      </c>
    </row>
    <row r="7" spans="1:31">
      <c r="A7" s="93" t="s">
        <v>30</v>
      </c>
      <c r="B7" s="65" t="str">
        <f t="shared" ref="B7:B73" si="0">_xlfn.CONCAT("10.128.",E7 + 100,".101")</f>
        <v>10.128.102.101</v>
      </c>
      <c r="C7" s="65" t="s">
        <v>397</v>
      </c>
      <c r="D7" s="65">
        <v>2</v>
      </c>
      <c r="E7" s="65">
        <v>2</v>
      </c>
      <c r="F7" s="65" t="s">
        <v>1752</v>
      </c>
      <c r="G7" s="65" t="s">
        <v>1753</v>
      </c>
      <c r="H7" s="92" t="str">
        <f t="shared" ref="H7:L34" si="1">_xlfn.CONCAT($F7,":",H$1)</f>
        <v>SI-RA02:VA-VGC-01:A2</v>
      </c>
      <c r="I7" s="65" t="s">
        <v>1754</v>
      </c>
      <c r="J7" s="92" t="str">
        <f t="shared" ref="J7:J66" si="2">_xlfn.CONCAT($F7,":",J$1)</f>
        <v>SI-RA02:VA-VGC-01:B2</v>
      </c>
      <c r="K7" s="65" t="s">
        <v>1755</v>
      </c>
      <c r="L7" s="65" t="s">
        <v>1756</v>
      </c>
      <c r="M7" s="65" t="s">
        <v>1729</v>
      </c>
      <c r="N7" s="42" t="s">
        <v>390</v>
      </c>
      <c r="O7" s="42" t="s">
        <v>390</v>
      </c>
      <c r="P7" s="42" t="s">
        <v>390</v>
      </c>
      <c r="Q7" s="42" t="s">
        <v>390</v>
      </c>
      <c r="R7" s="42" t="s">
        <v>390</v>
      </c>
      <c r="S7" s="42" t="s">
        <v>390</v>
      </c>
      <c r="T7" s="42" t="s">
        <v>391</v>
      </c>
      <c r="U7" s="42" t="s">
        <v>391</v>
      </c>
      <c r="V7" s="42" t="s">
        <v>391</v>
      </c>
      <c r="W7" s="42" t="s">
        <v>391</v>
      </c>
      <c r="X7" s="42" t="s">
        <v>391</v>
      </c>
      <c r="Y7" s="42" t="s">
        <v>391</v>
      </c>
      <c r="Z7" s="65" t="s">
        <v>1730</v>
      </c>
      <c r="AA7" s="65" t="s">
        <v>1731</v>
      </c>
      <c r="AB7" s="65" t="s">
        <v>1730</v>
      </c>
      <c r="AC7" s="65" t="s">
        <v>1731</v>
      </c>
      <c r="AD7" s="65" t="s">
        <v>1732</v>
      </c>
      <c r="AE7" s="65" t="s">
        <v>1732</v>
      </c>
    </row>
    <row r="8" spans="1:31">
      <c r="A8" s="93" t="s">
        <v>30</v>
      </c>
      <c r="B8" s="65" t="str">
        <f>_xlfn.CONCAT("10.128.",E8 + 100,".101")</f>
        <v>10.128.102.101</v>
      </c>
      <c r="C8" s="65" t="s">
        <v>397</v>
      </c>
      <c r="D8" s="65">
        <v>3</v>
      </c>
      <c r="E8" s="65">
        <v>2</v>
      </c>
      <c r="F8" s="65" t="s">
        <v>1757</v>
      </c>
      <c r="G8" s="65" t="s">
        <v>1758</v>
      </c>
      <c r="H8" s="92" t="str">
        <f>_xlfn.CONCAT($F8,":",H$1)</f>
        <v>SI-RA02:VA-VGC-02:A2</v>
      </c>
      <c r="I8" s="65" t="s">
        <v>1759</v>
      </c>
      <c r="J8" s="92" t="str">
        <f>_xlfn.CONCAT($F8,":",J$1)</f>
        <v>SI-RA02:VA-VGC-02:B2</v>
      </c>
      <c r="K8" s="92" t="str">
        <f>_xlfn.CONCAT($F8,":",K$1)</f>
        <v>SI-RA02:VA-VGC-02:C1</v>
      </c>
      <c r="L8" s="65" t="s">
        <v>1760</v>
      </c>
      <c r="M8" s="65" t="s">
        <v>1729</v>
      </c>
      <c r="N8" s="42" t="s">
        <v>390</v>
      </c>
      <c r="O8" s="42" t="s">
        <v>390</v>
      </c>
      <c r="P8" s="42" t="s">
        <v>390</v>
      </c>
      <c r="Q8" s="42" t="s">
        <v>390</v>
      </c>
      <c r="R8" s="42" t="s">
        <v>390</v>
      </c>
      <c r="S8" s="42" t="s">
        <v>390</v>
      </c>
      <c r="T8" s="42" t="s">
        <v>391</v>
      </c>
      <c r="U8" s="42" t="s">
        <v>391</v>
      </c>
      <c r="V8" s="42" t="s">
        <v>391</v>
      </c>
      <c r="W8" s="42" t="s">
        <v>391</v>
      </c>
      <c r="X8" s="42" t="s">
        <v>391</v>
      </c>
      <c r="Y8" s="42" t="s">
        <v>391</v>
      </c>
      <c r="Z8" s="65" t="s">
        <v>1730</v>
      </c>
      <c r="AA8" s="65" t="s">
        <v>1731</v>
      </c>
      <c r="AB8" s="65" t="s">
        <v>1730</v>
      </c>
      <c r="AC8" s="65" t="s">
        <v>1731</v>
      </c>
      <c r="AD8" s="65" t="s">
        <v>1732</v>
      </c>
      <c r="AE8" s="65" t="s">
        <v>1732</v>
      </c>
    </row>
    <row r="9" spans="1:31">
      <c r="A9" s="93" t="s">
        <v>30</v>
      </c>
      <c r="B9" s="65" t="str">
        <f>_xlfn.CONCAT("10.128.",E9 + 100,".101")</f>
        <v>10.128.102.101</v>
      </c>
      <c r="C9" s="65" t="s">
        <v>397</v>
      </c>
      <c r="D9" s="65">
        <v>4</v>
      </c>
      <c r="E9" s="65">
        <v>2</v>
      </c>
      <c r="F9" s="65" t="s">
        <v>1761</v>
      </c>
      <c r="G9" s="65" t="s">
        <v>1762</v>
      </c>
      <c r="H9" s="92" t="str">
        <f>_xlfn.CONCAT($F9,":",H$1)</f>
        <v>SI-RA02:VA-VGC-03:A2</v>
      </c>
      <c r="I9" s="65" t="s">
        <v>1763</v>
      </c>
      <c r="J9" s="92" t="str">
        <f>_xlfn.CONCAT($F9,":",J$1)</f>
        <v>SI-RA02:VA-VGC-03:B2</v>
      </c>
      <c r="K9" s="65" t="s">
        <v>1764</v>
      </c>
      <c r="L9" s="65" t="s">
        <v>1765</v>
      </c>
      <c r="M9" s="65" t="s">
        <v>1729</v>
      </c>
      <c r="N9" s="42" t="s">
        <v>390</v>
      </c>
      <c r="O9" s="42" t="s">
        <v>390</v>
      </c>
      <c r="P9" s="42" t="s">
        <v>390</v>
      </c>
      <c r="Q9" s="42" t="s">
        <v>390</v>
      </c>
      <c r="R9" s="42" t="s">
        <v>390</v>
      </c>
      <c r="S9" s="42" t="s">
        <v>390</v>
      </c>
      <c r="T9" s="42" t="s">
        <v>391</v>
      </c>
      <c r="U9" s="42" t="s">
        <v>391</v>
      </c>
      <c r="V9" s="42" t="s">
        <v>391</v>
      </c>
      <c r="W9" s="42" t="s">
        <v>391</v>
      </c>
      <c r="X9" s="42" t="s">
        <v>391</v>
      </c>
      <c r="Y9" s="42" t="s">
        <v>391</v>
      </c>
      <c r="Z9" s="65" t="s">
        <v>1730</v>
      </c>
      <c r="AA9" s="65" t="s">
        <v>1731</v>
      </c>
      <c r="AB9" s="65" t="s">
        <v>1730</v>
      </c>
      <c r="AC9" s="65" t="s">
        <v>1731</v>
      </c>
      <c r="AD9" s="65" t="s">
        <v>1732</v>
      </c>
      <c r="AE9" s="65" t="s">
        <v>1732</v>
      </c>
    </row>
    <row r="10" spans="1:31">
      <c r="A10" s="65" t="s">
        <v>30</v>
      </c>
      <c r="B10" s="65" t="str">
        <f>_xlfn.CONCAT("10.128.",E10 + 100,".101")</f>
        <v>10.128.103.101</v>
      </c>
      <c r="C10" s="65" t="s">
        <v>397</v>
      </c>
      <c r="D10" s="65">
        <v>1</v>
      </c>
      <c r="E10" s="65">
        <v>3</v>
      </c>
      <c r="F10" s="65" t="s">
        <v>1766</v>
      </c>
      <c r="G10" s="65" t="s">
        <v>1767</v>
      </c>
      <c r="H10" s="92" t="str">
        <f>_xlfn.CONCAT($F10,":",H$1)</f>
        <v>SI-RA03:VA-VGC-01:A2</v>
      </c>
      <c r="I10" s="65" t="s">
        <v>1768</v>
      </c>
      <c r="J10" s="92" t="str">
        <f>_xlfn.CONCAT($F10,":",J$1)</f>
        <v>SI-RA03:VA-VGC-01:B2</v>
      </c>
      <c r="K10" s="65" t="s">
        <v>1769</v>
      </c>
      <c r="L10" s="92" t="str">
        <f>_xlfn.CONCAT($F10,":",L$1)</f>
        <v>SI-RA03:VA-VGC-01:C2</v>
      </c>
      <c r="M10" s="65" t="s">
        <v>1729</v>
      </c>
      <c r="N10" s="42" t="s">
        <v>390</v>
      </c>
      <c r="O10" s="42" t="s">
        <v>390</v>
      </c>
      <c r="P10" s="42" t="s">
        <v>390</v>
      </c>
      <c r="Q10" s="42" t="s">
        <v>390</v>
      </c>
      <c r="R10" s="42" t="s">
        <v>390</v>
      </c>
      <c r="S10" s="42" t="s">
        <v>390</v>
      </c>
      <c r="T10" s="42" t="s">
        <v>391</v>
      </c>
      <c r="U10" s="42" t="s">
        <v>391</v>
      </c>
      <c r="V10" s="42" t="s">
        <v>391</v>
      </c>
      <c r="W10" s="42" t="s">
        <v>391</v>
      </c>
      <c r="X10" s="42" t="s">
        <v>391</v>
      </c>
      <c r="Y10" s="42" t="s">
        <v>391</v>
      </c>
      <c r="Z10" s="65" t="s">
        <v>1730</v>
      </c>
      <c r="AA10" s="65" t="s">
        <v>1731</v>
      </c>
      <c r="AB10" s="65" t="s">
        <v>1730</v>
      </c>
      <c r="AC10" s="65" t="s">
        <v>1731</v>
      </c>
      <c r="AD10" s="65" t="s">
        <v>1732</v>
      </c>
      <c r="AE10" s="65" t="s">
        <v>1732</v>
      </c>
    </row>
    <row r="11" spans="1:31">
      <c r="A11" s="65" t="s">
        <v>30</v>
      </c>
      <c r="B11" s="65" t="str">
        <f>_xlfn.CONCAT("10.128.",E11 + 100,".101")</f>
        <v>10.128.103.101</v>
      </c>
      <c r="C11" s="65" t="s">
        <v>397</v>
      </c>
      <c r="D11" s="65">
        <v>2</v>
      </c>
      <c r="E11" s="65">
        <v>3</v>
      </c>
      <c r="F11" s="65" t="s">
        <v>1770</v>
      </c>
      <c r="G11" s="65" t="s">
        <v>1771</v>
      </c>
      <c r="H11" s="92" t="str">
        <f>_xlfn.CONCAT($F11,":",H$1)</f>
        <v>SI-RA03:VA-VGC-02:A2</v>
      </c>
      <c r="I11" s="65" t="s">
        <v>1772</v>
      </c>
      <c r="J11" s="92" t="str">
        <f>_xlfn.CONCAT($F11,":",J$1)</f>
        <v>SI-RA03:VA-VGC-02:B2</v>
      </c>
      <c r="K11" s="65" t="s">
        <v>1773</v>
      </c>
      <c r="L11" s="65" t="s">
        <v>1774</v>
      </c>
      <c r="M11" s="65" t="s">
        <v>1729</v>
      </c>
      <c r="N11" s="42" t="s">
        <v>390</v>
      </c>
      <c r="O11" s="42" t="s">
        <v>390</v>
      </c>
      <c r="P11" s="42" t="s">
        <v>390</v>
      </c>
      <c r="Q11" s="42" t="s">
        <v>390</v>
      </c>
      <c r="R11" s="42" t="s">
        <v>390</v>
      </c>
      <c r="S11" s="42" t="s">
        <v>390</v>
      </c>
      <c r="T11" s="42" t="s">
        <v>391</v>
      </c>
      <c r="U11" s="42" t="s">
        <v>391</v>
      </c>
      <c r="V11" s="42" t="s">
        <v>391</v>
      </c>
      <c r="W11" s="42" t="s">
        <v>391</v>
      </c>
      <c r="X11" s="42" t="s">
        <v>391</v>
      </c>
      <c r="Y11" s="42" t="s">
        <v>391</v>
      </c>
      <c r="Z11" s="65" t="s">
        <v>1730</v>
      </c>
      <c r="AA11" s="65" t="s">
        <v>1731</v>
      </c>
      <c r="AB11" s="65" t="s">
        <v>1730</v>
      </c>
      <c r="AC11" s="65" t="s">
        <v>1731</v>
      </c>
      <c r="AD11" s="65" t="s">
        <v>1732</v>
      </c>
      <c r="AE11" s="65" t="s">
        <v>1732</v>
      </c>
    </row>
    <row r="12" spans="1:31">
      <c r="A12" s="65" t="s">
        <v>30</v>
      </c>
      <c r="B12" s="65" t="str">
        <f>_xlfn.CONCAT("10.128.",E12 + 100,".101")</f>
        <v>10.128.103.101</v>
      </c>
      <c r="C12" s="65" t="s">
        <v>397</v>
      </c>
      <c r="D12" s="65">
        <v>3</v>
      </c>
      <c r="E12" s="65">
        <v>3</v>
      </c>
      <c r="F12" s="65" t="s">
        <v>1775</v>
      </c>
      <c r="G12" s="65" t="s">
        <v>1776</v>
      </c>
      <c r="H12" s="92" t="str">
        <f>_xlfn.CONCAT($F12,":",H$1)</f>
        <v>SI-RA03:VA-VGC-03:A2</v>
      </c>
      <c r="I12" s="65" t="s">
        <v>1777</v>
      </c>
      <c r="J12" s="92" t="str">
        <f>_xlfn.CONCAT($F12,":",J$1)</f>
        <v>SI-RA03:VA-VGC-03:B2</v>
      </c>
      <c r="K12" s="65" t="s">
        <v>1778</v>
      </c>
      <c r="L12" s="65" t="s">
        <v>1779</v>
      </c>
      <c r="M12" s="65" t="s">
        <v>1729</v>
      </c>
      <c r="N12" s="42" t="s">
        <v>390</v>
      </c>
      <c r="O12" s="42" t="s">
        <v>390</v>
      </c>
      <c r="P12" s="42" t="s">
        <v>390</v>
      </c>
      <c r="Q12" s="42" t="s">
        <v>390</v>
      </c>
      <c r="R12" s="42" t="s">
        <v>390</v>
      </c>
      <c r="S12" s="42" t="s">
        <v>390</v>
      </c>
      <c r="T12" s="42" t="s">
        <v>391</v>
      </c>
      <c r="U12" s="42" t="s">
        <v>391</v>
      </c>
      <c r="V12" s="42" t="s">
        <v>391</v>
      </c>
      <c r="W12" s="42" t="s">
        <v>391</v>
      </c>
      <c r="X12" s="42" t="s">
        <v>391</v>
      </c>
      <c r="Y12" s="42" t="s">
        <v>391</v>
      </c>
      <c r="Z12" s="65" t="s">
        <v>1730</v>
      </c>
      <c r="AA12" s="65" t="s">
        <v>1731</v>
      </c>
      <c r="AB12" s="65" t="s">
        <v>1730</v>
      </c>
      <c r="AC12" s="65" t="s">
        <v>1731</v>
      </c>
      <c r="AD12" s="65" t="s">
        <v>1732</v>
      </c>
      <c r="AE12" s="65" t="s">
        <v>1732</v>
      </c>
    </row>
    <row r="13" spans="1:31">
      <c r="A13" s="65" t="s">
        <v>30</v>
      </c>
      <c r="B13" s="65" t="str">
        <f t="shared" ref="B13" si="3">_xlfn.CONCAT("10.128.",E13 + 100,".101")</f>
        <v>10.128.104.101</v>
      </c>
      <c r="C13" s="65" t="s">
        <v>384</v>
      </c>
      <c r="D13" s="65">
        <v>1</v>
      </c>
      <c r="E13" s="65">
        <v>4</v>
      </c>
      <c r="F13" s="65" t="s">
        <v>1780</v>
      </c>
      <c r="G13" s="65" t="s">
        <v>1781</v>
      </c>
      <c r="H13" s="92" t="str">
        <f t="shared" si="1"/>
        <v>BO-RA04:VA-VGC-01:A2</v>
      </c>
      <c r="I13" s="65" t="s">
        <v>1782</v>
      </c>
      <c r="J13" s="92" t="str">
        <f t="shared" si="1"/>
        <v>BO-RA04:VA-VGC-01:B2</v>
      </c>
      <c r="K13" s="65" t="s">
        <v>1783</v>
      </c>
      <c r="L13" s="65" t="s">
        <v>1784</v>
      </c>
      <c r="M13" s="65" t="s">
        <v>1729</v>
      </c>
      <c r="N13" s="42" t="s">
        <v>390</v>
      </c>
      <c r="O13" s="42" t="s">
        <v>390</v>
      </c>
      <c r="P13" s="42" t="s">
        <v>390</v>
      </c>
      <c r="Q13" s="42" t="s">
        <v>390</v>
      </c>
      <c r="R13" s="42" t="s">
        <v>390</v>
      </c>
      <c r="S13" s="42" t="s">
        <v>390</v>
      </c>
      <c r="T13" s="42" t="s">
        <v>391</v>
      </c>
      <c r="U13" s="42" t="s">
        <v>391</v>
      </c>
      <c r="V13" s="42" t="s">
        <v>391</v>
      </c>
      <c r="W13" s="42" t="s">
        <v>391</v>
      </c>
      <c r="X13" s="42" t="s">
        <v>391</v>
      </c>
      <c r="Y13" s="42" t="s">
        <v>391</v>
      </c>
      <c r="Z13" s="65" t="s">
        <v>1730</v>
      </c>
      <c r="AA13" s="65" t="s">
        <v>1731</v>
      </c>
      <c r="AB13" s="65" t="s">
        <v>1730</v>
      </c>
      <c r="AC13" s="65" t="s">
        <v>1731</v>
      </c>
      <c r="AD13" s="65" t="s">
        <v>1732</v>
      </c>
      <c r="AE13" s="65" t="s">
        <v>1732</v>
      </c>
    </row>
    <row r="14" spans="1:31">
      <c r="A14" s="65" t="s">
        <v>30</v>
      </c>
      <c r="B14" s="65" t="str">
        <f>_xlfn.CONCAT("10.128.",E14 + 100,".101")</f>
        <v>10.128.104.101</v>
      </c>
      <c r="C14" s="65" t="s">
        <v>397</v>
      </c>
      <c r="D14" s="65">
        <v>2</v>
      </c>
      <c r="E14" s="65">
        <v>4</v>
      </c>
      <c r="F14" s="65" t="s">
        <v>1785</v>
      </c>
      <c r="G14" s="65" t="s">
        <v>1786</v>
      </c>
      <c r="H14" s="92" t="str">
        <f>_xlfn.CONCAT($F14,":",H$1)</f>
        <v>SI-RA04:VA-VGC-01:A2</v>
      </c>
      <c r="I14" s="65" t="s">
        <v>1787</v>
      </c>
      <c r="J14" s="92" t="str">
        <f>_xlfn.CONCAT($F14,":",J$1)</f>
        <v>SI-RA04:VA-VGC-01:B2</v>
      </c>
      <c r="K14" s="65" t="s">
        <v>1788</v>
      </c>
      <c r="L14" s="92" t="str">
        <f>_xlfn.CONCAT($F14,":",L$1)</f>
        <v>SI-RA04:VA-VGC-01:C2</v>
      </c>
      <c r="M14" s="65" t="s">
        <v>1729</v>
      </c>
      <c r="N14" s="42" t="s">
        <v>390</v>
      </c>
      <c r="O14" s="42" t="s">
        <v>390</v>
      </c>
      <c r="P14" s="42" t="s">
        <v>390</v>
      </c>
      <c r="Q14" s="42" t="s">
        <v>390</v>
      </c>
      <c r="R14" s="42" t="s">
        <v>390</v>
      </c>
      <c r="S14" s="42" t="s">
        <v>390</v>
      </c>
      <c r="T14" s="42" t="s">
        <v>391</v>
      </c>
      <c r="U14" s="42" t="s">
        <v>391</v>
      </c>
      <c r="V14" s="42" t="s">
        <v>391</v>
      </c>
      <c r="W14" s="42" t="s">
        <v>391</v>
      </c>
      <c r="X14" s="42" t="s">
        <v>391</v>
      </c>
      <c r="Y14" s="42" t="s">
        <v>391</v>
      </c>
      <c r="Z14" s="65" t="s">
        <v>1730</v>
      </c>
      <c r="AA14" s="65" t="s">
        <v>1731</v>
      </c>
      <c r="AB14" s="65" t="s">
        <v>1730</v>
      </c>
      <c r="AC14" s="65" t="s">
        <v>1731</v>
      </c>
      <c r="AD14" s="65" t="s">
        <v>1732</v>
      </c>
      <c r="AE14" s="65" t="s">
        <v>1732</v>
      </c>
    </row>
    <row r="15" spans="1:31">
      <c r="A15" s="65" t="s">
        <v>30</v>
      </c>
      <c r="B15" s="65" t="str">
        <f>_xlfn.CONCAT("10.128.",E15 + 100,".101")</f>
        <v>10.128.104.101</v>
      </c>
      <c r="C15" s="65" t="s">
        <v>397</v>
      </c>
      <c r="D15" s="65">
        <v>3</v>
      </c>
      <c r="E15" s="65">
        <v>4</v>
      </c>
      <c r="F15" s="65" t="s">
        <v>1789</v>
      </c>
      <c r="G15" s="65" t="s">
        <v>1790</v>
      </c>
      <c r="H15" s="92" t="str">
        <f>_xlfn.CONCAT($F15,":",H$1)</f>
        <v>SI-RA04:VA-VGC-02:A2</v>
      </c>
      <c r="I15" s="92" t="str">
        <f>_xlfn.CONCAT($F15,":",I$1)</f>
        <v>SI-RA04:VA-VGC-02:B1</v>
      </c>
      <c r="J15" s="92" t="str">
        <f>_xlfn.CONCAT($F15,":",J$1)</f>
        <v>SI-RA04:VA-VGC-02:B2</v>
      </c>
      <c r="K15" s="65" t="s">
        <v>1791</v>
      </c>
      <c r="L15" s="92" t="s">
        <v>1792</v>
      </c>
      <c r="M15" s="65" t="s">
        <v>1729</v>
      </c>
      <c r="N15" s="42" t="s">
        <v>390</v>
      </c>
      <c r="O15" s="42" t="s">
        <v>390</v>
      </c>
      <c r="P15" s="42" t="s">
        <v>390</v>
      </c>
      <c r="Q15" s="42" t="s">
        <v>390</v>
      </c>
      <c r="R15" s="42" t="s">
        <v>390</v>
      </c>
      <c r="S15" s="42" t="s">
        <v>390</v>
      </c>
      <c r="T15" s="42" t="s">
        <v>391</v>
      </c>
      <c r="U15" s="42" t="s">
        <v>391</v>
      </c>
      <c r="V15" s="42" t="s">
        <v>391</v>
      </c>
      <c r="W15" s="42" t="s">
        <v>391</v>
      </c>
      <c r="X15" s="42" t="s">
        <v>391</v>
      </c>
      <c r="Y15" s="42" t="s">
        <v>391</v>
      </c>
      <c r="Z15" s="65" t="s">
        <v>1730</v>
      </c>
      <c r="AA15" s="65" t="s">
        <v>1731</v>
      </c>
      <c r="AB15" s="65" t="s">
        <v>1730</v>
      </c>
      <c r="AC15" s="65" t="s">
        <v>1731</v>
      </c>
      <c r="AD15" s="65" t="s">
        <v>1732</v>
      </c>
      <c r="AE15" s="65" t="s">
        <v>1732</v>
      </c>
    </row>
    <row r="16" spans="1:31">
      <c r="A16" s="93" t="s">
        <v>30</v>
      </c>
      <c r="B16" s="65" t="str">
        <f>_xlfn.CONCAT("10.128.",E16 + 100,".101")</f>
        <v>10.128.104.101</v>
      </c>
      <c r="C16" s="65" t="s">
        <v>397</v>
      </c>
      <c r="D16" s="65">
        <v>4</v>
      </c>
      <c r="E16" s="65">
        <v>4</v>
      </c>
      <c r="F16" s="65" t="s">
        <v>1793</v>
      </c>
      <c r="G16" s="65" t="s">
        <v>1794</v>
      </c>
      <c r="H16" s="92" t="str">
        <f>_xlfn.CONCAT($F16,":",H$1)</f>
        <v>SI-RA04:VA-VGC-03:A2</v>
      </c>
      <c r="I16" s="65" t="s">
        <v>1795</v>
      </c>
      <c r="J16" s="92" t="str">
        <f>_xlfn.CONCAT($F16,":",J$1)</f>
        <v>SI-RA04:VA-VGC-03:B2</v>
      </c>
      <c r="K16" s="65" t="s">
        <v>1796</v>
      </c>
      <c r="L16" s="65" t="s">
        <v>1797</v>
      </c>
      <c r="M16" s="65" t="s">
        <v>1729</v>
      </c>
      <c r="N16" s="42" t="s">
        <v>390</v>
      </c>
      <c r="O16" s="42" t="s">
        <v>390</v>
      </c>
      <c r="P16" s="42" t="s">
        <v>390</v>
      </c>
      <c r="Q16" s="42" t="s">
        <v>390</v>
      </c>
      <c r="R16" s="42" t="s">
        <v>390</v>
      </c>
      <c r="S16" s="42" t="s">
        <v>390</v>
      </c>
      <c r="T16" s="42" t="s">
        <v>391</v>
      </c>
      <c r="U16" s="42" t="s">
        <v>391</v>
      </c>
      <c r="V16" s="42" t="s">
        <v>391</v>
      </c>
      <c r="W16" s="42" t="s">
        <v>391</v>
      </c>
      <c r="X16" s="42" t="s">
        <v>391</v>
      </c>
      <c r="Y16" s="42" t="s">
        <v>391</v>
      </c>
      <c r="Z16" s="65" t="s">
        <v>1730</v>
      </c>
      <c r="AA16" s="65" t="s">
        <v>1731</v>
      </c>
      <c r="AB16" s="65" t="s">
        <v>1730</v>
      </c>
      <c r="AC16" s="65" t="s">
        <v>1731</v>
      </c>
      <c r="AD16" s="65" t="s">
        <v>1732</v>
      </c>
      <c r="AE16" s="65" t="s">
        <v>1732</v>
      </c>
    </row>
    <row r="17" spans="1:31">
      <c r="A17" s="65" t="s">
        <v>30</v>
      </c>
      <c r="B17" s="65" t="str">
        <f t="shared" ref="B17:B26" si="4">_xlfn.CONCAT("10.128.",E17 + 100,".101")</f>
        <v>10.128.105.101</v>
      </c>
      <c r="C17" s="65" t="s">
        <v>397</v>
      </c>
      <c r="D17" s="65">
        <v>1</v>
      </c>
      <c r="E17" s="65">
        <v>5</v>
      </c>
      <c r="F17" s="65" t="s">
        <v>1798</v>
      </c>
      <c r="G17" s="65" t="s">
        <v>1799</v>
      </c>
      <c r="H17" s="92" t="str">
        <f t="shared" ref="H17:L23" si="5">_xlfn.CONCAT($F17,":",H$1)</f>
        <v>SI-RA05:VA-VGC-01:A2</v>
      </c>
      <c r="I17" s="65" t="s">
        <v>1800</v>
      </c>
      <c r="J17" s="92" t="str">
        <f t="shared" ref="J17:L19" si="6">_xlfn.CONCAT($F17,":",J$1)</f>
        <v>SI-RA05:VA-VGC-01:B2</v>
      </c>
      <c r="K17" s="65" t="s">
        <v>1801</v>
      </c>
      <c r="L17" s="92" t="str">
        <f t="shared" si="6"/>
        <v>SI-RA05:VA-VGC-01:C2</v>
      </c>
      <c r="M17" s="65" t="s">
        <v>1729</v>
      </c>
      <c r="N17" s="42" t="s">
        <v>390</v>
      </c>
      <c r="O17" s="42" t="s">
        <v>390</v>
      </c>
      <c r="P17" s="42" t="s">
        <v>390</v>
      </c>
      <c r="Q17" s="42" t="s">
        <v>390</v>
      </c>
      <c r="R17" s="42" t="s">
        <v>390</v>
      </c>
      <c r="S17" s="42" t="s">
        <v>390</v>
      </c>
      <c r="T17" s="42" t="s">
        <v>391</v>
      </c>
      <c r="U17" s="42" t="s">
        <v>391</v>
      </c>
      <c r="V17" s="42" t="s">
        <v>391</v>
      </c>
      <c r="W17" s="42" t="s">
        <v>391</v>
      </c>
      <c r="X17" s="42" t="s">
        <v>391</v>
      </c>
      <c r="Y17" s="42" t="s">
        <v>391</v>
      </c>
      <c r="Z17" s="65" t="s">
        <v>1730</v>
      </c>
      <c r="AA17" s="65" t="s">
        <v>1731</v>
      </c>
      <c r="AB17" s="65" t="s">
        <v>1730</v>
      </c>
      <c r="AC17" s="65" t="s">
        <v>1731</v>
      </c>
      <c r="AD17" s="65" t="s">
        <v>1732</v>
      </c>
      <c r="AE17" s="65" t="s">
        <v>1732</v>
      </c>
    </row>
    <row r="18" spans="1:31">
      <c r="A18" s="65" t="s">
        <v>30</v>
      </c>
      <c r="B18" s="65" t="str">
        <f t="shared" si="4"/>
        <v>10.128.105.101</v>
      </c>
      <c r="C18" s="65" t="s">
        <v>397</v>
      </c>
      <c r="D18" s="65">
        <v>2</v>
      </c>
      <c r="E18" s="65">
        <v>5</v>
      </c>
      <c r="F18" s="65" t="s">
        <v>1802</v>
      </c>
      <c r="G18" s="65" t="s">
        <v>1803</v>
      </c>
      <c r="H18" s="92" t="str">
        <f t="shared" si="5"/>
        <v>SI-RA05:VA-VGC-02:A2</v>
      </c>
      <c r="I18" s="65" t="s">
        <v>1804</v>
      </c>
      <c r="J18" s="92" t="str">
        <f t="shared" si="6"/>
        <v>SI-RA05:VA-VGC-02:B2</v>
      </c>
      <c r="K18" s="65" t="s">
        <v>1805</v>
      </c>
      <c r="L18" s="65" t="s">
        <v>1806</v>
      </c>
      <c r="M18" s="65" t="s">
        <v>1729</v>
      </c>
      <c r="N18" s="42" t="s">
        <v>390</v>
      </c>
      <c r="O18" s="42" t="s">
        <v>390</v>
      </c>
      <c r="P18" s="42" t="s">
        <v>390</v>
      </c>
      <c r="Q18" s="42" t="s">
        <v>390</v>
      </c>
      <c r="R18" s="42" t="s">
        <v>390</v>
      </c>
      <c r="S18" s="42" t="s">
        <v>390</v>
      </c>
      <c r="T18" s="42" t="s">
        <v>391</v>
      </c>
      <c r="U18" s="42" t="s">
        <v>391</v>
      </c>
      <c r="V18" s="42" t="s">
        <v>391</v>
      </c>
      <c r="W18" s="42" t="s">
        <v>391</v>
      </c>
      <c r="X18" s="42" t="s">
        <v>391</v>
      </c>
      <c r="Y18" s="42" t="s">
        <v>391</v>
      </c>
      <c r="Z18" s="65" t="s">
        <v>1730</v>
      </c>
      <c r="AA18" s="65" t="s">
        <v>1731</v>
      </c>
      <c r="AB18" s="65" t="s">
        <v>1730</v>
      </c>
      <c r="AC18" s="65" t="s">
        <v>1731</v>
      </c>
      <c r="AD18" s="65" t="s">
        <v>1732</v>
      </c>
      <c r="AE18" s="65" t="s">
        <v>1732</v>
      </c>
    </row>
    <row r="19" spans="1:31">
      <c r="A19" s="65" t="s">
        <v>30</v>
      </c>
      <c r="B19" s="65" t="str">
        <f t="shared" si="4"/>
        <v>10.128.105.101</v>
      </c>
      <c r="C19" s="65" t="s">
        <v>397</v>
      </c>
      <c r="D19" s="65">
        <v>3</v>
      </c>
      <c r="E19" s="65">
        <v>5</v>
      </c>
      <c r="F19" s="65" t="s">
        <v>1807</v>
      </c>
      <c r="G19" s="65" t="s">
        <v>1808</v>
      </c>
      <c r="H19" s="92" t="str">
        <f t="shared" si="5"/>
        <v>SI-RA05:VA-VGC-03:A2</v>
      </c>
      <c r="I19" s="65" t="s">
        <v>1809</v>
      </c>
      <c r="J19" s="92" t="str">
        <f t="shared" si="6"/>
        <v>SI-RA05:VA-VGC-03:B2</v>
      </c>
      <c r="K19" s="65" t="s">
        <v>1810</v>
      </c>
      <c r="L19" s="65" t="s">
        <v>1811</v>
      </c>
      <c r="M19" s="65" t="s">
        <v>1729</v>
      </c>
      <c r="N19" s="42" t="s">
        <v>390</v>
      </c>
      <c r="O19" s="42" t="s">
        <v>390</v>
      </c>
      <c r="P19" s="42" t="s">
        <v>390</v>
      </c>
      <c r="Q19" s="42" t="s">
        <v>390</v>
      </c>
      <c r="R19" s="42" t="s">
        <v>390</v>
      </c>
      <c r="S19" s="42" t="s">
        <v>390</v>
      </c>
      <c r="T19" s="42" t="s">
        <v>391</v>
      </c>
      <c r="U19" s="42" t="s">
        <v>391</v>
      </c>
      <c r="V19" s="42" t="s">
        <v>391</v>
      </c>
      <c r="W19" s="42" t="s">
        <v>391</v>
      </c>
      <c r="X19" s="42" t="s">
        <v>391</v>
      </c>
      <c r="Y19" s="42" t="s">
        <v>391</v>
      </c>
      <c r="Z19" s="65" t="s">
        <v>1730</v>
      </c>
      <c r="AA19" s="65" t="s">
        <v>1731</v>
      </c>
      <c r="AB19" s="65" t="s">
        <v>1730</v>
      </c>
      <c r="AC19" s="65" t="s">
        <v>1731</v>
      </c>
      <c r="AD19" s="65" t="s">
        <v>1732</v>
      </c>
      <c r="AE19" s="65" t="s">
        <v>1732</v>
      </c>
    </row>
    <row r="20" spans="1:31">
      <c r="A20" s="65" t="s">
        <v>30</v>
      </c>
      <c r="B20" s="65" t="str">
        <f t="shared" si="4"/>
        <v>10.128.106.101</v>
      </c>
      <c r="C20" s="65" t="s">
        <v>384</v>
      </c>
      <c r="D20" s="65">
        <v>1</v>
      </c>
      <c r="E20" s="65">
        <v>6</v>
      </c>
      <c r="F20" s="65" t="s">
        <v>1812</v>
      </c>
      <c r="G20" s="65" t="s">
        <v>1813</v>
      </c>
      <c r="H20" s="92" t="str">
        <f t="shared" si="1"/>
        <v>BO-RA06:VA-VGC-01:A2</v>
      </c>
      <c r="I20" s="65" t="s">
        <v>1814</v>
      </c>
      <c r="J20" s="92" t="str">
        <f t="shared" si="2"/>
        <v>BO-RA06:VA-VGC-01:B2</v>
      </c>
      <c r="K20" s="65" t="s">
        <v>1815</v>
      </c>
      <c r="L20" s="65" t="s">
        <v>1816</v>
      </c>
      <c r="M20" s="65" t="s">
        <v>1729</v>
      </c>
      <c r="N20" s="42" t="s">
        <v>390</v>
      </c>
      <c r="O20" s="42" t="s">
        <v>390</v>
      </c>
      <c r="P20" s="42" t="s">
        <v>390</v>
      </c>
      <c r="Q20" s="42" t="s">
        <v>390</v>
      </c>
      <c r="R20" s="42" t="s">
        <v>390</v>
      </c>
      <c r="S20" s="42" t="s">
        <v>390</v>
      </c>
      <c r="T20" s="42" t="s">
        <v>391</v>
      </c>
      <c r="U20" s="42" t="s">
        <v>391</v>
      </c>
      <c r="V20" s="42" t="s">
        <v>391</v>
      </c>
      <c r="W20" s="42" t="s">
        <v>391</v>
      </c>
      <c r="X20" s="42" t="s">
        <v>391</v>
      </c>
      <c r="Y20" s="42" t="s">
        <v>391</v>
      </c>
      <c r="Z20" s="65" t="s">
        <v>1730</v>
      </c>
      <c r="AA20" s="65" t="s">
        <v>1731</v>
      </c>
      <c r="AB20" s="65" t="s">
        <v>1730</v>
      </c>
      <c r="AC20" s="65" t="s">
        <v>1731</v>
      </c>
      <c r="AD20" s="65" t="s">
        <v>1732</v>
      </c>
      <c r="AE20" s="65" t="s">
        <v>1732</v>
      </c>
    </row>
    <row r="21" spans="1:31">
      <c r="A21" s="93" t="s">
        <v>30</v>
      </c>
      <c r="B21" s="65" t="str">
        <f t="shared" si="4"/>
        <v>10.128.106.101</v>
      </c>
      <c r="C21" s="65" t="s">
        <v>397</v>
      </c>
      <c r="D21" s="65">
        <v>2</v>
      </c>
      <c r="E21" s="65">
        <v>6</v>
      </c>
      <c r="F21" s="65" t="s">
        <v>1817</v>
      </c>
      <c r="G21" s="65" t="s">
        <v>1818</v>
      </c>
      <c r="H21" s="92" t="str">
        <f t="shared" si="5"/>
        <v>SI-RA06:VA-VGC-01:A2</v>
      </c>
      <c r="I21" s="65" t="s">
        <v>1819</v>
      </c>
      <c r="J21" s="92" t="str">
        <f t="shared" si="5"/>
        <v>SI-RA06:VA-VGC-01:B2</v>
      </c>
      <c r="K21" s="65" t="s">
        <v>1820</v>
      </c>
      <c r="L21" s="92" t="str">
        <f t="shared" si="5"/>
        <v>SI-RA06:VA-VGC-01:C2</v>
      </c>
      <c r="M21" s="65" t="s">
        <v>1729</v>
      </c>
      <c r="N21" s="42" t="s">
        <v>390</v>
      </c>
      <c r="O21" s="42" t="s">
        <v>390</v>
      </c>
      <c r="P21" s="42" t="s">
        <v>390</v>
      </c>
      <c r="Q21" s="42" t="s">
        <v>390</v>
      </c>
      <c r="R21" s="42" t="s">
        <v>390</v>
      </c>
      <c r="S21" s="42" t="s">
        <v>390</v>
      </c>
      <c r="T21" s="42" t="s">
        <v>391</v>
      </c>
      <c r="U21" s="42" t="s">
        <v>391</v>
      </c>
      <c r="V21" s="42" t="s">
        <v>391</v>
      </c>
      <c r="W21" s="42" t="s">
        <v>391</v>
      </c>
      <c r="X21" s="42" t="s">
        <v>391</v>
      </c>
      <c r="Y21" s="42" t="s">
        <v>391</v>
      </c>
      <c r="Z21" s="65" t="s">
        <v>1730</v>
      </c>
      <c r="AA21" s="65" t="s">
        <v>1731</v>
      </c>
      <c r="AB21" s="65" t="s">
        <v>1730</v>
      </c>
      <c r="AC21" s="65" t="s">
        <v>1731</v>
      </c>
      <c r="AD21" s="65" t="s">
        <v>1732</v>
      </c>
      <c r="AE21" s="65" t="s">
        <v>1732</v>
      </c>
    </row>
    <row r="22" spans="1:31">
      <c r="A22" s="93" t="s">
        <v>30</v>
      </c>
      <c r="B22" s="65" t="str">
        <f t="shared" si="4"/>
        <v>10.128.106.101</v>
      </c>
      <c r="C22" s="65" t="s">
        <v>397</v>
      </c>
      <c r="D22" s="65">
        <v>3</v>
      </c>
      <c r="E22" s="65">
        <v>6</v>
      </c>
      <c r="F22" s="65" t="s">
        <v>1821</v>
      </c>
      <c r="G22" s="65" t="s">
        <v>1822</v>
      </c>
      <c r="H22" s="92" t="str">
        <f t="shared" si="1"/>
        <v>SI-RA06:VA-VGC-02:A2</v>
      </c>
      <c r="I22" s="92" t="str">
        <f t="shared" si="1"/>
        <v>SI-RA06:VA-VGC-02:B1</v>
      </c>
      <c r="J22" s="92" t="str">
        <f t="shared" si="1"/>
        <v>SI-RA06:VA-VGC-02:B2</v>
      </c>
      <c r="K22" s="65" t="s">
        <v>1823</v>
      </c>
      <c r="L22" s="92" t="str">
        <f t="shared" si="1"/>
        <v>SI-RA06:VA-VGC-02:C2</v>
      </c>
      <c r="M22" s="65" t="s">
        <v>1729</v>
      </c>
      <c r="N22" s="42" t="s">
        <v>390</v>
      </c>
      <c r="O22" s="42" t="s">
        <v>390</v>
      </c>
      <c r="P22" s="42" t="s">
        <v>390</v>
      </c>
      <c r="Q22" s="42" t="s">
        <v>390</v>
      </c>
      <c r="R22" s="42" t="s">
        <v>390</v>
      </c>
      <c r="S22" s="42" t="s">
        <v>390</v>
      </c>
      <c r="T22" s="42" t="s">
        <v>391</v>
      </c>
      <c r="U22" s="42" t="s">
        <v>391</v>
      </c>
      <c r="V22" s="42" t="s">
        <v>391</v>
      </c>
      <c r="W22" s="42" t="s">
        <v>391</v>
      </c>
      <c r="X22" s="42" t="s">
        <v>391</v>
      </c>
      <c r="Y22" s="42" t="s">
        <v>391</v>
      </c>
      <c r="Z22" s="65" t="s">
        <v>1730</v>
      </c>
      <c r="AA22" s="65" t="s">
        <v>1731</v>
      </c>
      <c r="AB22" s="65" t="s">
        <v>1730</v>
      </c>
      <c r="AC22" s="65" t="s">
        <v>1731</v>
      </c>
      <c r="AD22" s="65" t="s">
        <v>1732</v>
      </c>
      <c r="AE22" s="65" t="s">
        <v>1732</v>
      </c>
    </row>
    <row r="23" spans="1:31">
      <c r="A23" s="93" t="s">
        <v>30</v>
      </c>
      <c r="B23" s="65" t="str">
        <f t="shared" si="4"/>
        <v>10.128.106.101</v>
      </c>
      <c r="C23" s="65" t="s">
        <v>397</v>
      </c>
      <c r="D23" s="65">
        <v>4</v>
      </c>
      <c r="E23" s="65">
        <v>6</v>
      </c>
      <c r="F23" s="65" t="s">
        <v>1824</v>
      </c>
      <c r="G23" s="65" t="s">
        <v>1825</v>
      </c>
      <c r="H23" s="92" t="str">
        <f t="shared" si="5"/>
        <v>SI-RA06:VA-VGC-03:A2</v>
      </c>
      <c r="I23" s="65" t="s">
        <v>1826</v>
      </c>
      <c r="J23" s="92" t="str">
        <f t="shared" si="5"/>
        <v>SI-RA06:VA-VGC-03:B2</v>
      </c>
      <c r="K23" s="65" t="s">
        <v>1827</v>
      </c>
      <c r="L23" s="65" t="s">
        <v>1828</v>
      </c>
      <c r="M23" s="65" t="s">
        <v>1729</v>
      </c>
      <c r="N23" s="42" t="s">
        <v>390</v>
      </c>
      <c r="O23" s="42" t="s">
        <v>390</v>
      </c>
      <c r="P23" s="42" t="s">
        <v>390</v>
      </c>
      <c r="Q23" s="42" t="s">
        <v>390</v>
      </c>
      <c r="R23" s="42" t="s">
        <v>390</v>
      </c>
      <c r="S23" s="42" t="s">
        <v>390</v>
      </c>
      <c r="T23" s="42" t="s">
        <v>391</v>
      </c>
      <c r="U23" s="42" t="s">
        <v>391</v>
      </c>
      <c r="V23" s="42" t="s">
        <v>391</v>
      </c>
      <c r="W23" s="42" t="s">
        <v>391</v>
      </c>
      <c r="X23" s="42" t="s">
        <v>391</v>
      </c>
      <c r="Y23" s="42" t="s">
        <v>391</v>
      </c>
      <c r="Z23" s="65" t="s">
        <v>1730</v>
      </c>
      <c r="AA23" s="65" t="s">
        <v>1731</v>
      </c>
      <c r="AB23" s="65" t="s">
        <v>1730</v>
      </c>
      <c r="AC23" s="65" t="s">
        <v>1731</v>
      </c>
      <c r="AD23" s="65" t="s">
        <v>1732</v>
      </c>
      <c r="AE23" s="65" t="s">
        <v>1732</v>
      </c>
    </row>
    <row r="24" spans="1:31">
      <c r="A24" s="93" t="s">
        <v>30</v>
      </c>
      <c r="B24" s="65" t="str">
        <f t="shared" si="4"/>
        <v>10.128.107.101</v>
      </c>
      <c r="C24" s="65" t="s">
        <v>397</v>
      </c>
      <c r="D24" s="65">
        <v>1</v>
      </c>
      <c r="E24" s="65">
        <v>7</v>
      </c>
      <c r="F24" s="65" t="s">
        <v>1829</v>
      </c>
      <c r="G24" s="65" t="s">
        <v>1830</v>
      </c>
      <c r="H24" s="92" t="str">
        <f t="shared" ref="H24:L26" si="7">_xlfn.CONCAT($F24,":",H$1)</f>
        <v>SI-RA07:VA-VGC-01:A2</v>
      </c>
      <c r="I24" s="65" t="s">
        <v>1831</v>
      </c>
      <c r="J24" s="92" t="str">
        <f t="shared" si="7"/>
        <v>SI-RA07:VA-VGC-01:B2</v>
      </c>
      <c r="K24" s="65" t="s">
        <v>1832</v>
      </c>
      <c r="L24" s="92" t="str">
        <f t="shared" si="7"/>
        <v>SI-RA07:VA-VGC-01:C2</v>
      </c>
      <c r="M24" s="65" t="s">
        <v>1729</v>
      </c>
      <c r="N24" s="42" t="s">
        <v>390</v>
      </c>
      <c r="O24" s="42" t="s">
        <v>390</v>
      </c>
      <c r="P24" s="42" t="s">
        <v>390</v>
      </c>
      <c r="Q24" s="42" t="s">
        <v>390</v>
      </c>
      <c r="R24" s="42" t="s">
        <v>390</v>
      </c>
      <c r="S24" s="42" t="s">
        <v>390</v>
      </c>
      <c r="T24" s="42" t="s">
        <v>391</v>
      </c>
      <c r="U24" s="42" t="s">
        <v>391</v>
      </c>
      <c r="V24" s="42" t="s">
        <v>391</v>
      </c>
      <c r="W24" s="42" t="s">
        <v>391</v>
      </c>
      <c r="X24" s="42" t="s">
        <v>391</v>
      </c>
      <c r="Y24" s="42" t="s">
        <v>391</v>
      </c>
      <c r="Z24" s="65" t="s">
        <v>1730</v>
      </c>
      <c r="AA24" s="65" t="s">
        <v>1731</v>
      </c>
      <c r="AB24" s="65" t="s">
        <v>1730</v>
      </c>
      <c r="AC24" s="65" t="s">
        <v>1731</v>
      </c>
      <c r="AD24" s="65" t="s">
        <v>1732</v>
      </c>
      <c r="AE24" s="65" t="s">
        <v>1732</v>
      </c>
    </row>
    <row r="25" spans="1:31">
      <c r="A25" s="93" t="s">
        <v>30</v>
      </c>
      <c r="B25" s="65" t="str">
        <f t="shared" si="4"/>
        <v>10.128.107.101</v>
      </c>
      <c r="C25" s="65" t="s">
        <v>397</v>
      </c>
      <c r="D25" s="65">
        <v>2</v>
      </c>
      <c r="E25" s="65">
        <v>7</v>
      </c>
      <c r="F25" s="65" t="s">
        <v>1833</v>
      </c>
      <c r="G25" s="65" t="s">
        <v>1834</v>
      </c>
      <c r="H25" s="92" t="str">
        <f t="shared" si="7"/>
        <v>SI-RA07:VA-VGC-02:A2</v>
      </c>
      <c r="I25" s="65" t="s">
        <v>1835</v>
      </c>
      <c r="J25" s="92" t="str">
        <f t="shared" si="7"/>
        <v>SI-RA07:VA-VGC-02:B2</v>
      </c>
      <c r="K25" s="65" t="s">
        <v>1836</v>
      </c>
      <c r="L25" s="65" t="s">
        <v>1837</v>
      </c>
      <c r="M25" s="65" t="s">
        <v>1729</v>
      </c>
      <c r="N25" s="42" t="s">
        <v>390</v>
      </c>
      <c r="O25" s="42" t="s">
        <v>390</v>
      </c>
      <c r="P25" s="42" t="s">
        <v>390</v>
      </c>
      <c r="Q25" s="42" t="s">
        <v>390</v>
      </c>
      <c r="R25" s="42" t="s">
        <v>390</v>
      </c>
      <c r="S25" s="42" t="s">
        <v>390</v>
      </c>
      <c r="T25" s="42" t="s">
        <v>391</v>
      </c>
      <c r="U25" s="42" t="s">
        <v>391</v>
      </c>
      <c r="V25" s="42" t="s">
        <v>391</v>
      </c>
      <c r="W25" s="42" t="s">
        <v>391</v>
      </c>
      <c r="X25" s="42" t="s">
        <v>391</v>
      </c>
      <c r="Y25" s="42" t="s">
        <v>391</v>
      </c>
      <c r="Z25" s="65" t="s">
        <v>1730</v>
      </c>
      <c r="AA25" s="65" t="s">
        <v>1731</v>
      </c>
      <c r="AB25" s="65" t="s">
        <v>1730</v>
      </c>
      <c r="AC25" s="65" t="s">
        <v>1731</v>
      </c>
      <c r="AD25" s="65" t="s">
        <v>1732</v>
      </c>
      <c r="AE25" s="65" t="s">
        <v>1732</v>
      </c>
    </row>
    <row r="26" spans="1:31">
      <c r="A26" s="93" t="s">
        <v>30</v>
      </c>
      <c r="B26" s="65" t="str">
        <f t="shared" si="4"/>
        <v>10.128.107.101</v>
      </c>
      <c r="C26" s="65" t="s">
        <v>397</v>
      </c>
      <c r="D26" s="65">
        <v>3</v>
      </c>
      <c r="E26" s="65">
        <v>7</v>
      </c>
      <c r="F26" s="65" t="s">
        <v>1838</v>
      </c>
      <c r="G26" s="65" t="s">
        <v>1839</v>
      </c>
      <c r="H26" s="92" t="str">
        <f t="shared" si="7"/>
        <v>SI-RA07:VA-VGC-03:A2</v>
      </c>
      <c r="I26" s="65" t="s">
        <v>1840</v>
      </c>
      <c r="J26" s="92" t="str">
        <f t="shared" si="7"/>
        <v>SI-RA07:VA-VGC-03:B2</v>
      </c>
      <c r="K26" s="65" t="s">
        <v>1841</v>
      </c>
      <c r="L26" s="65" t="s">
        <v>1842</v>
      </c>
      <c r="M26" s="65" t="s">
        <v>1729</v>
      </c>
      <c r="N26" s="42" t="s">
        <v>390</v>
      </c>
      <c r="O26" s="42" t="s">
        <v>390</v>
      </c>
      <c r="P26" s="42" t="s">
        <v>390</v>
      </c>
      <c r="Q26" s="42" t="s">
        <v>390</v>
      </c>
      <c r="R26" s="42" t="s">
        <v>390</v>
      </c>
      <c r="S26" s="42" t="s">
        <v>390</v>
      </c>
      <c r="T26" s="42" t="s">
        <v>391</v>
      </c>
      <c r="U26" s="42" t="s">
        <v>391</v>
      </c>
      <c r="V26" s="42" t="s">
        <v>391</v>
      </c>
      <c r="W26" s="42" t="s">
        <v>391</v>
      </c>
      <c r="X26" s="42" t="s">
        <v>391</v>
      </c>
      <c r="Y26" s="42" t="s">
        <v>391</v>
      </c>
      <c r="Z26" s="65" t="s">
        <v>1730</v>
      </c>
      <c r="AA26" s="65" t="s">
        <v>1731</v>
      </c>
      <c r="AB26" s="65" t="s">
        <v>1730</v>
      </c>
      <c r="AC26" s="65" t="s">
        <v>1731</v>
      </c>
      <c r="AD26" s="65" t="s">
        <v>1732</v>
      </c>
      <c r="AE26" s="65" t="s">
        <v>1732</v>
      </c>
    </row>
    <row r="27" spans="1:31">
      <c r="A27" s="65" t="s">
        <v>30</v>
      </c>
      <c r="B27" s="65" t="str">
        <f t="shared" si="0"/>
        <v>10.128.108.101</v>
      </c>
      <c r="C27" s="65" t="s">
        <v>384</v>
      </c>
      <c r="D27" s="65">
        <v>1</v>
      </c>
      <c r="E27" s="65">
        <v>8</v>
      </c>
      <c r="F27" s="65" t="s">
        <v>1843</v>
      </c>
      <c r="G27" s="65" t="s">
        <v>1844</v>
      </c>
      <c r="H27" s="92" t="str">
        <f t="shared" si="1"/>
        <v>BO-RA08:VA-VGC-01:A2</v>
      </c>
      <c r="I27" s="65" t="s">
        <v>1845</v>
      </c>
      <c r="J27" s="92" t="str">
        <f t="shared" si="2"/>
        <v>BO-RA08:VA-VGC-01:B2</v>
      </c>
      <c r="K27" s="65" t="s">
        <v>1846</v>
      </c>
      <c r="L27" s="65" t="s">
        <v>1847</v>
      </c>
      <c r="M27" s="65" t="s">
        <v>1729</v>
      </c>
      <c r="N27" s="42" t="s">
        <v>390</v>
      </c>
      <c r="O27" s="42" t="s">
        <v>390</v>
      </c>
      <c r="P27" s="42" t="s">
        <v>390</v>
      </c>
      <c r="Q27" s="42" t="s">
        <v>390</v>
      </c>
      <c r="R27" s="42" t="s">
        <v>390</v>
      </c>
      <c r="S27" s="42" t="s">
        <v>390</v>
      </c>
      <c r="T27" s="42" t="s">
        <v>391</v>
      </c>
      <c r="U27" s="42" t="s">
        <v>391</v>
      </c>
      <c r="V27" s="42" t="s">
        <v>391</v>
      </c>
      <c r="W27" s="42" t="s">
        <v>391</v>
      </c>
      <c r="X27" s="42" t="s">
        <v>391</v>
      </c>
      <c r="Y27" s="42" t="s">
        <v>391</v>
      </c>
      <c r="Z27" s="65" t="s">
        <v>1730</v>
      </c>
      <c r="AA27" s="65" t="s">
        <v>1731</v>
      </c>
      <c r="AB27" s="65" t="s">
        <v>1730</v>
      </c>
      <c r="AC27" s="65" t="s">
        <v>1731</v>
      </c>
      <c r="AD27" s="65" t="s">
        <v>1732</v>
      </c>
      <c r="AE27" s="65" t="s">
        <v>1732</v>
      </c>
    </row>
    <row r="28" spans="1:31">
      <c r="A28" s="93" t="s">
        <v>30</v>
      </c>
      <c r="B28" s="65" t="str">
        <f t="shared" ref="B28:B33" si="8">_xlfn.CONCAT("10.128.",E28 + 100,".101")</f>
        <v>10.128.108.101</v>
      </c>
      <c r="C28" s="65" t="s">
        <v>397</v>
      </c>
      <c r="D28" s="65">
        <v>2</v>
      </c>
      <c r="E28" s="65">
        <v>8</v>
      </c>
      <c r="F28" s="65" t="s">
        <v>1848</v>
      </c>
      <c r="G28" s="65" t="s">
        <v>1849</v>
      </c>
      <c r="H28" s="92" t="str">
        <f t="shared" ref="H28:L33" si="9">_xlfn.CONCAT($F28,":",H$1)</f>
        <v>SI-RA08:VA-VGC-01:A2</v>
      </c>
      <c r="I28" s="65" t="s">
        <v>1850</v>
      </c>
      <c r="J28" s="92" t="str">
        <f t="shared" si="9"/>
        <v>SI-RA08:VA-VGC-01:B2</v>
      </c>
      <c r="K28" s="65" t="s">
        <v>1851</v>
      </c>
      <c r="L28" s="92" t="str">
        <f t="shared" si="9"/>
        <v>SI-RA08:VA-VGC-01:C2</v>
      </c>
      <c r="M28" s="65" t="s">
        <v>1729</v>
      </c>
      <c r="N28" s="42" t="s">
        <v>390</v>
      </c>
      <c r="O28" s="42" t="s">
        <v>390</v>
      </c>
      <c r="P28" s="42" t="s">
        <v>390</v>
      </c>
      <c r="Q28" s="42" t="s">
        <v>390</v>
      </c>
      <c r="R28" s="42" t="s">
        <v>390</v>
      </c>
      <c r="S28" s="42" t="s">
        <v>390</v>
      </c>
      <c r="T28" s="42" t="s">
        <v>391</v>
      </c>
      <c r="U28" s="42" t="s">
        <v>391</v>
      </c>
      <c r="V28" s="42" t="s">
        <v>391</v>
      </c>
      <c r="W28" s="42" t="s">
        <v>391</v>
      </c>
      <c r="X28" s="42" t="s">
        <v>391</v>
      </c>
      <c r="Y28" s="42" t="s">
        <v>391</v>
      </c>
      <c r="Z28" s="65" t="s">
        <v>1730</v>
      </c>
      <c r="AA28" s="65" t="s">
        <v>1731</v>
      </c>
      <c r="AB28" s="65" t="s">
        <v>1730</v>
      </c>
      <c r="AC28" s="65" t="s">
        <v>1731</v>
      </c>
      <c r="AD28" s="65" t="s">
        <v>1732</v>
      </c>
      <c r="AE28" s="65" t="s">
        <v>1732</v>
      </c>
    </row>
    <row r="29" spans="1:31">
      <c r="A29" s="93" t="s">
        <v>30</v>
      </c>
      <c r="B29" s="65" t="str">
        <f t="shared" si="8"/>
        <v>10.128.108.101</v>
      </c>
      <c r="C29" s="65" t="s">
        <v>397</v>
      </c>
      <c r="D29" s="65">
        <v>3</v>
      </c>
      <c r="E29" s="65">
        <v>8</v>
      </c>
      <c r="F29" s="65" t="s">
        <v>1852</v>
      </c>
      <c r="G29" s="65" t="s">
        <v>1853</v>
      </c>
      <c r="H29" s="92" t="str">
        <f t="shared" si="9"/>
        <v>SI-RA08:VA-VGC-02:A2</v>
      </c>
      <c r="I29" s="92" t="str">
        <f t="shared" si="9"/>
        <v>SI-RA08:VA-VGC-02:B1</v>
      </c>
      <c r="J29" s="92" t="str">
        <f t="shared" si="9"/>
        <v>SI-RA08:VA-VGC-02:B2</v>
      </c>
      <c r="K29" s="65" t="s">
        <v>1854</v>
      </c>
      <c r="L29" s="92" t="str">
        <f t="shared" si="9"/>
        <v>SI-RA08:VA-VGC-02:C2</v>
      </c>
      <c r="M29" s="65" t="s">
        <v>1729</v>
      </c>
      <c r="N29" s="42" t="s">
        <v>390</v>
      </c>
      <c r="O29" s="42" t="s">
        <v>390</v>
      </c>
      <c r="P29" s="42" t="s">
        <v>390</v>
      </c>
      <c r="Q29" s="42" t="s">
        <v>390</v>
      </c>
      <c r="R29" s="42" t="s">
        <v>390</v>
      </c>
      <c r="S29" s="42" t="s">
        <v>390</v>
      </c>
      <c r="T29" s="42" t="s">
        <v>391</v>
      </c>
      <c r="U29" s="42" t="s">
        <v>391</v>
      </c>
      <c r="V29" s="42" t="s">
        <v>391</v>
      </c>
      <c r="W29" s="42" t="s">
        <v>391</v>
      </c>
      <c r="X29" s="42" t="s">
        <v>391</v>
      </c>
      <c r="Y29" s="42" t="s">
        <v>391</v>
      </c>
      <c r="Z29" s="65" t="s">
        <v>1730</v>
      </c>
      <c r="AA29" s="65" t="s">
        <v>1731</v>
      </c>
      <c r="AB29" s="65" t="s">
        <v>1730</v>
      </c>
      <c r="AC29" s="65" t="s">
        <v>1731</v>
      </c>
      <c r="AD29" s="65" t="s">
        <v>1732</v>
      </c>
      <c r="AE29" s="65" t="s">
        <v>1732</v>
      </c>
    </row>
    <row r="30" spans="1:31">
      <c r="A30" s="93" t="s">
        <v>30</v>
      </c>
      <c r="B30" s="65" t="str">
        <f t="shared" si="8"/>
        <v>10.128.108.101</v>
      </c>
      <c r="C30" s="65" t="s">
        <v>397</v>
      </c>
      <c r="D30" s="65">
        <v>4</v>
      </c>
      <c r="E30" s="65">
        <v>8</v>
      </c>
      <c r="F30" s="65" t="s">
        <v>1855</v>
      </c>
      <c r="G30" s="65" t="s">
        <v>1856</v>
      </c>
      <c r="H30" s="92" t="str">
        <f t="shared" si="9"/>
        <v>SI-RA08:VA-VGC-03:A2</v>
      </c>
      <c r="I30" s="65" t="s">
        <v>1857</v>
      </c>
      <c r="J30" s="92" t="str">
        <f t="shared" si="9"/>
        <v>SI-RA08:VA-VGC-03:B2</v>
      </c>
      <c r="K30" s="65" t="s">
        <v>1858</v>
      </c>
      <c r="L30" s="65" t="s">
        <v>1859</v>
      </c>
      <c r="M30" s="65" t="s">
        <v>1729</v>
      </c>
      <c r="N30" s="42" t="s">
        <v>390</v>
      </c>
      <c r="O30" s="42" t="s">
        <v>390</v>
      </c>
      <c r="P30" s="42" t="s">
        <v>390</v>
      </c>
      <c r="Q30" s="42" t="s">
        <v>390</v>
      </c>
      <c r="R30" s="42" t="s">
        <v>390</v>
      </c>
      <c r="S30" s="42" t="s">
        <v>390</v>
      </c>
      <c r="T30" s="42" t="s">
        <v>391</v>
      </c>
      <c r="U30" s="42" t="s">
        <v>391</v>
      </c>
      <c r="V30" s="42" t="s">
        <v>391</v>
      </c>
      <c r="W30" s="42" t="s">
        <v>391</v>
      </c>
      <c r="X30" s="42" t="s">
        <v>391</v>
      </c>
      <c r="Y30" s="42" t="s">
        <v>391</v>
      </c>
      <c r="Z30" s="65" t="s">
        <v>1730</v>
      </c>
      <c r="AA30" s="65" t="s">
        <v>1731</v>
      </c>
      <c r="AB30" s="65" t="s">
        <v>1730</v>
      </c>
      <c r="AC30" s="65" t="s">
        <v>1731</v>
      </c>
      <c r="AD30" s="65" t="s">
        <v>1732</v>
      </c>
      <c r="AE30" s="65" t="s">
        <v>1732</v>
      </c>
    </row>
    <row r="31" spans="1:31">
      <c r="A31" s="93" t="s">
        <v>30</v>
      </c>
      <c r="B31" s="65" t="str">
        <f t="shared" si="8"/>
        <v>10.128.109.101</v>
      </c>
      <c r="C31" s="65" t="s">
        <v>397</v>
      </c>
      <c r="D31" s="65">
        <v>1</v>
      </c>
      <c r="E31" s="65">
        <v>9</v>
      </c>
      <c r="F31" s="65" t="s">
        <v>1860</v>
      </c>
      <c r="G31" s="65" t="s">
        <v>1861</v>
      </c>
      <c r="H31" s="92" t="str">
        <f t="shared" si="9"/>
        <v>SI-RA09:VA-VGC-01:A2</v>
      </c>
      <c r="I31" s="65" t="s">
        <v>1862</v>
      </c>
      <c r="J31" s="92" t="str">
        <f t="shared" si="9"/>
        <v>SI-RA09:VA-VGC-01:B2</v>
      </c>
      <c r="K31" s="65" t="s">
        <v>1863</v>
      </c>
      <c r="L31" s="92" t="str">
        <f>_xlfn.CONCAT($F31,":",L$1)</f>
        <v>SI-RA09:VA-VGC-01:C2</v>
      </c>
      <c r="M31" s="65" t="s">
        <v>1729</v>
      </c>
      <c r="N31" s="42" t="s">
        <v>390</v>
      </c>
      <c r="O31" s="42" t="s">
        <v>390</v>
      </c>
      <c r="P31" s="42" t="s">
        <v>390</v>
      </c>
      <c r="Q31" s="42" t="s">
        <v>390</v>
      </c>
      <c r="R31" s="42" t="s">
        <v>390</v>
      </c>
      <c r="S31" s="42" t="s">
        <v>390</v>
      </c>
      <c r="T31" s="42" t="s">
        <v>391</v>
      </c>
      <c r="U31" s="42" t="s">
        <v>391</v>
      </c>
      <c r="V31" s="42" t="s">
        <v>391</v>
      </c>
      <c r="W31" s="42" t="s">
        <v>391</v>
      </c>
      <c r="X31" s="42" t="s">
        <v>391</v>
      </c>
      <c r="Y31" s="42" t="s">
        <v>391</v>
      </c>
      <c r="Z31" s="65" t="s">
        <v>1730</v>
      </c>
      <c r="AA31" s="65" t="s">
        <v>1731</v>
      </c>
      <c r="AB31" s="65" t="s">
        <v>1730</v>
      </c>
      <c r="AC31" s="65" t="s">
        <v>1731</v>
      </c>
      <c r="AD31" s="65" t="s">
        <v>1732</v>
      </c>
      <c r="AE31" s="65" t="s">
        <v>1732</v>
      </c>
    </row>
    <row r="32" spans="1:31">
      <c r="A32" s="93" t="s">
        <v>30</v>
      </c>
      <c r="B32" s="65" t="str">
        <f t="shared" si="8"/>
        <v>10.128.109.101</v>
      </c>
      <c r="C32" s="65" t="s">
        <v>397</v>
      </c>
      <c r="D32" s="65">
        <v>2</v>
      </c>
      <c r="E32" s="65">
        <v>9</v>
      </c>
      <c r="F32" s="65" t="s">
        <v>1864</v>
      </c>
      <c r="G32" s="65" t="s">
        <v>1865</v>
      </c>
      <c r="H32" s="92" t="str">
        <f t="shared" si="9"/>
        <v>SI-RA09:VA-VGC-02:A2</v>
      </c>
      <c r="I32" s="65" t="s">
        <v>1866</v>
      </c>
      <c r="J32" s="92" t="str">
        <f t="shared" si="9"/>
        <v>SI-RA09:VA-VGC-02:B2</v>
      </c>
      <c r="K32" s="65" t="s">
        <v>1867</v>
      </c>
      <c r="L32" s="65" t="s">
        <v>1868</v>
      </c>
      <c r="M32" s="65" t="s">
        <v>1729</v>
      </c>
      <c r="N32" s="42" t="s">
        <v>390</v>
      </c>
      <c r="O32" s="42" t="s">
        <v>390</v>
      </c>
      <c r="P32" s="42" t="s">
        <v>390</v>
      </c>
      <c r="Q32" s="42" t="s">
        <v>390</v>
      </c>
      <c r="R32" s="42" t="s">
        <v>390</v>
      </c>
      <c r="S32" s="42" t="s">
        <v>390</v>
      </c>
      <c r="T32" s="42" t="s">
        <v>391</v>
      </c>
      <c r="U32" s="42" t="s">
        <v>391</v>
      </c>
      <c r="V32" s="42" t="s">
        <v>391</v>
      </c>
      <c r="W32" s="42" t="s">
        <v>391</v>
      </c>
      <c r="X32" s="42" t="s">
        <v>391</v>
      </c>
      <c r="Y32" s="42" t="s">
        <v>391</v>
      </c>
      <c r="Z32" s="65" t="s">
        <v>1730</v>
      </c>
      <c r="AA32" s="65" t="s">
        <v>1731</v>
      </c>
      <c r="AB32" s="65" t="s">
        <v>1730</v>
      </c>
      <c r="AC32" s="65" t="s">
        <v>1731</v>
      </c>
      <c r="AD32" s="65" t="s">
        <v>1732</v>
      </c>
      <c r="AE32" s="65" t="s">
        <v>1732</v>
      </c>
    </row>
    <row r="33" spans="1:31">
      <c r="A33" s="93" t="s">
        <v>30</v>
      </c>
      <c r="B33" s="65" t="str">
        <f t="shared" si="8"/>
        <v>10.128.109.101</v>
      </c>
      <c r="C33" s="65" t="s">
        <v>397</v>
      </c>
      <c r="D33" s="65">
        <v>3</v>
      </c>
      <c r="E33" s="65">
        <v>9</v>
      </c>
      <c r="F33" s="65" t="s">
        <v>1869</v>
      </c>
      <c r="G33" s="65" t="s">
        <v>1870</v>
      </c>
      <c r="H33" s="92" t="str">
        <f t="shared" si="9"/>
        <v>SI-RA09:VA-VGC-03:A2</v>
      </c>
      <c r="I33" s="65" t="s">
        <v>1871</v>
      </c>
      <c r="J33" s="92" t="str">
        <f t="shared" si="9"/>
        <v>SI-RA09:VA-VGC-03:B2</v>
      </c>
      <c r="K33" s="65" t="s">
        <v>1872</v>
      </c>
      <c r="L33" s="65" t="s">
        <v>1873</v>
      </c>
      <c r="M33" s="65" t="s">
        <v>1729</v>
      </c>
      <c r="N33" s="42" t="s">
        <v>390</v>
      </c>
      <c r="O33" s="42" t="s">
        <v>390</v>
      </c>
      <c r="P33" s="42" t="s">
        <v>390</v>
      </c>
      <c r="Q33" s="42" t="s">
        <v>390</v>
      </c>
      <c r="R33" s="42" t="s">
        <v>390</v>
      </c>
      <c r="S33" s="42" t="s">
        <v>390</v>
      </c>
      <c r="T33" s="42" t="s">
        <v>391</v>
      </c>
      <c r="U33" s="42" t="s">
        <v>391</v>
      </c>
      <c r="V33" s="42" t="s">
        <v>391</v>
      </c>
      <c r="W33" s="42" t="s">
        <v>391</v>
      </c>
      <c r="X33" s="42" t="s">
        <v>391</v>
      </c>
      <c r="Y33" s="42" t="s">
        <v>391</v>
      </c>
      <c r="Z33" s="65" t="s">
        <v>1730</v>
      </c>
      <c r="AA33" s="65" t="s">
        <v>1731</v>
      </c>
      <c r="AB33" s="65" t="s">
        <v>1730</v>
      </c>
      <c r="AC33" s="65" t="s">
        <v>1731</v>
      </c>
      <c r="AD33" s="65" t="s">
        <v>1732</v>
      </c>
      <c r="AE33" s="65" t="s">
        <v>1732</v>
      </c>
    </row>
    <row r="34" spans="1:31">
      <c r="A34" s="65" t="s">
        <v>30</v>
      </c>
      <c r="B34" s="65" t="str">
        <f t="shared" si="0"/>
        <v>10.128.110.101</v>
      </c>
      <c r="C34" s="65" t="s">
        <v>384</v>
      </c>
      <c r="D34" s="65">
        <v>1</v>
      </c>
      <c r="E34" s="65">
        <v>10</v>
      </c>
      <c r="F34" s="65" t="s">
        <v>1874</v>
      </c>
      <c r="G34" s="65" t="s">
        <v>1875</v>
      </c>
      <c r="H34" s="92" t="str">
        <f t="shared" si="1"/>
        <v>BO-RA10:VA-VGC-01:A2</v>
      </c>
      <c r="I34" s="65" t="s">
        <v>1876</v>
      </c>
      <c r="J34" s="92" t="str">
        <f t="shared" si="2"/>
        <v>BO-RA10:VA-VGC-01:B2</v>
      </c>
      <c r="K34" s="65" t="s">
        <v>1877</v>
      </c>
      <c r="L34" s="65" t="s">
        <v>1878</v>
      </c>
      <c r="M34" s="65" t="s">
        <v>1729</v>
      </c>
      <c r="N34" s="42" t="s">
        <v>390</v>
      </c>
      <c r="O34" s="42" t="s">
        <v>390</v>
      </c>
      <c r="P34" s="42" t="s">
        <v>390</v>
      </c>
      <c r="Q34" s="42" t="s">
        <v>390</v>
      </c>
      <c r="R34" s="42" t="s">
        <v>390</v>
      </c>
      <c r="S34" s="42" t="s">
        <v>390</v>
      </c>
      <c r="T34" s="42" t="s">
        <v>391</v>
      </c>
      <c r="U34" s="42" t="s">
        <v>391</v>
      </c>
      <c r="V34" s="42" t="s">
        <v>391</v>
      </c>
      <c r="W34" s="42" t="s">
        <v>391</v>
      </c>
      <c r="X34" s="42" t="s">
        <v>391</v>
      </c>
      <c r="Y34" s="42" t="s">
        <v>391</v>
      </c>
      <c r="Z34" s="65" t="s">
        <v>1730</v>
      </c>
      <c r="AA34" s="65" t="s">
        <v>1731</v>
      </c>
      <c r="AB34" s="65" t="s">
        <v>1730</v>
      </c>
      <c r="AC34" s="65" t="s">
        <v>1731</v>
      </c>
      <c r="AD34" s="65" t="s">
        <v>1732</v>
      </c>
      <c r="AE34" s="65" t="s">
        <v>1732</v>
      </c>
    </row>
    <row r="35" spans="1:31">
      <c r="A35" s="93" t="s">
        <v>30</v>
      </c>
      <c r="B35" s="65" t="str">
        <f t="shared" ref="B35:B40" si="10">_xlfn.CONCAT("10.128.",E35 + 100,".101")</f>
        <v>10.128.110.101</v>
      </c>
      <c r="C35" s="65" t="s">
        <v>397</v>
      </c>
      <c r="D35" s="65">
        <v>2</v>
      </c>
      <c r="E35" s="65">
        <v>10</v>
      </c>
      <c r="F35" s="65" t="s">
        <v>1879</v>
      </c>
      <c r="G35" s="65" t="s">
        <v>1880</v>
      </c>
      <c r="H35" s="92" t="str">
        <f t="shared" ref="H35:L40" si="11">_xlfn.CONCAT($F35,":",H$1)</f>
        <v>SI-RA10:VA-VGC-01:A2</v>
      </c>
      <c r="I35" s="65" t="s">
        <v>1881</v>
      </c>
      <c r="J35" s="92" t="str">
        <f t="shared" si="11"/>
        <v>SI-RA10:VA-VGC-01:B2</v>
      </c>
      <c r="K35" s="65" t="s">
        <v>1882</v>
      </c>
      <c r="L35" s="92" t="str">
        <f t="shared" si="11"/>
        <v>SI-RA10:VA-VGC-01:C2</v>
      </c>
      <c r="M35" s="65" t="s">
        <v>1729</v>
      </c>
      <c r="N35" s="42" t="s">
        <v>390</v>
      </c>
      <c r="O35" s="42" t="s">
        <v>390</v>
      </c>
      <c r="P35" s="42" t="s">
        <v>390</v>
      </c>
      <c r="Q35" s="42" t="s">
        <v>390</v>
      </c>
      <c r="R35" s="42" t="s">
        <v>390</v>
      </c>
      <c r="S35" s="42" t="s">
        <v>390</v>
      </c>
      <c r="T35" s="42" t="s">
        <v>391</v>
      </c>
      <c r="U35" s="42" t="s">
        <v>391</v>
      </c>
      <c r="V35" s="42" t="s">
        <v>391</v>
      </c>
      <c r="W35" s="42" t="s">
        <v>391</v>
      </c>
      <c r="X35" s="42" t="s">
        <v>391</v>
      </c>
      <c r="Y35" s="42" t="s">
        <v>391</v>
      </c>
      <c r="Z35" s="65" t="s">
        <v>1730</v>
      </c>
      <c r="AA35" s="65" t="s">
        <v>1731</v>
      </c>
      <c r="AB35" s="65" t="s">
        <v>1730</v>
      </c>
      <c r="AC35" s="65" t="s">
        <v>1731</v>
      </c>
      <c r="AD35" s="65" t="s">
        <v>1732</v>
      </c>
      <c r="AE35" s="65" t="s">
        <v>1732</v>
      </c>
    </row>
    <row r="36" spans="1:31">
      <c r="A36" s="93" t="s">
        <v>30</v>
      </c>
      <c r="B36" s="65" t="str">
        <f t="shared" si="10"/>
        <v>10.128.110.101</v>
      </c>
      <c r="C36" s="65" t="s">
        <v>397</v>
      </c>
      <c r="D36" s="65">
        <v>3</v>
      </c>
      <c r="E36" s="65">
        <v>10</v>
      </c>
      <c r="F36" s="65" t="s">
        <v>1883</v>
      </c>
      <c r="G36" s="65" t="s">
        <v>1884</v>
      </c>
      <c r="H36" s="92" t="str">
        <f t="shared" si="11"/>
        <v>SI-RA10:VA-VGC-02:A2</v>
      </c>
      <c r="I36" s="92" t="str">
        <f>_xlfn.CONCAT($F36,":",I$1)</f>
        <v>SI-RA10:VA-VGC-02:B1</v>
      </c>
      <c r="J36" s="92" t="str">
        <f t="shared" si="11"/>
        <v>SI-RA10:VA-VGC-02:B2</v>
      </c>
      <c r="K36" s="65" t="s">
        <v>1885</v>
      </c>
      <c r="L36" s="92" t="str">
        <f t="shared" si="11"/>
        <v>SI-RA10:VA-VGC-02:C2</v>
      </c>
      <c r="M36" s="65" t="s">
        <v>1729</v>
      </c>
      <c r="N36" s="42" t="s">
        <v>390</v>
      </c>
      <c r="O36" s="42" t="s">
        <v>390</v>
      </c>
      <c r="P36" s="42" t="s">
        <v>390</v>
      </c>
      <c r="Q36" s="42" t="s">
        <v>390</v>
      </c>
      <c r="R36" s="42" t="s">
        <v>390</v>
      </c>
      <c r="S36" s="42" t="s">
        <v>390</v>
      </c>
      <c r="T36" s="42" t="s">
        <v>391</v>
      </c>
      <c r="U36" s="42" t="s">
        <v>391</v>
      </c>
      <c r="V36" s="42" t="s">
        <v>391</v>
      </c>
      <c r="W36" s="42" t="s">
        <v>391</v>
      </c>
      <c r="X36" s="42" t="s">
        <v>391</v>
      </c>
      <c r="Y36" s="42" t="s">
        <v>391</v>
      </c>
      <c r="Z36" s="65" t="s">
        <v>1730</v>
      </c>
      <c r="AA36" s="65" t="s">
        <v>1731</v>
      </c>
      <c r="AB36" s="65" t="s">
        <v>1730</v>
      </c>
      <c r="AC36" s="65" t="s">
        <v>1731</v>
      </c>
      <c r="AD36" s="65" t="s">
        <v>1732</v>
      </c>
      <c r="AE36" s="65" t="s">
        <v>1732</v>
      </c>
    </row>
    <row r="37" spans="1:31">
      <c r="A37" s="93" t="s">
        <v>30</v>
      </c>
      <c r="B37" s="65" t="str">
        <f t="shared" si="10"/>
        <v>10.128.110.101</v>
      </c>
      <c r="C37" s="65" t="s">
        <v>397</v>
      </c>
      <c r="D37" s="65">
        <v>4</v>
      </c>
      <c r="E37" s="65">
        <v>10</v>
      </c>
      <c r="F37" s="65" t="s">
        <v>1886</v>
      </c>
      <c r="G37" s="65" t="s">
        <v>1887</v>
      </c>
      <c r="H37" s="92" t="str">
        <f t="shared" si="11"/>
        <v>SI-RA10:VA-VGC-03:A2</v>
      </c>
      <c r="I37" s="65" t="s">
        <v>1888</v>
      </c>
      <c r="J37" s="92" t="str">
        <f t="shared" si="11"/>
        <v>SI-RA10:VA-VGC-03:B2</v>
      </c>
      <c r="K37" s="65" t="s">
        <v>1889</v>
      </c>
      <c r="L37" s="65" t="s">
        <v>1890</v>
      </c>
      <c r="M37" s="65" t="s">
        <v>1729</v>
      </c>
      <c r="N37" s="42" t="s">
        <v>390</v>
      </c>
      <c r="O37" s="42" t="s">
        <v>390</v>
      </c>
      <c r="P37" s="42" t="s">
        <v>390</v>
      </c>
      <c r="Q37" s="42" t="s">
        <v>390</v>
      </c>
      <c r="R37" s="42" t="s">
        <v>390</v>
      </c>
      <c r="S37" s="42" t="s">
        <v>390</v>
      </c>
      <c r="T37" s="42" t="s">
        <v>391</v>
      </c>
      <c r="U37" s="42" t="s">
        <v>391</v>
      </c>
      <c r="V37" s="42" t="s">
        <v>391</v>
      </c>
      <c r="W37" s="42" t="s">
        <v>391</v>
      </c>
      <c r="X37" s="42" t="s">
        <v>391</v>
      </c>
      <c r="Y37" s="42" t="s">
        <v>391</v>
      </c>
      <c r="Z37" s="65" t="s">
        <v>1730</v>
      </c>
      <c r="AA37" s="65" t="s">
        <v>1731</v>
      </c>
      <c r="AB37" s="65" t="s">
        <v>1730</v>
      </c>
      <c r="AC37" s="65" t="s">
        <v>1731</v>
      </c>
      <c r="AD37" s="65" t="s">
        <v>1732</v>
      </c>
      <c r="AE37" s="65" t="s">
        <v>1732</v>
      </c>
    </row>
    <row r="38" spans="1:31">
      <c r="A38" s="93" t="s">
        <v>30</v>
      </c>
      <c r="B38" s="65" t="str">
        <f t="shared" si="10"/>
        <v>10.128.111.101</v>
      </c>
      <c r="C38" s="65" t="s">
        <v>397</v>
      </c>
      <c r="D38" s="65">
        <v>1</v>
      </c>
      <c r="E38" s="65">
        <v>11</v>
      </c>
      <c r="F38" s="65" t="s">
        <v>1891</v>
      </c>
      <c r="G38" s="65" t="s">
        <v>1892</v>
      </c>
      <c r="H38" s="92" t="str">
        <f t="shared" si="11"/>
        <v>SI-RA11:VA-VGC-01:A2</v>
      </c>
      <c r="I38" s="65" t="s">
        <v>1893</v>
      </c>
      <c r="J38" s="92" t="str">
        <f t="shared" si="11"/>
        <v>SI-RA11:VA-VGC-01:B2</v>
      </c>
      <c r="K38" s="65" t="s">
        <v>1894</v>
      </c>
      <c r="L38" s="92" t="str">
        <f t="shared" si="11"/>
        <v>SI-RA11:VA-VGC-01:C2</v>
      </c>
      <c r="M38" s="65" t="s">
        <v>1729</v>
      </c>
      <c r="N38" s="42" t="s">
        <v>390</v>
      </c>
      <c r="O38" s="42" t="s">
        <v>390</v>
      </c>
      <c r="P38" s="42" t="s">
        <v>390</v>
      </c>
      <c r="Q38" s="42" t="s">
        <v>390</v>
      </c>
      <c r="R38" s="42" t="s">
        <v>390</v>
      </c>
      <c r="S38" s="42" t="s">
        <v>390</v>
      </c>
      <c r="T38" s="42" t="s">
        <v>391</v>
      </c>
      <c r="U38" s="42" t="s">
        <v>391</v>
      </c>
      <c r="V38" s="42" t="s">
        <v>391</v>
      </c>
      <c r="W38" s="42" t="s">
        <v>391</v>
      </c>
      <c r="X38" s="42" t="s">
        <v>391</v>
      </c>
      <c r="Y38" s="42" t="s">
        <v>391</v>
      </c>
      <c r="Z38" s="65" t="s">
        <v>1730</v>
      </c>
      <c r="AA38" s="65" t="s">
        <v>1731</v>
      </c>
      <c r="AB38" s="65" t="s">
        <v>1730</v>
      </c>
      <c r="AC38" s="65" t="s">
        <v>1731</v>
      </c>
      <c r="AD38" s="65" t="s">
        <v>1732</v>
      </c>
      <c r="AE38" s="65" t="s">
        <v>1732</v>
      </c>
    </row>
    <row r="39" spans="1:31">
      <c r="A39" s="93" t="s">
        <v>30</v>
      </c>
      <c r="B39" s="65" t="str">
        <f t="shared" si="10"/>
        <v>10.128.111.101</v>
      </c>
      <c r="C39" s="65" t="s">
        <v>397</v>
      </c>
      <c r="D39" s="65">
        <v>2</v>
      </c>
      <c r="E39" s="65">
        <v>11</v>
      </c>
      <c r="F39" s="65" t="s">
        <v>1895</v>
      </c>
      <c r="G39" s="65" t="s">
        <v>1896</v>
      </c>
      <c r="H39" s="92" t="str">
        <f t="shared" si="11"/>
        <v>SI-RA11:VA-VGC-02:A2</v>
      </c>
      <c r="I39" s="65" t="s">
        <v>1897</v>
      </c>
      <c r="J39" s="92" t="str">
        <f t="shared" si="11"/>
        <v>SI-RA11:VA-VGC-02:B2</v>
      </c>
      <c r="K39" s="65" t="s">
        <v>1898</v>
      </c>
      <c r="L39" s="65" t="s">
        <v>1899</v>
      </c>
      <c r="M39" s="65" t="s">
        <v>1729</v>
      </c>
      <c r="N39" s="42" t="s">
        <v>390</v>
      </c>
      <c r="O39" s="42" t="s">
        <v>390</v>
      </c>
      <c r="P39" s="42" t="s">
        <v>390</v>
      </c>
      <c r="Q39" s="42" t="s">
        <v>390</v>
      </c>
      <c r="R39" s="42" t="s">
        <v>390</v>
      </c>
      <c r="S39" s="42" t="s">
        <v>390</v>
      </c>
      <c r="T39" s="42" t="s">
        <v>391</v>
      </c>
      <c r="U39" s="42" t="s">
        <v>391</v>
      </c>
      <c r="V39" s="42" t="s">
        <v>391</v>
      </c>
      <c r="W39" s="42" t="s">
        <v>391</v>
      </c>
      <c r="X39" s="42" t="s">
        <v>391</v>
      </c>
      <c r="Y39" s="42" t="s">
        <v>391</v>
      </c>
      <c r="Z39" s="65" t="s">
        <v>1730</v>
      </c>
      <c r="AA39" s="65" t="s">
        <v>1731</v>
      </c>
      <c r="AB39" s="65" t="s">
        <v>1730</v>
      </c>
      <c r="AC39" s="65" t="s">
        <v>1731</v>
      </c>
      <c r="AD39" s="65" t="s">
        <v>1732</v>
      </c>
      <c r="AE39" s="65" t="s">
        <v>1732</v>
      </c>
    </row>
    <row r="40" spans="1:31">
      <c r="A40" s="93" t="s">
        <v>30</v>
      </c>
      <c r="B40" s="65" t="str">
        <f t="shared" si="10"/>
        <v>10.128.111.101</v>
      </c>
      <c r="C40" s="65" t="s">
        <v>397</v>
      </c>
      <c r="D40" s="65">
        <v>3</v>
      </c>
      <c r="E40" s="65">
        <v>11</v>
      </c>
      <c r="F40" s="65" t="s">
        <v>1900</v>
      </c>
      <c r="G40" s="65" t="s">
        <v>1901</v>
      </c>
      <c r="H40" s="92" t="str">
        <f t="shared" si="11"/>
        <v>SI-RA11:VA-VGC-03:A2</v>
      </c>
      <c r="I40" s="65" t="s">
        <v>1902</v>
      </c>
      <c r="J40" s="92" t="str">
        <f t="shared" si="11"/>
        <v>SI-RA11:VA-VGC-03:B2</v>
      </c>
      <c r="K40" s="65" t="s">
        <v>1903</v>
      </c>
      <c r="L40" s="65" t="s">
        <v>1904</v>
      </c>
      <c r="M40" s="65" t="s">
        <v>1729</v>
      </c>
      <c r="N40" s="42" t="s">
        <v>390</v>
      </c>
      <c r="O40" s="42" t="s">
        <v>390</v>
      </c>
      <c r="P40" s="42" t="s">
        <v>390</v>
      </c>
      <c r="Q40" s="42" t="s">
        <v>390</v>
      </c>
      <c r="R40" s="42" t="s">
        <v>390</v>
      </c>
      <c r="S40" s="42" t="s">
        <v>390</v>
      </c>
      <c r="T40" s="42" t="s">
        <v>391</v>
      </c>
      <c r="U40" s="42" t="s">
        <v>391</v>
      </c>
      <c r="V40" s="42" t="s">
        <v>391</v>
      </c>
      <c r="W40" s="42" t="s">
        <v>391</v>
      </c>
      <c r="X40" s="42" t="s">
        <v>391</v>
      </c>
      <c r="Y40" s="42" t="s">
        <v>391</v>
      </c>
      <c r="Z40" s="65" t="s">
        <v>1730</v>
      </c>
      <c r="AA40" s="65" t="s">
        <v>1731</v>
      </c>
      <c r="AB40" s="65" t="s">
        <v>1730</v>
      </c>
      <c r="AC40" s="65" t="s">
        <v>1731</v>
      </c>
      <c r="AD40" s="65" t="s">
        <v>1732</v>
      </c>
      <c r="AE40" s="65" t="s">
        <v>1732</v>
      </c>
    </row>
    <row r="41" spans="1:31">
      <c r="A41" s="65" t="s">
        <v>30</v>
      </c>
      <c r="B41" s="65" t="str">
        <f t="shared" si="0"/>
        <v>10.128.112.101</v>
      </c>
      <c r="C41" s="65" t="s">
        <v>384</v>
      </c>
      <c r="D41" s="65">
        <v>1</v>
      </c>
      <c r="E41" s="65">
        <v>12</v>
      </c>
      <c r="F41" s="65" t="s">
        <v>1905</v>
      </c>
      <c r="G41" s="65" t="s">
        <v>1906</v>
      </c>
      <c r="H41" s="92" t="str">
        <f t="shared" ref="H41:H73" si="12">_xlfn.CONCAT($F41,":",H$1)</f>
        <v>BO-RA12:VA-VGC-01:A2</v>
      </c>
      <c r="I41" s="65" t="s">
        <v>1907</v>
      </c>
      <c r="J41" s="92" t="str">
        <f t="shared" si="2"/>
        <v>BO-RA12:VA-VGC-01:B2</v>
      </c>
      <c r="K41" s="65" t="s">
        <v>1908</v>
      </c>
      <c r="L41" s="65" t="s">
        <v>1909</v>
      </c>
      <c r="M41" s="65" t="s">
        <v>1729</v>
      </c>
      <c r="N41" s="42" t="s">
        <v>390</v>
      </c>
      <c r="O41" s="42" t="s">
        <v>390</v>
      </c>
      <c r="P41" s="42" t="s">
        <v>390</v>
      </c>
      <c r="Q41" s="42" t="s">
        <v>390</v>
      </c>
      <c r="R41" s="42" t="s">
        <v>390</v>
      </c>
      <c r="S41" s="42" t="s">
        <v>390</v>
      </c>
      <c r="T41" s="42" t="s">
        <v>391</v>
      </c>
      <c r="U41" s="42" t="s">
        <v>391</v>
      </c>
      <c r="V41" s="42" t="s">
        <v>391</v>
      </c>
      <c r="W41" s="42" t="s">
        <v>391</v>
      </c>
      <c r="X41" s="42" t="s">
        <v>391</v>
      </c>
      <c r="Y41" s="42" t="s">
        <v>391</v>
      </c>
      <c r="Z41" s="65" t="s">
        <v>1730</v>
      </c>
      <c r="AA41" s="65" t="s">
        <v>1731</v>
      </c>
      <c r="AB41" s="65" t="s">
        <v>1730</v>
      </c>
      <c r="AC41" s="65" t="s">
        <v>1731</v>
      </c>
      <c r="AD41" s="65" t="s">
        <v>1732</v>
      </c>
      <c r="AE41" s="65" t="s">
        <v>1732</v>
      </c>
    </row>
    <row r="42" spans="1:31">
      <c r="A42" s="93" t="s">
        <v>30</v>
      </c>
      <c r="B42" s="65" t="str">
        <f t="shared" ref="B42:B47" si="13">_xlfn.CONCAT("10.128.",E42 + 100,".101")</f>
        <v>10.128.112.101</v>
      </c>
      <c r="C42" s="65" t="s">
        <v>397</v>
      </c>
      <c r="D42" s="65">
        <v>2</v>
      </c>
      <c r="E42" s="65">
        <v>12</v>
      </c>
      <c r="F42" s="65" t="s">
        <v>1910</v>
      </c>
      <c r="G42" s="65" t="s">
        <v>1911</v>
      </c>
      <c r="H42" s="92" t="str">
        <f t="shared" si="12"/>
        <v>SI-RA12:VA-VGC-01:A2</v>
      </c>
      <c r="I42" s="65" t="s">
        <v>1912</v>
      </c>
      <c r="J42" s="92" t="str">
        <f t="shared" ref="I42:L47" si="14">_xlfn.CONCAT($F42,":",J$1)</f>
        <v>SI-RA12:VA-VGC-01:B2</v>
      </c>
      <c r="K42" s="65" t="s">
        <v>1913</v>
      </c>
      <c r="L42" s="92" t="str">
        <f t="shared" si="14"/>
        <v>SI-RA12:VA-VGC-01:C2</v>
      </c>
      <c r="M42" s="65" t="s">
        <v>1729</v>
      </c>
      <c r="N42" s="42" t="s">
        <v>390</v>
      </c>
      <c r="O42" s="42" t="s">
        <v>390</v>
      </c>
      <c r="P42" s="42" t="s">
        <v>390</v>
      </c>
      <c r="Q42" s="42" t="s">
        <v>390</v>
      </c>
      <c r="R42" s="42" t="s">
        <v>390</v>
      </c>
      <c r="S42" s="42" t="s">
        <v>390</v>
      </c>
      <c r="T42" s="42" t="s">
        <v>391</v>
      </c>
      <c r="U42" s="42" t="s">
        <v>391</v>
      </c>
      <c r="V42" s="42" t="s">
        <v>391</v>
      </c>
      <c r="W42" s="42" t="s">
        <v>391</v>
      </c>
      <c r="X42" s="42" t="s">
        <v>391</v>
      </c>
      <c r="Y42" s="42" t="s">
        <v>391</v>
      </c>
      <c r="Z42" s="65" t="s">
        <v>1730</v>
      </c>
      <c r="AA42" s="65" t="s">
        <v>1731</v>
      </c>
      <c r="AB42" s="65" t="s">
        <v>1730</v>
      </c>
      <c r="AC42" s="65" t="s">
        <v>1731</v>
      </c>
      <c r="AD42" s="65" t="s">
        <v>1732</v>
      </c>
      <c r="AE42" s="65" t="s">
        <v>1732</v>
      </c>
    </row>
    <row r="43" spans="1:31">
      <c r="A43" s="93" t="s">
        <v>30</v>
      </c>
      <c r="B43" s="65" t="str">
        <f t="shared" si="13"/>
        <v>10.128.112.101</v>
      </c>
      <c r="C43" s="65" t="s">
        <v>397</v>
      </c>
      <c r="D43" s="65">
        <v>3</v>
      </c>
      <c r="E43" s="65">
        <v>12</v>
      </c>
      <c r="F43" s="65" t="s">
        <v>1914</v>
      </c>
      <c r="G43" s="65" t="s">
        <v>1915</v>
      </c>
      <c r="H43" s="92" t="str">
        <f t="shared" si="12"/>
        <v>SI-RA12:VA-VGC-02:A2</v>
      </c>
      <c r="I43" s="92" t="str">
        <f t="shared" si="14"/>
        <v>SI-RA12:VA-VGC-02:B1</v>
      </c>
      <c r="J43" s="92" t="str">
        <f t="shared" si="14"/>
        <v>SI-RA12:VA-VGC-02:B2</v>
      </c>
      <c r="K43" s="65" t="s">
        <v>1916</v>
      </c>
      <c r="L43" s="92" t="str">
        <f t="shared" si="14"/>
        <v>SI-RA12:VA-VGC-02:C2</v>
      </c>
      <c r="M43" s="65" t="s">
        <v>1729</v>
      </c>
      <c r="N43" s="42" t="s">
        <v>390</v>
      </c>
      <c r="O43" s="42" t="s">
        <v>390</v>
      </c>
      <c r="P43" s="42" t="s">
        <v>390</v>
      </c>
      <c r="Q43" s="42" t="s">
        <v>390</v>
      </c>
      <c r="R43" s="42" t="s">
        <v>390</v>
      </c>
      <c r="S43" s="42" t="s">
        <v>390</v>
      </c>
      <c r="T43" s="42" t="s">
        <v>391</v>
      </c>
      <c r="U43" s="42" t="s">
        <v>391</v>
      </c>
      <c r="V43" s="42" t="s">
        <v>391</v>
      </c>
      <c r="W43" s="42" t="s">
        <v>391</v>
      </c>
      <c r="X43" s="42" t="s">
        <v>391</v>
      </c>
      <c r="Y43" s="42" t="s">
        <v>391</v>
      </c>
      <c r="Z43" s="65" t="s">
        <v>1730</v>
      </c>
      <c r="AA43" s="65" t="s">
        <v>1731</v>
      </c>
      <c r="AB43" s="65" t="s">
        <v>1730</v>
      </c>
      <c r="AC43" s="65" t="s">
        <v>1731</v>
      </c>
      <c r="AD43" s="65" t="s">
        <v>1732</v>
      </c>
      <c r="AE43" s="65" t="s">
        <v>1732</v>
      </c>
    </row>
    <row r="44" spans="1:31">
      <c r="A44" s="93" t="s">
        <v>30</v>
      </c>
      <c r="B44" s="65" t="str">
        <f t="shared" si="13"/>
        <v>10.128.112.101</v>
      </c>
      <c r="C44" s="65" t="s">
        <v>397</v>
      </c>
      <c r="D44" s="65">
        <v>4</v>
      </c>
      <c r="E44" s="65">
        <v>12</v>
      </c>
      <c r="F44" s="65" t="s">
        <v>1917</v>
      </c>
      <c r="G44" s="65" t="s">
        <v>1918</v>
      </c>
      <c r="H44" s="92" t="str">
        <f t="shared" si="12"/>
        <v>SI-RA12:VA-VGC-03:A2</v>
      </c>
      <c r="I44" s="65" t="s">
        <v>1919</v>
      </c>
      <c r="J44" s="92" t="str">
        <f t="shared" si="14"/>
        <v>SI-RA12:VA-VGC-03:B2</v>
      </c>
      <c r="K44" s="65" t="s">
        <v>1920</v>
      </c>
      <c r="L44" s="65" t="s">
        <v>1921</v>
      </c>
      <c r="M44" s="65" t="s">
        <v>1729</v>
      </c>
      <c r="N44" s="42" t="s">
        <v>390</v>
      </c>
      <c r="O44" s="42" t="s">
        <v>390</v>
      </c>
      <c r="P44" s="42" t="s">
        <v>390</v>
      </c>
      <c r="Q44" s="42" t="s">
        <v>390</v>
      </c>
      <c r="R44" s="42" t="s">
        <v>390</v>
      </c>
      <c r="S44" s="42" t="s">
        <v>390</v>
      </c>
      <c r="T44" s="42" t="s">
        <v>391</v>
      </c>
      <c r="U44" s="42" t="s">
        <v>391</v>
      </c>
      <c r="V44" s="42" t="s">
        <v>391</v>
      </c>
      <c r="W44" s="42" t="s">
        <v>391</v>
      </c>
      <c r="X44" s="42" t="s">
        <v>391</v>
      </c>
      <c r="Y44" s="42" t="s">
        <v>391</v>
      </c>
      <c r="Z44" s="65" t="s">
        <v>1730</v>
      </c>
      <c r="AA44" s="65" t="s">
        <v>1731</v>
      </c>
      <c r="AB44" s="65" t="s">
        <v>1730</v>
      </c>
      <c r="AC44" s="65" t="s">
        <v>1731</v>
      </c>
      <c r="AD44" s="65" t="s">
        <v>1732</v>
      </c>
      <c r="AE44" s="65" t="s">
        <v>1732</v>
      </c>
    </row>
    <row r="45" spans="1:31">
      <c r="A45" s="93" t="s">
        <v>30</v>
      </c>
      <c r="B45" s="65" t="str">
        <f t="shared" si="13"/>
        <v>10.128.113.101</v>
      </c>
      <c r="C45" s="65" t="s">
        <v>397</v>
      </c>
      <c r="D45" s="65">
        <v>1</v>
      </c>
      <c r="E45" s="65">
        <v>13</v>
      </c>
      <c r="F45" s="65" t="s">
        <v>1922</v>
      </c>
      <c r="G45" s="65" t="s">
        <v>1923</v>
      </c>
      <c r="H45" s="92" t="str">
        <f t="shared" si="12"/>
        <v>SI-RA13:VA-VGC-01:A2</v>
      </c>
      <c r="I45" s="65" t="s">
        <v>1924</v>
      </c>
      <c r="J45" s="92" t="str">
        <f t="shared" si="14"/>
        <v>SI-RA13:VA-VGC-01:B2</v>
      </c>
      <c r="K45" s="65" t="s">
        <v>1925</v>
      </c>
      <c r="L45" s="92" t="str">
        <f t="shared" si="14"/>
        <v>SI-RA13:VA-VGC-01:C2</v>
      </c>
      <c r="M45" s="65" t="s">
        <v>1729</v>
      </c>
      <c r="N45" s="42" t="s">
        <v>390</v>
      </c>
      <c r="O45" s="42" t="s">
        <v>390</v>
      </c>
      <c r="P45" s="42" t="s">
        <v>390</v>
      </c>
      <c r="Q45" s="42" t="s">
        <v>390</v>
      </c>
      <c r="R45" s="42" t="s">
        <v>390</v>
      </c>
      <c r="S45" s="42" t="s">
        <v>390</v>
      </c>
      <c r="T45" s="42" t="s">
        <v>391</v>
      </c>
      <c r="U45" s="42" t="s">
        <v>391</v>
      </c>
      <c r="V45" s="42" t="s">
        <v>391</v>
      </c>
      <c r="W45" s="42" t="s">
        <v>391</v>
      </c>
      <c r="X45" s="42" t="s">
        <v>391</v>
      </c>
      <c r="Y45" s="42" t="s">
        <v>391</v>
      </c>
      <c r="Z45" s="65" t="s">
        <v>1730</v>
      </c>
      <c r="AA45" s="65" t="s">
        <v>1731</v>
      </c>
      <c r="AB45" s="65" t="s">
        <v>1730</v>
      </c>
      <c r="AC45" s="65" t="s">
        <v>1731</v>
      </c>
      <c r="AD45" s="65" t="s">
        <v>1732</v>
      </c>
      <c r="AE45" s="65" t="s">
        <v>1732</v>
      </c>
    </row>
    <row r="46" spans="1:31">
      <c r="A46" s="93" t="s">
        <v>30</v>
      </c>
      <c r="B46" s="65" t="str">
        <f t="shared" si="13"/>
        <v>10.128.113.101</v>
      </c>
      <c r="C46" s="65" t="s">
        <v>397</v>
      </c>
      <c r="D46" s="65">
        <v>2</v>
      </c>
      <c r="E46" s="65">
        <v>13</v>
      </c>
      <c r="F46" s="65" t="s">
        <v>1926</v>
      </c>
      <c r="G46" s="65" t="s">
        <v>1927</v>
      </c>
      <c r="H46" s="92" t="str">
        <f t="shared" si="12"/>
        <v>SI-RA13:VA-VGC-02:A2</v>
      </c>
      <c r="I46" s="65" t="s">
        <v>1928</v>
      </c>
      <c r="J46" s="92" t="str">
        <f t="shared" si="14"/>
        <v>SI-RA13:VA-VGC-02:B2</v>
      </c>
      <c r="K46" s="65" t="s">
        <v>1929</v>
      </c>
      <c r="L46" s="65" t="s">
        <v>1930</v>
      </c>
      <c r="M46" s="65" t="s">
        <v>1729</v>
      </c>
      <c r="N46" s="42" t="s">
        <v>390</v>
      </c>
      <c r="O46" s="42" t="s">
        <v>390</v>
      </c>
      <c r="P46" s="42" t="s">
        <v>390</v>
      </c>
      <c r="Q46" s="42" t="s">
        <v>390</v>
      </c>
      <c r="R46" s="42" t="s">
        <v>390</v>
      </c>
      <c r="S46" s="42" t="s">
        <v>390</v>
      </c>
      <c r="T46" s="42" t="s">
        <v>391</v>
      </c>
      <c r="U46" s="42" t="s">
        <v>391</v>
      </c>
      <c r="V46" s="42" t="s">
        <v>391</v>
      </c>
      <c r="W46" s="42" t="s">
        <v>391</v>
      </c>
      <c r="X46" s="42" t="s">
        <v>391</v>
      </c>
      <c r="Y46" s="42" t="s">
        <v>391</v>
      </c>
      <c r="Z46" s="65" t="s">
        <v>1730</v>
      </c>
      <c r="AA46" s="65" t="s">
        <v>1731</v>
      </c>
      <c r="AB46" s="65" t="s">
        <v>1730</v>
      </c>
      <c r="AC46" s="65" t="s">
        <v>1731</v>
      </c>
      <c r="AD46" s="65" t="s">
        <v>1732</v>
      </c>
      <c r="AE46" s="65" t="s">
        <v>1732</v>
      </c>
    </row>
    <row r="47" spans="1:31">
      <c r="A47" s="93" t="s">
        <v>30</v>
      </c>
      <c r="B47" s="65" t="str">
        <f t="shared" si="13"/>
        <v>10.128.113.101</v>
      </c>
      <c r="C47" s="65" t="s">
        <v>397</v>
      </c>
      <c r="D47" s="65">
        <v>3</v>
      </c>
      <c r="E47" s="65">
        <v>13</v>
      </c>
      <c r="F47" s="65" t="s">
        <v>1931</v>
      </c>
      <c r="G47" s="65" t="s">
        <v>1932</v>
      </c>
      <c r="H47" s="92" t="str">
        <f t="shared" si="12"/>
        <v>SI-RA13:VA-VGC-03:A2</v>
      </c>
      <c r="I47" s="65" t="s">
        <v>1933</v>
      </c>
      <c r="J47" s="92" t="str">
        <f t="shared" si="14"/>
        <v>SI-RA13:VA-VGC-03:B2</v>
      </c>
      <c r="K47" s="65" t="s">
        <v>1934</v>
      </c>
      <c r="L47" s="65" t="s">
        <v>1935</v>
      </c>
      <c r="M47" s="65" t="s">
        <v>1729</v>
      </c>
      <c r="N47" s="42" t="s">
        <v>390</v>
      </c>
      <c r="O47" s="42" t="s">
        <v>390</v>
      </c>
      <c r="P47" s="42" t="s">
        <v>390</v>
      </c>
      <c r="Q47" s="42" t="s">
        <v>390</v>
      </c>
      <c r="R47" s="42" t="s">
        <v>390</v>
      </c>
      <c r="S47" s="42" t="s">
        <v>390</v>
      </c>
      <c r="T47" s="42" t="s">
        <v>391</v>
      </c>
      <c r="U47" s="42" t="s">
        <v>391</v>
      </c>
      <c r="V47" s="42" t="s">
        <v>391</v>
      </c>
      <c r="W47" s="42" t="s">
        <v>391</v>
      </c>
      <c r="X47" s="42" t="s">
        <v>391</v>
      </c>
      <c r="Y47" s="42" t="s">
        <v>391</v>
      </c>
      <c r="Z47" s="65" t="s">
        <v>1730</v>
      </c>
      <c r="AA47" s="65" t="s">
        <v>1731</v>
      </c>
      <c r="AB47" s="65" t="s">
        <v>1730</v>
      </c>
      <c r="AC47" s="65" t="s">
        <v>1731</v>
      </c>
      <c r="AD47" s="65" t="s">
        <v>1732</v>
      </c>
      <c r="AE47" s="65" t="s">
        <v>1732</v>
      </c>
    </row>
    <row r="48" spans="1:31">
      <c r="A48" s="65" t="s">
        <v>30</v>
      </c>
      <c r="B48" s="65" t="str">
        <f t="shared" si="0"/>
        <v>10.128.114.101</v>
      </c>
      <c r="C48" s="65" t="s">
        <v>384</v>
      </c>
      <c r="D48" s="65">
        <v>1</v>
      </c>
      <c r="E48" s="65">
        <v>14</v>
      </c>
      <c r="F48" s="65" t="s">
        <v>1936</v>
      </c>
      <c r="G48" s="65" t="s">
        <v>1937</v>
      </c>
      <c r="H48" s="92" t="str">
        <f t="shared" si="12"/>
        <v>BO-RA14:VA-VGC-01:A2</v>
      </c>
      <c r="I48" s="65" t="s">
        <v>1938</v>
      </c>
      <c r="J48" s="92" t="str">
        <f t="shared" si="2"/>
        <v>BO-RA14:VA-VGC-01:B2</v>
      </c>
      <c r="K48" s="65" t="s">
        <v>1939</v>
      </c>
      <c r="L48" s="65" t="s">
        <v>1940</v>
      </c>
      <c r="M48" s="65" t="s">
        <v>1729</v>
      </c>
      <c r="N48" s="42" t="s">
        <v>390</v>
      </c>
      <c r="O48" s="42" t="s">
        <v>390</v>
      </c>
      <c r="P48" s="42" t="s">
        <v>390</v>
      </c>
      <c r="Q48" s="42" t="s">
        <v>390</v>
      </c>
      <c r="R48" s="42" t="s">
        <v>390</v>
      </c>
      <c r="S48" s="42" t="s">
        <v>390</v>
      </c>
      <c r="T48" s="42" t="s">
        <v>391</v>
      </c>
      <c r="U48" s="42" t="s">
        <v>391</v>
      </c>
      <c r="V48" s="42" t="s">
        <v>391</v>
      </c>
      <c r="W48" s="42" t="s">
        <v>391</v>
      </c>
      <c r="X48" s="42" t="s">
        <v>391</v>
      </c>
      <c r="Y48" s="42" t="s">
        <v>391</v>
      </c>
      <c r="Z48" s="65" t="s">
        <v>1730</v>
      </c>
      <c r="AA48" s="65" t="s">
        <v>1731</v>
      </c>
      <c r="AB48" s="65" t="s">
        <v>1730</v>
      </c>
      <c r="AC48" s="65" t="s">
        <v>1731</v>
      </c>
      <c r="AD48" s="65" t="s">
        <v>1732</v>
      </c>
      <c r="AE48" s="65" t="s">
        <v>1732</v>
      </c>
    </row>
    <row r="49" spans="1:31">
      <c r="A49" s="93" t="s">
        <v>30</v>
      </c>
      <c r="B49" s="65" t="str">
        <f t="shared" ref="B49:B54" si="15">_xlfn.CONCAT("10.128.",E49 + 100,".101")</f>
        <v>10.128.114.101</v>
      </c>
      <c r="C49" s="65" t="s">
        <v>397</v>
      </c>
      <c r="D49" s="65">
        <v>2</v>
      </c>
      <c r="E49" s="65">
        <v>14</v>
      </c>
      <c r="F49" s="65" t="s">
        <v>1941</v>
      </c>
      <c r="G49" s="65" t="s">
        <v>1942</v>
      </c>
      <c r="H49" s="92" t="str">
        <f t="shared" si="12"/>
        <v>SI-RA14:VA-VGC-01:A2</v>
      </c>
      <c r="I49" s="65" t="s">
        <v>1943</v>
      </c>
      <c r="J49" s="92" t="str">
        <f t="shared" ref="I49:L54" si="16">_xlfn.CONCAT($F49,":",J$1)</f>
        <v>SI-RA14:VA-VGC-01:B2</v>
      </c>
      <c r="K49" s="65" t="s">
        <v>1944</v>
      </c>
      <c r="L49" s="92" t="str">
        <f t="shared" si="16"/>
        <v>SI-RA14:VA-VGC-01:C2</v>
      </c>
      <c r="M49" s="65" t="s">
        <v>1729</v>
      </c>
      <c r="N49" s="42" t="s">
        <v>390</v>
      </c>
      <c r="O49" s="42" t="s">
        <v>390</v>
      </c>
      <c r="P49" s="42" t="s">
        <v>390</v>
      </c>
      <c r="Q49" s="42" t="s">
        <v>390</v>
      </c>
      <c r="R49" s="42" t="s">
        <v>390</v>
      </c>
      <c r="S49" s="42" t="s">
        <v>390</v>
      </c>
      <c r="T49" s="42" t="s">
        <v>391</v>
      </c>
      <c r="U49" s="42" t="s">
        <v>391</v>
      </c>
      <c r="V49" s="42" t="s">
        <v>391</v>
      </c>
      <c r="W49" s="42" t="s">
        <v>391</v>
      </c>
      <c r="X49" s="42" t="s">
        <v>391</v>
      </c>
      <c r="Y49" s="42" t="s">
        <v>391</v>
      </c>
      <c r="Z49" s="65" t="s">
        <v>1730</v>
      </c>
      <c r="AA49" s="65" t="s">
        <v>1731</v>
      </c>
      <c r="AB49" s="65" t="s">
        <v>1730</v>
      </c>
      <c r="AC49" s="65" t="s">
        <v>1731</v>
      </c>
      <c r="AD49" s="65" t="s">
        <v>1732</v>
      </c>
      <c r="AE49" s="65" t="s">
        <v>1732</v>
      </c>
    </row>
    <row r="50" spans="1:31">
      <c r="A50" s="93" t="s">
        <v>30</v>
      </c>
      <c r="B50" s="65" t="str">
        <f t="shared" si="15"/>
        <v>10.128.114.101</v>
      </c>
      <c r="C50" s="65" t="s">
        <v>397</v>
      </c>
      <c r="D50" s="65">
        <v>3</v>
      </c>
      <c r="E50" s="65">
        <v>14</v>
      </c>
      <c r="F50" s="65" t="s">
        <v>1945</v>
      </c>
      <c r="G50" s="65" t="s">
        <v>1946</v>
      </c>
      <c r="H50" s="92" t="str">
        <f t="shared" si="12"/>
        <v>SI-RA14:VA-VGC-02:A2</v>
      </c>
      <c r="I50" s="92" t="str">
        <f t="shared" si="16"/>
        <v>SI-RA14:VA-VGC-02:B1</v>
      </c>
      <c r="J50" s="92" t="str">
        <f t="shared" si="16"/>
        <v>SI-RA14:VA-VGC-02:B2</v>
      </c>
      <c r="K50" s="65" t="s">
        <v>1947</v>
      </c>
      <c r="L50" s="92" t="str">
        <f t="shared" si="16"/>
        <v>SI-RA14:VA-VGC-02:C2</v>
      </c>
      <c r="M50" s="65" t="s">
        <v>1729</v>
      </c>
      <c r="N50" s="42" t="s">
        <v>390</v>
      </c>
      <c r="O50" s="42" t="s">
        <v>390</v>
      </c>
      <c r="P50" s="42" t="s">
        <v>390</v>
      </c>
      <c r="Q50" s="42" t="s">
        <v>390</v>
      </c>
      <c r="R50" s="42" t="s">
        <v>390</v>
      </c>
      <c r="S50" s="42" t="s">
        <v>390</v>
      </c>
      <c r="T50" s="42" t="s">
        <v>391</v>
      </c>
      <c r="U50" s="42" t="s">
        <v>391</v>
      </c>
      <c r="V50" s="42" t="s">
        <v>391</v>
      </c>
      <c r="W50" s="42" t="s">
        <v>391</v>
      </c>
      <c r="X50" s="42" t="s">
        <v>391</v>
      </c>
      <c r="Y50" s="42" t="s">
        <v>391</v>
      </c>
      <c r="Z50" s="65" t="s">
        <v>1730</v>
      </c>
      <c r="AA50" s="65" t="s">
        <v>1731</v>
      </c>
      <c r="AB50" s="65" t="s">
        <v>1730</v>
      </c>
      <c r="AC50" s="65" t="s">
        <v>1731</v>
      </c>
      <c r="AD50" s="65" t="s">
        <v>1732</v>
      </c>
      <c r="AE50" s="65" t="s">
        <v>1732</v>
      </c>
    </row>
    <row r="51" spans="1:31">
      <c r="A51" s="93" t="s">
        <v>30</v>
      </c>
      <c r="B51" s="65" t="str">
        <f t="shared" si="15"/>
        <v>10.128.114.101</v>
      </c>
      <c r="C51" s="65" t="s">
        <v>397</v>
      </c>
      <c r="D51" s="65">
        <v>4</v>
      </c>
      <c r="E51" s="65">
        <v>14</v>
      </c>
      <c r="F51" s="65" t="s">
        <v>1948</v>
      </c>
      <c r="G51" s="65" t="s">
        <v>1949</v>
      </c>
      <c r="H51" s="92" t="str">
        <f t="shared" si="12"/>
        <v>SI-RA14:VA-VGC-03:A2</v>
      </c>
      <c r="I51" s="65" t="s">
        <v>1950</v>
      </c>
      <c r="J51" s="92" t="str">
        <f t="shared" si="16"/>
        <v>SI-RA14:VA-VGC-03:B2</v>
      </c>
      <c r="K51" s="65" t="s">
        <v>1951</v>
      </c>
      <c r="L51" s="65" t="s">
        <v>1952</v>
      </c>
      <c r="M51" s="65" t="s">
        <v>1729</v>
      </c>
      <c r="N51" s="42" t="s">
        <v>390</v>
      </c>
      <c r="O51" s="42" t="s">
        <v>390</v>
      </c>
      <c r="P51" s="42" t="s">
        <v>390</v>
      </c>
      <c r="Q51" s="42" t="s">
        <v>390</v>
      </c>
      <c r="R51" s="42" t="s">
        <v>390</v>
      </c>
      <c r="S51" s="42" t="s">
        <v>390</v>
      </c>
      <c r="T51" s="42" t="s">
        <v>391</v>
      </c>
      <c r="U51" s="42" t="s">
        <v>391</v>
      </c>
      <c r="V51" s="42" t="s">
        <v>391</v>
      </c>
      <c r="W51" s="42" t="s">
        <v>391</v>
      </c>
      <c r="X51" s="42" t="s">
        <v>391</v>
      </c>
      <c r="Y51" s="42" t="s">
        <v>391</v>
      </c>
      <c r="Z51" s="65" t="s">
        <v>1730</v>
      </c>
      <c r="AA51" s="65" t="s">
        <v>1731</v>
      </c>
      <c r="AB51" s="65" t="s">
        <v>1730</v>
      </c>
      <c r="AC51" s="65" t="s">
        <v>1731</v>
      </c>
      <c r="AD51" s="65" t="s">
        <v>1732</v>
      </c>
      <c r="AE51" s="65" t="s">
        <v>1732</v>
      </c>
    </row>
    <row r="52" spans="1:31">
      <c r="A52" s="93" t="s">
        <v>30</v>
      </c>
      <c r="B52" s="65" t="str">
        <f t="shared" si="15"/>
        <v>10.128.115.101</v>
      </c>
      <c r="C52" s="65" t="s">
        <v>397</v>
      </c>
      <c r="D52" s="65">
        <v>1</v>
      </c>
      <c r="E52" s="65">
        <v>15</v>
      </c>
      <c r="F52" s="65" t="s">
        <v>1953</v>
      </c>
      <c r="G52" s="65" t="s">
        <v>1954</v>
      </c>
      <c r="H52" s="92" t="str">
        <f t="shared" si="12"/>
        <v>SI-RA15:VA-VGC-01:A2</v>
      </c>
      <c r="I52" s="65" t="s">
        <v>1955</v>
      </c>
      <c r="J52" s="92" t="str">
        <f t="shared" si="16"/>
        <v>SI-RA15:VA-VGC-01:B2</v>
      </c>
      <c r="K52" s="65" t="s">
        <v>1956</v>
      </c>
      <c r="L52" s="92" t="str">
        <f t="shared" si="16"/>
        <v>SI-RA15:VA-VGC-01:C2</v>
      </c>
      <c r="M52" s="65" t="s">
        <v>1729</v>
      </c>
      <c r="N52" s="42" t="s">
        <v>390</v>
      </c>
      <c r="O52" s="42" t="s">
        <v>390</v>
      </c>
      <c r="P52" s="42" t="s">
        <v>390</v>
      </c>
      <c r="Q52" s="42" t="s">
        <v>390</v>
      </c>
      <c r="R52" s="42" t="s">
        <v>390</v>
      </c>
      <c r="S52" s="42" t="s">
        <v>390</v>
      </c>
      <c r="T52" s="42" t="s">
        <v>391</v>
      </c>
      <c r="U52" s="42" t="s">
        <v>391</v>
      </c>
      <c r="V52" s="42" t="s">
        <v>391</v>
      </c>
      <c r="W52" s="42" t="s">
        <v>391</v>
      </c>
      <c r="X52" s="42" t="s">
        <v>391</v>
      </c>
      <c r="Y52" s="42" t="s">
        <v>391</v>
      </c>
      <c r="Z52" s="65" t="s">
        <v>1730</v>
      </c>
      <c r="AA52" s="65" t="s">
        <v>1731</v>
      </c>
      <c r="AB52" s="65" t="s">
        <v>1730</v>
      </c>
      <c r="AC52" s="65" t="s">
        <v>1731</v>
      </c>
      <c r="AD52" s="65" t="s">
        <v>1732</v>
      </c>
      <c r="AE52" s="65" t="s">
        <v>1732</v>
      </c>
    </row>
    <row r="53" spans="1:31">
      <c r="A53" s="93" t="s">
        <v>30</v>
      </c>
      <c r="B53" s="65" t="str">
        <f t="shared" si="15"/>
        <v>10.128.115.101</v>
      </c>
      <c r="C53" s="65" t="s">
        <v>397</v>
      </c>
      <c r="D53" s="65">
        <v>2</v>
      </c>
      <c r="E53" s="65">
        <v>15</v>
      </c>
      <c r="F53" s="65" t="s">
        <v>1957</v>
      </c>
      <c r="G53" s="65" t="s">
        <v>1958</v>
      </c>
      <c r="H53" s="92" t="str">
        <f t="shared" si="12"/>
        <v>SI-RA15:VA-VGC-02:A2</v>
      </c>
      <c r="I53" s="65" t="s">
        <v>1959</v>
      </c>
      <c r="J53" s="92" t="str">
        <f t="shared" si="16"/>
        <v>SI-RA15:VA-VGC-02:B2</v>
      </c>
      <c r="K53" s="65" t="s">
        <v>1960</v>
      </c>
      <c r="L53" s="65" t="s">
        <v>1961</v>
      </c>
      <c r="M53" s="65" t="s">
        <v>1729</v>
      </c>
      <c r="N53" s="42" t="s">
        <v>390</v>
      </c>
      <c r="O53" s="42" t="s">
        <v>390</v>
      </c>
      <c r="P53" s="42" t="s">
        <v>390</v>
      </c>
      <c r="Q53" s="42" t="s">
        <v>390</v>
      </c>
      <c r="R53" s="42" t="s">
        <v>390</v>
      </c>
      <c r="S53" s="42" t="s">
        <v>390</v>
      </c>
      <c r="T53" s="42" t="s">
        <v>391</v>
      </c>
      <c r="U53" s="42" t="s">
        <v>391</v>
      </c>
      <c r="V53" s="42" t="s">
        <v>391</v>
      </c>
      <c r="W53" s="42" t="s">
        <v>391</v>
      </c>
      <c r="X53" s="42" t="s">
        <v>391</v>
      </c>
      <c r="Y53" s="42" t="s">
        <v>391</v>
      </c>
      <c r="Z53" s="65" t="s">
        <v>1730</v>
      </c>
      <c r="AA53" s="65" t="s">
        <v>1731</v>
      </c>
      <c r="AB53" s="65" t="s">
        <v>1730</v>
      </c>
      <c r="AC53" s="65" t="s">
        <v>1731</v>
      </c>
      <c r="AD53" s="65" t="s">
        <v>1732</v>
      </c>
      <c r="AE53" s="65" t="s">
        <v>1732</v>
      </c>
    </row>
    <row r="54" spans="1:31">
      <c r="A54" s="93" t="s">
        <v>30</v>
      </c>
      <c r="B54" s="65" t="str">
        <f t="shared" si="15"/>
        <v>10.128.115.101</v>
      </c>
      <c r="C54" s="65" t="s">
        <v>397</v>
      </c>
      <c r="D54" s="65">
        <v>3</v>
      </c>
      <c r="E54" s="65">
        <v>15</v>
      </c>
      <c r="F54" s="65" t="s">
        <v>1962</v>
      </c>
      <c r="G54" s="65" t="s">
        <v>1963</v>
      </c>
      <c r="H54" s="92" t="str">
        <f t="shared" si="12"/>
        <v>SI-RA15:VA-VGC-03:A2</v>
      </c>
      <c r="I54" s="65" t="s">
        <v>1964</v>
      </c>
      <c r="J54" s="92" t="str">
        <f t="shared" si="16"/>
        <v>SI-RA15:VA-VGC-03:B2</v>
      </c>
      <c r="K54" s="65" t="s">
        <v>1965</v>
      </c>
      <c r="L54" s="65" t="s">
        <v>1966</v>
      </c>
      <c r="M54" s="65" t="s">
        <v>1729</v>
      </c>
      <c r="N54" s="42" t="s">
        <v>390</v>
      </c>
      <c r="O54" s="42" t="s">
        <v>390</v>
      </c>
      <c r="P54" s="42" t="s">
        <v>390</v>
      </c>
      <c r="Q54" s="42" t="s">
        <v>390</v>
      </c>
      <c r="R54" s="42" t="s">
        <v>390</v>
      </c>
      <c r="S54" s="42" t="s">
        <v>390</v>
      </c>
      <c r="T54" s="42" t="s">
        <v>391</v>
      </c>
      <c r="U54" s="42" t="s">
        <v>391</v>
      </c>
      <c r="V54" s="42" t="s">
        <v>391</v>
      </c>
      <c r="W54" s="42" t="s">
        <v>391</v>
      </c>
      <c r="X54" s="42" t="s">
        <v>391</v>
      </c>
      <c r="Y54" s="42" t="s">
        <v>391</v>
      </c>
      <c r="Z54" s="65" t="s">
        <v>1730</v>
      </c>
      <c r="AA54" s="65" t="s">
        <v>1731</v>
      </c>
      <c r="AB54" s="65" t="s">
        <v>1730</v>
      </c>
      <c r="AC54" s="65" t="s">
        <v>1731</v>
      </c>
      <c r="AD54" s="65" t="s">
        <v>1732</v>
      </c>
      <c r="AE54" s="65" t="s">
        <v>1732</v>
      </c>
    </row>
    <row r="55" spans="1:31">
      <c r="A55" s="65" t="s">
        <v>30</v>
      </c>
      <c r="B55" s="65" t="str">
        <f t="shared" si="0"/>
        <v>10.128.116.101</v>
      </c>
      <c r="C55" s="65" t="s">
        <v>384</v>
      </c>
      <c r="D55" s="65">
        <v>1</v>
      </c>
      <c r="E55" s="65">
        <v>16</v>
      </c>
      <c r="F55" s="65" t="s">
        <v>1967</v>
      </c>
      <c r="G55" s="65" t="s">
        <v>1968</v>
      </c>
      <c r="H55" s="92" t="str">
        <f t="shared" si="12"/>
        <v>BO-RA16:VA-VGC-01:A2</v>
      </c>
      <c r="I55" s="65" t="s">
        <v>1969</v>
      </c>
      <c r="J55" s="92" t="str">
        <f t="shared" si="2"/>
        <v>BO-RA16:VA-VGC-01:B2</v>
      </c>
      <c r="K55" s="65" t="s">
        <v>1970</v>
      </c>
      <c r="L55" s="65" t="s">
        <v>1971</v>
      </c>
      <c r="M55" s="65" t="s">
        <v>1729</v>
      </c>
      <c r="N55" s="42" t="s">
        <v>390</v>
      </c>
      <c r="O55" s="42" t="s">
        <v>390</v>
      </c>
      <c r="P55" s="42" t="s">
        <v>390</v>
      </c>
      <c r="Q55" s="42" t="s">
        <v>390</v>
      </c>
      <c r="R55" s="42" t="s">
        <v>390</v>
      </c>
      <c r="S55" s="42" t="s">
        <v>390</v>
      </c>
      <c r="T55" s="42" t="s">
        <v>391</v>
      </c>
      <c r="U55" s="42" t="s">
        <v>391</v>
      </c>
      <c r="V55" s="42" t="s">
        <v>391</v>
      </c>
      <c r="W55" s="42" t="s">
        <v>391</v>
      </c>
      <c r="X55" s="42" t="s">
        <v>391</v>
      </c>
      <c r="Y55" s="42" t="s">
        <v>391</v>
      </c>
      <c r="Z55" s="65" t="s">
        <v>1730</v>
      </c>
      <c r="AA55" s="65" t="s">
        <v>1731</v>
      </c>
      <c r="AB55" s="65" t="s">
        <v>1730</v>
      </c>
      <c r="AC55" s="65" t="s">
        <v>1731</v>
      </c>
      <c r="AD55" s="65" t="s">
        <v>1732</v>
      </c>
      <c r="AE55" s="65" t="s">
        <v>1732</v>
      </c>
    </row>
    <row r="56" spans="1:31">
      <c r="A56" s="93" t="s">
        <v>30</v>
      </c>
      <c r="B56" s="65" t="str">
        <f t="shared" ref="B56:B61" si="17">_xlfn.CONCAT("10.128.",E56 + 100,".101")</f>
        <v>10.128.116.101</v>
      </c>
      <c r="C56" s="65" t="s">
        <v>397</v>
      </c>
      <c r="D56" s="65">
        <v>2</v>
      </c>
      <c r="E56" s="65">
        <v>16</v>
      </c>
      <c r="F56" s="65" t="s">
        <v>1972</v>
      </c>
      <c r="G56" s="65" t="s">
        <v>1973</v>
      </c>
      <c r="H56" s="92" t="str">
        <f t="shared" si="12"/>
        <v>SI-RA16:VA-VGC-01:A2</v>
      </c>
      <c r="I56" s="65" t="s">
        <v>1974</v>
      </c>
      <c r="J56" s="92" t="str">
        <f t="shared" ref="I56:L61" si="18">_xlfn.CONCAT($F56,":",J$1)</f>
        <v>SI-RA16:VA-VGC-01:B2</v>
      </c>
      <c r="K56" s="65" t="s">
        <v>1975</v>
      </c>
      <c r="L56" s="92" t="str">
        <f t="shared" si="18"/>
        <v>SI-RA16:VA-VGC-01:C2</v>
      </c>
      <c r="M56" s="65" t="s">
        <v>1729</v>
      </c>
      <c r="N56" s="42" t="s">
        <v>390</v>
      </c>
      <c r="O56" s="42" t="s">
        <v>390</v>
      </c>
      <c r="P56" s="42" t="s">
        <v>390</v>
      </c>
      <c r="Q56" s="42" t="s">
        <v>390</v>
      </c>
      <c r="R56" s="42" t="s">
        <v>390</v>
      </c>
      <c r="S56" s="42" t="s">
        <v>390</v>
      </c>
      <c r="T56" s="42" t="s">
        <v>391</v>
      </c>
      <c r="U56" s="42" t="s">
        <v>391</v>
      </c>
      <c r="V56" s="42" t="s">
        <v>391</v>
      </c>
      <c r="W56" s="42" t="s">
        <v>391</v>
      </c>
      <c r="X56" s="42" t="s">
        <v>391</v>
      </c>
      <c r="Y56" s="42" t="s">
        <v>391</v>
      </c>
      <c r="Z56" s="65" t="s">
        <v>1730</v>
      </c>
      <c r="AA56" s="65" t="s">
        <v>1731</v>
      </c>
      <c r="AB56" s="65" t="s">
        <v>1730</v>
      </c>
      <c r="AC56" s="65" t="s">
        <v>1731</v>
      </c>
      <c r="AD56" s="65" t="s">
        <v>1732</v>
      </c>
      <c r="AE56" s="65" t="s">
        <v>1732</v>
      </c>
    </row>
    <row r="57" spans="1:31">
      <c r="A57" s="93" t="s">
        <v>30</v>
      </c>
      <c r="B57" s="65" t="str">
        <f t="shared" si="17"/>
        <v>10.128.116.101</v>
      </c>
      <c r="C57" s="65" t="s">
        <v>397</v>
      </c>
      <c r="D57" s="65">
        <v>3</v>
      </c>
      <c r="E57" s="65">
        <v>16</v>
      </c>
      <c r="F57" s="65" t="s">
        <v>1976</v>
      </c>
      <c r="G57" s="65" t="s">
        <v>1977</v>
      </c>
      <c r="H57" s="92" t="str">
        <f t="shared" si="12"/>
        <v>SI-RA16:VA-VGC-02:A2</v>
      </c>
      <c r="I57" s="92" t="str">
        <f t="shared" si="18"/>
        <v>SI-RA16:VA-VGC-02:B1</v>
      </c>
      <c r="J57" s="92" t="str">
        <f t="shared" si="18"/>
        <v>SI-RA16:VA-VGC-02:B2</v>
      </c>
      <c r="K57" s="65" t="s">
        <v>1978</v>
      </c>
      <c r="L57" s="92" t="str">
        <f t="shared" si="18"/>
        <v>SI-RA16:VA-VGC-02:C2</v>
      </c>
      <c r="M57" s="65" t="s">
        <v>1729</v>
      </c>
      <c r="N57" s="42" t="s">
        <v>390</v>
      </c>
      <c r="O57" s="42" t="s">
        <v>390</v>
      </c>
      <c r="P57" s="42" t="s">
        <v>390</v>
      </c>
      <c r="Q57" s="42" t="s">
        <v>390</v>
      </c>
      <c r="R57" s="42" t="s">
        <v>390</v>
      </c>
      <c r="S57" s="42" t="s">
        <v>390</v>
      </c>
      <c r="T57" s="42" t="s">
        <v>391</v>
      </c>
      <c r="U57" s="42" t="s">
        <v>391</v>
      </c>
      <c r="V57" s="42" t="s">
        <v>391</v>
      </c>
      <c r="W57" s="42" t="s">
        <v>391</v>
      </c>
      <c r="X57" s="42" t="s">
        <v>391</v>
      </c>
      <c r="Y57" s="42" t="s">
        <v>391</v>
      </c>
      <c r="Z57" s="65" t="s">
        <v>1730</v>
      </c>
      <c r="AA57" s="65" t="s">
        <v>1731</v>
      </c>
      <c r="AB57" s="65" t="s">
        <v>1730</v>
      </c>
      <c r="AC57" s="65" t="s">
        <v>1731</v>
      </c>
      <c r="AD57" s="65" t="s">
        <v>1732</v>
      </c>
      <c r="AE57" s="65" t="s">
        <v>1732</v>
      </c>
    </row>
    <row r="58" spans="1:31">
      <c r="A58" s="93" t="s">
        <v>30</v>
      </c>
      <c r="B58" s="65" t="str">
        <f t="shared" si="17"/>
        <v>10.128.116.101</v>
      </c>
      <c r="C58" s="65" t="s">
        <v>397</v>
      </c>
      <c r="D58" s="65">
        <v>4</v>
      </c>
      <c r="E58" s="65">
        <v>16</v>
      </c>
      <c r="F58" s="65" t="s">
        <v>1979</v>
      </c>
      <c r="G58" s="65" t="s">
        <v>1980</v>
      </c>
      <c r="H58" s="92" t="str">
        <f t="shared" si="12"/>
        <v>SI-RA16:VA-VGC-03:A2</v>
      </c>
      <c r="I58" s="65" t="s">
        <v>1981</v>
      </c>
      <c r="J58" s="92" t="str">
        <f t="shared" si="18"/>
        <v>SI-RA16:VA-VGC-03:B2</v>
      </c>
      <c r="K58" s="65" t="s">
        <v>1982</v>
      </c>
      <c r="L58" s="65" t="s">
        <v>1983</v>
      </c>
      <c r="M58" s="65" t="s">
        <v>1729</v>
      </c>
      <c r="N58" s="42" t="s">
        <v>390</v>
      </c>
      <c r="O58" s="42" t="s">
        <v>390</v>
      </c>
      <c r="P58" s="42" t="s">
        <v>390</v>
      </c>
      <c r="Q58" s="42" t="s">
        <v>390</v>
      </c>
      <c r="R58" s="42" t="s">
        <v>390</v>
      </c>
      <c r="S58" s="42" t="s">
        <v>390</v>
      </c>
      <c r="T58" s="42" t="s">
        <v>391</v>
      </c>
      <c r="U58" s="42" t="s">
        <v>391</v>
      </c>
      <c r="V58" s="42" t="s">
        <v>391</v>
      </c>
      <c r="W58" s="42" t="s">
        <v>391</v>
      </c>
      <c r="X58" s="42" t="s">
        <v>391</v>
      </c>
      <c r="Y58" s="42" t="s">
        <v>391</v>
      </c>
      <c r="Z58" s="65" t="s">
        <v>1730</v>
      </c>
      <c r="AA58" s="65" t="s">
        <v>1731</v>
      </c>
      <c r="AB58" s="65" t="s">
        <v>1730</v>
      </c>
      <c r="AC58" s="65" t="s">
        <v>1731</v>
      </c>
      <c r="AD58" s="65" t="s">
        <v>1732</v>
      </c>
      <c r="AE58" s="65" t="s">
        <v>1732</v>
      </c>
    </row>
    <row r="59" spans="1:31">
      <c r="A59" s="93" t="s">
        <v>30</v>
      </c>
      <c r="B59" s="65" t="str">
        <f t="shared" si="17"/>
        <v>10.128.117.101</v>
      </c>
      <c r="C59" s="65" t="s">
        <v>397</v>
      </c>
      <c r="D59" s="65">
        <v>1</v>
      </c>
      <c r="E59" s="65">
        <v>17</v>
      </c>
      <c r="F59" s="65" t="s">
        <v>1984</v>
      </c>
      <c r="G59" s="65" t="s">
        <v>1985</v>
      </c>
      <c r="H59" s="92" t="str">
        <f t="shared" si="12"/>
        <v>SI-RA17:VA-VGC-01:A2</v>
      </c>
      <c r="I59" s="65" t="s">
        <v>1986</v>
      </c>
      <c r="J59" s="92" t="str">
        <f t="shared" si="18"/>
        <v>SI-RA17:VA-VGC-01:B2</v>
      </c>
      <c r="K59" s="65" t="s">
        <v>1987</v>
      </c>
      <c r="L59" s="92" t="str">
        <f t="shared" si="18"/>
        <v>SI-RA17:VA-VGC-01:C2</v>
      </c>
      <c r="M59" s="65" t="s">
        <v>1729</v>
      </c>
      <c r="N59" s="42" t="s">
        <v>390</v>
      </c>
      <c r="O59" s="42" t="s">
        <v>390</v>
      </c>
      <c r="P59" s="42" t="s">
        <v>390</v>
      </c>
      <c r="Q59" s="42" t="s">
        <v>390</v>
      </c>
      <c r="R59" s="42" t="s">
        <v>390</v>
      </c>
      <c r="S59" s="42" t="s">
        <v>390</v>
      </c>
      <c r="T59" s="42" t="s">
        <v>391</v>
      </c>
      <c r="U59" s="42" t="s">
        <v>391</v>
      </c>
      <c r="V59" s="42" t="s">
        <v>391</v>
      </c>
      <c r="W59" s="42" t="s">
        <v>391</v>
      </c>
      <c r="X59" s="42" t="s">
        <v>391</v>
      </c>
      <c r="Y59" s="42" t="s">
        <v>391</v>
      </c>
      <c r="Z59" s="65" t="s">
        <v>1730</v>
      </c>
      <c r="AA59" s="65" t="s">
        <v>1731</v>
      </c>
      <c r="AB59" s="65" t="s">
        <v>1730</v>
      </c>
      <c r="AC59" s="65" t="s">
        <v>1731</v>
      </c>
      <c r="AD59" s="65" t="s">
        <v>1732</v>
      </c>
      <c r="AE59" s="65" t="s">
        <v>1732</v>
      </c>
    </row>
    <row r="60" spans="1:31">
      <c r="A60" s="93" t="s">
        <v>30</v>
      </c>
      <c r="B60" s="65" t="str">
        <f t="shared" si="17"/>
        <v>10.128.117.101</v>
      </c>
      <c r="C60" s="65" t="s">
        <v>397</v>
      </c>
      <c r="D60" s="65">
        <v>2</v>
      </c>
      <c r="E60" s="65">
        <v>17</v>
      </c>
      <c r="F60" s="65" t="s">
        <v>1988</v>
      </c>
      <c r="G60" s="65" t="s">
        <v>1989</v>
      </c>
      <c r="H60" s="92" t="str">
        <f t="shared" si="12"/>
        <v>SI-RA17:VA-VGC-02:A2</v>
      </c>
      <c r="I60" s="65" t="s">
        <v>1990</v>
      </c>
      <c r="J60" s="92" t="str">
        <f t="shared" si="18"/>
        <v>SI-RA17:VA-VGC-02:B2</v>
      </c>
      <c r="K60" s="65" t="s">
        <v>1991</v>
      </c>
      <c r="L60" s="65" t="s">
        <v>1992</v>
      </c>
      <c r="M60" s="65" t="s">
        <v>1729</v>
      </c>
      <c r="N60" s="42" t="s">
        <v>390</v>
      </c>
      <c r="O60" s="42" t="s">
        <v>390</v>
      </c>
      <c r="P60" s="42" t="s">
        <v>390</v>
      </c>
      <c r="Q60" s="42" t="s">
        <v>390</v>
      </c>
      <c r="R60" s="42" t="s">
        <v>390</v>
      </c>
      <c r="S60" s="42" t="s">
        <v>390</v>
      </c>
      <c r="T60" s="42" t="s">
        <v>391</v>
      </c>
      <c r="U60" s="42" t="s">
        <v>391</v>
      </c>
      <c r="V60" s="42" t="s">
        <v>391</v>
      </c>
      <c r="W60" s="42" t="s">
        <v>391</v>
      </c>
      <c r="X60" s="42" t="s">
        <v>391</v>
      </c>
      <c r="Y60" s="42" t="s">
        <v>391</v>
      </c>
      <c r="Z60" s="65" t="s">
        <v>1730</v>
      </c>
      <c r="AA60" s="65" t="s">
        <v>1731</v>
      </c>
      <c r="AB60" s="65" t="s">
        <v>1730</v>
      </c>
      <c r="AC60" s="65" t="s">
        <v>1731</v>
      </c>
      <c r="AD60" s="65" t="s">
        <v>1732</v>
      </c>
      <c r="AE60" s="65" t="s">
        <v>1732</v>
      </c>
    </row>
    <row r="61" spans="1:31">
      <c r="A61" s="93" t="s">
        <v>30</v>
      </c>
      <c r="B61" s="65" t="str">
        <f t="shared" si="17"/>
        <v>10.128.117.101</v>
      </c>
      <c r="C61" s="65" t="s">
        <v>397</v>
      </c>
      <c r="D61" s="65">
        <v>3</v>
      </c>
      <c r="E61" s="65">
        <v>17</v>
      </c>
      <c r="F61" s="65" t="s">
        <v>1993</v>
      </c>
      <c r="G61" s="65" t="s">
        <v>1994</v>
      </c>
      <c r="H61" s="92" t="str">
        <f t="shared" si="12"/>
        <v>SI-RA17:VA-VGC-03:A2</v>
      </c>
      <c r="I61" s="65" t="s">
        <v>1995</v>
      </c>
      <c r="J61" s="92" t="str">
        <f t="shared" si="18"/>
        <v>SI-RA17:VA-VGC-03:B2</v>
      </c>
      <c r="K61" s="65" t="s">
        <v>1996</v>
      </c>
      <c r="L61" s="65" t="s">
        <v>1997</v>
      </c>
      <c r="M61" s="65" t="s">
        <v>1729</v>
      </c>
      <c r="N61" s="42" t="s">
        <v>390</v>
      </c>
      <c r="O61" s="42" t="s">
        <v>390</v>
      </c>
      <c r="P61" s="42" t="s">
        <v>390</v>
      </c>
      <c r="Q61" s="42" t="s">
        <v>390</v>
      </c>
      <c r="R61" s="42" t="s">
        <v>390</v>
      </c>
      <c r="S61" s="42" t="s">
        <v>390</v>
      </c>
      <c r="T61" s="42" t="s">
        <v>391</v>
      </c>
      <c r="U61" s="42" t="s">
        <v>391</v>
      </c>
      <c r="V61" s="42" t="s">
        <v>391</v>
      </c>
      <c r="W61" s="42" t="s">
        <v>391</v>
      </c>
      <c r="X61" s="42" t="s">
        <v>391</v>
      </c>
      <c r="Y61" s="42" t="s">
        <v>391</v>
      </c>
      <c r="Z61" s="65" t="s">
        <v>1730</v>
      </c>
      <c r="AA61" s="65" t="s">
        <v>1731</v>
      </c>
      <c r="AB61" s="65" t="s">
        <v>1730</v>
      </c>
      <c r="AC61" s="65" t="s">
        <v>1731</v>
      </c>
      <c r="AD61" s="65" t="s">
        <v>1732</v>
      </c>
      <c r="AE61" s="65" t="s">
        <v>1732</v>
      </c>
    </row>
    <row r="62" spans="1:31">
      <c r="A62" s="65" t="s">
        <v>30</v>
      </c>
      <c r="B62" s="65" t="str">
        <f t="shared" si="0"/>
        <v>10.128.118.101</v>
      </c>
      <c r="C62" s="65" t="s">
        <v>384</v>
      </c>
      <c r="D62" s="65">
        <v>1</v>
      </c>
      <c r="E62" s="65">
        <v>18</v>
      </c>
      <c r="F62" s="65" t="s">
        <v>1998</v>
      </c>
      <c r="G62" s="65" t="s">
        <v>1999</v>
      </c>
      <c r="H62" s="92" t="str">
        <f t="shared" si="12"/>
        <v>BO-RA18:VA-VGC-01:A2</v>
      </c>
      <c r="I62" s="65" t="s">
        <v>2000</v>
      </c>
      <c r="J62" s="92" t="str">
        <f t="shared" si="2"/>
        <v>BO-RA18:VA-VGC-01:B2</v>
      </c>
      <c r="K62" s="65" t="s">
        <v>2001</v>
      </c>
      <c r="L62" s="65" t="s">
        <v>2002</v>
      </c>
      <c r="M62" s="65" t="s">
        <v>1729</v>
      </c>
      <c r="N62" s="42" t="s">
        <v>390</v>
      </c>
      <c r="O62" s="42" t="s">
        <v>390</v>
      </c>
      <c r="P62" s="42" t="s">
        <v>390</v>
      </c>
      <c r="Q62" s="42" t="s">
        <v>390</v>
      </c>
      <c r="R62" s="42" t="s">
        <v>390</v>
      </c>
      <c r="S62" s="42" t="s">
        <v>390</v>
      </c>
      <c r="T62" s="42" t="s">
        <v>391</v>
      </c>
      <c r="U62" s="42" t="s">
        <v>391</v>
      </c>
      <c r="V62" s="42" t="s">
        <v>391</v>
      </c>
      <c r="W62" s="42" t="s">
        <v>391</v>
      </c>
      <c r="X62" s="42" t="s">
        <v>391</v>
      </c>
      <c r="Y62" s="42" t="s">
        <v>391</v>
      </c>
      <c r="Z62" s="65" t="s">
        <v>1730</v>
      </c>
      <c r="AA62" s="65" t="s">
        <v>1731</v>
      </c>
      <c r="AB62" s="65" t="s">
        <v>1730</v>
      </c>
      <c r="AC62" s="65" t="s">
        <v>1731</v>
      </c>
      <c r="AD62" s="65" t="s">
        <v>1732</v>
      </c>
      <c r="AE62" s="65" t="s">
        <v>1732</v>
      </c>
    </row>
    <row r="63" spans="1:31">
      <c r="A63" s="93" t="s">
        <v>30</v>
      </c>
      <c r="B63" s="65" t="str">
        <f>_xlfn.CONCAT("10.128.",E63 + 100,".101")</f>
        <v>10.128.118.101</v>
      </c>
      <c r="C63" s="65" t="s">
        <v>397</v>
      </c>
      <c r="D63" s="65">
        <v>2</v>
      </c>
      <c r="E63" s="65">
        <v>18</v>
      </c>
      <c r="F63" s="65" t="s">
        <v>2003</v>
      </c>
      <c r="G63" s="65" t="s">
        <v>2004</v>
      </c>
      <c r="H63" s="92" t="str">
        <f t="shared" si="12"/>
        <v>SI-RA18:VA-VGC-01:A2</v>
      </c>
      <c r="I63" s="65" t="s">
        <v>2005</v>
      </c>
      <c r="J63" s="92" t="str">
        <f t="shared" ref="I63:L65" si="19">_xlfn.CONCAT($F63,":",J$1)</f>
        <v>SI-RA18:VA-VGC-01:B2</v>
      </c>
      <c r="K63" s="65" t="s">
        <v>2006</v>
      </c>
      <c r="L63" s="92" t="str">
        <f t="shared" si="19"/>
        <v>SI-RA18:VA-VGC-01:C2</v>
      </c>
      <c r="M63" s="65" t="s">
        <v>1729</v>
      </c>
      <c r="N63" s="42" t="s">
        <v>390</v>
      </c>
      <c r="O63" s="42" t="s">
        <v>390</v>
      </c>
      <c r="P63" s="42" t="s">
        <v>390</v>
      </c>
      <c r="Q63" s="42" t="s">
        <v>390</v>
      </c>
      <c r="R63" s="42" t="s">
        <v>390</v>
      </c>
      <c r="S63" s="42" t="s">
        <v>390</v>
      </c>
      <c r="T63" s="42" t="s">
        <v>391</v>
      </c>
      <c r="U63" s="42" t="s">
        <v>391</v>
      </c>
      <c r="V63" s="42" t="s">
        <v>391</v>
      </c>
      <c r="W63" s="42" t="s">
        <v>391</v>
      </c>
      <c r="X63" s="42" t="s">
        <v>391</v>
      </c>
      <c r="Y63" s="42" t="s">
        <v>391</v>
      </c>
      <c r="Z63" s="65" t="s">
        <v>1730</v>
      </c>
      <c r="AA63" s="65" t="s">
        <v>1731</v>
      </c>
      <c r="AB63" s="65" t="s">
        <v>1730</v>
      </c>
      <c r="AC63" s="65" t="s">
        <v>1731</v>
      </c>
      <c r="AD63" s="65" t="s">
        <v>1732</v>
      </c>
      <c r="AE63" s="65" t="s">
        <v>1732</v>
      </c>
    </row>
    <row r="64" spans="1:31">
      <c r="A64" s="93" t="s">
        <v>30</v>
      </c>
      <c r="B64" s="65" t="str">
        <f>_xlfn.CONCAT("10.128.",E64 + 100,".101")</f>
        <v>10.128.118.101</v>
      </c>
      <c r="C64" s="65" t="s">
        <v>397</v>
      </c>
      <c r="D64" s="65">
        <v>3</v>
      </c>
      <c r="E64" s="65">
        <v>18</v>
      </c>
      <c r="F64" s="65" t="s">
        <v>2007</v>
      </c>
      <c r="G64" s="65" t="s">
        <v>2008</v>
      </c>
      <c r="H64" s="92" t="str">
        <f t="shared" si="12"/>
        <v>SI-RA18:VA-VGC-02:A2</v>
      </c>
      <c r="I64" s="92" t="str">
        <f t="shared" si="19"/>
        <v>SI-RA18:VA-VGC-02:B1</v>
      </c>
      <c r="J64" s="92" t="str">
        <f t="shared" si="19"/>
        <v>SI-RA18:VA-VGC-02:B2</v>
      </c>
      <c r="K64" s="65" t="s">
        <v>2009</v>
      </c>
      <c r="L64" s="92" t="str">
        <f t="shared" si="19"/>
        <v>SI-RA18:VA-VGC-02:C2</v>
      </c>
      <c r="M64" s="65" t="s">
        <v>1729</v>
      </c>
      <c r="N64" s="42" t="s">
        <v>390</v>
      </c>
      <c r="O64" s="42" t="s">
        <v>390</v>
      </c>
      <c r="P64" s="42" t="s">
        <v>390</v>
      </c>
      <c r="Q64" s="42" t="s">
        <v>390</v>
      </c>
      <c r="R64" s="42" t="s">
        <v>390</v>
      </c>
      <c r="S64" s="42" t="s">
        <v>390</v>
      </c>
      <c r="T64" s="42" t="s">
        <v>391</v>
      </c>
      <c r="U64" s="42" t="s">
        <v>391</v>
      </c>
      <c r="V64" s="42" t="s">
        <v>391</v>
      </c>
      <c r="W64" s="42" t="s">
        <v>391</v>
      </c>
      <c r="X64" s="42" t="s">
        <v>391</v>
      </c>
      <c r="Y64" s="42" t="s">
        <v>391</v>
      </c>
      <c r="Z64" s="65" t="s">
        <v>1730</v>
      </c>
      <c r="AA64" s="65" t="s">
        <v>1731</v>
      </c>
      <c r="AB64" s="65" t="s">
        <v>1730</v>
      </c>
      <c r="AC64" s="65" t="s">
        <v>1731</v>
      </c>
      <c r="AD64" s="65" t="s">
        <v>1732</v>
      </c>
      <c r="AE64" s="65" t="s">
        <v>1732</v>
      </c>
    </row>
    <row r="65" spans="1:31">
      <c r="A65" s="93" t="s">
        <v>30</v>
      </c>
      <c r="B65" s="65" t="str">
        <f>_xlfn.CONCAT("10.128.",E65 + 100,".101")</f>
        <v>10.128.118.101</v>
      </c>
      <c r="C65" s="65" t="s">
        <v>397</v>
      </c>
      <c r="D65" s="65">
        <v>4</v>
      </c>
      <c r="E65" s="65">
        <v>18</v>
      </c>
      <c r="F65" s="65" t="s">
        <v>2010</v>
      </c>
      <c r="G65" s="65" t="s">
        <v>2011</v>
      </c>
      <c r="H65" s="92" t="str">
        <f t="shared" si="12"/>
        <v>SI-RA18:VA-VGC-03:A2</v>
      </c>
      <c r="I65" s="65" t="s">
        <v>2012</v>
      </c>
      <c r="J65" s="92" t="str">
        <f t="shared" si="19"/>
        <v>SI-RA18:VA-VGC-03:B2</v>
      </c>
      <c r="K65" s="65" t="s">
        <v>2013</v>
      </c>
      <c r="L65" s="65" t="s">
        <v>2014</v>
      </c>
      <c r="M65" s="65" t="s">
        <v>1729</v>
      </c>
      <c r="N65" s="42" t="s">
        <v>390</v>
      </c>
      <c r="O65" s="42" t="s">
        <v>390</v>
      </c>
      <c r="P65" s="42" t="s">
        <v>390</v>
      </c>
      <c r="Q65" s="42" t="s">
        <v>390</v>
      </c>
      <c r="R65" s="42" t="s">
        <v>390</v>
      </c>
      <c r="S65" s="42" t="s">
        <v>390</v>
      </c>
      <c r="T65" s="42" t="s">
        <v>391</v>
      </c>
      <c r="U65" s="42" t="s">
        <v>391</v>
      </c>
      <c r="V65" s="42" t="s">
        <v>391</v>
      </c>
      <c r="W65" s="42" t="s">
        <v>391</v>
      </c>
      <c r="X65" s="42" t="s">
        <v>391</v>
      </c>
      <c r="Y65" s="42" t="s">
        <v>391</v>
      </c>
      <c r="Z65" s="65" t="s">
        <v>1730</v>
      </c>
      <c r="AA65" s="65" t="s">
        <v>1731</v>
      </c>
      <c r="AB65" s="65" t="s">
        <v>1730</v>
      </c>
      <c r="AC65" s="65" t="s">
        <v>1731</v>
      </c>
      <c r="AD65" s="65" t="s">
        <v>1732</v>
      </c>
      <c r="AE65" s="65" t="s">
        <v>1732</v>
      </c>
    </row>
    <row r="66" spans="1:31">
      <c r="A66" s="65" t="s">
        <v>30</v>
      </c>
      <c r="B66" s="65" t="str">
        <f t="shared" si="0"/>
        <v>10.128.119.101</v>
      </c>
      <c r="C66" s="65" t="s">
        <v>384</v>
      </c>
      <c r="D66" s="65">
        <v>1</v>
      </c>
      <c r="E66" s="65">
        <v>19</v>
      </c>
      <c r="F66" s="65" t="s">
        <v>2015</v>
      </c>
      <c r="G66" s="65" t="s">
        <v>2016</v>
      </c>
      <c r="H66" s="92" t="str">
        <f t="shared" si="12"/>
        <v>BO-RA19:VA-VGC-01:A2</v>
      </c>
      <c r="I66" s="65" t="s">
        <v>2017</v>
      </c>
      <c r="J66" s="92" t="str">
        <f t="shared" si="2"/>
        <v>BO-RA19:VA-VGC-01:B2</v>
      </c>
      <c r="K66" s="65" t="s">
        <v>2018</v>
      </c>
      <c r="L66" s="65" t="s">
        <v>2019</v>
      </c>
      <c r="M66" s="65" t="s">
        <v>1729</v>
      </c>
      <c r="N66" s="42" t="s">
        <v>390</v>
      </c>
      <c r="O66" s="42" t="s">
        <v>390</v>
      </c>
      <c r="P66" s="42" t="s">
        <v>390</v>
      </c>
      <c r="Q66" s="42" t="s">
        <v>390</v>
      </c>
      <c r="R66" s="42" t="s">
        <v>390</v>
      </c>
      <c r="S66" s="42" t="s">
        <v>390</v>
      </c>
      <c r="T66" s="42" t="s">
        <v>391</v>
      </c>
      <c r="U66" s="42" t="s">
        <v>391</v>
      </c>
      <c r="V66" s="42" t="s">
        <v>391</v>
      </c>
      <c r="W66" s="42" t="s">
        <v>391</v>
      </c>
      <c r="X66" s="42" t="s">
        <v>391</v>
      </c>
      <c r="Y66" s="42" t="s">
        <v>391</v>
      </c>
      <c r="Z66" s="65" t="s">
        <v>1730</v>
      </c>
      <c r="AA66" s="65" t="s">
        <v>1731</v>
      </c>
      <c r="AB66" s="65" t="s">
        <v>1730</v>
      </c>
      <c r="AC66" s="65" t="s">
        <v>1731</v>
      </c>
      <c r="AD66" s="65" t="s">
        <v>1732</v>
      </c>
      <c r="AE66" s="65" t="s">
        <v>1732</v>
      </c>
    </row>
    <row r="67" spans="1:31">
      <c r="A67" s="93" t="s">
        <v>30</v>
      </c>
      <c r="B67" s="65" t="str">
        <f>_xlfn.CONCAT("10.128.",E67 + 100,".101")</f>
        <v>10.128.119.101</v>
      </c>
      <c r="C67" s="65" t="s">
        <v>397</v>
      </c>
      <c r="D67" s="65">
        <v>2</v>
      </c>
      <c r="E67" s="65">
        <v>19</v>
      </c>
      <c r="F67" s="65" t="s">
        <v>2020</v>
      </c>
      <c r="G67" s="65" t="s">
        <v>2021</v>
      </c>
      <c r="H67" s="92" t="str">
        <f t="shared" si="12"/>
        <v>SI-RA19:VA-VGC-01:A2</v>
      </c>
      <c r="I67" s="65" t="s">
        <v>2022</v>
      </c>
      <c r="J67" s="92" t="str">
        <f t="shared" ref="J67:L71" si="20">_xlfn.CONCAT($F67,":",J$1)</f>
        <v>SI-RA19:VA-VGC-01:B2</v>
      </c>
      <c r="K67" s="65" t="s">
        <v>2023</v>
      </c>
      <c r="L67" s="92" t="str">
        <f t="shared" si="20"/>
        <v>SI-RA19:VA-VGC-01:C2</v>
      </c>
      <c r="M67" s="65" t="s">
        <v>1729</v>
      </c>
      <c r="N67" s="42" t="s">
        <v>390</v>
      </c>
      <c r="O67" s="42" t="s">
        <v>390</v>
      </c>
      <c r="P67" s="42" t="s">
        <v>390</v>
      </c>
      <c r="Q67" s="42" t="s">
        <v>390</v>
      </c>
      <c r="R67" s="42" t="s">
        <v>390</v>
      </c>
      <c r="S67" s="42" t="s">
        <v>390</v>
      </c>
      <c r="T67" s="42" t="s">
        <v>391</v>
      </c>
      <c r="U67" s="42" t="s">
        <v>391</v>
      </c>
      <c r="V67" s="42" t="s">
        <v>391</v>
      </c>
      <c r="W67" s="42" t="s">
        <v>391</v>
      </c>
      <c r="X67" s="42" t="s">
        <v>391</v>
      </c>
      <c r="Y67" s="42" t="s">
        <v>391</v>
      </c>
      <c r="Z67" s="65" t="s">
        <v>1730</v>
      </c>
      <c r="AA67" s="65" t="s">
        <v>1731</v>
      </c>
      <c r="AB67" s="65" t="s">
        <v>1730</v>
      </c>
      <c r="AC67" s="65" t="s">
        <v>1731</v>
      </c>
      <c r="AD67" s="65" t="s">
        <v>1732</v>
      </c>
      <c r="AE67" s="65" t="s">
        <v>1732</v>
      </c>
    </row>
    <row r="68" spans="1:31">
      <c r="A68" s="93" t="s">
        <v>30</v>
      </c>
      <c r="B68" s="65" t="str">
        <f>_xlfn.CONCAT("10.128.",E68 + 100,".101")</f>
        <v>10.128.119.101</v>
      </c>
      <c r="C68" s="65" t="s">
        <v>397</v>
      </c>
      <c r="D68" s="65">
        <v>3</v>
      </c>
      <c r="E68" s="65">
        <v>19</v>
      </c>
      <c r="F68" s="65" t="s">
        <v>2024</v>
      </c>
      <c r="G68" s="65" t="s">
        <v>2025</v>
      </c>
      <c r="H68" s="92" t="str">
        <f t="shared" si="12"/>
        <v>SI-RA19:VA-VGC-02:A2</v>
      </c>
      <c r="I68" s="65" t="s">
        <v>2026</v>
      </c>
      <c r="J68" s="92" t="str">
        <f t="shared" si="20"/>
        <v>SI-RA19:VA-VGC-02:B2</v>
      </c>
      <c r="K68" s="65" t="s">
        <v>2027</v>
      </c>
      <c r="L68" s="65" t="s">
        <v>2028</v>
      </c>
      <c r="M68" s="65" t="s">
        <v>1729</v>
      </c>
      <c r="N68" s="42" t="s">
        <v>390</v>
      </c>
      <c r="O68" s="42" t="s">
        <v>390</v>
      </c>
      <c r="P68" s="42" t="s">
        <v>390</v>
      </c>
      <c r="Q68" s="42" t="s">
        <v>390</v>
      </c>
      <c r="R68" s="42" t="s">
        <v>390</v>
      </c>
      <c r="S68" s="42" t="s">
        <v>390</v>
      </c>
      <c r="T68" s="42" t="s">
        <v>391</v>
      </c>
      <c r="U68" s="42" t="s">
        <v>391</v>
      </c>
      <c r="V68" s="42" t="s">
        <v>391</v>
      </c>
      <c r="W68" s="42" t="s">
        <v>391</v>
      </c>
      <c r="X68" s="42" t="s">
        <v>391</v>
      </c>
      <c r="Y68" s="42" t="s">
        <v>391</v>
      </c>
      <c r="Z68" s="65" t="s">
        <v>1730</v>
      </c>
      <c r="AA68" s="65" t="s">
        <v>1731</v>
      </c>
      <c r="AB68" s="65" t="s">
        <v>1730</v>
      </c>
      <c r="AC68" s="65" t="s">
        <v>1731</v>
      </c>
      <c r="AD68" s="65" t="s">
        <v>1732</v>
      </c>
      <c r="AE68" s="65" t="s">
        <v>1732</v>
      </c>
    </row>
    <row r="69" spans="1:31">
      <c r="A69" s="93" t="s">
        <v>30</v>
      </c>
      <c r="B69" s="65" t="str">
        <f>_xlfn.CONCAT("10.128.",E69 + 100,".101")</f>
        <v>10.128.119.101</v>
      </c>
      <c r="C69" s="65" t="s">
        <v>397</v>
      </c>
      <c r="D69" s="65">
        <v>4</v>
      </c>
      <c r="E69" s="65">
        <v>19</v>
      </c>
      <c r="F69" s="65" t="s">
        <v>2029</v>
      </c>
      <c r="G69" s="65" t="s">
        <v>2030</v>
      </c>
      <c r="H69" s="92" t="str">
        <f t="shared" si="12"/>
        <v>SI-RA19:VA-VGC-03:A2</v>
      </c>
      <c r="I69" s="65" t="s">
        <v>2031</v>
      </c>
      <c r="J69" s="92" t="str">
        <f t="shared" si="20"/>
        <v>SI-RA19:VA-VGC-03:B2</v>
      </c>
      <c r="K69" s="65" t="s">
        <v>2032</v>
      </c>
      <c r="L69" s="65" t="s">
        <v>2033</v>
      </c>
      <c r="M69" s="65" t="s">
        <v>1729</v>
      </c>
      <c r="N69" s="42" t="s">
        <v>390</v>
      </c>
      <c r="O69" s="42" t="s">
        <v>390</v>
      </c>
      <c r="P69" s="42" t="s">
        <v>390</v>
      </c>
      <c r="Q69" s="42" t="s">
        <v>390</v>
      </c>
      <c r="R69" s="42" t="s">
        <v>390</v>
      </c>
      <c r="S69" s="42" t="s">
        <v>390</v>
      </c>
      <c r="T69" s="42" t="s">
        <v>391</v>
      </c>
      <c r="U69" s="42" t="s">
        <v>391</v>
      </c>
      <c r="V69" s="42" t="s">
        <v>391</v>
      </c>
      <c r="W69" s="42" t="s">
        <v>391</v>
      </c>
      <c r="X69" s="42" t="s">
        <v>391</v>
      </c>
      <c r="Y69" s="42" t="s">
        <v>391</v>
      </c>
      <c r="Z69" s="65" t="s">
        <v>1730</v>
      </c>
      <c r="AA69" s="65" t="s">
        <v>1731</v>
      </c>
      <c r="AB69" s="65" t="s">
        <v>1730</v>
      </c>
      <c r="AC69" s="65" t="s">
        <v>1731</v>
      </c>
      <c r="AD69" s="65" t="s">
        <v>1732</v>
      </c>
      <c r="AE69" s="65" t="s">
        <v>1732</v>
      </c>
    </row>
    <row r="70" spans="1:31">
      <c r="A70" s="93" t="s">
        <v>30</v>
      </c>
      <c r="B70" s="65" t="str">
        <f t="shared" ref="B70:B71" si="21">_xlfn.CONCAT("10.128.",E70 + 100,".101")</f>
        <v>10.128.119.101</v>
      </c>
      <c r="C70" s="65" t="s">
        <v>881</v>
      </c>
      <c r="D70" s="65">
        <v>5</v>
      </c>
      <c r="E70" s="65">
        <v>19</v>
      </c>
      <c r="F70" s="65" t="s">
        <v>2034</v>
      </c>
      <c r="G70" s="65" t="s">
        <v>2035</v>
      </c>
      <c r="H70" s="92" t="str">
        <f t="shared" si="12"/>
        <v>TS-RA19:VA-VGC-04:A2</v>
      </c>
      <c r="I70" s="65" t="s">
        <v>2036</v>
      </c>
      <c r="J70" s="92" t="str">
        <f t="shared" si="20"/>
        <v>TS-RA19:VA-VGC-04:B2</v>
      </c>
      <c r="K70" s="65" t="s">
        <v>2037</v>
      </c>
      <c r="L70" s="92" t="str">
        <f>_xlfn.CONCAT($F70,":",L$1)</f>
        <v>TS-RA19:VA-VGC-04:C2</v>
      </c>
      <c r="M70" s="65" t="s">
        <v>1729</v>
      </c>
      <c r="N70" s="42" t="s">
        <v>390</v>
      </c>
      <c r="O70" s="42" t="s">
        <v>390</v>
      </c>
      <c r="P70" s="42" t="s">
        <v>390</v>
      </c>
      <c r="Q70" s="42" t="s">
        <v>390</v>
      </c>
      <c r="R70" s="42" t="s">
        <v>390</v>
      </c>
      <c r="S70" s="42" t="s">
        <v>390</v>
      </c>
      <c r="T70" s="42" t="s">
        <v>391</v>
      </c>
      <c r="U70" s="42" t="s">
        <v>391</v>
      </c>
      <c r="V70" s="42" t="s">
        <v>391</v>
      </c>
      <c r="W70" s="42" t="s">
        <v>391</v>
      </c>
      <c r="X70" s="42" t="s">
        <v>391</v>
      </c>
      <c r="Y70" s="42" t="s">
        <v>391</v>
      </c>
      <c r="Z70" s="65" t="s">
        <v>1730</v>
      </c>
      <c r="AA70" s="65" t="s">
        <v>1731</v>
      </c>
      <c r="AB70" s="65" t="s">
        <v>1730</v>
      </c>
      <c r="AC70" s="65" t="s">
        <v>1731</v>
      </c>
      <c r="AD70" s="65" t="s">
        <v>1732</v>
      </c>
      <c r="AE70" s="65" t="s">
        <v>1732</v>
      </c>
    </row>
    <row r="71" spans="1:31">
      <c r="A71" s="93" t="s">
        <v>30</v>
      </c>
      <c r="B71" s="65" t="str">
        <f t="shared" si="21"/>
        <v>10.128.119.101</v>
      </c>
      <c r="C71" s="65" t="s">
        <v>881</v>
      </c>
      <c r="D71" s="65">
        <v>6</v>
      </c>
      <c r="E71" s="65">
        <v>19</v>
      </c>
      <c r="F71" s="65" t="s">
        <v>2038</v>
      </c>
      <c r="G71" s="65" t="s">
        <v>2039</v>
      </c>
      <c r="H71" s="92" t="str">
        <f t="shared" si="12"/>
        <v>TS-RA19:VA-VGC-05:A2</v>
      </c>
      <c r="I71" s="65" t="s">
        <v>2040</v>
      </c>
      <c r="J71" s="92" t="str">
        <f t="shared" si="20"/>
        <v>TS-RA19:VA-VGC-05:B2</v>
      </c>
      <c r="K71" s="65" t="s">
        <v>2041</v>
      </c>
      <c r="L71" s="92" t="str">
        <f>_xlfn.CONCAT($F71,":",L$1)</f>
        <v>TS-RA19:VA-VGC-05:C2</v>
      </c>
      <c r="M71" s="65" t="s">
        <v>1729</v>
      </c>
      <c r="N71" s="42" t="s">
        <v>390</v>
      </c>
      <c r="O71" s="42" t="s">
        <v>390</v>
      </c>
      <c r="P71" s="42" t="s">
        <v>390</v>
      </c>
      <c r="Q71" s="42" t="s">
        <v>390</v>
      </c>
      <c r="R71" s="42" t="s">
        <v>390</v>
      </c>
      <c r="S71" s="42" t="s">
        <v>390</v>
      </c>
      <c r="T71" s="42" t="s">
        <v>391</v>
      </c>
      <c r="U71" s="42" t="s">
        <v>391</v>
      </c>
      <c r="V71" s="42" t="s">
        <v>391</v>
      </c>
      <c r="W71" s="42" t="s">
        <v>391</v>
      </c>
      <c r="X71" s="42" t="s">
        <v>391</v>
      </c>
      <c r="Y71" s="42" t="s">
        <v>391</v>
      </c>
      <c r="Z71" s="65" t="s">
        <v>1730</v>
      </c>
      <c r="AA71" s="65" t="s">
        <v>1731</v>
      </c>
      <c r="AB71" s="65" t="s">
        <v>1730</v>
      </c>
      <c r="AC71" s="65" t="s">
        <v>1731</v>
      </c>
      <c r="AD71" s="65" t="s">
        <v>1732</v>
      </c>
      <c r="AE71" s="65" t="s">
        <v>1732</v>
      </c>
    </row>
    <row r="72" spans="1:31">
      <c r="A72" s="65" t="s">
        <v>30</v>
      </c>
      <c r="B72" s="65" t="str">
        <f t="shared" si="0"/>
        <v>10.128.120.101</v>
      </c>
      <c r="C72" s="65" t="s">
        <v>31</v>
      </c>
      <c r="D72" s="65">
        <v>1</v>
      </c>
      <c r="E72" s="65">
        <v>20</v>
      </c>
      <c r="F72" s="65" t="s">
        <v>2042</v>
      </c>
      <c r="G72" s="65" t="s">
        <v>2043</v>
      </c>
      <c r="H72" s="92" t="str">
        <f t="shared" si="12"/>
        <v>TB-RA20:VA-VGC-01:A2</v>
      </c>
      <c r="I72" s="65" t="s">
        <v>2044</v>
      </c>
      <c r="J72" s="92" t="str">
        <f t="shared" ref="J72:J78" si="22">_xlfn.CONCAT($F72,":",J$1)</f>
        <v>TB-RA20:VA-VGC-01:B2</v>
      </c>
      <c r="K72" s="65" t="s">
        <v>2045</v>
      </c>
      <c r="L72" s="92" t="str">
        <f>_xlfn.CONCAT($F72,":",L$1)</f>
        <v>TB-RA20:VA-VGC-01:C2</v>
      </c>
      <c r="M72" s="65" t="s">
        <v>1729</v>
      </c>
      <c r="N72" s="42" t="s">
        <v>390</v>
      </c>
      <c r="O72" s="42" t="s">
        <v>390</v>
      </c>
      <c r="P72" s="42" t="s">
        <v>390</v>
      </c>
      <c r="Q72" s="42" t="s">
        <v>390</v>
      </c>
      <c r="R72" s="42" t="s">
        <v>390</v>
      </c>
      <c r="S72" s="42" t="s">
        <v>390</v>
      </c>
      <c r="T72" s="42" t="s">
        <v>391</v>
      </c>
      <c r="U72" s="42" t="s">
        <v>391</v>
      </c>
      <c r="V72" s="42" t="s">
        <v>391</v>
      </c>
      <c r="W72" s="42" t="s">
        <v>391</v>
      </c>
      <c r="X72" s="42" t="s">
        <v>391</v>
      </c>
      <c r="Y72" s="42" t="s">
        <v>391</v>
      </c>
      <c r="Z72" s="65" t="s">
        <v>1730</v>
      </c>
      <c r="AA72" s="65" t="s">
        <v>1731</v>
      </c>
      <c r="AB72" s="65" t="s">
        <v>1730</v>
      </c>
      <c r="AC72" s="65" t="s">
        <v>1731</v>
      </c>
      <c r="AD72" s="65" t="s">
        <v>1732</v>
      </c>
      <c r="AE72" s="65" t="s">
        <v>1732</v>
      </c>
    </row>
    <row r="73" spans="1:31">
      <c r="A73" s="93" t="s">
        <v>30</v>
      </c>
      <c r="B73" s="65" t="str">
        <f t="shared" si="0"/>
        <v>10.128.120.101</v>
      </c>
      <c r="C73" s="65" t="s">
        <v>397</v>
      </c>
      <c r="D73" s="65">
        <v>2</v>
      </c>
      <c r="E73" s="65">
        <v>20</v>
      </c>
      <c r="F73" s="65" t="s">
        <v>2046</v>
      </c>
      <c r="G73" s="65" t="s">
        <v>2047</v>
      </c>
      <c r="H73" s="92" t="str">
        <f t="shared" si="12"/>
        <v>SI-RA20:VA-VGC-02:A2</v>
      </c>
      <c r="I73" s="65" t="s">
        <v>2048</v>
      </c>
      <c r="J73" s="92" t="str">
        <f t="shared" si="22"/>
        <v>SI-RA20:VA-VGC-02:B2</v>
      </c>
      <c r="K73" s="65" t="s">
        <v>2049</v>
      </c>
      <c r="L73" s="92" t="str">
        <f>_xlfn.CONCAT($F73,":",L$1)</f>
        <v>SI-RA20:VA-VGC-02:C2</v>
      </c>
      <c r="M73" s="65" t="s">
        <v>1729</v>
      </c>
      <c r="N73" s="42" t="s">
        <v>390</v>
      </c>
      <c r="O73" s="42" t="s">
        <v>390</v>
      </c>
      <c r="P73" s="42" t="s">
        <v>390</v>
      </c>
      <c r="Q73" s="42" t="s">
        <v>390</v>
      </c>
      <c r="R73" s="42" t="s">
        <v>390</v>
      </c>
      <c r="S73" s="42" t="s">
        <v>390</v>
      </c>
      <c r="T73" s="42" t="s">
        <v>391</v>
      </c>
      <c r="U73" s="42" t="s">
        <v>391</v>
      </c>
      <c r="V73" s="42" t="s">
        <v>391</v>
      </c>
      <c r="W73" s="42" t="s">
        <v>391</v>
      </c>
      <c r="X73" s="42" t="s">
        <v>391</v>
      </c>
      <c r="Y73" s="42" t="s">
        <v>391</v>
      </c>
      <c r="Z73" s="65" t="s">
        <v>1730</v>
      </c>
      <c r="AA73" s="65" t="s">
        <v>1731</v>
      </c>
      <c r="AB73" s="65" t="s">
        <v>1730</v>
      </c>
      <c r="AC73" s="65" t="s">
        <v>1731</v>
      </c>
      <c r="AD73" s="65" t="s">
        <v>1732</v>
      </c>
      <c r="AE73" s="65" t="s">
        <v>1732</v>
      </c>
    </row>
    <row r="74" spans="1:31">
      <c r="A74" s="93" t="s">
        <v>30</v>
      </c>
      <c r="B74" s="65" t="str">
        <f t="shared" ref="B74:B79" si="23">_xlfn.CONCAT("10.128.",E74 + 100,".101")</f>
        <v>10.128.120.101</v>
      </c>
      <c r="C74" s="65" t="s">
        <v>397</v>
      </c>
      <c r="D74" s="65">
        <v>3</v>
      </c>
      <c r="E74" s="65">
        <v>20</v>
      </c>
      <c r="F74" s="65" t="s">
        <v>2050</v>
      </c>
      <c r="G74" s="65" t="s">
        <v>2051</v>
      </c>
      <c r="H74" s="92" t="str">
        <f>_xlfn.CONCAT($F74,":",H$1)</f>
        <v>SI-RA20:VA-VGC-03:A2</v>
      </c>
      <c r="I74" s="92" t="str">
        <f>_xlfn.CONCAT($F74,":",I$1)</f>
        <v>SI-RA20:VA-VGC-03:B1</v>
      </c>
      <c r="J74" s="92" t="str">
        <f t="shared" si="22"/>
        <v>SI-RA20:VA-VGC-03:B2</v>
      </c>
      <c r="K74" s="65" t="s">
        <v>2052</v>
      </c>
      <c r="L74" s="92" t="str">
        <f>_xlfn.CONCAT($F74,":",L$1)</f>
        <v>SI-RA20:VA-VGC-03:C2</v>
      </c>
      <c r="M74" s="65" t="s">
        <v>1729</v>
      </c>
      <c r="N74" s="42" t="s">
        <v>390</v>
      </c>
      <c r="O74" s="42" t="s">
        <v>390</v>
      </c>
      <c r="P74" s="42" t="s">
        <v>390</v>
      </c>
      <c r="Q74" s="42" t="s">
        <v>390</v>
      </c>
      <c r="R74" s="42" t="s">
        <v>390</v>
      </c>
      <c r="S74" s="42" t="s">
        <v>390</v>
      </c>
      <c r="T74" s="42" t="s">
        <v>391</v>
      </c>
      <c r="U74" s="42" t="s">
        <v>391</v>
      </c>
      <c r="V74" s="42" t="s">
        <v>391</v>
      </c>
      <c r="W74" s="42" t="s">
        <v>391</v>
      </c>
      <c r="X74" s="42" t="s">
        <v>391</v>
      </c>
      <c r="Y74" s="42" t="s">
        <v>391</v>
      </c>
      <c r="Z74" s="65" t="s">
        <v>1730</v>
      </c>
      <c r="AA74" s="65" t="s">
        <v>1731</v>
      </c>
      <c r="AB74" s="65" t="s">
        <v>1730</v>
      </c>
      <c r="AC74" s="65" t="s">
        <v>1731</v>
      </c>
      <c r="AD74" s="65" t="s">
        <v>1732</v>
      </c>
      <c r="AE74" s="65" t="s">
        <v>1732</v>
      </c>
    </row>
    <row r="75" spans="1:31">
      <c r="A75" s="93" t="s">
        <v>30</v>
      </c>
      <c r="B75" s="65" t="str">
        <f t="shared" si="23"/>
        <v>10.128.120.101</v>
      </c>
      <c r="C75" s="65" t="s">
        <v>397</v>
      </c>
      <c r="D75" s="65">
        <v>4</v>
      </c>
      <c r="E75" s="65">
        <v>20</v>
      </c>
      <c r="F75" s="65" t="s">
        <v>2053</v>
      </c>
      <c r="G75" s="65" t="s">
        <v>2054</v>
      </c>
      <c r="H75" s="92" t="str">
        <f t="shared" ref="H75:H79" si="24">_xlfn.CONCAT($F75,":",H$1)</f>
        <v>SI-RA20:VA-VGC-04:A2</v>
      </c>
      <c r="I75" s="65" t="s">
        <v>2055</v>
      </c>
      <c r="J75" s="92" t="str">
        <f t="shared" si="22"/>
        <v>SI-RA20:VA-VGC-04:B2</v>
      </c>
      <c r="K75" s="65" t="s">
        <v>2056</v>
      </c>
      <c r="L75" s="65" t="s">
        <v>2057</v>
      </c>
      <c r="M75" s="65" t="s">
        <v>1729</v>
      </c>
      <c r="N75" s="42" t="s">
        <v>390</v>
      </c>
      <c r="O75" s="42" t="s">
        <v>390</v>
      </c>
      <c r="P75" s="42" t="s">
        <v>390</v>
      </c>
      <c r="Q75" s="42" t="s">
        <v>390</v>
      </c>
      <c r="R75" s="42" t="s">
        <v>390</v>
      </c>
      <c r="S75" s="42" t="s">
        <v>390</v>
      </c>
      <c r="T75" s="42" t="s">
        <v>391</v>
      </c>
      <c r="U75" s="42" t="s">
        <v>391</v>
      </c>
      <c r="V75" s="42" t="s">
        <v>391</v>
      </c>
      <c r="W75" s="42" t="s">
        <v>391</v>
      </c>
      <c r="X75" s="42" t="s">
        <v>391</v>
      </c>
      <c r="Y75" s="42" t="s">
        <v>391</v>
      </c>
      <c r="Z75" s="65" t="s">
        <v>1730</v>
      </c>
      <c r="AA75" s="65" t="s">
        <v>1731</v>
      </c>
      <c r="AB75" s="65" t="s">
        <v>1730</v>
      </c>
      <c r="AC75" s="65" t="s">
        <v>1731</v>
      </c>
      <c r="AD75" s="65" t="s">
        <v>1732</v>
      </c>
      <c r="AE75" s="65" t="s">
        <v>1732</v>
      </c>
    </row>
    <row r="76" spans="1:31">
      <c r="A76" s="93" t="s">
        <v>1041</v>
      </c>
      <c r="B76" s="65" t="str">
        <f t="shared" si="23"/>
        <v>10.128.100.101</v>
      </c>
      <c r="C76" s="65" t="s">
        <v>2058</v>
      </c>
      <c r="D76" s="65">
        <v>1</v>
      </c>
      <c r="E76" s="65">
        <v>0</v>
      </c>
      <c r="F76" s="65" t="str">
        <f>_xlfn.CONCAT(C76,"-VGC-01")</f>
        <v>BAK2-VGC-01</v>
      </c>
      <c r="G76" s="65" t="str">
        <f>_xlfn.CONCAT(C76,"-CCG-C1-VPS")</f>
        <v>BAK2-CCG-C1-VPS</v>
      </c>
      <c r="H76" s="92" t="str">
        <f t="shared" si="24"/>
        <v>BAK2-VGC-01:A2</v>
      </c>
      <c r="I76" s="65" t="str">
        <f>_xlfn.CONCAT(C76,"-CCG-C3-VPS")</f>
        <v>BAK2-CCG-C3-VPS</v>
      </c>
      <c r="J76" s="92" t="str">
        <f t="shared" si="22"/>
        <v>BAK2-VGC-01:B2</v>
      </c>
      <c r="K76" s="92" t="str">
        <f t="shared" ref="K76:L78" si="25">_xlfn.CONCAT($F76,":",K$1)</f>
        <v>BAK2-VGC-01:C1</v>
      </c>
      <c r="L76" s="92" t="str">
        <f t="shared" si="25"/>
        <v>BAK2-VGC-01:C2</v>
      </c>
      <c r="M76" s="65" t="s">
        <v>1729</v>
      </c>
      <c r="N76" s="42" t="s">
        <v>390</v>
      </c>
      <c r="O76" s="42" t="s">
        <v>390</v>
      </c>
      <c r="P76" s="42" t="s">
        <v>390</v>
      </c>
      <c r="Q76" s="42" t="s">
        <v>390</v>
      </c>
      <c r="R76" s="42" t="s">
        <v>390</v>
      </c>
      <c r="S76" s="42" t="s">
        <v>390</v>
      </c>
      <c r="T76" s="42" t="s">
        <v>391</v>
      </c>
      <c r="U76" s="42" t="s">
        <v>391</v>
      </c>
      <c r="V76" s="42" t="s">
        <v>391</v>
      </c>
      <c r="W76" s="42" t="s">
        <v>391</v>
      </c>
      <c r="X76" s="42" t="s">
        <v>391</v>
      </c>
      <c r="Y76" s="42" t="s">
        <v>391</v>
      </c>
      <c r="Z76" s="65" t="s">
        <v>1730</v>
      </c>
      <c r="AA76" s="65" t="s">
        <v>1731</v>
      </c>
      <c r="AB76" s="65" t="s">
        <v>1730</v>
      </c>
      <c r="AC76" s="65" t="s">
        <v>1731</v>
      </c>
      <c r="AD76" s="65" t="s">
        <v>1732</v>
      </c>
      <c r="AE76" s="65" t="s">
        <v>1732</v>
      </c>
    </row>
    <row r="77" spans="1:31">
      <c r="A77" s="93" t="s">
        <v>1041</v>
      </c>
      <c r="B77" s="65" t="str">
        <f t="shared" si="23"/>
        <v>10.128.100.101</v>
      </c>
      <c r="C77" s="65" t="s">
        <v>2058</v>
      </c>
      <c r="D77" s="65">
        <v>2</v>
      </c>
      <c r="E77" s="65">
        <v>0</v>
      </c>
      <c r="F77" s="65" t="str">
        <f>_xlfn.CONCAT(C77,"-VGC-02")</f>
        <v>BAK2-VGC-02</v>
      </c>
      <c r="G77" s="65" t="str">
        <f>_xlfn.CONCAT(C77,"-CCG-LL-B1")</f>
        <v>BAK2-CCG-LL-B1</v>
      </c>
      <c r="H77" s="92" t="str">
        <f t="shared" si="24"/>
        <v>BAK2-VGC-02:A2</v>
      </c>
      <c r="I77" s="65" t="str">
        <f>_xlfn.CONCAT(C77,"-CCG-LL-B2")</f>
        <v>BAK2-CCG-LL-B2</v>
      </c>
      <c r="J77" s="92" t="str">
        <f t="shared" si="22"/>
        <v>BAK2-VGC-02:B2</v>
      </c>
      <c r="K77" s="92" t="str">
        <f t="shared" si="25"/>
        <v>BAK2-VGC-02:C1</v>
      </c>
      <c r="L77" s="92" t="str">
        <f t="shared" si="25"/>
        <v>BAK2-VGC-02:C2</v>
      </c>
      <c r="M77" s="65" t="s">
        <v>1729</v>
      </c>
      <c r="N77" s="42" t="s">
        <v>390</v>
      </c>
      <c r="O77" s="42" t="s">
        <v>390</v>
      </c>
      <c r="P77" s="42" t="s">
        <v>390</v>
      </c>
      <c r="Q77" s="42" t="s">
        <v>390</v>
      </c>
      <c r="R77" s="42" t="s">
        <v>390</v>
      </c>
      <c r="S77" s="42" t="s">
        <v>390</v>
      </c>
      <c r="T77" s="42" t="s">
        <v>391</v>
      </c>
      <c r="U77" s="42" t="s">
        <v>391</v>
      </c>
      <c r="V77" s="42" t="s">
        <v>391</v>
      </c>
      <c r="W77" s="42" t="s">
        <v>391</v>
      </c>
      <c r="X77" s="42" t="s">
        <v>391</v>
      </c>
      <c r="Y77" s="42" t="s">
        <v>391</v>
      </c>
      <c r="Z77" s="65" t="s">
        <v>1730</v>
      </c>
      <c r="AA77" s="65" t="s">
        <v>1731</v>
      </c>
      <c r="AB77" s="65" t="s">
        <v>1730</v>
      </c>
      <c r="AC77" s="65" t="s">
        <v>1731</v>
      </c>
      <c r="AD77" s="65" t="s">
        <v>1732</v>
      </c>
      <c r="AE77" s="65" t="s">
        <v>1732</v>
      </c>
    </row>
    <row r="78" spans="1:31">
      <c r="A78" s="93" t="s">
        <v>1041</v>
      </c>
      <c r="B78" s="65" t="str">
        <f t="shared" si="23"/>
        <v>10.128.100.101</v>
      </c>
      <c r="C78" s="65" t="s">
        <v>2058</v>
      </c>
      <c r="D78" s="65">
        <v>3</v>
      </c>
      <c r="E78" s="65">
        <v>0</v>
      </c>
      <c r="F78" s="65" t="str">
        <f>_xlfn.CONCAT(C78,"-VGC-03")</f>
        <v>BAK2-VGC-03</v>
      </c>
      <c r="G78" s="65" t="str">
        <f>_xlfn.CONCAT(C78,"-CCG-LL-BC")</f>
        <v>BAK2-CCG-LL-BC</v>
      </c>
      <c r="H78" s="92" t="str">
        <f t="shared" si="24"/>
        <v>BAK2-VGC-03:A2</v>
      </c>
      <c r="I78" s="92" t="str">
        <f>_xlfn.CONCAT($F78,":",I$1)</f>
        <v>BAK2-VGC-03:B1</v>
      </c>
      <c r="J78" s="92" t="str">
        <f t="shared" si="22"/>
        <v>BAK2-VGC-03:B2</v>
      </c>
      <c r="K78" s="92" t="str">
        <f t="shared" si="25"/>
        <v>BAK2-VGC-03:C1</v>
      </c>
      <c r="L78" s="92" t="str">
        <f t="shared" si="25"/>
        <v>BAK2-VGC-03:C2</v>
      </c>
      <c r="M78" s="65" t="s">
        <v>1729</v>
      </c>
      <c r="N78" s="42" t="s">
        <v>390</v>
      </c>
      <c r="O78" s="42" t="s">
        <v>390</v>
      </c>
      <c r="P78" s="42" t="s">
        <v>390</v>
      </c>
      <c r="Q78" s="42" t="s">
        <v>390</v>
      </c>
      <c r="R78" s="42" t="s">
        <v>390</v>
      </c>
      <c r="S78" s="42" t="s">
        <v>390</v>
      </c>
      <c r="T78" s="42" t="s">
        <v>391</v>
      </c>
      <c r="U78" s="42" t="s">
        <v>391</v>
      </c>
      <c r="V78" s="42" t="s">
        <v>391</v>
      </c>
      <c r="W78" s="42" t="s">
        <v>391</v>
      </c>
      <c r="X78" s="42" t="s">
        <v>391</v>
      </c>
      <c r="Y78" s="42" t="s">
        <v>391</v>
      </c>
      <c r="Z78" s="65" t="s">
        <v>1730</v>
      </c>
      <c r="AA78" s="65" t="s">
        <v>1731</v>
      </c>
      <c r="AB78" s="65" t="s">
        <v>1730</v>
      </c>
      <c r="AC78" s="65" t="s">
        <v>1731</v>
      </c>
      <c r="AD78" s="65" t="s">
        <v>1732</v>
      </c>
      <c r="AE78" s="65" t="s">
        <v>1732</v>
      </c>
    </row>
    <row r="79" spans="1:31">
      <c r="A79" s="93" t="s">
        <v>1041</v>
      </c>
      <c r="B79" s="65" t="str">
        <f t="shared" si="23"/>
        <v>10.128.100.101</v>
      </c>
      <c r="C79" s="65" t="s">
        <v>935</v>
      </c>
      <c r="D79" s="65">
        <v>1</v>
      </c>
      <c r="E79" s="65">
        <v>0</v>
      </c>
      <c r="F79" s="65" t="str">
        <f>_xlfn.CONCAT(C79,"-VGC-01")</f>
        <v>BAK3-VGC-01</v>
      </c>
      <c r="G79" s="65" t="str">
        <f>_xlfn.CONCAT(C79,"-CCG-INJ-VPS")</f>
        <v>BAK3-CCG-INJ-VPS</v>
      </c>
      <c r="H79" s="92" t="str">
        <f t="shared" si="24"/>
        <v>BAK3-VGC-01:A2</v>
      </c>
      <c r="I79" s="65" t="str">
        <f>_xlfn.CONCAT(C79,"-CCG-TR01-VPS")</f>
        <v>BAK3-CCG-TR01-VPS</v>
      </c>
      <c r="J79" s="92" t="str">
        <f t="shared" ref="J79:L79" si="26">_xlfn.CONCAT($F79,":",J$1)</f>
        <v>BAK3-VGC-01:B2</v>
      </c>
      <c r="K79" s="92" t="str">
        <f t="shared" si="26"/>
        <v>BAK3-VGC-01:C1</v>
      </c>
      <c r="L79" s="92" t="str">
        <f t="shared" si="26"/>
        <v>BAK3-VGC-01:C2</v>
      </c>
      <c r="M79" s="65" t="s">
        <v>1729</v>
      </c>
      <c r="N79" s="42" t="s">
        <v>390</v>
      </c>
      <c r="O79" s="42" t="s">
        <v>390</v>
      </c>
      <c r="P79" s="42" t="s">
        <v>390</v>
      </c>
      <c r="Q79" s="42" t="s">
        <v>390</v>
      </c>
      <c r="R79" s="42" t="s">
        <v>390</v>
      </c>
      <c r="S79" s="42" t="s">
        <v>390</v>
      </c>
      <c r="T79" s="42" t="s">
        <v>391</v>
      </c>
      <c r="U79" s="42" t="s">
        <v>391</v>
      </c>
      <c r="V79" s="42" t="s">
        <v>391</v>
      </c>
      <c r="W79" s="42" t="s">
        <v>391</v>
      </c>
      <c r="X79" s="42" t="s">
        <v>391</v>
      </c>
      <c r="Y79" s="42" t="s">
        <v>391</v>
      </c>
      <c r="Z79" s="65" t="s">
        <v>1730</v>
      </c>
      <c r="AA79" s="65" t="s">
        <v>1731</v>
      </c>
      <c r="AB79" s="65" t="s">
        <v>1730</v>
      </c>
      <c r="AC79" s="65" t="s">
        <v>1731</v>
      </c>
      <c r="AD79" s="65" t="s">
        <v>1732</v>
      </c>
      <c r="AE79" s="65" t="s">
        <v>1732</v>
      </c>
    </row>
    <row r="80" spans="1:31">
      <c r="A80" s="93" t="s">
        <v>30</v>
      </c>
      <c r="B80" s="65" t="s">
        <v>2059</v>
      </c>
      <c r="C80" s="65" t="s">
        <v>2060</v>
      </c>
      <c r="D80" s="65">
        <v>253</v>
      </c>
      <c r="E80" s="65">
        <v>1</v>
      </c>
      <c r="F80" s="65" t="s">
        <v>2061</v>
      </c>
      <c r="G80" s="65" t="s">
        <v>2062</v>
      </c>
      <c r="H80" s="92" t="s">
        <v>2063</v>
      </c>
      <c r="I80" s="65" t="s">
        <v>2064</v>
      </c>
      <c r="J80" s="92" t="s">
        <v>2065</v>
      </c>
      <c r="K80" s="65" t="s">
        <v>2066</v>
      </c>
      <c r="L80" s="65" t="s">
        <v>2067</v>
      </c>
      <c r="M80" s="65" t="s">
        <v>1729</v>
      </c>
      <c r="N80" s="42" t="s">
        <v>390</v>
      </c>
      <c r="O80" s="42" t="s">
        <v>390</v>
      </c>
      <c r="P80" s="42" t="s">
        <v>390</v>
      </c>
      <c r="Q80" s="42" t="s">
        <v>390</v>
      </c>
      <c r="R80" s="42" t="s">
        <v>390</v>
      </c>
      <c r="S80" s="42" t="s">
        <v>390</v>
      </c>
      <c r="T80" s="42" t="s">
        <v>391</v>
      </c>
      <c r="U80" s="42" t="s">
        <v>391</v>
      </c>
      <c r="V80" s="42" t="s">
        <v>391</v>
      </c>
      <c r="W80" s="42" t="s">
        <v>391</v>
      </c>
      <c r="X80" s="42" t="s">
        <v>391</v>
      </c>
      <c r="Y80" s="42" t="s">
        <v>391</v>
      </c>
      <c r="Z80" s="65" t="s">
        <v>1730</v>
      </c>
      <c r="AA80" s="65" t="s">
        <v>1731</v>
      </c>
      <c r="AB80" s="65" t="s">
        <v>1730</v>
      </c>
      <c r="AC80" s="65" t="s">
        <v>1731</v>
      </c>
      <c r="AD80" s="65" t="s">
        <v>1732</v>
      </c>
      <c r="AE80" s="65" t="s">
        <v>1732</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61" priority="140" operator="equal">
      <formula>" "</formula>
    </cfRule>
  </conditionalFormatting>
  <conditionalFormatting sqref="A1:A5 A17:A20 A27 A34 A41 A48 A55 A62 A66 A72 A81:A1048576 A10:A13">
    <cfRule type="cellIs" dxfId="160" priority="136" operator="equal">
      <formula>"True"</formula>
    </cfRule>
  </conditionalFormatting>
  <conditionalFormatting sqref="A14:A15">
    <cfRule type="cellIs" dxfId="159" priority="134" operator="equal">
      <formula>"True"</formula>
    </cfRule>
  </conditionalFormatting>
  <conditionalFormatting sqref="C13:M13">
    <cfRule type="cellIs" dxfId="158" priority="131" operator="equal">
      <formula>" "</formula>
    </cfRule>
  </conditionalFormatting>
  <conditionalFormatting sqref="C14:C16 H16:M16 H17:H19 J17:J19 G21:L21 G23:L23 E16:F16 E14:M15">
    <cfRule type="cellIs" dxfId="157" priority="130" operator="equal">
      <formula>" "</formula>
    </cfRule>
  </conditionalFormatting>
  <conditionalFormatting sqref="M22">
    <cfRule type="cellIs" dxfId="156" priority="123" operator="equal">
      <formula>" "</formula>
    </cfRule>
  </conditionalFormatting>
  <conditionalFormatting sqref="L17">
    <cfRule type="cellIs" dxfId="155" priority="129" operator="equal">
      <formula>" "</formula>
    </cfRule>
  </conditionalFormatting>
  <conditionalFormatting sqref="M17">
    <cfRule type="cellIs" dxfId="154" priority="128" operator="equal">
      <formula>" "</formula>
    </cfRule>
  </conditionalFormatting>
  <conditionalFormatting sqref="M18">
    <cfRule type="cellIs" dxfId="153" priority="127" operator="equal">
      <formula>" "</formula>
    </cfRule>
  </conditionalFormatting>
  <conditionalFormatting sqref="M19">
    <cfRule type="cellIs" dxfId="152" priority="126" operator="equal">
      <formula>" "</formula>
    </cfRule>
  </conditionalFormatting>
  <conditionalFormatting sqref="M23">
    <cfRule type="cellIs" dxfId="151" priority="125" operator="equal">
      <formula>" "</formula>
    </cfRule>
  </conditionalFormatting>
  <conditionalFormatting sqref="M21">
    <cfRule type="cellIs" dxfId="150" priority="124" operator="equal">
      <formula>" "</formula>
    </cfRule>
  </conditionalFormatting>
  <conditionalFormatting sqref="C28:D30">
    <cfRule type="cellIs" dxfId="149" priority="122" operator="equal">
      <formula>" "</formula>
    </cfRule>
  </conditionalFormatting>
  <conditionalFormatting sqref="C31:D33">
    <cfRule type="cellIs" dxfId="148" priority="121" operator="equal">
      <formula>" "</formula>
    </cfRule>
  </conditionalFormatting>
  <conditionalFormatting sqref="C35:D37">
    <cfRule type="cellIs" dxfId="147" priority="120" operator="equal">
      <formula>" "</formula>
    </cfRule>
  </conditionalFormatting>
  <conditionalFormatting sqref="C38:D40">
    <cfRule type="cellIs" dxfId="146" priority="119" operator="equal">
      <formula>" "</formula>
    </cfRule>
  </conditionalFormatting>
  <conditionalFormatting sqref="C42:D44">
    <cfRule type="cellIs" dxfId="145" priority="118" operator="equal">
      <formula>" "</formula>
    </cfRule>
  </conditionalFormatting>
  <conditionalFormatting sqref="C45:D47">
    <cfRule type="cellIs" dxfId="144" priority="117" operator="equal">
      <formula>" "</formula>
    </cfRule>
  </conditionalFormatting>
  <conditionalFormatting sqref="C49:D51">
    <cfRule type="cellIs" dxfId="143" priority="116" operator="equal">
      <formula>" "</formula>
    </cfRule>
  </conditionalFormatting>
  <conditionalFormatting sqref="C52:D54">
    <cfRule type="cellIs" dxfId="142" priority="115" operator="equal">
      <formula>" "</formula>
    </cfRule>
  </conditionalFormatting>
  <conditionalFormatting sqref="C56:D58">
    <cfRule type="cellIs" dxfId="141" priority="114" operator="equal">
      <formula>" "</formula>
    </cfRule>
  </conditionalFormatting>
  <conditionalFormatting sqref="C59:D61">
    <cfRule type="cellIs" dxfId="140" priority="113" operator="equal">
      <formula>" "</formula>
    </cfRule>
  </conditionalFormatting>
  <conditionalFormatting sqref="C63:D65">
    <cfRule type="cellIs" dxfId="139" priority="112" operator="equal">
      <formula>" "</formula>
    </cfRule>
  </conditionalFormatting>
  <conditionalFormatting sqref="C67:D71">
    <cfRule type="cellIs" dxfId="138" priority="111" operator="equal">
      <formula>" "</formula>
    </cfRule>
  </conditionalFormatting>
  <conditionalFormatting sqref="A16">
    <cfRule type="cellIs" dxfId="137" priority="110" operator="equal">
      <formula>"True"</formula>
    </cfRule>
  </conditionalFormatting>
  <conditionalFormatting sqref="A22">
    <cfRule type="cellIs" dxfId="136" priority="108" operator="equal">
      <formula>"True"</formula>
    </cfRule>
  </conditionalFormatting>
  <conditionalFormatting sqref="A23">
    <cfRule type="cellIs" dxfId="135" priority="107" operator="equal">
      <formula>"True"</formula>
    </cfRule>
  </conditionalFormatting>
  <conditionalFormatting sqref="A24">
    <cfRule type="cellIs" dxfId="134" priority="106" operator="equal">
      <formula>"True"</formula>
    </cfRule>
  </conditionalFormatting>
  <conditionalFormatting sqref="A25">
    <cfRule type="cellIs" dxfId="133" priority="105" operator="equal">
      <formula>"True"</formula>
    </cfRule>
  </conditionalFormatting>
  <conditionalFormatting sqref="A26">
    <cfRule type="cellIs" dxfId="132" priority="104" operator="equal">
      <formula>"True"</formula>
    </cfRule>
  </conditionalFormatting>
  <conditionalFormatting sqref="A28">
    <cfRule type="cellIs" dxfId="131" priority="103" operator="equal">
      <formula>"True"</formula>
    </cfRule>
  </conditionalFormatting>
  <conditionalFormatting sqref="A29">
    <cfRule type="cellIs" dxfId="130" priority="102" operator="equal">
      <formula>"True"</formula>
    </cfRule>
  </conditionalFormatting>
  <conditionalFormatting sqref="A30">
    <cfRule type="cellIs" dxfId="129" priority="101" operator="equal">
      <formula>"True"</formula>
    </cfRule>
  </conditionalFormatting>
  <conditionalFormatting sqref="A31">
    <cfRule type="cellIs" dxfId="128" priority="100" operator="equal">
      <formula>"True"</formula>
    </cfRule>
  </conditionalFormatting>
  <conditionalFormatting sqref="A32">
    <cfRule type="cellIs" dxfId="127" priority="99" operator="equal">
      <formula>"True"</formula>
    </cfRule>
  </conditionalFormatting>
  <conditionalFormatting sqref="A33">
    <cfRule type="cellIs" dxfId="126" priority="98" operator="equal">
      <formula>"True"</formula>
    </cfRule>
  </conditionalFormatting>
  <conditionalFormatting sqref="A35">
    <cfRule type="cellIs" dxfId="125" priority="97" operator="equal">
      <formula>"True"</formula>
    </cfRule>
  </conditionalFormatting>
  <conditionalFormatting sqref="A36">
    <cfRule type="cellIs" dxfId="124" priority="96" operator="equal">
      <formula>"True"</formula>
    </cfRule>
  </conditionalFormatting>
  <conditionalFormatting sqref="A37">
    <cfRule type="cellIs" dxfId="123" priority="95" operator="equal">
      <formula>"True"</formula>
    </cfRule>
  </conditionalFormatting>
  <conditionalFormatting sqref="A38">
    <cfRule type="cellIs" dxfId="122" priority="94" operator="equal">
      <formula>"True"</formula>
    </cfRule>
  </conditionalFormatting>
  <conditionalFormatting sqref="A39">
    <cfRule type="cellIs" dxfId="121" priority="93" operator="equal">
      <formula>"True"</formula>
    </cfRule>
  </conditionalFormatting>
  <conditionalFormatting sqref="A40">
    <cfRule type="cellIs" dxfId="120" priority="92" operator="equal">
      <formula>"True"</formula>
    </cfRule>
  </conditionalFormatting>
  <conditionalFormatting sqref="A42">
    <cfRule type="cellIs" dxfId="119" priority="91" operator="equal">
      <formula>"True"</formula>
    </cfRule>
  </conditionalFormatting>
  <conditionalFormatting sqref="A43">
    <cfRule type="cellIs" dxfId="118" priority="90" operator="equal">
      <formula>"True"</formula>
    </cfRule>
  </conditionalFormatting>
  <conditionalFormatting sqref="A44">
    <cfRule type="cellIs" dxfId="117" priority="89" operator="equal">
      <formula>"True"</formula>
    </cfRule>
  </conditionalFormatting>
  <conditionalFormatting sqref="A45">
    <cfRule type="cellIs" dxfId="116" priority="88" operator="equal">
      <formula>"True"</formula>
    </cfRule>
  </conditionalFormatting>
  <conditionalFormatting sqref="A46">
    <cfRule type="cellIs" dxfId="115" priority="87" operator="equal">
      <formula>"True"</formula>
    </cfRule>
  </conditionalFormatting>
  <conditionalFormatting sqref="A47">
    <cfRule type="cellIs" dxfId="114" priority="86" operator="equal">
      <formula>"True"</formula>
    </cfRule>
  </conditionalFormatting>
  <conditionalFormatting sqref="A49">
    <cfRule type="cellIs" dxfId="113" priority="85" operator="equal">
      <formula>"True"</formula>
    </cfRule>
  </conditionalFormatting>
  <conditionalFormatting sqref="A50">
    <cfRule type="cellIs" dxfId="112" priority="84" operator="equal">
      <formula>"True"</formula>
    </cfRule>
  </conditionalFormatting>
  <conditionalFormatting sqref="A51">
    <cfRule type="cellIs" dxfId="111" priority="83" operator="equal">
      <formula>"True"</formula>
    </cfRule>
  </conditionalFormatting>
  <conditionalFormatting sqref="A52">
    <cfRule type="cellIs" dxfId="110" priority="82" operator="equal">
      <formula>"True"</formula>
    </cfRule>
  </conditionalFormatting>
  <conditionalFormatting sqref="A53">
    <cfRule type="cellIs" dxfId="109" priority="81" operator="equal">
      <formula>"True"</formula>
    </cfRule>
  </conditionalFormatting>
  <conditionalFormatting sqref="A54">
    <cfRule type="cellIs" dxfId="108" priority="80" operator="equal">
      <formula>"True"</formula>
    </cfRule>
  </conditionalFormatting>
  <conditionalFormatting sqref="A56">
    <cfRule type="cellIs" dxfId="107" priority="79" operator="equal">
      <formula>"True"</formula>
    </cfRule>
  </conditionalFormatting>
  <conditionalFormatting sqref="A57">
    <cfRule type="cellIs" dxfId="106" priority="78" operator="equal">
      <formula>"True"</formula>
    </cfRule>
  </conditionalFormatting>
  <conditionalFormatting sqref="A58">
    <cfRule type="cellIs" dxfId="105" priority="77" operator="equal">
      <formula>"True"</formula>
    </cfRule>
  </conditionalFormatting>
  <conditionalFormatting sqref="A59">
    <cfRule type="cellIs" dxfId="104" priority="76" operator="equal">
      <formula>"True"</formula>
    </cfRule>
  </conditionalFormatting>
  <conditionalFormatting sqref="A60">
    <cfRule type="cellIs" dxfId="103" priority="74" operator="equal">
      <formula>"True"</formula>
    </cfRule>
  </conditionalFormatting>
  <conditionalFormatting sqref="A61">
    <cfRule type="cellIs" dxfId="102" priority="73" operator="equal">
      <formula>"True"</formula>
    </cfRule>
  </conditionalFormatting>
  <conditionalFormatting sqref="A63">
    <cfRule type="cellIs" dxfId="101" priority="72" operator="equal">
      <formula>"True"</formula>
    </cfRule>
  </conditionalFormatting>
  <conditionalFormatting sqref="A64">
    <cfRule type="cellIs" dxfId="100" priority="71" operator="equal">
      <formula>"True"</formula>
    </cfRule>
  </conditionalFormatting>
  <conditionalFormatting sqref="A65">
    <cfRule type="cellIs" dxfId="99" priority="70" operator="equal">
      <formula>"True"</formula>
    </cfRule>
  </conditionalFormatting>
  <conditionalFormatting sqref="A67">
    <cfRule type="cellIs" dxfId="98" priority="69" operator="equal">
      <formula>"True"</formula>
    </cfRule>
  </conditionalFormatting>
  <conditionalFormatting sqref="A68">
    <cfRule type="cellIs" dxfId="97" priority="68" operator="equal">
      <formula>"True"</formula>
    </cfRule>
  </conditionalFormatting>
  <conditionalFormatting sqref="A69:A71">
    <cfRule type="cellIs" dxfId="96" priority="67" operator="equal">
      <formula>"True"</formula>
    </cfRule>
  </conditionalFormatting>
  <conditionalFormatting sqref="A73:A75">
    <cfRule type="cellIs" dxfId="95" priority="66" operator="equal">
      <formula>"True"</formula>
    </cfRule>
  </conditionalFormatting>
  <conditionalFormatting sqref="A21">
    <cfRule type="cellIs" dxfId="94" priority="65" operator="equal">
      <formula>"True"</formula>
    </cfRule>
  </conditionalFormatting>
  <conditionalFormatting sqref="M24:M27 M35">
    <cfRule type="cellIs" dxfId="93" priority="64" operator="equal">
      <formula>" "</formula>
    </cfRule>
  </conditionalFormatting>
  <conditionalFormatting sqref="M28">
    <cfRule type="cellIs" dxfId="92" priority="63" operator="equal">
      <formula>" "</formula>
    </cfRule>
  </conditionalFormatting>
  <conditionalFormatting sqref="M29:M31">
    <cfRule type="cellIs" dxfId="91" priority="62" operator="equal">
      <formula>" "</formula>
    </cfRule>
  </conditionalFormatting>
  <conditionalFormatting sqref="M37">
    <cfRule type="cellIs" dxfId="90" priority="56" operator="equal">
      <formula>" "</formula>
    </cfRule>
  </conditionalFormatting>
  <conditionalFormatting sqref="M32">
    <cfRule type="cellIs" dxfId="89" priority="61" operator="equal">
      <formula>" "</formula>
    </cfRule>
  </conditionalFormatting>
  <conditionalFormatting sqref="M33">
    <cfRule type="cellIs" dxfId="88" priority="60" operator="equal">
      <formula>" "</formula>
    </cfRule>
  </conditionalFormatting>
  <conditionalFormatting sqref="M34">
    <cfRule type="cellIs" dxfId="87" priority="59" operator="equal">
      <formula>" "</formula>
    </cfRule>
  </conditionalFormatting>
  <conditionalFormatting sqref="M38">
    <cfRule type="cellIs" dxfId="86" priority="58" operator="equal">
      <formula>" "</formula>
    </cfRule>
  </conditionalFormatting>
  <conditionalFormatting sqref="M36">
    <cfRule type="cellIs" dxfId="85" priority="57" operator="equal">
      <formula>" "</formula>
    </cfRule>
  </conditionalFormatting>
  <conditionalFormatting sqref="M39:M42 M50">
    <cfRule type="cellIs" dxfId="84" priority="55" operator="equal">
      <formula>" "</formula>
    </cfRule>
  </conditionalFormatting>
  <conditionalFormatting sqref="M43">
    <cfRule type="cellIs" dxfId="83" priority="54" operator="equal">
      <formula>" "</formula>
    </cfRule>
  </conditionalFormatting>
  <conditionalFormatting sqref="M44:M46">
    <cfRule type="cellIs" dxfId="82" priority="53" operator="equal">
      <formula>" "</formula>
    </cfRule>
  </conditionalFormatting>
  <conditionalFormatting sqref="M52">
    <cfRule type="cellIs" dxfId="81" priority="47" operator="equal">
      <formula>" "</formula>
    </cfRule>
  </conditionalFormatting>
  <conditionalFormatting sqref="M47">
    <cfRule type="cellIs" dxfId="80" priority="52" operator="equal">
      <formula>" "</formula>
    </cfRule>
  </conditionalFormatting>
  <conditionalFormatting sqref="M48">
    <cfRule type="cellIs" dxfId="79" priority="51" operator="equal">
      <formula>" "</formula>
    </cfRule>
  </conditionalFormatting>
  <conditionalFormatting sqref="M49">
    <cfRule type="cellIs" dxfId="78" priority="50" operator="equal">
      <formula>" "</formula>
    </cfRule>
  </conditionalFormatting>
  <conditionalFormatting sqref="M53">
    <cfRule type="cellIs" dxfId="77" priority="49" operator="equal">
      <formula>" "</formula>
    </cfRule>
  </conditionalFormatting>
  <conditionalFormatting sqref="M51">
    <cfRule type="cellIs" dxfId="76" priority="48" operator="equal">
      <formula>" "</formula>
    </cfRule>
  </conditionalFormatting>
  <conditionalFormatting sqref="M54:M57 M65 M69">
    <cfRule type="cellIs" dxfId="75" priority="46" operator="equal">
      <formula>" "</formula>
    </cfRule>
  </conditionalFormatting>
  <conditionalFormatting sqref="M58">
    <cfRule type="cellIs" dxfId="74" priority="45" operator="equal">
      <formula>" "</formula>
    </cfRule>
  </conditionalFormatting>
  <conditionalFormatting sqref="M59:M61">
    <cfRule type="cellIs" dxfId="73" priority="44" operator="equal">
      <formula>" "</formula>
    </cfRule>
  </conditionalFormatting>
  <conditionalFormatting sqref="M67 M71">
    <cfRule type="cellIs" dxfId="72" priority="38" operator="equal">
      <formula>" "</formula>
    </cfRule>
  </conditionalFormatting>
  <conditionalFormatting sqref="M62">
    <cfRule type="cellIs" dxfId="71" priority="43" operator="equal">
      <formula>" "</formula>
    </cfRule>
  </conditionalFormatting>
  <conditionalFormatting sqref="M63">
    <cfRule type="cellIs" dxfId="70" priority="42" operator="equal">
      <formula>" "</formula>
    </cfRule>
  </conditionalFormatting>
  <conditionalFormatting sqref="M64">
    <cfRule type="cellIs" dxfId="69" priority="41" operator="equal">
      <formula>" "</formula>
    </cfRule>
  </conditionalFormatting>
  <conditionalFormatting sqref="M68 M72">
    <cfRule type="cellIs" dxfId="68" priority="40" operator="equal">
      <formula>" "</formula>
    </cfRule>
  </conditionalFormatting>
  <conditionalFormatting sqref="M66 M70">
    <cfRule type="cellIs" dxfId="67" priority="39" operator="equal">
      <formula>" "</formula>
    </cfRule>
  </conditionalFormatting>
  <conditionalFormatting sqref="D14:D16">
    <cfRule type="cellIs" dxfId="66" priority="36" operator="equal">
      <formula>" "</formula>
    </cfRule>
  </conditionalFormatting>
  <conditionalFormatting sqref="C6:M6 M9">
    <cfRule type="cellIs" dxfId="65" priority="35" operator="equal">
      <formula>" "</formula>
    </cfRule>
  </conditionalFormatting>
  <conditionalFormatting sqref="A6">
    <cfRule type="cellIs" dxfId="64" priority="34" operator="equal">
      <formula>"True"</formula>
    </cfRule>
  </conditionalFormatting>
  <conditionalFormatting sqref="A7:A9">
    <cfRule type="cellIs" dxfId="63" priority="33" operator="equal">
      <formula>"True"</formula>
    </cfRule>
  </conditionalFormatting>
  <conditionalFormatting sqref="K8">
    <cfRule type="cellIs" dxfId="62" priority="32" operator="equal">
      <formula>" "</formula>
    </cfRule>
  </conditionalFormatting>
  <conditionalFormatting sqref="M3">
    <cfRule type="cellIs" dxfId="61" priority="30" operator="equal">
      <formula>" "</formula>
    </cfRule>
  </conditionalFormatting>
  <conditionalFormatting sqref="M4">
    <cfRule type="cellIs" dxfId="60" priority="29" operator="equal">
      <formula>" "</formula>
    </cfRule>
  </conditionalFormatting>
  <conditionalFormatting sqref="M5">
    <cfRule type="cellIs" dxfId="59" priority="28" operator="equal">
      <formula>" "</formula>
    </cfRule>
  </conditionalFormatting>
  <conditionalFormatting sqref="A76">
    <cfRule type="cellIs" dxfId="58" priority="27" operator="equal">
      <formula>"True"</formula>
    </cfRule>
  </conditionalFormatting>
  <conditionalFormatting sqref="A77">
    <cfRule type="cellIs" dxfId="57" priority="26" operator="equal">
      <formula>"True"</formula>
    </cfRule>
  </conditionalFormatting>
  <conditionalFormatting sqref="A78">
    <cfRule type="cellIs" dxfId="56" priority="25" operator="equal">
      <formula>"True"</formula>
    </cfRule>
  </conditionalFormatting>
  <conditionalFormatting sqref="G76:L78">
    <cfRule type="cellIs" dxfId="55" priority="24" operator="equal">
      <formula>" "</formula>
    </cfRule>
  </conditionalFormatting>
  <conditionalFormatting sqref="M79">
    <cfRule type="cellIs" dxfId="54" priority="18" operator="equal">
      <formula>" "</formula>
    </cfRule>
  </conditionalFormatting>
  <conditionalFormatting sqref="A79">
    <cfRule type="cellIs" dxfId="53" priority="17" operator="equal">
      <formula>"True"</formula>
    </cfRule>
  </conditionalFormatting>
  <conditionalFormatting sqref="G79:L79">
    <cfRule type="cellIs" dxfId="52" priority="14" operator="equal">
      <formula>" "</formula>
    </cfRule>
  </conditionalFormatting>
  <conditionalFormatting sqref="I5">
    <cfRule type="cellIs" dxfId="51" priority="8" operator="equal">
      <formula>" "</formula>
    </cfRule>
  </conditionalFormatting>
  <conditionalFormatting sqref="L4">
    <cfRule type="cellIs" dxfId="50" priority="7" operator="equal">
      <formula>" "</formula>
    </cfRule>
  </conditionalFormatting>
  <conditionalFormatting sqref="K3">
    <cfRule type="cellIs" dxfId="49" priority="6" operator="equal">
      <formula>" "</formula>
    </cfRule>
  </conditionalFormatting>
  <conditionalFormatting sqref="F2:F79 F81:F1048576">
    <cfRule type="containsText" dxfId="48" priority="5" operator="containsText" text="SR-">
      <formula>NOT(ISERROR(SEARCH("SR-",F2)))</formula>
    </cfRule>
  </conditionalFormatting>
  <conditionalFormatting sqref="F80:L80">
    <cfRule type="cellIs" dxfId="47" priority="4" operator="equal">
      <formula>" "</formula>
    </cfRule>
  </conditionalFormatting>
  <conditionalFormatting sqref="A80">
    <cfRule type="cellIs" dxfId="46" priority="3" operator="equal">
      <formula>"True"</formula>
    </cfRule>
  </conditionalFormatting>
  <conditionalFormatting sqref="F80">
    <cfRule type="containsText" dxfId="45" priority="2" operator="containsText" text="SR-">
      <formula>NOT(ISERROR(SEARCH("SR-",F80)))</formula>
    </cfRule>
  </conditionalFormatting>
  <conditionalFormatting sqref="M80">
    <cfRule type="cellIs" dxfId="44" priority="1" operator="equal">
      <formula>" "</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UserInfo>
        <DisplayName>Controle</DisplayName>
        <AccountId>9</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2DF471-6265-425E-B515-4AF1B1FC5754}"/>
</file>

<file path=customXml/itemProps2.xml><?xml version="1.0" encoding="utf-8"?>
<ds:datastoreItem xmlns:ds="http://schemas.openxmlformats.org/officeDocument/2006/customXml" ds:itemID="{B165F898-BA86-4A6C-9DF7-E09D7848DA6B}"/>
</file>

<file path=customXml/itemProps3.xml><?xml version="1.0" encoding="utf-8"?>
<ds:datastoreItem xmlns:ds="http://schemas.openxmlformats.org/officeDocument/2006/customXml" ds:itemID="{0A1A8B83-764C-4417-A61F-38C3F1647D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2022-01-13T12:51:21Z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